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组织分包" sheetId="1" r:id="rId4"/>
    <sheet state="visible" name="积分调整（单次）" sheetId="2" r:id="rId5"/>
    <sheet state="visible" name="List" sheetId="3" r:id="rId6"/>
    <sheet state="visible" name="战力表" sheetId="4" r:id="rId7"/>
    <sheet state="visible" name="礼包" sheetId="5" r:id="rId8"/>
    <sheet state="visible" name="忍战" sheetId="6" r:id="rId9"/>
  </sheets>
  <externalReferences>
    <externalReference r:id="rId10"/>
  </externalReferences>
  <definedNames/>
  <calcPr/>
  <extLst>
    <ext uri="GoogleSheetsCustomDataVersion1">
      <go:sheetsCustomData xmlns:go="http://customooxmlschemas.google.com/" r:id="rId11" roundtripDataSignature="AMtx7mhuduSlP57iMjQaUKtX3OlNvdBOrA=="/>
    </ext>
  </extLst>
</workbook>
</file>

<file path=xl/sharedStrings.xml><?xml version="1.0" encoding="utf-8"?>
<sst xmlns="http://schemas.openxmlformats.org/spreadsheetml/2006/main" count="374" uniqueCount="169">
  <si>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</si>
  <si>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</si>
  <si>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</si>
  <si>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</si>
  <si>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</si>
  <si>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</si>
  <si>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</si>
  <si>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2.战力加成按照当前战力值的十万分之一计算，并取整并减去2，计入DKP值</t>
  </si>
  <si>
    <t>传说</t>
  </si>
  <si>
    <t>3.组织战全勤，DKP+1</t>
  </si>
  <si>
    <t>英雄</t>
  </si>
  <si>
    <t>4.参加忍战，单场获得DKP+1</t>
  </si>
  <si>
    <t>精英</t>
  </si>
  <si>
    <t>5.周贡献值统计时间为每周一早上5点，至周六早上3点(左右）</t>
  </si>
  <si>
    <t>6.周贡献值小于6000，DKP+1；大于等于6000且小于12000，DKP+2;大于等于12000，DKP+3</t>
  </si>
  <si>
    <t>7.未参加忍战者，周贡献不计入DKP计算内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</si>
  <si>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</si>
  <si>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</si>
  <si>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</si>
  <si>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</si>
  <si>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</si>
  <si>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</si>
  <si>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</si>
  <si>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</si>
  <si>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</si>
  <si>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Max</t>
  </si>
  <si>
    <t>DKP值加成</t>
  </si>
  <si>
    <t>成员名字</t>
  </si>
  <si>
    <t>战力</t>
  </si>
  <si>
    <t>贡献值/周</t>
  </si>
  <si>
    <t>忍战参战</t>
  </si>
  <si>
    <t>忍战全勤</t>
  </si>
  <si>
    <t>周贡献</t>
  </si>
  <si>
    <t>DKP上周结余</t>
  </si>
  <si>
    <t>本周DKP值</t>
  </si>
  <si>
    <t>本周礼包</t>
  </si>
  <si>
    <t>礼包扣除DKP</t>
  </si>
  <si>
    <t>DKP结余</t>
  </si>
  <si>
    <t>备注</t>
  </si>
  <si>
    <t>备注2</t>
  </si>
  <si>
    <t>青衫</t>
  </si>
  <si>
    <t>神、夜月</t>
  </si>
  <si>
    <t>无羡</t>
  </si>
  <si>
    <t>神域メ万丈红尘</t>
  </si>
  <si>
    <t>败家の喵了个咪</t>
  </si>
  <si>
    <t>晚一</t>
  </si>
  <si>
    <t>无式</t>
  </si>
  <si>
    <t>宇智波斑</t>
  </si>
  <si>
    <t>文浩</t>
  </si>
  <si>
    <t>胖纸</t>
  </si>
  <si>
    <t>小李马路</t>
  </si>
  <si>
    <t>拾壹月拾壹</t>
  </si>
  <si>
    <t>嘿嘿嘿</t>
  </si>
  <si>
    <t>零点</t>
  </si>
  <si>
    <t>血魂</t>
  </si>
  <si>
    <t>风起时</t>
  </si>
  <si>
    <t>Ms、音梵塔</t>
  </si>
  <si>
    <t>}蟑螂恶霸{</t>
  </si>
  <si>
    <t>佩恩天道づ</t>
  </si>
  <si>
    <t>旗木卡卡西づ</t>
  </si>
  <si>
    <t>过路人停驻</t>
  </si>
  <si>
    <t>失研患者</t>
  </si>
  <si>
    <t>神域メ诗航</t>
  </si>
  <si>
    <t>小宫山云空</t>
  </si>
  <si>
    <t>神域メ宗麟</t>
  </si>
  <si>
    <t>月光の胜者达</t>
  </si>
  <si>
    <t>冰凌神雨</t>
  </si>
  <si>
    <t>Mythe</t>
  </si>
  <si>
    <t>神域メ空空</t>
  </si>
  <si>
    <t>六道轮回</t>
  </si>
  <si>
    <t>神域メ快乐</t>
  </si>
  <si>
    <t>神域メ影皇</t>
  </si>
  <si>
    <t>神域メ咸湿老</t>
  </si>
  <si>
    <t>神域メ橙子</t>
  </si>
  <si>
    <t>服部鬼</t>
  </si>
  <si>
    <t>神域メ空调</t>
  </si>
  <si>
    <t>烟头</t>
  </si>
  <si>
    <t>一颗酸庆</t>
  </si>
  <si>
    <t>老胡</t>
  </si>
  <si>
    <t>迷妹</t>
  </si>
  <si>
    <t>乌漆嘛黑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</si>
  <si>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</si>
  <si>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</si>
  <si>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</si>
  <si>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</si>
  <si>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</si>
  <si>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</si>
  <si>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</si>
  <si>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</si>
  <si>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</si>
  <si>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</si>
  <si>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</si>
  <si>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</si>
  <si>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</si>
  <si>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</si>
  <si>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</si>
  <si>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菜农无羡</t>
  </si>
  <si>
    <t>不知火大</t>
  </si>
  <si>
    <t>叶树落</t>
  </si>
  <si>
    <t>神域メ墨殇</t>
  </si>
  <si>
    <t>神域メ基德</t>
  </si>
  <si>
    <t>积分</t>
  </si>
  <si>
    <t>种类</t>
  </si>
  <si>
    <t>没有忍战，无法分包</t>
  </si>
  <si>
    <t>参战与否</t>
  </si>
  <si>
    <t>战力积分</t>
  </si>
  <si>
    <t>战力分布</t>
  </si>
  <si>
    <t>一条仙菊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</si>
  <si>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</si>
  <si>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</si>
  <si>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</si>
  <si>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</si>
  <si>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</si>
  <si>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</si>
  <si>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</si>
  <si>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</si>
  <si>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</si>
  <si>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</si>
  <si>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</si>
  <si>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</si>
  <si>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</si>
  <si>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</si>
  <si>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</si>
  <si>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</si>
  <si>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</si>
  <si>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</si>
  <si>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</si>
  <si>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</si>
  <si>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</si>
  <si>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rFont val="Calibri"/>
        <b/>
        <color rgb="FFFF0000"/>
        <sz val="18.0"/>
      </rPr>
      <t>9</t>
    </r>
    <r>
      <rPr>
        <rFont val="Calibri"/>
        <color theme="1"/>
        <sz val="11.0"/>
      </rPr>
      <t>分</t>
    </r>
  </si>
  <si>
    <r>
      <rPr>
        <rFont val="Calibri"/>
        <color theme="1"/>
      </rPr>
      <t>第</t>
    </r>
    <r>
      <rPr>
        <rFont val="Calibri"/>
        <b/>
        <color rgb="FFFF0000"/>
        <sz val="16.0"/>
      </rPr>
      <t>1</t>
    </r>
    <r>
      <rPr>
        <rFont val="Calibri"/>
        <color theme="1"/>
        <sz val="11.0"/>
      </rPr>
      <t>组</t>
    </r>
  </si>
  <si>
    <r>
      <rPr>
        <rFont val="Calibri"/>
        <b/>
        <color rgb="FFFF0000"/>
        <sz val="18.0"/>
      </rPr>
      <t>8</t>
    </r>
    <r>
      <rPr>
        <rFont val="Calibri"/>
        <color theme="1"/>
        <sz val="11.0"/>
      </rPr>
      <t>分</t>
    </r>
  </si>
  <si>
    <r>
      <rPr>
        <rFont val="Calibri"/>
        <color theme="1"/>
      </rPr>
      <t>第</t>
    </r>
    <r>
      <rPr>
        <rFont val="Calibri"/>
        <b/>
        <color rgb="FFFF0000"/>
        <sz val="16.0"/>
      </rPr>
      <t>1</t>
    </r>
    <r>
      <rPr>
        <rFont val="Calibri"/>
        <color theme="1"/>
        <sz val="11.0"/>
      </rPr>
      <t>组</t>
    </r>
  </si>
  <si>
    <r>
      <rPr>
        <rFont val="Calibri"/>
        <b/>
        <color rgb="FFFF0000"/>
        <sz val="18.0"/>
      </rPr>
      <t>7</t>
    </r>
    <r>
      <rPr>
        <rFont val="Calibri"/>
        <color theme="1"/>
        <sz val="11.0"/>
      </rPr>
      <t>分</t>
    </r>
  </si>
  <si>
    <r>
      <rPr>
        <rFont val="Calibri"/>
        <color theme="1"/>
      </rPr>
      <t>第</t>
    </r>
    <r>
      <rPr>
        <rFont val="Calibri"/>
        <b/>
        <color rgb="FFFF0000"/>
        <sz val="16.0"/>
      </rPr>
      <t>1</t>
    </r>
    <r>
      <rPr>
        <rFont val="Calibri"/>
        <color theme="1"/>
        <sz val="11.0"/>
      </rPr>
      <t>组</t>
    </r>
  </si>
  <si>
    <t>分组</t>
  </si>
  <si>
    <t>阵容</t>
  </si>
  <si>
    <t>神域メ文浩</t>
  </si>
  <si>
    <t>神域メ零点</t>
  </si>
  <si>
    <r>
      <rPr>
        <rFont val="Calibri"/>
        <b/>
        <color rgb="FFFF0000"/>
        <sz val="18.0"/>
      </rPr>
      <t>9</t>
    </r>
    <r>
      <rPr>
        <rFont val="Calibri"/>
        <color theme="1"/>
        <sz val="11.0"/>
      </rPr>
      <t>分</t>
    </r>
  </si>
  <si>
    <r>
      <rPr>
        <rFont val="Calibri"/>
        <color theme="1"/>
      </rPr>
      <t>第</t>
    </r>
    <r>
      <rPr>
        <rFont val="Calibri"/>
        <b/>
        <color rgb="FFFF0000"/>
        <sz val="16.0"/>
      </rPr>
      <t>2</t>
    </r>
    <r>
      <rPr>
        <rFont val="Calibri"/>
        <color theme="1"/>
        <sz val="11.0"/>
      </rPr>
      <t>组</t>
    </r>
  </si>
  <si>
    <r>
      <rPr>
        <rFont val="Calibri"/>
        <b/>
        <color rgb="FFFF0000"/>
        <sz val="18.0"/>
      </rPr>
      <t>8</t>
    </r>
    <r>
      <rPr>
        <rFont val="Calibri"/>
        <color theme="1"/>
        <sz val="11.0"/>
      </rPr>
      <t>分</t>
    </r>
  </si>
  <si>
    <r>
      <rPr>
        <rFont val="Calibri"/>
        <color theme="1"/>
      </rPr>
      <t>第</t>
    </r>
    <r>
      <rPr>
        <rFont val="Calibri"/>
        <b/>
        <color rgb="FFFF0000"/>
        <sz val="16.0"/>
      </rPr>
      <t>2</t>
    </r>
    <r>
      <rPr>
        <rFont val="Calibri"/>
        <color theme="1"/>
        <sz val="11.0"/>
      </rPr>
      <t>组</t>
    </r>
  </si>
  <si>
    <r>
      <rPr>
        <rFont val="Calibri"/>
        <b/>
        <color rgb="FFFF0000"/>
        <sz val="18.0"/>
      </rPr>
      <t>7</t>
    </r>
    <r>
      <rPr>
        <rFont val="Calibri"/>
        <color theme="1"/>
        <sz val="11.0"/>
      </rPr>
      <t>分</t>
    </r>
  </si>
  <si>
    <r>
      <rPr>
        <rFont val="Calibri"/>
        <color theme="1"/>
      </rPr>
      <t>第</t>
    </r>
    <r>
      <rPr>
        <rFont val="Calibri"/>
        <b/>
        <color rgb="FFFF0000"/>
        <sz val="16.0"/>
      </rPr>
      <t>2</t>
    </r>
    <r>
      <rPr>
        <rFont val="Calibri"/>
        <color theme="1"/>
        <sz val="11.0"/>
      </rPr>
      <t>组</t>
    </r>
  </si>
  <si>
    <t>焦芭芭、</t>
  </si>
  <si>
    <t>水墨白衣</t>
  </si>
  <si>
    <t>神域メ晚一</t>
  </si>
  <si>
    <r>
      <rPr>
        <rFont val="Calibri"/>
        <b/>
        <color rgb="FFFF0000"/>
        <sz val="18.0"/>
      </rPr>
      <t>9</t>
    </r>
    <r>
      <rPr>
        <rFont val="Calibri"/>
        <color theme="1"/>
        <sz val="11.0"/>
      </rPr>
      <t>分</t>
    </r>
  </si>
  <si>
    <r>
      <rPr>
        <rFont val="Calibri"/>
        <color theme="1"/>
      </rPr>
      <t>第</t>
    </r>
    <r>
      <rPr>
        <rFont val="Calibri"/>
        <b/>
        <color rgb="FFFF0000"/>
        <sz val="16.0"/>
      </rPr>
      <t>3</t>
    </r>
    <r>
      <rPr>
        <rFont val="Calibri"/>
        <color theme="1"/>
        <sz val="11.0"/>
      </rPr>
      <t>组</t>
    </r>
  </si>
  <si>
    <r>
      <rPr>
        <rFont val="Calibri"/>
        <b/>
        <color rgb="FFFF0000"/>
        <sz val="18.0"/>
      </rPr>
      <t>8</t>
    </r>
    <r>
      <rPr>
        <rFont val="Calibri"/>
        <color theme="1"/>
        <sz val="11.0"/>
      </rPr>
      <t>分</t>
    </r>
  </si>
  <si>
    <r>
      <rPr>
        <rFont val="Calibri"/>
        <color theme="1"/>
      </rPr>
      <t>第</t>
    </r>
    <r>
      <rPr>
        <rFont val="Calibri"/>
        <b/>
        <color rgb="FFFF0000"/>
        <sz val="16.0"/>
      </rPr>
      <t>3</t>
    </r>
    <r>
      <rPr>
        <rFont val="Calibri"/>
        <color theme="1"/>
        <sz val="11.0"/>
      </rPr>
      <t>组</t>
    </r>
  </si>
  <si>
    <r>
      <rPr>
        <rFont val="Calibri"/>
        <b/>
        <color rgb="FFFF0000"/>
        <sz val="18.0"/>
      </rPr>
      <t>6</t>
    </r>
    <r>
      <rPr>
        <rFont val="Calibri"/>
        <color theme="1"/>
        <sz val="11.0"/>
      </rPr>
      <t>分</t>
    </r>
  </si>
  <si>
    <r>
      <rPr>
        <rFont val="Calibri"/>
        <color theme="1"/>
      </rPr>
      <t>第</t>
    </r>
    <r>
      <rPr>
        <rFont val="Calibri"/>
        <b/>
        <color rgb="FFFF0000"/>
        <sz val="16.0"/>
      </rPr>
      <t>1</t>
    </r>
    <r>
      <rPr>
        <rFont val="Calibri"/>
        <color theme="1"/>
        <sz val="11.0"/>
      </rPr>
      <t>组</t>
    </r>
  </si>
  <si>
    <r>
      <rPr>
        <rFont val="Calibri"/>
        <b/>
        <color rgb="FFFF0000"/>
        <sz val="18.0"/>
      </rPr>
      <t>5</t>
    </r>
    <r>
      <rPr>
        <rFont val="Calibri"/>
        <color theme="1"/>
        <sz val="11.0"/>
      </rPr>
      <t>分</t>
    </r>
  </si>
  <si>
    <r>
      <rPr>
        <rFont val="Calibri"/>
        <color theme="1"/>
      </rPr>
      <t>第</t>
    </r>
    <r>
      <rPr>
        <rFont val="Calibri"/>
        <b/>
        <color rgb="FFFF0000"/>
        <sz val="16.0"/>
      </rPr>
      <t>1</t>
    </r>
    <r>
      <rPr>
        <rFont val="Calibri"/>
        <color theme="1"/>
        <sz val="11.0"/>
      </rPr>
      <t>组</t>
    </r>
  </si>
  <si>
    <r>
      <rPr>
        <rFont val="Calibri"/>
        <b/>
        <color rgb="FFFF0000"/>
        <sz val="18.0"/>
      </rPr>
      <t>4</t>
    </r>
    <r>
      <rPr>
        <rFont val="Calibri"/>
        <color theme="1"/>
        <sz val="11.0"/>
      </rPr>
      <t>分</t>
    </r>
  </si>
  <si>
    <r>
      <rPr>
        <rFont val="Calibri"/>
        <color theme="1"/>
      </rPr>
      <t>第</t>
    </r>
    <r>
      <rPr>
        <rFont val="Calibri"/>
        <b/>
        <color rgb="FFFF0000"/>
        <sz val="16.0"/>
      </rPr>
      <t>1</t>
    </r>
    <r>
      <rPr>
        <rFont val="Calibri"/>
        <color theme="1"/>
        <sz val="11.0"/>
      </rPr>
      <t>组</t>
    </r>
  </si>
  <si>
    <t>须鼬、虎皮斑、火主、希</t>
  </si>
  <si>
    <t>须鼬、虎皮斑、初代、火主</t>
  </si>
  <si>
    <r>
      <rPr>
        <rFont val="Calibri"/>
        <b/>
        <color rgb="FFFF0000"/>
        <sz val="18.0"/>
      </rPr>
      <t>6</t>
    </r>
    <r>
      <rPr>
        <rFont val="Calibri"/>
        <color theme="1"/>
        <sz val="11.0"/>
      </rPr>
      <t>分</t>
    </r>
  </si>
  <si>
    <r>
      <rPr>
        <rFont val="Calibri"/>
        <color theme="1"/>
      </rPr>
      <t>第</t>
    </r>
    <r>
      <rPr>
        <rFont val="Calibri"/>
        <b/>
        <color rgb="FFFF0000"/>
        <sz val="16.0"/>
      </rPr>
      <t>2</t>
    </r>
    <r>
      <rPr>
        <rFont val="Calibri"/>
        <color theme="1"/>
        <sz val="11.0"/>
      </rPr>
      <t>组</t>
    </r>
  </si>
  <si>
    <r>
      <rPr>
        <rFont val="Calibri"/>
        <b/>
        <color rgb="FFFF0000"/>
        <sz val="18.0"/>
      </rPr>
      <t>5</t>
    </r>
    <r>
      <rPr>
        <rFont val="Calibri"/>
        <color theme="1"/>
        <sz val="11.0"/>
      </rPr>
      <t>分</t>
    </r>
  </si>
  <si>
    <r>
      <rPr>
        <rFont val="Calibri"/>
        <color theme="1"/>
      </rPr>
      <t>第</t>
    </r>
    <r>
      <rPr>
        <rFont val="Calibri"/>
        <b/>
        <color rgb="FFFF0000"/>
        <sz val="16.0"/>
      </rPr>
      <t>2</t>
    </r>
    <r>
      <rPr>
        <rFont val="Calibri"/>
        <color theme="1"/>
        <sz val="11.0"/>
      </rPr>
      <t>组</t>
    </r>
  </si>
  <si>
    <r>
      <rPr>
        <rFont val="Calibri"/>
        <b/>
        <color rgb="FFFF0000"/>
        <sz val="18.0"/>
      </rPr>
      <t>4</t>
    </r>
    <r>
      <rPr>
        <rFont val="Calibri"/>
        <color theme="1"/>
        <sz val="11.0"/>
      </rPr>
      <t>分</t>
    </r>
  </si>
  <si>
    <r>
      <rPr>
        <rFont val="Calibri"/>
        <color theme="1"/>
      </rPr>
      <t>第</t>
    </r>
    <r>
      <rPr>
        <rFont val="Calibri"/>
        <b/>
        <color rgb="FFFF0000"/>
        <sz val="16.0"/>
      </rPr>
      <t>2</t>
    </r>
    <r>
      <rPr>
        <rFont val="Calibri"/>
        <color theme="1"/>
        <sz val="11.0"/>
      </rPr>
      <t>组</t>
    </r>
  </si>
  <si>
    <t>虎皮斑、仙鸣、火主、三船</t>
  </si>
  <si>
    <t>虎皮斑、仙鸣、火主、希</t>
  </si>
  <si>
    <t>小青衫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</si>
</sst>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</font>
    <font>
      <color theme="1"/>
      <name val="Calibri"/>
    </font>
    <font>
      <sz val="11.0"/>
      <color theme="1"/>
      <name val="Calibri"/>
    </font>
    <font>
      <sz val="11.0"/>
      <color rgb="FFD8D8D8"/>
      <name val="Calibri"/>
    </font>
    <font>
      <color theme="0"/>
      <name val="Calibri"/>
    </font>
    <font>
      <sz val="11.0"/>
      <color rgb="FF000000"/>
      <name val="Calibri"/>
    </font>
    <font/>
  </fonts>
  <fills count="11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29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ck">
        <color rgb="FFFF0000"/>
      </left>
      <top style="thick">
        <color rgb="FFFF0000"/>
      </top>
    </border>
    <border>
      <left style="thin">
        <color rgb="FFB2B2B2"/>
      </left>
      <right style="thick">
        <color rgb="FFFF0000"/>
      </right>
      <top style="thick">
        <color rgb="FFFF0000"/>
      </top>
      <bottom style="thin">
        <color rgb="FFB2B2B2"/>
      </bottom>
    </border>
    <border>
      <left style="thick">
        <color rgb="FFFF0000"/>
      </left>
    </border>
    <border>
      <left style="thin">
        <color rgb="FFB2B2B2"/>
      </left>
      <right style="thick">
        <color rgb="FFFF0000"/>
      </right>
      <top style="thin">
        <color rgb="FFB2B2B2"/>
      </top>
      <bottom style="thin">
        <color rgb="FFB2B2B2"/>
      </bottom>
    </border>
    <border>
      <left style="thick">
        <color rgb="FFFF0000"/>
      </left>
      <bottom style="thick">
        <color rgb="FFFF0000"/>
      </bottom>
    </border>
    <border>
      <left style="thin">
        <color rgb="FFB2B2B2"/>
      </left>
      <right style="thick">
        <color rgb="FFFF0000"/>
      </right>
      <top style="thin">
        <color rgb="FFB2B2B2"/>
      </top>
      <bottom style="thick">
        <color rgb="FFFF0000"/>
      </bottom>
    </border>
    <border>
      <bottom style="medium">
        <color rgb="FF000000"/>
      </bottom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B2B2B2"/>
      </left>
      <right style="thin">
        <color rgb="FFB2B2B2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0" xfId="0" applyFont="1"/>
    <xf borderId="0" fillId="0" fontId="2" numFmtId="0" xfId="0" applyAlignment="1" applyFont="1">
      <alignment horizontal="center"/>
    </xf>
    <xf borderId="2" fillId="3" fontId="2" numFmtId="0" xfId="0" applyBorder="1" applyFill="1" applyFont="1"/>
    <xf borderId="3" fillId="0" fontId="2" numFmtId="0" xfId="0" applyAlignment="1" applyBorder="1" applyFont="1">
      <alignment horizontal="center" vertical="center"/>
    </xf>
    <xf borderId="2" fillId="4" fontId="2" numFmtId="0" xfId="0" applyBorder="1" applyFill="1" applyFont="1"/>
    <xf borderId="4" fillId="5" fontId="2" numFmtId="0" xfId="0" applyBorder="1" applyFill="1" applyFont="1"/>
    <xf borderId="5" fillId="0" fontId="2" numFmtId="0" xfId="0" applyAlignment="1" applyBorder="1" applyFont="1">
      <alignment horizontal="center" vertical="center"/>
    </xf>
    <xf borderId="0" fillId="0" fontId="3" numFmtId="0" xfId="0" applyFont="1"/>
    <xf borderId="0" fillId="0" fontId="2" numFmtId="0" xfId="0" applyAlignment="1" applyFont="1">
      <alignment horizontal="center" vertical="center"/>
    </xf>
    <xf borderId="4" fillId="6" fontId="2" numFmtId="0" xfId="0" applyBorder="1" applyFill="1" applyFont="1"/>
    <xf borderId="0" fillId="7" fontId="4" numFmtId="0" xfId="0" applyFill="1" applyFont="1"/>
    <xf borderId="0" fillId="7" fontId="2" numFmtId="0" xfId="0" applyAlignment="1" applyFont="1">
      <alignment readingOrder="0"/>
    </xf>
    <xf borderId="6" fillId="0" fontId="2" numFmtId="0" xfId="0" applyBorder="1" applyFont="1"/>
    <xf borderId="7" fillId="2" fontId="2" numFmtId="0" xfId="0" applyAlignment="1" applyBorder="1" applyFont="1">
      <alignment readingOrder="0"/>
    </xf>
    <xf borderId="0" fillId="7" fontId="2" numFmtId="0" xfId="0" applyAlignment="1" applyFont="1">
      <alignment horizontal="center" vertical="center"/>
    </xf>
    <xf borderId="8" fillId="0" fontId="2" numFmtId="0" xfId="0" applyBorder="1" applyFont="1"/>
    <xf borderId="9" fillId="2" fontId="2" numFmtId="0" xfId="0" applyAlignment="1" applyBorder="1" applyFont="1">
      <alignment readingOrder="0"/>
    </xf>
    <xf borderId="10" fillId="0" fontId="2" numFmtId="0" xfId="0" applyBorder="1" applyFont="1"/>
    <xf borderId="11" fillId="8" fontId="2" numFmtId="0" xfId="0" applyBorder="1" applyFill="1" applyFont="1"/>
    <xf borderId="12" fillId="0" fontId="2" numFmtId="0" xfId="0" applyBorder="1" applyFont="1"/>
    <xf borderId="13" fillId="8" fontId="2" numFmtId="0" xfId="0" applyBorder="1" applyFont="1"/>
    <xf borderId="12" fillId="0" fontId="2" numFmtId="0" xfId="0" applyAlignment="1" applyBorder="1" applyFont="1">
      <alignment horizontal="center"/>
    </xf>
    <xf borderId="14" fillId="0" fontId="2" numFmtId="0" xfId="0" applyBorder="1" applyFont="1"/>
    <xf borderId="14" fillId="9" fontId="2" numFmtId="0" xfId="0" applyBorder="1" applyFill="1" applyFont="1"/>
    <xf borderId="14" fillId="2" fontId="2" numFmtId="0" xfId="0" applyAlignment="1" applyBorder="1" applyFont="1">
      <alignment readingOrder="0"/>
    </xf>
    <xf borderId="14" fillId="6" fontId="2" numFmtId="0" xfId="0" applyBorder="1" applyFont="1"/>
    <xf borderId="14" fillId="2" fontId="2" numFmtId="0" xfId="0" applyBorder="1" applyFont="1"/>
    <xf borderId="14" fillId="0" fontId="2" numFmtId="0" xfId="0" applyAlignment="1" applyBorder="1" applyFont="1">
      <alignment horizontal="center"/>
    </xf>
    <xf borderId="14" fillId="0" fontId="2" numFmtId="0" xfId="0" applyAlignment="1" applyBorder="1" applyFont="1">
      <alignment readingOrder="0"/>
    </xf>
    <xf borderId="15" fillId="10" fontId="5" numFmtId="0" xfId="0" applyAlignment="1" applyBorder="1" applyFill="1" applyFont="1">
      <alignment horizontal="left"/>
    </xf>
    <xf borderId="15" fillId="0" fontId="2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1" fillId="2" fontId="2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16" fillId="2" fontId="2" numFmtId="0" xfId="0" applyAlignment="1" applyBorder="1" applyFont="1">
      <alignment readingOrder="0"/>
    </xf>
    <xf borderId="16" fillId="2" fontId="2" numFmtId="0" xfId="0" applyBorder="1" applyFont="1"/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22" fillId="0" fontId="6" numFmtId="0" xfId="0" applyBorder="1" applyFont="1"/>
    <xf borderId="23" fillId="0" fontId="6" numFmtId="0" xfId="0" applyBorder="1" applyFont="1"/>
    <xf borderId="24" fillId="0" fontId="2" numFmtId="0" xfId="0" applyAlignment="1" applyBorder="1" applyFont="1">
      <alignment horizontal="center" vertical="center"/>
    </xf>
    <xf borderId="25" fillId="0" fontId="6" numFmtId="0" xfId="0" applyBorder="1" applyFont="1"/>
    <xf borderId="26" fillId="0" fontId="6" numFmtId="0" xfId="0" applyBorder="1" applyFont="1"/>
    <xf borderId="27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7F7F7F"/>
          <bgColor rgb="FF7F7F7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externalLink" Target="externalLinks/externalLink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'战力表'!$B$3:$B$39</c:f>
              <c:numCache/>
            </c:numRef>
          </c:val>
        </c:ser>
        <c:axId val="1220056275"/>
        <c:axId val="1246985410"/>
      </c:barChart>
      <c:catAx>
        <c:axId val="1220056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6985410"/>
      </c:catAx>
      <c:valAx>
        <c:axId val="1246985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00562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57150</xdr:colOff>
      <xdr:row>2</xdr:row>
      <xdr:rowOff>123825</xdr:rowOff>
    </xdr:from>
    <xdr:ext cx="5715000" cy="3533775"/>
    <xdr:graphicFrame>
      <xdr:nvGraphicFramePr>
        <xdr:cNvPr id="144619134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2</xdr:row>
      <xdr:rowOff>47625</xdr:rowOff>
    </xdr:from>
    <xdr:ext cx="2590800" cy="2809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2</xdr:row>
      <xdr:rowOff>57150</xdr:rowOff>
    </xdr:from>
    <xdr:ext cx="1381125" cy="28098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285750</xdr:colOff>
      <xdr:row>2</xdr:row>
      <xdr:rowOff>66675</xdr:rowOff>
    </xdr:from>
    <xdr:ext cx="3419475" cy="28003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Ninjia\&#24525;&#25112;&#31036;&#21253;\2020\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5.13"/>
    <col customWidth="1" min="3" max="3" width="12.13"/>
    <col customWidth="1" min="4" max="4" width="16.0"/>
    <col customWidth="1" min="5" max="5" width="0.38"/>
    <col customWidth="1" min="6" max="6" width="7.88"/>
    <col customWidth="1" min="7" max="7" width="0.38"/>
    <col customWidth="1" min="8" max="8" width="7.13"/>
    <col customWidth="1" hidden="1" min="9" max="9" width="9.13"/>
    <col customWidth="1" min="10" max="10" width="2.5"/>
    <col customWidth="1" min="11" max="14" width="7.75"/>
    <col customWidth="1" min="15" max="15" width="1.5"/>
    <col customWidth="1" min="16" max="16" width="11.38"/>
    <col customWidth="1" min="17" max="17" width="10.38"/>
    <col customWidth="1" min="18" max="18" width="2.13"/>
    <col customWidth="1" min="19" max="19" width="15.25"/>
    <col customWidth="1" min="20" max="20" width="13.13"/>
    <col customWidth="1" min="21" max="21" width="7.75"/>
    <col customWidth="1" min="22" max="22" width="27.25"/>
    <col customWidth="1" min="23" max="23" width="10.88"/>
    <col customWidth="1" min="24" max="26" width="7.75"/>
  </cols>
  <sheetData>
    <row r="1" ht="14.25" customHeight="1">
      <c r="A1" s="1" t="s">
        <v>0</v>
      </c>
      <c r="B1" s="2"/>
      <c r="D1" s="1" t="s">
        <v>1</v>
      </c>
      <c r="G1" s="3"/>
      <c r="T1" s="1" t="s">
        <v>2</v>
      </c>
      <c r="V1" s="4" t="s">
        <v>3</v>
      </c>
      <c r="W1" s="1" t="s">
        <v>4</v>
      </c>
      <c r="X1" s="1" t="s">
        <v>5</v>
      </c>
      <c r="Z1" s="1" t="s">
        <v>6</v>
      </c>
    </row>
    <row r="2" ht="14.25" customHeight="1">
      <c r="D2" s="1" t="s">
        <v>7</v>
      </c>
      <c r="G2" s="3"/>
      <c r="R2" s="1">
        <v>1.0</v>
      </c>
      <c r="S2" s="5" t="s">
        <v>8</v>
      </c>
      <c r="T2" s="6">
        <f>if($C$13=1,'礼包'!N12,'礼包'!N6)</f>
        <v>15</v>
      </c>
      <c r="V2" s="1">
        <v>7.0</v>
      </c>
      <c r="W2" s="1">
        <f>COUNTIF($R$18:$R$273,1)</f>
        <v>0</v>
      </c>
      <c r="X2" s="1">
        <f t="shared" ref="X2:X4" si="1">V2-W2</f>
        <v>7</v>
      </c>
      <c r="Z2" s="1">
        <f t="shared" ref="Z2:Z4" si="2">T2*V2</f>
        <v>105</v>
      </c>
    </row>
    <row r="3" ht="14.25" customHeight="1">
      <c r="D3" s="1" t="s">
        <v>9</v>
      </c>
      <c r="G3" s="3"/>
      <c r="R3" s="1">
        <v>2.0</v>
      </c>
      <c r="S3" s="7" t="s">
        <v>10</v>
      </c>
      <c r="T3" s="6">
        <f>if($C$13=1,'礼包'!N13,'礼包'!N7)</f>
        <v>9</v>
      </c>
      <c r="V3" s="1">
        <v>7.0</v>
      </c>
      <c r="W3" s="1">
        <f>COUNTIF($R$18:$R$273,2)</f>
        <v>0</v>
      </c>
      <c r="X3" s="1">
        <f t="shared" si="1"/>
        <v>7</v>
      </c>
      <c r="Z3" s="1">
        <f t="shared" si="2"/>
        <v>63</v>
      </c>
    </row>
    <row r="4" ht="14.25" customHeight="1">
      <c r="D4" s="1" t="s">
        <v>11</v>
      </c>
      <c r="G4" s="3"/>
      <c r="R4" s="1">
        <v>3.0</v>
      </c>
      <c r="S4" s="8" t="s">
        <v>12</v>
      </c>
      <c r="T4" s="9">
        <f>if($C$13=1,'礼包'!N14,'礼包'!N8)</f>
        <v>5</v>
      </c>
      <c r="V4" s="1">
        <v>23.0</v>
      </c>
      <c r="W4" s="1">
        <f>COUNTIF($R$18:$R$273,3)</f>
        <v>0</v>
      </c>
      <c r="X4" s="1">
        <f t="shared" si="1"/>
        <v>23</v>
      </c>
      <c r="Z4" s="1">
        <f t="shared" si="2"/>
        <v>115</v>
      </c>
    </row>
    <row r="5" ht="14.25" customHeight="1">
      <c r="D5" s="10" t="s">
        <v>13</v>
      </c>
      <c r="E5" s="10"/>
      <c r="F5" s="10"/>
      <c r="G5" s="10"/>
      <c r="H5" s="10"/>
      <c r="I5" s="10"/>
      <c r="J5" s="10"/>
      <c r="K5" s="10"/>
      <c r="L5" s="10"/>
      <c r="M5" s="10"/>
      <c r="T5" s="11"/>
      <c r="V5" s="4"/>
    </row>
    <row r="6" ht="14.25" customHeight="1">
      <c r="D6" s="10" t="s">
        <v>14</v>
      </c>
      <c r="E6" s="10"/>
      <c r="F6" s="10"/>
      <c r="G6" s="10"/>
      <c r="H6" s="10"/>
      <c r="I6" s="10"/>
      <c r="J6" s="10"/>
      <c r="K6" s="10"/>
      <c r="L6" s="10"/>
      <c r="M6" s="10"/>
      <c r="V6" s="4"/>
    </row>
    <row r="7" ht="14.25" customHeight="1">
      <c r="D7" s="1" t="s">
        <v>15</v>
      </c>
      <c r="G7" s="3"/>
      <c r="S7" s="2"/>
      <c r="T7" s="1" t="s">
        <v>16</v>
      </c>
      <c r="V7" s="4"/>
    </row>
    <row r="8" ht="14.25" customHeight="1">
      <c r="G8" s="3"/>
      <c r="S8" s="12"/>
      <c r="T8" s="1" t="s">
        <v>17</v>
      </c>
      <c r="V8" s="4"/>
      <c r="W8" s="13"/>
      <c r="X8" s="13"/>
      <c r="Y8" s="13"/>
      <c r="Z8" s="13"/>
    </row>
    <row r="9" ht="14.25" customHeight="1">
      <c r="G9" s="3"/>
      <c r="S9" s="3"/>
      <c r="T9" s="14"/>
      <c r="V9" s="4"/>
      <c r="W9" s="13"/>
      <c r="Z9" s="13"/>
    </row>
    <row r="10" ht="14.25" customHeight="1">
      <c r="A10" s="1" t="s">
        <v>18</v>
      </c>
      <c r="B10" s="1" t="s">
        <v>19</v>
      </c>
      <c r="C10" s="2"/>
      <c r="G10" s="3"/>
      <c r="S10" s="15" t="s">
        <v>20</v>
      </c>
      <c r="T10" s="16">
        <v>3.0</v>
      </c>
      <c r="V10" s="4"/>
      <c r="W10" s="13"/>
      <c r="X10" s="17"/>
      <c r="Y10" s="17"/>
      <c r="Z10" s="13"/>
    </row>
    <row r="11" ht="14.25" customHeight="1">
      <c r="B11" s="1" t="s">
        <v>21</v>
      </c>
      <c r="C11" s="2"/>
      <c r="G11" s="3"/>
      <c r="S11" s="18" t="s">
        <v>22</v>
      </c>
      <c r="T11" s="19">
        <v>3.0</v>
      </c>
      <c r="V11" s="4"/>
      <c r="W11" s="13"/>
      <c r="X11" s="17"/>
      <c r="Y11" s="17"/>
      <c r="Z11" s="13"/>
    </row>
    <row r="12" ht="14.25" customHeight="1">
      <c r="G12" s="3"/>
      <c r="S12" s="20" t="s">
        <v>23</v>
      </c>
      <c r="T12" s="21">
        <v>4.0</v>
      </c>
      <c r="V12" s="4"/>
      <c r="W12" s="13"/>
      <c r="X12" s="17"/>
      <c r="Y12" s="17"/>
      <c r="Z12" s="13"/>
    </row>
    <row r="13" ht="14.25" customHeight="1">
      <c r="A13" s="22" t="s">
        <v>24</v>
      </c>
      <c r="B13" s="22" t="str">
        <f>IF($C$13=1,"本服","跨服")</f>
        <v>本服</v>
      </c>
      <c r="C13" s="23">
        <v>1.0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4"/>
      <c r="W13" s="22"/>
      <c r="X13" s="22"/>
      <c r="Y13" s="22"/>
      <c r="Z13" s="22"/>
    </row>
    <row r="14" ht="14.25" customHeight="1">
      <c r="A14" s="3"/>
      <c r="B14" s="3"/>
      <c r="C14" s="3"/>
      <c r="D14" s="3"/>
      <c r="E14" s="3"/>
      <c r="F14" s="3"/>
      <c r="G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4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4"/>
      <c r="W15" s="1" t="s">
        <v>25</v>
      </c>
      <c r="X15" s="3"/>
      <c r="Y15" s="3"/>
      <c r="Z15" s="3"/>
    </row>
    <row r="16" ht="14.25" customHeight="1">
      <c r="A16" s="4"/>
      <c r="C16" s="4"/>
      <c r="G16" s="3"/>
      <c r="H16" s="1">
        <f>COUNTIF(H18:H88,"&gt;0")</f>
        <v>36</v>
      </c>
      <c r="K16" s="4" t="s">
        <v>26</v>
      </c>
      <c r="N16" s="4"/>
      <c r="V16" s="4"/>
      <c r="W16" s="1">
        <f>MAX(W18:W59)</f>
        <v>60</v>
      </c>
    </row>
    <row r="17" ht="14.25" customHeight="1">
      <c r="D17" s="1" t="s">
        <v>27</v>
      </c>
      <c r="F17" s="1" t="s">
        <v>28</v>
      </c>
      <c r="G17" s="3"/>
      <c r="I17" s="1" t="s">
        <v>29</v>
      </c>
      <c r="K17" s="1" t="s">
        <v>28</v>
      </c>
      <c r="L17" s="1" t="s">
        <v>30</v>
      </c>
      <c r="M17" s="1" t="s">
        <v>31</v>
      </c>
      <c r="N17" s="1" t="s">
        <v>32</v>
      </c>
      <c r="P17" s="1" t="s">
        <v>33</v>
      </c>
      <c r="Q17" s="1" t="s">
        <v>34</v>
      </c>
      <c r="R17" s="4" t="s">
        <v>35</v>
      </c>
      <c r="T17" s="1" t="s">
        <v>36</v>
      </c>
      <c r="U17" s="1" t="s">
        <v>37</v>
      </c>
      <c r="V17" s="4" t="s">
        <v>38</v>
      </c>
      <c r="W17" s="4" t="s">
        <v>39</v>
      </c>
    </row>
    <row r="18" ht="14.25" customHeight="1">
      <c r="A18" s="25"/>
      <c r="B18" s="25"/>
      <c r="C18" s="25"/>
      <c r="D18" s="25" t="s">
        <v>40</v>
      </c>
      <c r="E18" s="25"/>
      <c r="F18" s="26">
        <f>VLOOKUP(D18,'战力表'!A:B,2,)</f>
        <v>2725673</v>
      </c>
      <c r="G18" s="25"/>
      <c r="H18" s="27">
        <v>1.0</v>
      </c>
      <c r="I18" s="26"/>
      <c r="J18" s="25"/>
      <c r="K18" s="28">
        <f>IF(H18&gt;0,VLOOKUP(D18,'战力表'!$A$3:$G$39,7,FALSE),0)</f>
        <v>10</v>
      </c>
      <c r="L18" s="28">
        <f t="shared" ref="L18:L54" si="3">H18*$T$10</f>
        <v>3</v>
      </c>
      <c r="M18" s="28">
        <f t="shared" ref="M18:M54" si="4">IF(H18=$T$12,$T$11,0)</f>
        <v>0</v>
      </c>
      <c r="N18" s="28" t="b">
        <f t="shared" ref="N18:N54" si="5">IF(AND(I18&lt;6000,I18&gt;0),1,IF(AND(I18&lt;12000,I18&gt;=6000),2,IF(AND(I18&lt;=30000,I18&gt;=12000),3)))</f>
        <v>0</v>
      </c>
      <c r="O18" s="25"/>
      <c r="P18" s="29">
        <v>47.0</v>
      </c>
      <c r="Q18" s="28">
        <f t="shared" ref="Q18:Q54" si="6">K18+L18+M18+N18</f>
        <v>13</v>
      </c>
      <c r="R18" s="29"/>
      <c r="S18" s="28" t="b">
        <f t="shared" ref="S18:S54" si="7">IF(R18=$R$2,$S$2,IF(R18=$R$3,$S$3,IF(R18=$R$4,$S$4)))</f>
        <v>0</v>
      </c>
      <c r="T18" s="28">
        <f t="shared" ref="T18:T54" si="8">-IF(R18=$R$2,$T$2,IF(R18=$R$3,$T$3,IF(R18=$R$4,$T$4)))</f>
        <v>0</v>
      </c>
      <c r="U18" s="28">
        <f t="shared" ref="U18:U54" si="9">P18+Q18+T18</f>
        <v>60</v>
      </c>
      <c r="V18" s="30" t="str">
        <f>IF(H18=0,List!$C$5,$C$3)</f>
        <v/>
      </c>
      <c r="W18" s="25">
        <f t="shared" ref="W18:W54" si="10">IF(R18&gt;0,U18-100,IF(V18=0,U18,0))</f>
        <v>60</v>
      </c>
      <c r="X18" s="25" t="str">
        <f t="shared" ref="X18:X54" si="11">IF(R18&gt;0,"",IF(W18=$W$16,"yes",""))</f>
        <v>yes</v>
      </c>
      <c r="Y18" s="25"/>
      <c r="Z18" s="25"/>
    </row>
    <row r="19" ht="14.25" customHeight="1">
      <c r="A19" s="25"/>
      <c r="B19" s="25"/>
      <c r="C19" s="25"/>
      <c r="D19" s="25" t="s">
        <v>41</v>
      </c>
      <c r="E19" s="25"/>
      <c r="F19" s="26">
        <f>VLOOKUP(D19,'战力表'!A:B,2,)</f>
        <v>2317235</v>
      </c>
      <c r="G19" s="25"/>
      <c r="H19" s="27">
        <v>2.0</v>
      </c>
      <c r="I19" s="26"/>
      <c r="J19" s="25"/>
      <c r="K19" s="28">
        <f>IF(H19&gt;0,VLOOKUP(D19,'战力表'!$A$3:$G$39,7,FALSE),0)</f>
        <v>10</v>
      </c>
      <c r="L19" s="28">
        <f t="shared" si="3"/>
        <v>6</v>
      </c>
      <c r="M19" s="28">
        <f t="shared" si="4"/>
        <v>0</v>
      </c>
      <c r="N19" s="28" t="b">
        <f t="shared" si="5"/>
        <v>0</v>
      </c>
      <c r="O19" s="25"/>
      <c r="P19" s="29">
        <v>32.0</v>
      </c>
      <c r="Q19" s="28">
        <f t="shared" si="6"/>
        <v>16</v>
      </c>
      <c r="R19" s="29"/>
      <c r="S19" s="28" t="b">
        <f t="shared" si="7"/>
        <v>0</v>
      </c>
      <c r="T19" s="28">
        <f t="shared" si="8"/>
        <v>0</v>
      </c>
      <c r="U19" s="28">
        <f t="shared" si="9"/>
        <v>48</v>
      </c>
      <c r="V19" s="30" t="str">
        <f>IF(H19=0,List!$C$5,$C$3)</f>
        <v/>
      </c>
      <c r="W19" s="25">
        <f t="shared" si="10"/>
        <v>48</v>
      </c>
      <c r="X19" s="25" t="str">
        <f t="shared" si="11"/>
        <v/>
      </c>
      <c r="Y19" s="25"/>
      <c r="Z19" s="25"/>
    </row>
    <row r="20" ht="14.25" customHeight="1">
      <c r="A20" s="25"/>
      <c r="B20" s="25"/>
      <c r="C20" s="25"/>
      <c r="D20" s="25" t="s">
        <v>42</v>
      </c>
      <c r="E20" s="25"/>
      <c r="F20" s="26">
        <f>VLOOKUP(D20,'战力表'!A:B,2,)</f>
        <v>2144859</v>
      </c>
      <c r="G20" s="25"/>
      <c r="H20" s="29">
        <v>3.0</v>
      </c>
      <c r="I20" s="26"/>
      <c r="J20" s="25"/>
      <c r="K20" s="28">
        <f>IF(H20&gt;0,VLOOKUP(D20,'战力表'!$A$3:$G$39,7,FALSE),0)</f>
        <v>10</v>
      </c>
      <c r="L20" s="28">
        <f t="shared" si="3"/>
        <v>9</v>
      </c>
      <c r="M20" s="28">
        <f t="shared" si="4"/>
        <v>0</v>
      </c>
      <c r="N20" s="28" t="b">
        <f t="shared" si="5"/>
        <v>0</v>
      </c>
      <c r="O20" s="25"/>
      <c r="P20" s="29">
        <v>37.0</v>
      </c>
      <c r="Q20" s="28">
        <f t="shared" si="6"/>
        <v>19</v>
      </c>
      <c r="R20" s="29"/>
      <c r="S20" s="28" t="b">
        <f t="shared" si="7"/>
        <v>0</v>
      </c>
      <c r="T20" s="28">
        <f t="shared" si="8"/>
        <v>0</v>
      </c>
      <c r="U20" s="28">
        <f t="shared" si="9"/>
        <v>56</v>
      </c>
      <c r="V20" s="30" t="str">
        <f>IF(H20=0,List!$C$5,$C$3)</f>
        <v/>
      </c>
      <c r="W20" s="25">
        <f t="shared" si="10"/>
        <v>56</v>
      </c>
      <c r="X20" s="25" t="str">
        <f t="shared" si="11"/>
        <v/>
      </c>
      <c r="Y20" s="25"/>
      <c r="Z20" s="25"/>
    </row>
    <row r="21" ht="15.0" customHeight="1">
      <c r="A21" s="25"/>
      <c r="B21" s="25"/>
      <c r="C21" s="25"/>
      <c r="D21" s="25" t="s">
        <v>43</v>
      </c>
      <c r="E21" s="25"/>
      <c r="F21" s="26">
        <f>VLOOKUP(D21,'战力表'!A:B,2,)</f>
        <v>2105354</v>
      </c>
      <c r="G21" s="25"/>
      <c r="H21" s="29">
        <v>4.0</v>
      </c>
      <c r="I21" s="26"/>
      <c r="J21" s="25"/>
      <c r="K21" s="28">
        <f>IF(H21&gt;0,VLOOKUP(D21,'战力表'!$A$3:$G$39,7,FALSE),0)</f>
        <v>8</v>
      </c>
      <c r="L21" s="28">
        <f t="shared" si="3"/>
        <v>12</v>
      </c>
      <c r="M21" s="28">
        <f t="shared" si="4"/>
        <v>3</v>
      </c>
      <c r="N21" s="28" t="b">
        <f t="shared" si="5"/>
        <v>0</v>
      </c>
      <c r="O21" s="25"/>
      <c r="P21" s="29">
        <v>37.0</v>
      </c>
      <c r="Q21" s="28">
        <f t="shared" si="6"/>
        <v>23</v>
      </c>
      <c r="R21" s="29"/>
      <c r="S21" s="28" t="b">
        <f t="shared" si="7"/>
        <v>0</v>
      </c>
      <c r="T21" s="28">
        <f t="shared" si="8"/>
        <v>0</v>
      </c>
      <c r="U21" s="28">
        <f t="shared" si="9"/>
        <v>60</v>
      </c>
      <c r="V21" s="30" t="str">
        <f>IF(H21=0,List!$C$5,$C$3)</f>
        <v/>
      </c>
      <c r="W21" s="25">
        <f t="shared" si="10"/>
        <v>60</v>
      </c>
      <c r="X21" s="25" t="str">
        <f t="shared" si="11"/>
        <v>yes</v>
      </c>
      <c r="Y21" s="25"/>
      <c r="Z21" s="25"/>
    </row>
    <row r="22" ht="14.25" customHeight="1">
      <c r="A22" s="25"/>
      <c r="B22" s="25"/>
      <c r="C22" s="25"/>
      <c r="D22" s="25" t="s">
        <v>44</v>
      </c>
      <c r="E22" s="25"/>
      <c r="F22" s="26">
        <f>VLOOKUP(D22,'战力表'!A:B,2,)</f>
        <v>2013595</v>
      </c>
      <c r="G22" s="25"/>
      <c r="H22" s="29">
        <v>3.0</v>
      </c>
      <c r="I22" s="26"/>
      <c r="J22" s="25"/>
      <c r="K22" s="28">
        <f>IF(H22&gt;0,VLOOKUP(D22,'战力表'!$A$3:$G$39,7,FALSE),0)</f>
        <v>6</v>
      </c>
      <c r="L22" s="28">
        <f t="shared" si="3"/>
        <v>9</v>
      </c>
      <c r="M22" s="28">
        <f t="shared" si="4"/>
        <v>0</v>
      </c>
      <c r="N22" s="28" t="b">
        <f t="shared" si="5"/>
        <v>0</v>
      </c>
      <c r="O22" s="25"/>
      <c r="P22" s="29">
        <v>37.0</v>
      </c>
      <c r="Q22" s="28">
        <f t="shared" si="6"/>
        <v>15</v>
      </c>
      <c r="R22" s="29"/>
      <c r="S22" s="28" t="b">
        <f t="shared" si="7"/>
        <v>0</v>
      </c>
      <c r="T22" s="28">
        <f t="shared" si="8"/>
        <v>0</v>
      </c>
      <c r="U22" s="28">
        <f t="shared" si="9"/>
        <v>52</v>
      </c>
      <c r="V22" s="30" t="str">
        <f>IF(H22=0,List!$C$5,$C$3)</f>
        <v/>
      </c>
      <c r="W22" s="25">
        <f t="shared" si="10"/>
        <v>52</v>
      </c>
      <c r="X22" s="25" t="str">
        <f t="shared" si="11"/>
        <v/>
      </c>
      <c r="Y22" s="25"/>
      <c r="Z22" s="25"/>
    </row>
    <row r="23" ht="14.25" customHeight="1">
      <c r="A23" s="25"/>
      <c r="B23" s="25"/>
      <c r="C23" s="25"/>
      <c r="D23" s="25" t="s">
        <v>45</v>
      </c>
      <c r="E23" s="25"/>
      <c r="F23" s="26">
        <f>VLOOKUP(D23,'战力表'!A:B,2,)</f>
        <v>2071893</v>
      </c>
      <c r="G23" s="25"/>
      <c r="H23" s="29">
        <v>2.0</v>
      </c>
      <c r="I23" s="26"/>
      <c r="J23" s="25"/>
      <c r="K23" s="28">
        <f>IF(H23&gt;0,VLOOKUP(D23,'战力表'!$A$3:$G$39,7,FALSE),0)</f>
        <v>6</v>
      </c>
      <c r="L23" s="28">
        <f t="shared" si="3"/>
        <v>6</v>
      </c>
      <c r="M23" s="28">
        <f t="shared" si="4"/>
        <v>0</v>
      </c>
      <c r="N23" s="28" t="b">
        <f t="shared" si="5"/>
        <v>0</v>
      </c>
      <c r="O23" s="25"/>
      <c r="P23" s="29">
        <v>37.0</v>
      </c>
      <c r="Q23" s="28">
        <f t="shared" si="6"/>
        <v>12</v>
      </c>
      <c r="R23" s="29"/>
      <c r="S23" s="28" t="b">
        <f t="shared" si="7"/>
        <v>0</v>
      </c>
      <c r="T23" s="28">
        <f t="shared" si="8"/>
        <v>0</v>
      </c>
      <c r="U23" s="28">
        <f t="shared" si="9"/>
        <v>49</v>
      </c>
      <c r="V23" s="30" t="str">
        <f>IF(H23=0,List!$C$5,$C$3)</f>
        <v/>
      </c>
      <c r="W23" s="25">
        <f t="shared" si="10"/>
        <v>49</v>
      </c>
      <c r="X23" s="25" t="str">
        <f t="shared" si="11"/>
        <v/>
      </c>
      <c r="Y23" s="25"/>
      <c r="Z23" s="25"/>
    </row>
    <row r="24" ht="14.25" customHeight="1">
      <c r="A24" s="25"/>
      <c r="B24" s="25"/>
      <c r="C24" s="25"/>
      <c r="D24" s="25" t="s">
        <v>46</v>
      </c>
      <c r="E24" s="25"/>
      <c r="F24" s="26">
        <f>VLOOKUP(D24,'战力表'!A:B,2,)</f>
        <v>2051741</v>
      </c>
      <c r="G24" s="25"/>
      <c r="H24" s="29">
        <v>4.0</v>
      </c>
      <c r="I24" s="26"/>
      <c r="J24" s="25"/>
      <c r="K24" s="28">
        <f>IF(H24&gt;0,VLOOKUP(D24,'战力表'!$A$3:$G$39,7,FALSE),0)</f>
        <v>6</v>
      </c>
      <c r="L24" s="28">
        <f t="shared" si="3"/>
        <v>12</v>
      </c>
      <c r="M24" s="28">
        <f t="shared" si="4"/>
        <v>3</v>
      </c>
      <c r="N24" s="28" t="b">
        <f t="shared" si="5"/>
        <v>0</v>
      </c>
      <c r="O24" s="25"/>
      <c r="P24" s="29">
        <v>36.0</v>
      </c>
      <c r="Q24" s="28">
        <f t="shared" si="6"/>
        <v>21</v>
      </c>
      <c r="R24" s="29"/>
      <c r="S24" s="28" t="b">
        <f t="shared" si="7"/>
        <v>0</v>
      </c>
      <c r="T24" s="28">
        <f t="shared" si="8"/>
        <v>0</v>
      </c>
      <c r="U24" s="28">
        <f t="shared" si="9"/>
        <v>57</v>
      </c>
      <c r="V24" s="30" t="str">
        <f>IF(H24=0,List!$C$5,$C$3)</f>
        <v/>
      </c>
      <c r="W24" s="25">
        <f t="shared" si="10"/>
        <v>57</v>
      </c>
      <c r="X24" s="25" t="str">
        <f t="shared" si="11"/>
        <v/>
      </c>
      <c r="Y24" s="25"/>
      <c r="Z24" s="25"/>
    </row>
    <row r="25" ht="14.25" customHeight="1">
      <c r="A25" s="25"/>
      <c r="B25" s="25"/>
      <c r="C25" s="25"/>
      <c r="D25" s="25" t="s">
        <v>47</v>
      </c>
      <c r="E25" s="25"/>
      <c r="F25" s="26">
        <f>VLOOKUP(D25,'战力表'!A:B,2,)</f>
        <v>2034644</v>
      </c>
      <c r="G25" s="25"/>
      <c r="H25" s="29">
        <v>4.0</v>
      </c>
      <c r="I25" s="26"/>
      <c r="J25" s="25"/>
      <c r="K25" s="28">
        <f>IF(H25&gt;0,VLOOKUP(D25,'战力表'!$A$3:$G$39,7,FALSE),0)</f>
        <v>6</v>
      </c>
      <c r="L25" s="28">
        <f t="shared" si="3"/>
        <v>12</v>
      </c>
      <c r="M25" s="28">
        <f t="shared" si="4"/>
        <v>3</v>
      </c>
      <c r="N25" s="28" t="b">
        <f t="shared" si="5"/>
        <v>0</v>
      </c>
      <c r="O25" s="25"/>
      <c r="P25" s="29">
        <v>36.0</v>
      </c>
      <c r="Q25" s="28">
        <f t="shared" si="6"/>
        <v>21</v>
      </c>
      <c r="R25" s="29"/>
      <c r="S25" s="28" t="b">
        <f t="shared" si="7"/>
        <v>0</v>
      </c>
      <c r="T25" s="28">
        <f t="shared" si="8"/>
        <v>0</v>
      </c>
      <c r="U25" s="28">
        <f t="shared" si="9"/>
        <v>57</v>
      </c>
      <c r="V25" s="30" t="str">
        <f>IF(H25=0,List!$C$5,$C$3)</f>
        <v/>
      </c>
      <c r="W25" s="25">
        <f t="shared" si="10"/>
        <v>57</v>
      </c>
      <c r="X25" s="25" t="str">
        <f t="shared" si="11"/>
        <v/>
      </c>
      <c r="Y25" s="25"/>
      <c r="Z25" s="25"/>
    </row>
    <row r="26" ht="14.25" customHeight="1">
      <c r="A26" s="25"/>
      <c r="B26" s="25"/>
      <c r="C26" s="25"/>
      <c r="D26" s="25" t="s">
        <v>48</v>
      </c>
      <c r="E26" s="25"/>
      <c r="F26" s="26">
        <f>VLOOKUP(D26,'战力表'!A:B,2,)</f>
        <v>1946441</v>
      </c>
      <c r="G26" s="25"/>
      <c r="H26" s="27">
        <v>4.0</v>
      </c>
      <c r="I26" s="26"/>
      <c r="J26" s="25"/>
      <c r="K26" s="28">
        <f>IF(H26&gt;0,VLOOKUP(D26,'战力表'!$A$3:$G$39,7,FALSE),0)</f>
        <v>6</v>
      </c>
      <c r="L26" s="28">
        <f t="shared" si="3"/>
        <v>12</v>
      </c>
      <c r="M26" s="28">
        <f t="shared" si="4"/>
        <v>3</v>
      </c>
      <c r="N26" s="28" t="b">
        <f t="shared" si="5"/>
        <v>0</v>
      </c>
      <c r="O26" s="25"/>
      <c r="P26" s="29">
        <v>36.0</v>
      </c>
      <c r="Q26" s="28">
        <f t="shared" si="6"/>
        <v>21</v>
      </c>
      <c r="R26" s="29"/>
      <c r="S26" s="28" t="b">
        <f t="shared" si="7"/>
        <v>0</v>
      </c>
      <c r="T26" s="28">
        <f t="shared" si="8"/>
        <v>0</v>
      </c>
      <c r="U26" s="28">
        <f t="shared" si="9"/>
        <v>57</v>
      </c>
      <c r="V26" s="30" t="str">
        <f>IF(H26=0,List!$C$5,$C$3)</f>
        <v/>
      </c>
      <c r="W26" s="25">
        <f t="shared" si="10"/>
        <v>57</v>
      </c>
      <c r="X26" s="25" t="str">
        <f t="shared" si="11"/>
        <v/>
      </c>
      <c r="Y26" s="25"/>
      <c r="Z26" s="25"/>
    </row>
    <row r="27" ht="14.25" customHeight="1">
      <c r="A27" s="25"/>
      <c r="B27" s="25"/>
      <c r="C27" s="25"/>
      <c r="D27" s="25" t="s">
        <v>49</v>
      </c>
      <c r="E27" s="25"/>
      <c r="F27" s="26">
        <f>VLOOKUP(D27,'战力表'!A:B,2,)</f>
        <v>1902010</v>
      </c>
      <c r="G27" s="25"/>
      <c r="H27" s="29">
        <v>4.0</v>
      </c>
      <c r="I27" s="26"/>
      <c r="J27" s="25"/>
      <c r="K27" s="28">
        <f>IF(H27&gt;0,VLOOKUP(D27,'战力表'!$A$3:$G$39,7,FALSE),0)</f>
        <v>6</v>
      </c>
      <c r="L27" s="28">
        <f t="shared" si="3"/>
        <v>12</v>
      </c>
      <c r="M27" s="28">
        <f t="shared" si="4"/>
        <v>3</v>
      </c>
      <c r="N27" s="28" t="b">
        <f t="shared" si="5"/>
        <v>0</v>
      </c>
      <c r="O27" s="25"/>
      <c r="P27" s="29">
        <v>36.0</v>
      </c>
      <c r="Q27" s="28">
        <f t="shared" si="6"/>
        <v>21</v>
      </c>
      <c r="R27" s="29"/>
      <c r="S27" s="28" t="b">
        <f t="shared" si="7"/>
        <v>0</v>
      </c>
      <c r="T27" s="28">
        <f t="shared" si="8"/>
        <v>0</v>
      </c>
      <c r="U27" s="28">
        <f t="shared" si="9"/>
        <v>57</v>
      </c>
      <c r="V27" s="30" t="str">
        <f>IF(H27=0,List!$C$5,$C$3)</f>
        <v/>
      </c>
      <c r="W27" s="25">
        <f t="shared" si="10"/>
        <v>57</v>
      </c>
      <c r="X27" s="25" t="str">
        <f t="shared" si="11"/>
        <v/>
      </c>
      <c r="Y27" s="25"/>
      <c r="Z27" s="25"/>
    </row>
    <row r="28" ht="15.0" customHeight="1">
      <c r="A28" s="25"/>
      <c r="B28" s="25"/>
      <c r="C28" s="25"/>
      <c r="D28" s="25" t="s">
        <v>50</v>
      </c>
      <c r="E28" s="25"/>
      <c r="F28" s="26">
        <f>VLOOKUP(D28,'战力表'!A:B,2,)</f>
        <v>1868233</v>
      </c>
      <c r="G28" s="25"/>
      <c r="H28" s="29"/>
      <c r="I28" s="26"/>
      <c r="J28" s="25"/>
      <c r="K28" s="28">
        <f>IF(H28&gt;0,VLOOKUP(D28,'战力表'!$A$3:$G$39,7,FALSE),0)</f>
        <v>0</v>
      </c>
      <c r="L28" s="28">
        <f t="shared" si="3"/>
        <v>0</v>
      </c>
      <c r="M28" s="28">
        <f t="shared" si="4"/>
        <v>0</v>
      </c>
      <c r="N28" s="28" t="b">
        <f t="shared" si="5"/>
        <v>0</v>
      </c>
      <c r="O28" s="25"/>
      <c r="P28" s="29">
        <v>34.0</v>
      </c>
      <c r="Q28" s="28">
        <f t="shared" si="6"/>
        <v>0</v>
      </c>
      <c r="R28" s="29"/>
      <c r="S28" s="28" t="b">
        <f t="shared" si="7"/>
        <v>0</v>
      </c>
      <c r="T28" s="28">
        <f t="shared" si="8"/>
        <v>0</v>
      </c>
      <c r="U28" s="28">
        <f t="shared" si="9"/>
        <v>34</v>
      </c>
      <c r="V28" s="30" t="str">
        <f>IF(H28=0,List!$C$5,$C$3)</f>
        <v>没有忍战，无法分包</v>
      </c>
      <c r="W28" s="25">
        <f t="shared" si="10"/>
        <v>0</v>
      </c>
      <c r="X28" s="25" t="str">
        <f t="shared" si="11"/>
        <v/>
      </c>
      <c r="Y28" s="25"/>
      <c r="Z28" s="25"/>
    </row>
    <row r="29" ht="14.25" customHeight="1">
      <c r="A29" s="25"/>
      <c r="B29" s="25"/>
      <c r="C29" s="25"/>
      <c r="D29" s="25" t="s">
        <v>51</v>
      </c>
      <c r="E29" s="25"/>
      <c r="F29" s="26">
        <f>VLOOKUP(D29,'战力表'!A:B,2,)</f>
        <v>1927372</v>
      </c>
      <c r="G29" s="25"/>
      <c r="H29" s="29">
        <v>3.0</v>
      </c>
      <c r="I29" s="26"/>
      <c r="J29" s="25"/>
      <c r="K29" s="28">
        <f>IF(H29&gt;0,VLOOKUP(D29,'战力表'!$A$3:$G$39,7,FALSE),0)</f>
        <v>6</v>
      </c>
      <c r="L29" s="28">
        <f t="shared" si="3"/>
        <v>9</v>
      </c>
      <c r="M29" s="28">
        <f t="shared" si="4"/>
        <v>0</v>
      </c>
      <c r="N29" s="28" t="b">
        <f t="shared" si="5"/>
        <v>0</v>
      </c>
      <c r="O29" s="25"/>
      <c r="P29" s="29">
        <v>37.0</v>
      </c>
      <c r="Q29" s="28">
        <f t="shared" si="6"/>
        <v>15</v>
      </c>
      <c r="R29" s="29"/>
      <c r="S29" s="28" t="b">
        <f t="shared" si="7"/>
        <v>0</v>
      </c>
      <c r="T29" s="28">
        <f t="shared" si="8"/>
        <v>0</v>
      </c>
      <c r="U29" s="28">
        <f t="shared" si="9"/>
        <v>52</v>
      </c>
      <c r="V29" s="30" t="str">
        <f>IF(H29=0,List!$C$5,$C$3)</f>
        <v/>
      </c>
      <c r="W29" s="25">
        <f t="shared" si="10"/>
        <v>52</v>
      </c>
      <c r="X29" s="25" t="str">
        <f t="shared" si="11"/>
        <v/>
      </c>
      <c r="Y29" s="25"/>
      <c r="Z29" s="25"/>
    </row>
    <row r="30" ht="14.25" customHeight="1">
      <c r="A30" s="25"/>
      <c r="B30" s="25"/>
      <c r="C30" s="25"/>
      <c r="D30" s="25" t="s">
        <v>52</v>
      </c>
      <c r="E30" s="25"/>
      <c r="F30" s="26">
        <f>VLOOKUP(D30,'战力表'!A:B,2,)</f>
        <v>1883583</v>
      </c>
      <c r="G30" s="25"/>
      <c r="H30" s="29">
        <v>3.0</v>
      </c>
      <c r="I30" s="26"/>
      <c r="J30" s="25"/>
      <c r="K30" s="28">
        <f>IF(H30&gt;0,VLOOKUP(D30,'战力表'!$A$3:$G$39,7,FALSE),0)</f>
        <v>6</v>
      </c>
      <c r="L30" s="28">
        <f t="shared" si="3"/>
        <v>9</v>
      </c>
      <c r="M30" s="28">
        <f t="shared" si="4"/>
        <v>0</v>
      </c>
      <c r="N30" s="28" t="b">
        <f t="shared" si="5"/>
        <v>0</v>
      </c>
      <c r="O30" s="25"/>
      <c r="P30" s="29">
        <v>37.0</v>
      </c>
      <c r="Q30" s="28">
        <f t="shared" si="6"/>
        <v>15</v>
      </c>
      <c r="R30" s="29"/>
      <c r="S30" s="28" t="b">
        <f t="shared" si="7"/>
        <v>0</v>
      </c>
      <c r="T30" s="28">
        <f t="shared" si="8"/>
        <v>0</v>
      </c>
      <c r="U30" s="28">
        <f t="shared" si="9"/>
        <v>52</v>
      </c>
      <c r="V30" s="30" t="str">
        <f>IF(H30=0,List!$C$5,$C$3)</f>
        <v/>
      </c>
      <c r="W30" s="25">
        <f t="shared" si="10"/>
        <v>52</v>
      </c>
      <c r="X30" s="25" t="str">
        <f t="shared" si="11"/>
        <v/>
      </c>
      <c r="Y30" s="25"/>
      <c r="Z30" s="25"/>
    </row>
    <row r="31" ht="14.25" customHeight="1">
      <c r="A31" s="25"/>
      <c r="B31" s="25"/>
      <c r="C31" s="25"/>
      <c r="D31" s="25" t="s">
        <v>53</v>
      </c>
      <c r="E31" s="25"/>
      <c r="F31" s="26">
        <f>VLOOKUP(D31,'战力表'!A:B,2,)</f>
        <v>1798517</v>
      </c>
      <c r="G31" s="25"/>
      <c r="H31" s="29">
        <v>4.0</v>
      </c>
      <c r="I31" s="26"/>
      <c r="J31" s="25"/>
      <c r="K31" s="28">
        <f>IF(H31&gt;0,VLOOKUP(D31,'战力表'!$A$3:$G$39,7,FALSE),0)</f>
        <v>6</v>
      </c>
      <c r="L31" s="28">
        <f t="shared" si="3"/>
        <v>12</v>
      </c>
      <c r="M31" s="28">
        <f t="shared" si="4"/>
        <v>3</v>
      </c>
      <c r="N31" s="28" t="b">
        <f t="shared" si="5"/>
        <v>0</v>
      </c>
      <c r="O31" s="25"/>
      <c r="P31" s="29">
        <v>37.0</v>
      </c>
      <c r="Q31" s="28">
        <f t="shared" si="6"/>
        <v>21</v>
      </c>
      <c r="R31" s="29"/>
      <c r="S31" s="28" t="b">
        <f t="shared" si="7"/>
        <v>0</v>
      </c>
      <c r="T31" s="28">
        <f t="shared" si="8"/>
        <v>0</v>
      </c>
      <c r="U31" s="28">
        <f t="shared" si="9"/>
        <v>58</v>
      </c>
      <c r="V31" s="30" t="str">
        <f>IF(H31=0,List!$C$5,$C$3)</f>
        <v/>
      </c>
      <c r="W31" s="25">
        <f t="shared" si="10"/>
        <v>58</v>
      </c>
      <c r="X31" s="25" t="str">
        <f t="shared" si="11"/>
        <v/>
      </c>
      <c r="Y31" s="25"/>
      <c r="Z31" s="25"/>
    </row>
    <row r="32" ht="14.25" customHeight="1">
      <c r="A32" s="25"/>
      <c r="B32" s="25"/>
      <c r="C32" s="25"/>
      <c r="D32" s="25" t="s">
        <v>54</v>
      </c>
      <c r="E32" s="25"/>
      <c r="F32" s="26">
        <f>VLOOKUP(D32,'战力表'!A:B,2,)</f>
        <v>1785448</v>
      </c>
      <c r="G32" s="25"/>
      <c r="H32" s="29">
        <v>4.0</v>
      </c>
      <c r="I32" s="26"/>
      <c r="J32" s="25"/>
      <c r="K32" s="28">
        <f>IF(H32&gt;0,VLOOKUP(D32,'战力表'!$A$3:$G$39,7,FALSE),0)</f>
        <v>6</v>
      </c>
      <c r="L32" s="28">
        <f t="shared" si="3"/>
        <v>12</v>
      </c>
      <c r="M32" s="28">
        <f t="shared" si="4"/>
        <v>3</v>
      </c>
      <c r="N32" s="28" t="b">
        <f t="shared" si="5"/>
        <v>0</v>
      </c>
      <c r="O32" s="25"/>
      <c r="P32" s="29">
        <v>36.0</v>
      </c>
      <c r="Q32" s="28">
        <f t="shared" si="6"/>
        <v>21</v>
      </c>
      <c r="R32" s="29"/>
      <c r="S32" s="28" t="b">
        <f t="shared" si="7"/>
        <v>0</v>
      </c>
      <c r="T32" s="28">
        <f t="shared" si="8"/>
        <v>0</v>
      </c>
      <c r="U32" s="28">
        <f t="shared" si="9"/>
        <v>57</v>
      </c>
      <c r="V32" s="30" t="str">
        <f>IF(H32=0,List!$C$5,$C$3)</f>
        <v/>
      </c>
      <c r="W32" s="25">
        <f t="shared" si="10"/>
        <v>57</v>
      </c>
      <c r="X32" s="25" t="str">
        <f t="shared" si="11"/>
        <v/>
      </c>
      <c r="Y32" s="25"/>
      <c r="Z32" s="25"/>
    </row>
    <row r="33" ht="14.25" customHeight="1">
      <c r="A33" s="25"/>
      <c r="B33" s="25"/>
      <c r="C33" s="25"/>
      <c r="D33" s="25" t="s">
        <v>55</v>
      </c>
      <c r="E33" s="25"/>
      <c r="F33" s="26">
        <f>VLOOKUP(D33,'战力表'!A:B,2,)</f>
        <v>1777952</v>
      </c>
      <c r="G33" s="25"/>
      <c r="H33" s="29">
        <v>4.0</v>
      </c>
      <c r="I33" s="26"/>
      <c r="J33" s="25"/>
      <c r="K33" s="28">
        <f>IF(H33&gt;0,VLOOKUP(D33,'战力表'!$A$3:$G$39,7,FALSE),0)</f>
        <v>6</v>
      </c>
      <c r="L33" s="28">
        <f t="shared" si="3"/>
        <v>12</v>
      </c>
      <c r="M33" s="28">
        <f t="shared" si="4"/>
        <v>3</v>
      </c>
      <c r="N33" s="28" t="b">
        <f t="shared" si="5"/>
        <v>0</v>
      </c>
      <c r="O33" s="25"/>
      <c r="P33" s="29">
        <v>37.0</v>
      </c>
      <c r="Q33" s="28">
        <f t="shared" si="6"/>
        <v>21</v>
      </c>
      <c r="R33" s="29"/>
      <c r="S33" s="28" t="b">
        <f t="shared" si="7"/>
        <v>0</v>
      </c>
      <c r="T33" s="28">
        <f t="shared" si="8"/>
        <v>0</v>
      </c>
      <c r="U33" s="28">
        <f t="shared" si="9"/>
        <v>58</v>
      </c>
      <c r="V33" s="30" t="str">
        <f>IF(H33=0,List!$C$5,$C$3)</f>
        <v/>
      </c>
      <c r="W33" s="25">
        <f t="shared" si="10"/>
        <v>58</v>
      </c>
      <c r="X33" s="25" t="str">
        <f t="shared" si="11"/>
        <v/>
      </c>
      <c r="Y33" s="25"/>
      <c r="Z33" s="25"/>
    </row>
    <row r="34" ht="14.25" customHeight="1">
      <c r="A34" s="25"/>
      <c r="B34" s="25"/>
      <c r="C34" s="25"/>
      <c r="D34" s="25" t="s">
        <v>56</v>
      </c>
      <c r="E34" s="25"/>
      <c r="F34" s="26">
        <f>VLOOKUP(D34,'战力表'!A:B,2,)</f>
        <v>1801464</v>
      </c>
      <c r="G34" s="25"/>
      <c r="H34" s="29">
        <v>4.0</v>
      </c>
      <c r="I34" s="26"/>
      <c r="J34" s="25"/>
      <c r="K34" s="28">
        <f>IF(H34&gt;0,VLOOKUP(D34,'战力表'!$A$3:$G$39,7,FALSE),0)</f>
        <v>6</v>
      </c>
      <c r="L34" s="28">
        <f t="shared" si="3"/>
        <v>12</v>
      </c>
      <c r="M34" s="28">
        <f t="shared" si="4"/>
        <v>3</v>
      </c>
      <c r="N34" s="28" t="b">
        <f t="shared" si="5"/>
        <v>0</v>
      </c>
      <c r="O34" s="25"/>
      <c r="P34" s="29">
        <v>37.0</v>
      </c>
      <c r="Q34" s="28">
        <f t="shared" si="6"/>
        <v>21</v>
      </c>
      <c r="R34" s="29"/>
      <c r="S34" s="28" t="b">
        <f t="shared" si="7"/>
        <v>0</v>
      </c>
      <c r="T34" s="28">
        <f t="shared" si="8"/>
        <v>0</v>
      </c>
      <c r="U34" s="28">
        <f t="shared" si="9"/>
        <v>58</v>
      </c>
      <c r="V34" s="30" t="str">
        <f>IF(H34=0,List!$C$5,$C$3)</f>
        <v/>
      </c>
      <c r="W34" s="25">
        <f t="shared" si="10"/>
        <v>58</v>
      </c>
      <c r="X34" s="25" t="str">
        <f t="shared" si="11"/>
        <v/>
      </c>
      <c r="Y34" s="25"/>
      <c r="Z34" s="25"/>
    </row>
    <row r="35" ht="14.25" customHeight="1">
      <c r="A35" s="25"/>
      <c r="B35" s="25"/>
      <c r="C35" s="25"/>
      <c r="D35" s="25" t="s">
        <v>57</v>
      </c>
      <c r="E35" s="25"/>
      <c r="F35" s="26">
        <f>VLOOKUP(D35,'战力表'!A:B,2,)</f>
        <v>1738888</v>
      </c>
      <c r="G35" s="25"/>
      <c r="H35" s="29">
        <v>3.0</v>
      </c>
      <c r="I35" s="26"/>
      <c r="J35" s="25"/>
      <c r="K35" s="28">
        <f>IF(H35&gt;0,VLOOKUP(D35,'战力表'!$A$3:$G$39,7,FALSE),0)</f>
        <v>6</v>
      </c>
      <c r="L35" s="28">
        <f t="shared" si="3"/>
        <v>9</v>
      </c>
      <c r="M35" s="28">
        <f t="shared" si="4"/>
        <v>0</v>
      </c>
      <c r="N35" s="28" t="b">
        <f t="shared" si="5"/>
        <v>0</v>
      </c>
      <c r="O35" s="25"/>
      <c r="P35" s="29">
        <v>37.0</v>
      </c>
      <c r="Q35" s="28">
        <f t="shared" si="6"/>
        <v>15</v>
      </c>
      <c r="R35" s="29"/>
      <c r="S35" s="28" t="b">
        <f t="shared" si="7"/>
        <v>0</v>
      </c>
      <c r="T35" s="28">
        <f t="shared" si="8"/>
        <v>0</v>
      </c>
      <c r="U35" s="28">
        <f t="shared" si="9"/>
        <v>52</v>
      </c>
      <c r="V35" s="30" t="str">
        <f>IF(H35=0,List!$C$5,$C$3)</f>
        <v/>
      </c>
      <c r="W35" s="25">
        <f t="shared" si="10"/>
        <v>52</v>
      </c>
      <c r="X35" s="25" t="str">
        <f t="shared" si="11"/>
        <v/>
      </c>
      <c r="Y35" s="25"/>
      <c r="Z35" s="25"/>
    </row>
    <row r="36" ht="14.25" customHeight="1">
      <c r="A36" s="25"/>
      <c r="B36" s="25"/>
      <c r="C36" s="25"/>
      <c r="D36" s="25" t="s">
        <v>58</v>
      </c>
      <c r="E36" s="25"/>
      <c r="F36" s="26">
        <f>VLOOKUP(D36,'战力表'!A:B,2,)</f>
        <v>1651300</v>
      </c>
      <c r="G36" s="25"/>
      <c r="H36" s="29">
        <v>4.0</v>
      </c>
      <c r="I36" s="26"/>
      <c r="J36" s="25"/>
      <c r="K36" s="28">
        <f>IF(H36&gt;0,VLOOKUP(D36,'战力表'!$A$3:$G$39,7,FALSE),0)</f>
        <v>6</v>
      </c>
      <c r="L36" s="28">
        <f t="shared" si="3"/>
        <v>12</v>
      </c>
      <c r="M36" s="28">
        <f t="shared" si="4"/>
        <v>3</v>
      </c>
      <c r="N36" s="28" t="b">
        <f t="shared" si="5"/>
        <v>0</v>
      </c>
      <c r="O36" s="25"/>
      <c r="P36" s="29">
        <v>37.0</v>
      </c>
      <c r="Q36" s="28">
        <f t="shared" si="6"/>
        <v>21</v>
      </c>
      <c r="R36" s="29"/>
      <c r="S36" s="28" t="b">
        <f t="shared" si="7"/>
        <v>0</v>
      </c>
      <c r="T36" s="28">
        <f t="shared" si="8"/>
        <v>0</v>
      </c>
      <c r="U36" s="28">
        <f t="shared" si="9"/>
        <v>58</v>
      </c>
      <c r="V36" s="30" t="str">
        <f>IF(H36=0,List!$C$5,$C$3)</f>
        <v/>
      </c>
      <c r="W36" s="25">
        <f t="shared" si="10"/>
        <v>58</v>
      </c>
      <c r="X36" s="25" t="str">
        <f t="shared" si="11"/>
        <v/>
      </c>
      <c r="Y36" s="25"/>
      <c r="Z36" s="25"/>
    </row>
    <row r="37" ht="15.0" customHeight="1">
      <c r="A37" s="25"/>
      <c r="B37" s="25"/>
      <c r="C37" s="25"/>
      <c r="D37" s="25" t="s">
        <v>59</v>
      </c>
      <c r="E37" s="25"/>
      <c r="F37" s="26">
        <f>VLOOKUP(D37,'战力表'!A:B,2,)</f>
        <v>1676205</v>
      </c>
      <c r="G37" s="25"/>
      <c r="H37" s="29">
        <v>1.0</v>
      </c>
      <c r="I37" s="26"/>
      <c r="J37" s="25"/>
      <c r="K37" s="28">
        <f>IF(H37&gt;0,VLOOKUP(D37,'战力表'!$A$3:$G$39,7,FALSE),0)</f>
        <v>6</v>
      </c>
      <c r="L37" s="28">
        <f t="shared" si="3"/>
        <v>3</v>
      </c>
      <c r="M37" s="28">
        <f t="shared" si="4"/>
        <v>0</v>
      </c>
      <c r="N37" s="28" t="b">
        <f t="shared" si="5"/>
        <v>0</v>
      </c>
      <c r="O37" s="25"/>
      <c r="P37" s="29">
        <v>34.0</v>
      </c>
      <c r="Q37" s="28">
        <f t="shared" si="6"/>
        <v>9</v>
      </c>
      <c r="R37" s="29"/>
      <c r="S37" s="28" t="b">
        <f t="shared" si="7"/>
        <v>0</v>
      </c>
      <c r="T37" s="28">
        <f t="shared" si="8"/>
        <v>0</v>
      </c>
      <c r="U37" s="28">
        <f t="shared" si="9"/>
        <v>43</v>
      </c>
      <c r="V37" s="30" t="str">
        <f>IF(H37=0,List!$C$5,$C$3)</f>
        <v/>
      </c>
      <c r="W37" s="25">
        <f t="shared" si="10"/>
        <v>43</v>
      </c>
      <c r="X37" s="25" t="str">
        <f t="shared" si="11"/>
        <v/>
      </c>
      <c r="Y37" s="25"/>
      <c r="Z37" s="25"/>
    </row>
    <row r="38" ht="15.0" customHeight="1">
      <c r="A38" s="25"/>
      <c r="B38" s="25"/>
      <c r="C38" s="25"/>
      <c r="D38" s="25" t="s">
        <v>60</v>
      </c>
      <c r="E38" s="25"/>
      <c r="F38" s="26">
        <f>VLOOKUP(D38,'战力表'!A:B,2,)</f>
        <v>1647787</v>
      </c>
      <c r="G38" s="25"/>
      <c r="H38" s="29">
        <v>4.0</v>
      </c>
      <c r="I38" s="26"/>
      <c r="J38" s="25"/>
      <c r="K38" s="28">
        <f>IF(H38&gt;0,VLOOKUP(D38,'战力表'!$A$3:$G$39,7,FALSE),0)</f>
        <v>6</v>
      </c>
      <c r="L38" s="28">
        <f t="shared" si="3"/>
        <v>12</v>
      </c>
      <c r="M38" s="28">
        <f t="shared" si="4"/>
        <v>3</v>
      </c>
      <c r="N38" s="28" t="b">
        <f t="shared" si="5"/>
        <v>0</v>
      </c>
      <c r="O38" s="25"/>
      <c r="P38" s="29">
        <v>37.0</v>
      </c>
      <c r="Q38" s="28">
        <f t="shared" si="6"/>
        <v>21</v>
      </c>
      <c r="R38" s="29"/>
      <c r="S38" s="28" t="b">
        <f t="shared" si="7"/>
        <v>0</v>
      </c>
      <c r="T38" s="28">
        <f t="shared" si="8"/>
        <v>0</v>
      </c>
      <c r="U38" s="28">
        <f t="shared" si="9"/>
        <v>58</v>
      </c>
      <c r="V38" s="30" t="str">
        <f>IF(H38=0,List!$C$5,$C$3)</f>
        <v/>
      </c>
      <c r="W38" s="25">
        <f t="shared" si="10"/>
        <v>58</v>
      </c>
      <c r="X38" s="25" t="str">
        <f t="shared" si="11"/>
        <v/>
      </c>
      <c r="Y38" s="25"/>
      <c r="Z38" s="25"/>
    </row>
    <row r="39" ht="14.25" customHeight="1">
      <c r="A39" s="25"/>
      <c r="B39" s="25"/>
      <c r="C39" s="25"/>
      <c r="D39" s="25" t="s">
        <v>61</v>
      </c>
      <c r="E39" s="25"/>
      <c r="F39" s="26">
        <f>VLOOKUP(D39,'战力表'!A:B,2,)</f>
        <v>1680630</v>
      </c>
      <c r="G39" s="25"/>
      <c r="H39" s="29">
        <v>4.0</v>
      </c>
      <c r="I39" s="26"/>
      <c r="J39" s="25"/>
      <c r="K39" s="28">
        <f>IF(H39&gt;0,VLOOKUP(D39,'战力表'!$A$3:$G$39,7,FALSE),0)</f>
        <v>6</v>
      </c>
      <c r="L39" s="28">
        <f t="shared" si="3"/>
        <v>12</v>
      </c>
      <c r="M39" s="28">
        <f t="shared" si="4"/>
        <v>3</v>
      </c>
      <c r="N39" s="28" t="b">
        <f t="shared" si="5"/>
        <v>0</v>
      </c>
      <c r="O39" s="25"/>
      <c r="P39" s="29">
        <v>37.0</v>
      </c>
      <c r="Q39" s="28">
        <f t="shared" si="6"/>
        <v>21</v>
      </c>
      <c r="R39" s="29"/>
      <c r="S39" s="28" t="b">
        <f t="shared" si="7"/>
        <v>0</v>
      </c>
      <c r="T39" s="28">
        <f t="shared" si="8"/>
        <v>0</v>
      </c>
      <c r="U39" s="28">
        <f t="shared" si="9"/>
        <v>58</v>
      </c>
      <c r="V39" s="30" t="str">
        <f>IF(H39=0,List!$C$5,$C$3)</f>
        <v/>
      </c>
      <c r="W39" s="25">
        <f t="shared" si="10"/>
        <v>58</v>
      </c>
      <c r="X39" s="25" t="str">
        <f t="shared" si="11"/>
        <v/>
      </c>
      <c r="Y39" s="25"/>
      <c r="Z39" s="25"/>
    </row>
    <row r="40" ht="14.25" customHeight="1">
      <c r="A40" s="25"/>
      <c r="B40" s="25"/>
      <c r="C40" s="25"/>
      <c r="D40" s="25" t="s">
        <v>62</v>
      </c>
      <c r="E40" s="25"/>
      <c r="F40" s="26">
        <f>VLOOKUP(D40,'战力表'!A:B,2,)</f>
        <v>1586948</v>
      </c>
      <c r="G40" s="25"/>
      <c r="H40" s="29">
        <v>1.0</v>
      </c>
      <c r="I40" s="26"/>
      <c r="J40" s="25"/>
      <c r="K40" s="28">
        <f>IF(H40&gt;0,VLOOKUP(D40,'战力表'!$A$3:$G$39,7,FALSE),0)</f>
        <v>5</v>
      </c>
      <c r="L40" s="28">
        <f t="shared" si="3"/>
        <v>3</v>
      </c>
      <c r="M40" s="28">
        <f t="shared" si="4"/>
        <v>0</v>
      </c>
      <c r="N40" s="28" t="b">
        <f t="shared" si="5"/>
        <v>0</v>
      </c>
      <c r="O40" s="25"/>
      <c r="P40" s="29">
        <v>35.0</v>
      </c>
      <c r="Q40" s="28">
        <f t="shared" si="6"/>
        <v>8</v>
      </c>
      <c r="R40" s="29"/>
      <c r="S40" s="28" t="b">
        <f t="shared" si="7"/>
        <v>0</v>
      </c>
      <c r="T40" s="28">
        <f t="shared" si="8"/>
        <v>0</v>
      </c>
      <c r="U40" s="28">
        <f t="shared" si="9"/>
        <v>43</v>
      </c>
      <c r="V40" s="30" t="str">
        <f>IF(H40=0,List!$C$5,$C$3)</f>
        <v/>
      </c>
      <c r="W40" s="25">
        <f t="shared" si="10"/>
        <v>43</v>
      </c>
      <c r="X40" s="25" t="str">
        <f t="shared" si="11"/>
        <v/>
      </c>
      <c r="Y40" s="25"/>
      <c r="Z40" s="25"/>
    </row>
    <row r="41" ht="14.25" customHeight="1">
      <c r="A41" s="25"/>
      <c r="B41" s="25"/>
      <c r="C41" s="25"/>
      <c r="D41" s="25" t="s">
        <v>63</v>
      </c>
      <c r="E41" s="25"/>
      <c r="F41" s="26">
        <f>VLOOKUP(D41,'战力表'!A:B,2,)</f>
        <v>1564713</v>
      </c>
      <c r="G41" s="25"/>
      <c r="H41" s="29">
        <v>4.0</v>
      </c>
      <c r="I41" s="26"/>
      <c r="J41" s="25"/>
      <c r="K41" s="28">
        <f>IF(H41&gt;0,VLOOKUP(D41,'战力表'!$A$3:$G$39,7,FALSE),0)</f>
        <v>5</v>
      </c>
      <c r="L41" s="28">
        <f t="shared" si="3"/>
        <v>12</v>
      </c>
      <c r="M41" s="28">
        <f t="shared" si="4"/>
        <v>3</v>
      </c>
      <c r="N41" s="28" t="b">
        <f t="shared" si="5"/>
        <v>0</v>
      </c>
      <c r="O41" s="25"/>
      <c r="P41" s="29">
        <v>36.0</v>
      </c>
      <c r="Q41" s="28">
        <f t="shared" si="6"/>
        <v>20</v>
      </c>
      <c r="R41" s="29"/>
      <c r="S41" s="28" t="b">
        <f t="shared" si="7"/>
        <v>0</v>
      </c>
      <c r="T41" s="28">
        <f t="shared" si="8"/>
        <v>0</v>
      </c>
      <c r="U41" s="28">
        <f t="shared" si="9"/>
        <v>56</v>
      </c>
      <c r="V41" s="30" t="str">
        <f>IF(H41=0,List!$C$5,$C$3)</f>
        <v/>
      </c>
      <c r="W41" s="25">
        <f t="shared" si="10"/>
        <v>56</v>
      </c>
      <c r="X41" s="25" t="str">
        <f t="shared" si="11"/>
        <v/>
      </c>
      <c r="Y41" s="25"/>
      <c r="Z41" s="25"/>
    </row>
    <row r="42" ht="14.25" customHeight="1">
      <c r="A42" s="25"/>
      <c r="B42" s="25"/>
      <c r="C42" s="25"/>
      <c r="D42" s="25" t="s">
        <v>64</v>
      </c>
      <c r="E42" s="25"/>
      <c r="F42" s="26">
        <f>VLOOKUP(D42,'战力表'!A:B,2,)</f>
        <v>1509937</v>
      </c>
      <c r="G42" s="25"/>
      <c r="H42" s="29">
        <v>2.0</v>
      </c>
      <c r="I42" s="26"/>
      <c r="J42" s="25"/>
      <c r="K42" s="28">
        <f>IF(H42&gt;0,VLOOKUP(D42,'战力表'!$A$3:$G$39,7,FALSE),0)</f>
        <v>5</v>
      </c>
      <c r="L42" s="28">
        <f t="shared" si="3"/>
        <v>6</v>
      </c>
      <c r="M42" s="28">
        <f t="shared" si="4"/>
        <v>0</v>
      </c>
      <c r="N42" s="28" t="b">
        <f t="shared" si="5"/>
        <v>0</v>
      </c>
      <c r="O42" s="25"/>
      <c r="P42" s="29">
        <v>23.0</v>
      </c>
      <c r="Q42" s="28">
        <f t="shared" si="6"/>
        <v>11</v>
      </c>
      <c r="R42" s="29"/>
      <c r="S42" s="28" t="b">
        <f t="shared" si="7"/>
        <v>0</v>
      </c>
      <c r="T42" s="28">
        <f t="shared" si="8"/>
        <v>0</v>
      </c>
      <c r="U42" s="28">
        <f t="shared" si="9"/>
        <v>34</v>
      </c>
      <c r="V42" s="30" t="str">
        <f>IF(H42=0,List!$C$5,$C$3)</f>
        <v/>
      </c>
      <c r="W42" s="25">
        <f t="shared" si="10"/>
        <v>34</v>
      </c>
      <c r="X42" s="25" t="str">
        <f t="shared" si="11"/>
        <v/>
      </c>
      <c r="Y42" s="25"/>
      <c r="Z42" s="25"/>
    </row>
    <row r="43" ht="14.25" customHeight="1">
      <c r="A43" s="25"/>
      <c r="B43" s="25"/>
      <c r="C43" s="25"/>
      <c r="D43" s="25" t="s">
        <v>65</v>
      </c>
      <c r="E43" s="25"/>
      <c r="F43" s="26">
        <f>VLOOKUP(D43,'战力表'!A:B,2,)</f>
        <v>1483250</v>
      </c>
      <c r="G43" s="25"/>
      <c r="H43" s="29">
        <v>4.0</v>
      </c>
      <c r="I43" s="26"/>
      <c r="J43" s="25"/>
      <c r="K43" s="28">
        <f>IF(H43&gt;0,VLOOKUP(D43,'战力表'!$A$3:$G$39,7,FALSE),0)</f>
        <v>5</v>
      </c>
      <c r="L43" s="28">
        <f t="shared" si="3"/>
        <v>12</v>
      </c>
      <c r="M43" s="28">
        <f t="shared" si="4"/>
        <v>3</v>
      </c>
      <c r="N43" s="28" t="b">
        <f t="shared" si="5"/>
        <v>0</v>
      </c>
      <c r="O43" s="25"/>
      <c r="P43" s="29">
        <v>36.0</v>
      </c>
      <c r="Q43" s="28">
        <f t="shared" si="6"/>
        <v>20</v>
      </c>
      <c r="R43" s="29"/>
      <c r="S43" s="28" t="b">
        <f t="shared" si="7"/>
        <v>0</v>
      </c>
      <c r="T43" s="28">
        <f t="shared" si="8"/>
        <v>0</v>
      </c>
      <c r="U43" s="28">
        <f t="shared" si="9"/>
        <v>56</v>
      </c>
      <c r="V43" s="30" t="str">
        <f>IF(H43=0,List!$C$5,$C$3)</f>
        <v/>
      </c>
      <c r="W43" s="25">
        <f t="shared" si="10"/>
        <v>56</v>
      </c>
      <c r="X43" s="25" t="str">
        <f t="shared" si="11"/>
        <v/>
      </c>
      <c r="Y43" s="25"/>
      <c r="Z43" s="25"/>
    </row>
    <row r="44" ht="14.25" customHeight="1">
      <c r="A44" s="25"/>
      <c r="B44" s="25"/>
      <c r="C44" s="25"/>
      <c r="D44" s="31" t="s">
        <v>66</v>
      </c>
      <c r="E44" s="25"/>
      <c r="F44" s="26">
        <f>VLOOKUP(D44,'战力表'!A:B,2,)</f>
        <v>1450943</v>
      </c>
      <c r="G44" s="25"/>
      <c r="H44" s="29">
        <v>2.0</v>
      </c>
      <c r="I44" s="26"/>
      <c r="J44" s="25"/>
      <c r="K44" s="28">
        <f>IF(H44&gt;0,VLOOKUP(D44,'战力表'!$A$3:$G$39,7,FALSE),0)</f>
        <v>5</v>
      </c>
      <c r="L44" s="28">
        <f t="shared" si="3"/>
        <v>6</v>
      </c>
      <c r="M44" s="28">
        <f t="shared" si="4"/>
        <v>0</v>
      </c>
      <c r="N44" s="28" t="b">
        <f t="shared" si="5"/>
        <v>0</v>
      </c>
      <c r="O44" s="25"/>
      <c r="P44" s="29">
        <v>35.0</v>
      </c>
      <c r="Q44" s="28">
        <f t="shared" si="6"/>
        <v>11</v>
      </c>
      <c r="R44" s="29"/>
      <c r="S44" s="28" t="b">
        <f t="shared" si="7"/>
        <v>0</v>
      </c>
      <c r="T44" s="28">
        <f t="shared" si="8"/>
        <v>0</v>
      </c>
      <c r="U44" s="28">
        <f t="shared" si="9"/>
        <v>46</v>
      </c>
      <c r="V44" s="30" t="str">
        <f>IF(H44=0,List!$C$5,$C$3)</f>
        <v/>
      </c>
      <c r="W44" s="25">
        <f t="shared" si="10"/>
        <v>46</v>
      </c>
      <c r="X44" s="25" t="str">
        <f t="shared" si="11"/>
        <v/>
      </c>
      <c r="Y44" s="25"/>
      <c r="Z44" s="25"/>
    </row>
    <row r="45" ht="14.25" customHeight="1">
      <c r="A45" s="25"/>
      <c r="B45" s="25"/>
      <c r="C45" s="25"/>
      <c r="D45" s="25" t="s">
        <v>67</v>
      </c>
      <c r="E45" s="25"/>
      <c r="F45" s="26">
        <f>VLOOKUP(D45,'战力表'!A:B,2,)</f>
        <v>1390656</v>
      </c>
      <c r="G45" s="25"/>
      <c r="H45" s="29">
        <v>4.0</v>
      </c>
      <c r="I45" s="26"/>
      <c r="J45" s="25"/>
      <c r="K45" s="28">
        <f>IF(H45&gt;0,VLOOKUP(D45,'战力表'!$A$3:$G$39,7,FALSE),0)</f>
        <v>5</v>
      </c>
      <c r="L45" s="28">
        <f t="shared" si="3"/>
        <v>12</v>
      </c>
      <c r="M45" s="28">
        <f t="shared" si="4"/>
        <v>3</v>
      </c>
      <c r="N45" s="28" t="b">
        <f t="shared" si="5"/>
        <v>0</v>
      </c>
      <c r="O45" s="25"/>
      <c r="P45" s="29">
        <v>32.0</v>
      </c>
      <c r="Q45" s="28">
        <f t="shared" si="6"/>
        <v>20</v>
      </c>
      <c r="R45" s="29"/>
      <c r="S45" s="28" t="b">
        <f t="shared" si="7"/>
        <v>0</v>
      </c>
      <c r="T45" s="28">
        <f t="shared" si="8"/>
        <v>0</v>
      </c>
      <c r="U45" s="28">
        <f t="shared" si="9"/>
        <v>52</v>
      </c>
      <c r="V45" s="30" t="str">
        <f>IF(H45=0,List!$C$5,$C$3)</f>
        <v/>
      </c>
      <c r="W45" s="25">
        <f t="shared" si="10"/>
        <v>52</v>
      </c>
      <c r="X45" s="25" t="str">
        <f t="shared" si="11"/>
        <v/>
      </c>
      <c r="Y45" s="25"/>
      <c r="Z45" s="25"/>
    </row>
    <row r="46" ht="14.25" customHeight="1">
      <c r="A46" s="25"/>
      <c r="B46" s="25"/>
      <c r="C46" s="25"/>
      <c r="D46" s="25" t="s">
        <v>68</v>
      </c>
      <c r="E46" s="25"/>
      <c r="F46" s="26">
        <f>VLOOKUP(D46,'战力表'!A:B,2,)</f>
        <v>1414585</v>
      </c>
      <c r="G46" s="25"/>
      <c r="H46" s="29">
        <v>3.0</v>
      </c>
      <c r="I46" s="26"/>
      <c r="J46" s="25"/>
      <c r="K46" s="28">
        <f>IF(H46&gt;0,VLOOKUP(D46,'战力表'!$A$3:$G$39,7,FALSE),0)</f>
        <v>5</v>
      </c>
      <c r="L46" s="28">
        <f t="shared" si="3"/>
        <v>9</v>
      </c>
      <c r="M46" s="28">
        <f t="shared" si="4"/>
        <v>0</v>
      </c>
      <c r="N46" s="28" t="b">
        <f t="shared" si="5"/>
        <v>0</v>
      </c>
      <c r="O46" s="25"/>
      <c r="P46" s="29">
        <v>31.0</v>
      </c>
      <c r="Q46" s="28">
        <f t="shared" si="6"/>
        <v>14</v>
      </c>
      <c r="R46" s="29"/>
      <c r="S46" s="28" t="b">
        <f t="shared" si="7"/>
        <v>0</v>
      </c>
      <c r="T46" s="28">
        <f t="shared" si="8"/>
        <v>0</v>
      </c>
      <c r="U46" s="28">
        <f t="shared" si="9"/>
        <v>45</v>
      </c>
      <c r="V46" s="30" t="str">
        <f>IF(H46=0,List!$C$5,$C$3)</f>
        <v/>
      </c>
      <c r="W46" s="25">
        <f t="shared" si="10"/>
        <v>45</v>
      </c>
      <c r="X46" s="25" t="str">
        <f t="shared" si="11"/>
        <v/>
      </c>
      <c r="Y46" s="25"/>
      <c r="Z46" s="25"/>
    </row>
    <row r="47" ht="14.25" customHeight="1">
      <c r="A47" s="25"/>
      <c r="B47" s="25"/>
      <c r="C47" s="25"/>
      <c r="D47" s="32" t="s">
        <v>69</v>
      </c>
      <c r="E47" s="25"/>
      <c r="F47" s="26">
        <f>VLOOKUP(D47,'战力表'!A:B,2,)</f>
        <v>1388077</v>
      </c>
      <c r="G47" s="25"/>
      <c r="H47" s="29">
        <v>3.0</v>
      </c>
      <c r="I47" s="26"/>
      <c r="J47" s="25"/>
      <c r="K47" s="28">
        <f>IF(H47&gt;0,VLOOKUP(D47,'战力表'!$A$3:$G$39,7,FALSE),0)</f>
        <v>5</v>
      </c>
      <c r="L47" s="28">
        <f t="shared" si="3"/>
        <v>9</v>
      </c>
      <c r="M47" s="28">
        <f t="shared" si="4"/>
        <v>0</v>
      </c>
      <c r="N47" s="28" t="b">
        <f t="shared" si="5"/>
        <v>0</v>
      </c>
      <c r="O47" s="25"/>
      <c r="P47" s="29">
        <v>20.0</v>
      </c>
      <c r="Q47" s="28">
        <f t="shared" si="6"/>
        <v>14</v>
      </c>
      <c r="R47" s="29"/>
      <c r="S47" s="28" t="b">
        <f t="shared" si="7"/>
        <v>0</v>
      </c>
      <c r="T47" s="28">
        <f t="shared" si="8"/>
        <v>0</v>
      </c>
      <c r="U47" s="28">
        <f t="shared" si="9"/>
        <v>34</v>
      </c>
      <c r="V47" s="30" t="str">
        <f>IF(H47=0,List!$C$5,$C$3)</f>
        <v/>
      </c>
      <c r="W47" s="25">
        <f t="shared" si="10"/>
        <v>34</v>
      </c>
      <c r="X47" s="25" t="str">
        <f t="shared" si="11"/>
        <v/>
      </c>
      <c r="Y47" s="25"/>
      <c r="Z47" s="25"/>
    </row>
    <row r="48" ht="14.25" customHeight="1">
      <c r="A48" s="25"/>
      <c r="B48" s="25"/>
      <c r="C48" s="25"/>
      <c r="D48" s="3" t="s">
        <v>70</v>
      </c>
      <c r="E48" s="25"/>
      <c r="F48" s="26">
        <f>VLOOKUP(D48,'战力表'!A:B,2,)</f>
        <v>1412660</v>
      </c>
      <c r="G48" s="25"/>
      <c r="H48" s="29">
        <v>4.0</v>
      </c>
      <c r="I48" s="26"/>
      <c r="J48" s="25"/>
      <c r="K48" s="28">
        <f>IF(H48&gt;0,VLOOKUP(D48,'战力表'!$A$3:$G$39,7,FALSE),0)</f>
        <v>5</v>
      </c>
      <c r="L48" s="28">
        <f t="shared" si="3"/>
        <v>12</v>
      </c>
      <c r="M48" s="28">
        <f t="shared" si="4"/>
        <v>3</v>
      </c>
      <c r="N48" s="28" t="b">
        <f t="shared" si="5"/>
        <v>0</v>
      </c>
      <c r="O48" s="25"/>
      <c r="P48" s="29">
        <v>35.0</v>
      </c>
      <c r="Q48" s="28">
        <f t="shared" si="6"/>
        <v>20</v>
      </c>
      <c r="R48" s="29"/>
      <c r="S48" s="28" t="b">
        <f t="shared" si="7"/>
        <v>0</v>
      </c>
      <c r="T48" s="28">
        <f t="shared" si="8"/>
        <v>0</v>
      </c>
      <c r="U48" s="28">
        <f t="shared" si="9"/>
        <v>55</v>
      </c>
      <c r="V48" s="30" t="str">
        <f>IF(H48=0,List!$C$5,$C$3)</f>
        <v/>
      </c>
      <c r="W48" s="25">
        <f t="shared" si="10"/>
        <v>55</v>
      </c>
      <c r="X48" s="25" t="str">
        <f t="shared" si="11"/>
        <v/>
      </c>
      <c r="Y48" s="25"/>
      <c r="Z48" s="25"/>
    </row>
    <row r="49" ht="14.25" customHeight="1">
      <c r="A49" s="25"/>
      <c r="B49" s="25"/>
      <c r="C49" s="25"/>
      <c r="D49" s="25" t="s">
        <v>71</v>
      </c>
      <c r="E49" s="25"/>
      <c r="F49" s="26">
        <f>VLOOKUP(D49,'战力表'!A:B,2,)</f>
        <v>1245460</v>
      </c>
      <c r="G49" s="25"/>
      <c r="H49" s="29">
        <v>4.0</v>
      </c>
      <c r="I49" s="26"/>
      <c r="J49" s="25"/>
      <c r="K49" s="28">
        <f>IF(H49&gt;0,VLOOKUP(D49,'战力表'!$A$3:$G$39,7,FALSE),0)</f>
        <v>5</v>
      </c>
      <c r="L49" s="28">
        <f t="shared" si="3"/>
        <v>12</v>
      </c>
      <c r="M49" s="28">
        <f t="shared" si="4"/>
        <v>3</v>
      </c>
      <c r="N49" s="28" t="b">
        <f t="shared" si="5"/>
        <v>0</v>
      </c>
      <c r="O49" s="25"/>
      <c r="P49" s="29">
        <v>28.0</v>
      </c>
      <c r="Q49" s="28">
        <f t="shared" si="6"/>
        <v>20</v>
      </c>
      <c r="R49" s="29"/>
      <c r="S49" s="28" t="b">
        <f t="shared" si="7"/>
        <v>0</v>
      </c>
      <c r="T49" s="28">
        <f t="shared" si="8"/>
        <v>0</v>
      </c>
      <c r="U49" s="28">
        <f t="shared" si="9"/>
        <v>48</v>
      </c>
      <c r="V49" s="30" t="str">
        <f>IF(H49=0,List!$C$5,$C$3)</f>
        <v/>
      </c>
      <c r="W49" s="25">
        <f t="shared" si="10"/>
        <v>48</v>
      </c>
      <c r="X49" s="25" t="str">
        <f t="shared" si="11"/>
        <v/>
      </c>
      <c r="Y49" s="25"/>
      <c r="Z49" s="25"/>
    </row>
    <row r="50" ht="14.25" customHeight="1">
      <c r="A50" s="25"/>
      <c r="B50" s="25"/>
      <c r="C50" s="25"/>
      <c r="D50" s="25" t="s">
        <v>72</v>
      </c>
      <c r="E50" s="25"/>
      <c r="F50" s="26">
        <f>VLOOKUP(D50,'战力表'!A:B,2,)</f>
        <v>1218787</v>
      </c>
      <c r="G50" s="25"/>
      <c r="H50" s="29"/>
      <c r="I50" s="26"/>
      <c r="J50" s="25"/>
      <c r="K50" s="28">
        <f>IF(H50&gt;0,VLOOKUP(D50,'战力表'!$A$3:$G$39,7,FALSE),0)</f>
        <v>0</v>
      </c>
      <c r="L50" s="28">
        <f t="shared" si="3"/>
        <v>0</v>
      </c>
      <c r="M50" s="28">
        <f t="shared" si="4"/>
        <v>0</v>
      </c>
      <c r="N50" s="28" t="b">
        <f t="shared" si="5"/>
        <v>0</v>
      </c>
      <c r="O50" s="25"/>
      <c r="P50" s="29">
        <v>15.0</v>
      </c>
      <c r="Q50" s="28">
        <f t="shared" si="6"/>
        <v>0</v>
      </c>
      <c r="R50" s="29"/>
      <c r="S50" s="28" t="b">
        <f t="shared" si="7"/>
        <v>0</v>
      </c>
      <c r="T50" s="28">
        <f t="shared" si="8"/>
        <v>0</v>
      </c>
      <c r="U50" s="28">
        <f t="shared" si="9"/>
        <v>15</v>
      </c>
      <c r="V50" s="30" t="str">
        <f>IF(H50=0,List!$C$5,$C$3)</f>
        <v>没有忍战，无法分包</v>
      </c>
      <c r="W50" s="25">
        <f t="shared" si="10"/>
        <v>0</v>
      </c>
      <c r="X50" s="25" t="str">
        <f t="shared" si="11"/>
        <v/>
      </c>
      <c r="Y50" s="25"/>
      <c r="Z50" s="25"/>
    </row>
    <row r="51" ht="14.25" customHeight="1">
      <c r="A51" s="25"/>
      <c r="B51" s="25"/>
      <c r="C51" s="25"/>
      <c r="D51" s="25" t="s">
        <v>73</v>
      </c>
      <c r="E51" s="25"/>
      <c r="F51" s="26">
        <f>VLOOKUP(D51,'战力表'!A:B,2,)</f>
        <v>1219648</v>
      </c>
      <c r="G51" s="25"/>
      <c r="H51" s="29">
        <v>3.0</v>
      </c>
      <c r="I51" s="26"/>
      <c r="J51" s="25"/>
      <c r="K51" s="28">
        <f>IF(H51&gt;0,VLOOKUP(D51,'战力表'!$A$3:$G$39,7,FALSE),0)</f>
        <v>5</v>
      </c>
      <c r="L51" s="28">
        <f t="shared" si="3"/>
        <v>9</v>
      </c>
      <c r="M51" s="28">
        <f t="shared" si="4"/>
        <v>0</v>
      </c>
      <c r="N51" s="28" t="b">
        <f t="shared" si="5"/>
        <v>0</v>
      </c>
      <c r="O51" s="25"/>
      <c r="P51" s="29">
        <v>13.0</v>
      </c>
      <c r="Q51" s="28">
        <f t="shared" si="6"/>
        <v>14</v>
      </c>
      <c r="R51" s="29"/>
      <c r="S51" s="28" t="b">
        <f t="shared" si="7"/>
        <v>0</v>
      </c>
      <c r="T51" s="28">
        <f t="shared" si="8"/>
        <v>0</v>
      </c>
      <c r="U51" s="28">
        <f t="shared" si="9"/>
        <v>27</v>
      </c>
      <c r="V51" s="30" t="str">
        <f>IF(H51=0,List!$C$5,$C$3)</f>
        <v/>
      </c>
      <c r="W51" s="25">
        <f t="shared" si="10"/>
        <v>27</v>
      </c>
      <c r="X51" s="25" t="str">
        <f t="shared" si="11"/>
        <v/>
      </c>
      <c r="Y51" s="25"/>
      <c r="Z51" s="25"/>
    </row>
    <row r="52" ht="14.25" customHeight="1">
      <c r="A52" s="25"/>
      <c r="B52" s="25"/>
      <c r="C52" s="25"/>
      <c r="D52" s="25" t="s">
        <v>74</v>
      </c>
      <c r="E52" s="25"/>
      <c r="F52" s="26">
        <f>VLOOKUP(D52,'战力表'!A:B,2,)</f>
        <v>1179860</v>
      </c>
      <c r="G52" s="25"/>
      <c r="H52" s="29">
        <v>4.0</v>
      </c>
      <c r="I52" s="26"/>
      <c r="J52" s="25"/>
      <c r="K52" s="28">
        <f>IF(H52&gt;0,VLOOKUP(D52,'战力表'!$A$3:$G$39,7,FALSE),0)</f>
        <v>3</v>
      </c>
      <c r="L52" s="28">
        <f t="shared" si="3"/>
        <v>12</v>
      </c>
      <c r="M52" s="28">
        <f t="shared" si="4"/>
        <v>3</v>
      </c>
      <c r="N52" s="28" t="b">
        <f t="shared" si="5"/>
        <v>0</v>
      </c>
      <c r="O52" s="25"/>
      <c r="P52" s="29">
        <v>22.0</v>
      </c>
      <c r="Q52" s="28">
        <f t="shared" si="6"/>
        <v>18</v>
      </c>
      <c r="R52" s="29"/>
      <c r="S52" s="28" t="b">
        <f t="shared" si="7"/>
        <v>0</v>
      </c>
      <c r="T52" s="28">
        <f t="shared" si="8"/>
        <v>0</v>
      </c>
      <c r="U52" s="28">
        <f t="shared" si="9"/>
        <v>40</v>
      </c>
      <c r="V52" s="30" t="str">
        <f>IF(H52=0,List!$C$5,$C$3)</f>
        <v/>
      </c>
      <c r="W52" s="25">
        <f t="shared" si="10"/>
        <v>40</v>
      </c>
      <c r="X52" s="25" t="str">
        <f t="shared" si="11"/>
        <v/>
      </c>
      <c r="Y52" s="25"/>
      <c r="Z52" s="25"/>
    </row>
    <row r="53" ht="15.0" customHeight="1">
      <c r="A53" s="25"/>
      <c r="B53" s="25"/>
      <c r="C53" s="25"/>
      <c r="D53" s="25" t="s">
        <v>75</v>
      </c>
      <c r="E53" s="25"/>
      <c r="F53" s="26">
        <f>VLOOKUP(D53,'战力表'!A:B,2,)</f>
        <v>958322</v>
      </c>
      <c r="G53" s="25"/>
      <c r="H53" s="29">
        <v>4.0</v>
      </c>
      <c r="I53" s="26"/>
      <c r="J53" s="25"/>
      <c r="K53" s="28">
        <f>IF(H53&gt;0,VLOOKUP(D53,'战力表'!$A$3:$G$39,7,FALSE),0)</f>
        <v>3</v>
      </c>
      <c r="L53" s="28">
        <f t="shared" si="3"/>
        <v>12</v>
      </c>
      <c r="M53" s="28">
        <f t="shared" si="4"/>
        <v>3</v>
      </c>
      <c r="N53" s="28" t="b">
        <f t="shared" si="5"/>
        <v>0</v>
      </c>
      <c r="O53" s="25"/>
      <c r="P53" s="29">
        <v>21.0</v>
      </c>
      <c r="Q53" s="28">
        <f t="shared" si="6"/>
        <v>18</v>
      </c>
      <c r="R53" s="29"/>
      <c r="S53" s="28" t="b">
        <f t="shared" si="7"/>
        <v>0</v>
      </c>
      <c r="T53" s="28">
        <f t="shared" si="8"/>
        <v>0</v>
      </c>
      <c r="U53" s="28">
        <f t="shared" si="9"/>
        <v>39</v>
      </c>
      <c r="V53" s="30" t="str">
        <f>IF(H53=0,List!$C$5,$C$3)</f>
        <v/>
      </c>
      <c r="W53" s="25">
        <f t="shared" si="10"/>
        <v>39</v>
      </c>
      <c r="X53" s="25" t="str">
        <f t="shared" si="11"/>
        <v/>
      </c>
      <c r="Y53" s="25"/>
      <c r="Z53" s="25"/>
    </row>
    <row r="54" ht="14.25" customHeight="1">
      <c r="A54" s="25"/>
      <c r="B54" s="25"/>
      <c r="C54" s="25"/>
      <c r="D54" s="25" t="s">
        <v>76</v>
      </c>
      <c r="E54" s="25"/>
      <c r="F54" s="26">
        <f>VLOOKUP(D54,'战力表'!A:B,2,)</f>
        <v>915558</v>
      </c>
      <c r="G54" s="25"/>
      <c r="H54" s="29">
        <v>3.0</v>
      </c>
      <c r="I54" s="26"/>
      <c r="J54" s="25"/>
      <c r="K54" s="28">
        <f>IF(H54&gt;0,VLOOKUP(D54,'战力表'!$A$3:$G$39,7,FALSE),0)</f>
        <v>3</v>
      </c>
      <c r="L54" s="28">
        <f t="shared" si="3"/>
        <v>9</v>
      </c>
      <c r="M54" s="28">
        <f t="shared" si="4"/>
        <v>0</v>
      </c>
      <c r="N54" s="28" t="b">
        <f t="shared" si="5"/>
        <v>0</v>
      </c>
      <c r="O54" s="25"/>
      <c r="P54" s="29">
        <v>11.0</v>
      </c>
      <c r="Q54" s="28">
        <f t="shared" si="6"/>
        <v>12</v>
      </c>
      <c r="R54" s="29"/>
      <c r="S54" s="28" t="b">
        <f t="shared" si="7"/>
        <v>0</v>
      </c>
      <c r="T54" s="28">
        <f t="shared" si="8"/>
        <v>0</v>
      </c>
      <c r="U54" s="28">
        <f t="shared" si="9"/>
        <v>23</v>
      </c>
      <c r="V54" s="30" t="str">
        <f>IF(H54=0,List!$C$5,$C$3)</f>
        <v/>
      </c>
      <c r="W54" s="25">
        <f t="shared" si="10"/>
        <v>23</v>
      </c>
      <c r="X54" s="25" t="str">
        <f t="shared" si="11"/>
        <v/>
      </c>
      <c r="Y54" s="25"/>
      <c r="Z54" s="25"/>
    </row>
    <row r="55" ht="14.25" customHeight="1">
      <c r="A55" s="25"/>
      <c r="B55" s="25"/>
      <c r="C55" s="25"/>
      <c r="D55" s="25"/>
      <c r="E55" s="25"/>
      <c r="F55" s="26"/>
      <c r="G55" s="25"/>
      <c r="H55" s="29"/>
      <c r="I55" s="26"/>
      <c r="J55" s="25"/>
      <c r="K55" s="28"/>
      <c r="L55" s="28"/>
      <c r="M55" s="28"/>
      <c r="N55" s="28"/>
      <c r="O55" s="25"/>
      <c r="P55" s="29"/>
      <c r="Q55" s="28"/>
      <c r="R55" s="29"/>
      <c r="S55" s="28"/>
      <c r="T55" s="28"/>
      <c r="U55" s="28"/>
      <c r="V55" s="30"/>
      <c r="W55" s="25"/>
      <c r="X55" s="25"/>
      <c r="Y55" s="25"/>
      <c r="Z55" s="25"/>
    </row>
    <row r="56" ht="14.25" customHeight="1">
      <c r="A56" s="25"/>
      <c r="B56" s="25"/>
      <c r="C56" s="25"/>
      <c r="D56" s="25" t="s">
        <v>77</v>
      </c>
      <c r="E56" s="25"/>
      <c r="F56" s="26" t="str">
        <f>VLOOKUP(D56,'战力表'!A:B,2,)</f>
        <v/>
      </c>
      <c r="G56" s="25"/>
      <c r="H56" s="29"/>
      <c r="I56" s="26"/>
      <c r="J56" s="25"/>
      <c r="K56" s="28">
        <f t="shared" ref="K56:K77" si="12">INT(IF(F56&gt;200000,IF(H56&gt;0,INT(F56/100000)-$T$9,0),0))</f>
        <v>0</v>
      </c>
      <c r="L56" s="28">
        <f t="shared" ref="L56:L77" si="13">H56*$T$10</f>
        <v>0</v>
      </c>
      <c r="M56" s="28">
        <f t="shared" ref="M56:M77" si="14">IF(H56=$T$12,$T$11,0)</f>
        <v>0</v>
      </c>
      <c r="N56" s="28" t="b">
        <f t="shared" ref="N56:N77" si="15">IF(AND(I56&lt;6000,I56&gt;0),1,IF(AND(I56&lt;12000,I56&gt;=6000),2,IF(AND(I56&lt;=30000,I56&gt;=12000),3)))</f>
        <v>0</v>
      </c>
      <c r="O56" s="25"/>
      <c r="P56" s="27">
        <v>10.0</v>
      </c>
      <c r="Q56" s="28">
        <f t="shared" ref="Q56:Q77" si="16">K56+L56+M56+N56</f>
        <v>0</v>
      </c>
      <c r="R56" s="29"/>
      <c r="S56" s="28" t="b">
        <f t="shared" ref="S56:S77" si="17">IF(R56=$R$2,$S$2,IF(R56=$R$3,$S$3,IF(R56=$R$4,$S$4)))</f>
        <v>0</v>
      </c>
      <c r="T56" s="28">
        <f t="shared" ref="T56:T77" si="18">-IF(R56=$R$2,$T$2,IF(R56=$R$3,$T$3,IF(R56=$R$4,$T$4)))</f>
        <v>0</v>
      </c>
      <c r="U56" s="28">
        <f t="shared" ref="U56:U77" si="19">P56+Q56+T56</f>
        <v>10</v>
      </c>
      <c r="V56" s="30" t="str">
        <f>IF(H56=0,List!$C$5,$C$3)</f>
        <v>没有忍战，无法分包</v>
      </c>
      <c r="W56" s="25">
        <f t="shared" ref="W56:W77" si="20">IF(R56&gt;0,U56-100,IF(V56=0,U56,0))</f>
        <v>0</v>
      </c>
      <c r="X56" s="25" t="str">
        <f t="shared" ref="X56:X59" si="21">IF(R56&gt;0,"",IF(W56=$W$16,"yes",""))</f>
        <v/>
      </c>
      <c r="Y56" s="25"/>
      <c r="Z56" s="25"/>
    </row>
    <row r="57" ht="14.25" customHeight="1">
      <c r="A57" s="25"/>
      <c r="B57" s="25"/>
      <c r="C57" s="25"/>
      <c r="D57" s="25" t="s">
        <v>78</v>
      </c>
      <c r="E57" s="25"/>
      <c r="F57" s="26" t="str">
        <f>VLOOKUP(D57,'战力表'!A:B,2,)</f>
        <v/>
      </c>
      <c r="G57" s="25"/>
      <c r="H57" s="29">
        <v>3.0</v>
      </c>
      <c r="I57" s="26"/>
      <c r="J57" s="25"/>
      <c r="K57" s="28">
        <f t="shared" si="12"/>
        <v>0</v>
      </c>
      <c r="L57" s="28">
        <f t="shared" si="13"/>
        <v>9</v>
      </c>
      <c r="M57" s="28">
        <f t="shared" si="14"/>
        <v>0</v>
      </c>
      <c r="N57" s="28" t="b">
        <f t="shared" si="15"/>
        <v>0</v>
      </c>
      <c r="O57" s="25"/>
      <c r="P57" s="27">
        <v>10.0</v>
      </c>
      <c r="Q57" s="28">
        <f t="shared" si="16"/>
        <v>9</v>
      </c>
      <c r="R57" s="29"/>
      <c r="S57" s="28" t="b">
        <f t="shared" si="17"/>
        <v>0</v>
      </c>
      <c r="T57" s="28">
        <f t="shared" si="18"/>
        <v>0</v>
      </c>
      <c r="U57" s="28">
        <f t="shared" si="19"/>
        <v>19</v>
      </c>
      <c r="V57" s="30" t="str">
        <f>IF(H57=0,List!$C$5,$C$3)</f>
        <v/>
      </c>
      <c r="W57" s="25">
        <f t="shared" si="20"/>
        <v>19</v>
      </c>
      <c r="X57" s="25" t="str">
        <f t="shared" si="21"/>
        <v/>
      </c>
      <c r="Y57" s="25"/>
      <c r="Z57" s="25"/>
    </row>
    <row r="58" ht="14.25" customHeight="1">
      <c r="A58" s="25"/>
      <c r="B58" s="25"/>
      <c r="C58" s="25"/>
      <c r="D58" s="25" t="s">
        <v>79</v>
      </c>
      <c r="E58" s="25"/>
      <c r="F58" s="26" t="str">
        <f>VLOOKUP(D58,'战力表'!A:B,2,)</f>
        <v/>
      </c>
      <c r="G58" s="25"/>
      <c r="H58" s="29"/>
      <c r="I58" s="26"/>
      <c r="J58" s="25"/>
      <c r="K58" s="28">
        <f t="shared" si="12"/>
        <v>0</v>
      </c>
      <c r="L58" s="28">
        <f t="shared" si="13"/>
        <v>0</v>
      </c>
      <c r="M58" s="28">
        <f t="shared" si="14"/>
        <v>0</v>
      </c>
      <c r="N58" s="28" t="b">
        <f t="shared" si="15"/>
        <v>0</v>
      </c>
      <c r="O58" s="25"/>
      <c r="P58" s="27">
        <v>10.0</v>
      </c>
      <c r="Q58" s="28">
        <f t="shared" si="16"/>
        <v>0</v>
      </c>
      <c r="R58" s="29"/>
      <c r="S58" s="28" t="b">
        <f t="shared" si="17"/>
        <v>0</v>
      </c>
      <c r="T58" s="28">
        <f t="shared" si="18"/>
        <v>0</v>
      </c>
      <c r="U58" s="28">
        <f t="shared" si="19"/>
        <v>10</v>
      </c>
      <c r="V58" s="30" t="str">
        <f>IF(H58=0,List!$C$5,$C$3)</f>
        <v>没有忍战，无法分包</v>
      </c>
      <c r="W58" s="25">
        <f t="shared" si="20"/>
        <v>0</v>
      </c>
      <c r="X58" s="25" t="str">
        <f t="shared" si="21"/>
        <v/>
      </c>
      <c r="Y58" s="25"/>
      <c r="Z58" s="25"/>
    </row>
    <row r="59" ht="14.25" customHeight="1">
      <c r="A59" s="25"/>
      <c r="B59" s="25"/>
      <c r="C59" s="25"/>
      <c r="D59" s="25" t="s">
        <v>80</v>
      </c>
      <c r="E59" s="25"/>
      <c r="F59" s="26" t="str">
        <f>VLOOKUP(D59,'战力表'!A:B,2,)</f>
        <v/>
      </c>
      <c r="G59" s="25"/>
      <c r="H59" s="29"/>
      <c r="I59" s="26"/>
      <c r="J59" s="25"/>
      <c r="K59" s="28">
        <f t="shared" si="12"/>
        <v>0</v>
      </c>
      <c r="L59" s="28">
        <f t="shared" si="13"/>
        <v>0</v>
      </c>
      <c r="M59" s="28">
        <f t="shared" si="14"/>
        <v>0</v>
      </c>
      <c r="N59" s="28" t="b">
        <f t="shared" si="15"/>
        <v>0</v>
      </c>
      <c r="O59" s="25"/>
      <c r="P59" s="27">
        <v>10.0</v>
      </c>
      <c r="Q59" s="28">
        <f t="shared" si="16"/>
        <v>0</v>
      </c>
      <c r="R59" s="29"/>
      <c r="S59" s="28" t="b">
        <f t="shared" si="17"/>
        <v>0</v>
      </c>
      <c r="T59" s="28">
        <f t="shared" si="18"/>
        <v>0</v>
      </c>
      <c r="U59" s="28">
        <f t="shared" si="19"/>
        <v>10</v>
      </c>
      <c r="V59" s="30" t="str">
        <f>IF(H59=0,List!$C$5,$C$3)</f>
        <v>没有忍战，无法分包</v>
      </c>
      <c r="W59" s="25">
        <f t="shared" si="20"/>
        <v>0</v>
      </c>
      <c r="X59" s="25" t="str">
        <f t="shared" si="21"/>
        <v/>
      </c>
      <c r="Y59" s="25"/>
      <c r="Z59" s="25"/>
    </row>
    <row r="60" ht="14.25" customHeight="1">
      <c r="A60" s="25"/>
      <c r="B60" s="25"/>
      <c r="C60" s="25"/>
      <c r="D60" s="25"/>
      <c r="E60" s="25"/>
      <c r="F60" s="26" t="str">
        <f>VLOOKUP(D60,'战力表'!A:B,2,)</f>
        <v>#N/A</v>
      </c>
      <c r="G60" s="25"/>
      <c r="H60" s="29"/>
      <c r="I60" s="26"/>
      <c r="J60" s="25"/>
      <c r="K60" s="28" t="str">
        <f t="shared" si="12"/>
        <v>#N/A</v>
      </c>
      <c r="L60" s="28">
        <f t="shared" si="13"/>
        <v>0</v>
      </c>
      <c r="M60" s="28">
        <f t="shared" si="14"/>
        <v>0</v>
      </c>
      <c r="N60" s="28" t="b">
        <f t="shared" si="15"/>
        <v>0</v>
      </c>
      <c r="O60" s="25"/>
      <c r="P60" s="29" t="e">
        <v>#N/A</v>
      </c>
      <c r="Q60" s="28" t="str">
        <f t="shared" si="16"/>
        <v>#N/A</v>
      </c>
      <c r="R60" s="29"/>
      <c r="S60" s="28" t="b">
        <f t="shared" si="17"/>
        <v>0</v>
      </c>
      <c r="T60" s="28">
        <f t="shared" si="18"/>
        <v>0</v>
      </c>
      <c r="U60" s="28" t="str">
        <f t="shared" si="19"/>
        <v>#N/A</v>
      </c>
      <c r="V60" s="30" t="str">
        <f>IF(H68=0,[1]List!$C$5,$C$3)</f>
        <v>#ERROR!</v>
      </c>
      <c r="W60" s="25" t="str">
        <f t="shared" si="20"/>
        <v>#ERROR!</v>
      </c>
      <c r="X60" s="25"/>
      <c r="Y60" s="25"/>
      <c r="Z60" s="25"/>
    </row>
    <row r="61" ht="14.25" customHeight="1">
      <c r="A61" s="25"/>
      <c r="B61" s="25"/>
      <c r="C61" s="25"/>
      <c r="D61" s="25"/>
      <c r="E61" s="25"/>
      <c r="F61" s="26" t="str">
        <f>VLOOKUP(D61,'战力表'!A:B,2,)</f>
        <v>#N/A</v>
      </c>
      <c r="G61" s="25"/>
      <c r="H61" s="29"/>
      <c r="I61" s="26"/>
      <c r="J61" s="25"/>
      <c r="K61" s="28" t="str">
        <f t="shared" si="12"/>
        <v>#N/A</v>
      </c>
      <c r="L61" s="28">
        <f t="shared" si="13"/>
        <v>0</v>
      </c>
      <c r="M61" s="28">
        <f t="shared" si="14"/>
        <v>0</v>
      </c>
      <c r="N61" s="28" t="b">
        <f t="shared" si="15"/>
        <v>0</v>
      </c>
      <c r="O61" s="25"/>
      <c r="P61" s="29" t="e">
        <v>#N/A</v>
      </c>
      <c r="Q61" s="28" t="str">
        <f t="shared" si="16"/>
        <v>#N/A</v>
      </c>
      <c r="R61" s="29"/>
      <c r="S61" s="28" t="b">
        <f t="shared" si="17"/>
        <v>0</v>
      </c>
      <c r="T61" s="28">
        <f t="shared" si="18"/>
        <v>0</v>
      </c>
      <c r="U61" s="28" t="str">
        <f t="shared" si="19"/>
        <v>#N/A</v>
      </c>
      <c r="V61" s="30" t="str">
        <f>IF(H68=0,[1]List!$C$5,$C$3)</f>
        <v>#ERROR!</v>
      </c>
      <c r="W61" s="25" t="str">
        <f t="shared" si="20"/>
        <v>#ERROR!</v>
      </c>
      <c r="X61" s="25"/>
      <c r="Y61" s="25"/>
      <c r="Z61" s="25"/>
    </row>
    <row r="62" ht="14.25" customHeight="1">
      <c r="A62" s="25"/>
      <c r="B62" s="25"/>
      <c r="C62" s="25"/>
      <c r="D62" s="25"/>
      <c r="E62" s="25"/>
      <c r="F62" s="26" t="str">
        <f>VLOOKUP(D62,'战力表'!A:B,2,)</f>
        <v>#N/A</v>
      </c>
      <c r="G62" s="25"/>
      <c r="H62" s="29"/>
      <c r="I62" s="26"/>
      <c r="J62" s="25"/>
      <c r="K62" s="28" t="str">
        <f t="shared" si="12"/>
        <v>#N/A</v>
      </c>
      <c r="L62" s="28">
        <f t="shared" si="13"/>
        <v>0</v>
      </c>
      <c r="M62" s="28">
        <f t="shared" si="14"/>
        <v>0</v>
      </c>
      <c r="N62" s="28" t="b">
        <f t="shared" si="15"/>
        <v>0</v>
      </c>
      <c r="O62" s="25"/>
      <c r="P62" s="29" t="e">
        <v>#N/A</v>
      </c>
      <c r="Q62" s="28" t="str">
        <f t="shared" si="16"/>
        <v>#N/A</v>
      </c>
      <c r="R62" s="29"/>
      <c r="S62" s="28" t="b">
        <f t="shared" si="17"/>
        <v>0</v>
      </c>
      <c r="T62" s="28">
        <f t="shared" si="18"/>
        <v>0</v>
      </c>
      <c r="U62" s="28" t="str">
        <f t="shared" si="19"/>
        <v>#N/A</v>
      </c>
      <c r="V62" s="30" t="str">
        <f>IF(H69=0,[1]List!$C$5,$C$3)</f>
        <v>#ERROR!</v>
      </c>
      <c r="W62" s="25" t="str">
        <f t="shared" si="20"/>
        <v>#ERROR!</v>
      </c>
      <c r="X62" s="25" t="str">
        <f t="shared" ref="X62:X77" si="22">IF(R62&gt;0,"",IF(W62=$W$16,"yes",""))</f>
        <v>#ERROR!</v>
      </c>
      <c r="Y62" s="25"/>
      <c r="Z62" s="25"/>
    </row>
    <row r="63" ht="15.0" customHeight="1">
      <c r="A63" s="25"/>
      <c r="B63" s="25"/>
      <c r="C63" s="25"/>
      <c r="D63" s="25" t="s">
        <v>81</v>
      </c>
      <c r="E63" s="25"/>
      <c r="F63" s="26">
        <f>VLOOKUP(D63,'战力表'!A:B,2,)</f>
        <v>1114334</v>
      </c>
      <c r="G63" s="25"/>
      <c r="H63" s="29"/>
      <c r="I63" s="26"/>
      <c r="J63" s="25"/>
      <c r="K63" s="28">
        <f t="shared" si="12"/>
        <v>0</v>
      </c>
      <c r="L63" s="28">
        <f t="shared" si="13"/>
        <v>0</v>
      </c>
      <c r="M63" s="28">
        <f t="shared" si="14"/>
        <v>0</v>
      </c>
      <c r="N63" s="28" t="b">
        <f t="shared" si="15"/>
        <v>0</v>
      </c>
      <c r="O63" s="25"/>
      <c r="P63" s="29">
        <v>74.0</v>
      </c>
      <c r="Q63" s="28">
        <f t="shared" si="16"/>
        <v>0</v>
      </c>
      <c r="R63" s="29"/>
      <c r="S63" s="28" t="b">
        <f t="shared" si="17"/>
        <v>0</v>
      </c>
      <c r="T63" s="28">
        <f t="shared" si="18"/>
        <v>0</v>
      </c>
      <c r="U63" s="28">
        <f t="shared" si="19"/>
        <v>74</v>
      </c>
      <c r="V63" s="30" t="str">
        <f>IF(H63=0,List!$C$5,$C$3)</f>
        <v>没有忍战，无法分包</v>
      </c>
      <c r="W63" s="25">
        <f t="shared" si="20"/>
        <v>0</v>
      </c>
      <c r="X63" s="25" t="str">
        <f t="shared" si="22"/>
        <v/>
      </c>
      <c r="Y63" s="25"/>
      <c r="Z63" s="25"/>
    </row>
    <row r="64" ht="14.25" customHeight="1">
      <c r="A64" s="25"/>
      <c r="B64" s="25"/>
      <c r="C64" s="25"/>
      <c r="D64" s="25" t="s">
        <v>82</v>
      </c>
      <c r="E64" s="25"/>
      <c r="F64" s="26" t="str">
        <f>VLOOKUP(D64,'战力表'!A:B,2,)</f>
        <v>#N/A</v>
      </c>
      <c r="G64" s="25"/>
      <c r="H64" s="29"/>
      <c r="I64" s="26"/>
      <c r="J64" s="25"/>
      <c r="K64" s="28" t="str">
        <f t="shared" si="12"/>
        <v>#N/A</v>
      </c>
      <c r="L64" s="28">
        <f t="shared" si="13"/>
        <v>0</v>
      </c>
      <c r="M64" s="28">
        <f t="shared" si="14"/>
        <v>0</v>
      </c>
      <c r="N64" s="28" t="b">
        <f t="shared" si="15"/>
        <v>0</v>
      </c>
      <c r="O64" s="25"/>
      <c r="P64" s="29">
        <v>92.0</v>
      </c>
      <c r="Q64" s="28" t="str">
        <f t="shared" si="16"/>
        <v>#N/A</v>
      </c>
      <c r="R64" s="29"/>
      <c r="S64" s="28" t="b">
        <f t="shared" si="17"/>
        <v>0</v>
      </c>
      <c r="T64" s="28">
        <f t="shared" si="18"/>
        <v>0</v>
      </c>
      <c r="U64" s="28" t="str">
        <f t="shared" si="19"/>
        <v>#N/A</v>
      </c>
      <c r="V64" s="30" t="str">
        <f>IF(H64=0,List!$C$5,$C$3)</f>
        <v>没有忍战，无法分包</v>
      </c>
      <c r="W64" s="25">
        <f t="shared" si="20"/>
        <v>0</v>
      </c>
      <c r="X64" s="25" t="str">
        <f t="shared" si="22"/>
        <v/>
      </c>
      <c r="Y64" s="25"/>
      <c r="Z64" s="25"/>
    </row>
    <row r="65" ht="14.25" customHeight="1">
      <c r="A65" s="25"/>
      <c r="B65" s="25"/>
      <c r="C65" s="25"/>
      <c r="D65" s="25" t="s">
        <v>83</v>
      </c>
      <c r="E65" s="25"/>
      <c r="F65" s="26" t="str">
        <f>VLOOKUP(D65,'战力表'!A:B,2,)</f>
        <v>#N/A</v>
      </c>
      <c r="G65" s="25"/>
      <c r="H65" s="29"/>
      <c r="I65" s="26"/>
      <c r="J65" s="25"/>
      <c r="K65" s="28" t="str">
        <f t="shared" si="12"/>
        <v>#N/A</v>
      </c>
      <c r="L65" s="28">
        <f t="shared" si="13"/>
        <v>0</v>
      </c>
      <c r="M65" s="28">
        <f t="shared" si="14"/>
        <v>0</v>
      </c>
      <c r="N65" s="28" t="b">
        <f t="shared" si="15"/>
        <v>0</v>
      </c>
      <c r="O65" s="25"/>
      <c r="P65" s="29">
        <v>53.0</v>
      </c>
      <c r="Q65" s="28" t="str">
        <f t="shared" si="16"/>
        <v>#N/A</v>
      </c>
      <c r="R65" s="29"/>
      <c r="S65" s="28" t="b">
        <f t="shared" si="17"/>
        <v>0</v>
      </c>
      <c r="T65" s="28">
        <f t="shared" si="18"/>
        <v>0</v>
      </c>
      <c r="U65" s="28" t="str">
        <f t="shared" si="19"/>
        <v>#N/A</v>
      </c>
      <c r="V65" s="30" t="str">
        <f>IF(H65=0,List!$C$5,$C$3)</f>
        <v>没有忍战，无法分包</v>
      </c>
      <c r="W65" s="25">
        <f t="shared" si="20"/>
        <v>0</v>
      </c>
      <c r="X65" s="25" t="str">
        <f t="shared" si="22"/>
        <v/>
      </c>
      <c r="Y65" s="25"/>
      <c r="Z65" s="25"/>
    </row>
    <row r="66" ht="15.0" customHeight="1">
      <c r="A66" s="25"/>
      <c r="B66" s="25"/>
      <c r="C66" s="25"/>
      <c r="D66" s="25" t="s">
        <v>84</v>
      </c>
      <c r="E66" s="25"/>
      <c r="F66" s="26">
        <f>VLOOKUP(D66,'战力表'!A:B,2,)</f>
        <v>1005928</v>
      </c>
      <c r="G66" s="25"/>
      <c r="H66" s="29"/>
      <c r="I66" s="26"/>
      <c r="J66" s="25"/>
      <c r="K66" s="28">
        <f t="shared" si="12"/>
        <v>0</v>
      </c>
      <c r="L66" s="28">
        <f t="shared" si="13"/>
        <v>0</v>
      </c>
      <c r="M66" s="28">
        <f t="shared" si="14"/>
        <v>0</v>
      </c>
      <c r="N66" s="28" t="b">
        <f t="shared" si="15"/>
        <v>0</v>
      </c>
      <c r="O66" s="25"/>
      <c r="P66" s="29">
        <v>87.0</v>
      </c>
      <c r="Q66" s="28">
        <f t="shared" si="16"/>
        <v>0</v>
      </c>
      <c r="R66" s="29"/>
      <c r="S66" s="28" t="b">
        <f t="shared" si="17"/>
        <v>0</v>
      </c>
      <c r="T66" s="28">
        <f t="shared" si="18"/>
        <v>0</v>
      </c>
      <c r="U66" s="28">
        <f t="shared" si="19"/>
        <v>87</v>
      </c>
      <c r="V66" s="30" t="str">
        <f>IF(H66=0,List!$C$5,$C$3)</f>
        <v>没有忍战，无法分包</v>
      </c>
      <c r="W66" s="25">
        <f t="shared" si="20"/>
        <v>0</v>
      </c>
      <c r="X66" s="25" t="str">
        <f t="shared" si="22"/>
        <v/>
      </c>
      <c r="Y66" s="25"/>
      <c r="Z66" s="25"/>
    </row>
    <row r="67" ht="14.25" customHeight="1">
      <c r="A67" s="25"/>
      <c r="B67" s="25"/>
      <c r="C67" s="25"/>
      <c r="D67" s="25" t="s">
        <v>85</v>
      </c>
      <c r="E67" s="25"/>
      <c r="F67" s="26" t="str">
        <f>VLOOKUP(D67,'战力表'!A:B,2,)</f>
        <v>#N/A</v>
      </c>
      <c r="G67" s="25"/>
      <c r="H67" s="29"/>
      <c r="I67" s="26"/>
      <c r="J67" s="25"/>
      <c r="K67" s="28" t="str">
        <f t="shared" si="12"/>
        <v>#N/A</v>
      </c>
      <c r="L67" s="28">
        <f t="shared" si="13"/>
        <v>0</v>
      </c>
      <c r="M67" s="28">
        <f t="shared" si="14"/>
        <v>0</v>
      </c>
      <c r="N67" s="28" t="b">
        <f t="shared" si="15"/>
        <v>0</v>
      </c>
      <c r="O67" s="25"/>
      <c r="P67" s="29">
        <v>70.0</v>
      </c>
      <c r="Q67" s="28" t="str">
        <f t="shared" si="16"/>
        <v>#N/A</v>
      </c>
      <c r="R67" s="29"/>
      <c r="S67" s="28" t="b">
        <f t="shared" si="17"/>
        <v>0</v>
      </c>
      <c r="T67" s="28">
        <f t="shared" si="18"/>
        <v>0</v>
      </c>
      <c r="U67" s="28" t="str">
        <f t="shared" si="19"/>
        <v>#N/A</v>
      </c>
      <c r="V67" s="30" t="str">
        <f>IF(H67=0,List!$C$5,$C$3)</f>
        <v>没有忍战，无法分包</v>
      </c>
      <c r="W67" s="25">
        <f t="shared" si="20"/>
        <v>0</v>
      </c>
      <c r="X67" s="25" t="str">
        <f t="shared" si="22"/>
        <v/>
      </c>
      <c r="Y67" s="25"/>
      <c r="Z67" s="25"/>
    </row>
    <row r="68" ht="14.25" customHeight="1">
      <c r="A68" s="25"/>
      <c r="B68" s="25"/>
      <c r="C68" s="25"/>
      <c r="D68" s="25" t="s">
        <v>86</v>
      </c>
      <c r="E68" s="25"/>
      <c r="F68" s="26">
        <f>VLOOKUP(D68,'战力表'!A:B,2,)</f>
        <v>869720</v>
      </c>
      <c r="G68" s="25"/>
      <c r="H68" s="29"/>
      <c r="I68" s="26"/>
      <c r="J68" s="25"/>
      <c r="K68" s="28">
        <f t="shared" si="12"/>
        <v>0</v>
      </c>
      <c r="L68" s="28">
        <f t="shared" si="13"/>
        <v>0</v>
      </c>
      <c r="M68" s="28">
        <f t="shared" si="14"/>
        <v>0</v>
      </c>
      <c r="N68" s="28" t="b">
        <f t="shared" si="15"/>
        <v>0</v>
      </c>
      <c r="O68" s="25"/>
      <c r="P68" s="29">
        <v>94.0</v>
      </c>
      <c r="Q68" s="28">
        <f t="shared" si="16"/>
        <v>0</v>
      </c>
      <c r="R68" s="29"/>
      <c r="S68" s="28" t="b">
        <f t="shared" si="17"/>
        <v>0</v>
      </c>
      <c r="T68" s="28">
        <f t="shared" si="18"/>
        <v>0</v>
      </c>
      <c r="U68" s="28">
        <f t="shared" si="19"/>
        <v>94</v>
      </c>
      <c r="V68" s="30" t="str">
        <f>IF(H68=0,List!$C$5,$C$3)</f>
        <v>没有忍战，无法分包</v>
      </c>
      <c r="W68" s="25">
        <f t="shared" si="20"/>
        <v>0</v>
      </c>
      <c r="X68" s="25" t="str">
        <f t="shared" si="22"/>
        <v/>
      </c>
      <c r="Y68" s="25"/>
      <c r="Z68" s="25"/>
    </row>
    <row r="69" ht="14.25" customHeight="1">
      <c r="A69" s="25"/>
      <c r="B69" s="25"/>
      <c r="C69" s="25"/>
      <c r="D69" s="25" t="s">
        <v>87</v>
      </c>
      <c r="E69" s="25"/>
      <c r="F69" s="26">
        <f>VLOOKUP(D69,'战力表'!A:B,2,)</f>
        <v>855959</v>
      </c>
      <c r="G69" s="25"/>
      <c r="H69" s="29"/>
      <c r="I69" s="26"/>
      <c r="J69" s="25"/>
      <c r="K69" s="28">
        <f t="shared" si="12"/>
        <v>0</v>
      </c>
      <c r="L69" s="28">
        <f t="shared" si="13"/>
        <v>0</v>
      </c>
      <c r="M69" s="28">
        <f t="shared" si="14"/>
        <v>0</v>
      </c>
      <c r="N69" s="28" t="b">
        <f t="shared" si="15"/>
        <v>0</v>
      </c>
      <c r="O69" s="25"/>
      <c r="P69" s="29">
        <v>88.0</v>
      </c>
      <c r="Q69" s="28">
        <f t="shared" si="16"/>
        <v>0</v>
      </c>
      <c r="R69" s="29"/>
      <c r="S69" s="28" t="b">
        <f t="shared" si="17"/>
        <v>0</v>
      </c>
      <c r="T69" s="28">
        <f t="shared" si="18"/>
        <v>0</v>
      </c>
      <c r="U69" s="28">
        <f t="shared" si="19"/>
        <v>88</v>
      </c>
      <c r="V69" s="30" t="str">
        <f>IF(H69=0,List!$C$5,$C$3)</f>
        <v>没有忍战，无法分包</v>
      </c>
      <c r="W69" s="25">
        <f t="shared" si="20"/>
        <v>0</v>
      </c>
      <c r="X69" s="25" t="str">
        <f t="shared" si="22"/>
        <v/>
      </c>
      <c r="Y69" s="25"/>
      <c r="Z69" s="25"/>
    </row>
    <row r="70" ht="14.25" customHeight="1">
      <c r="A70" s="25"/>
      <c r="B70" s="25"/>
      <c r="C70" s="25"/>
      <c r="D70" s="25" t="s">
        <v>88</v>
      </c>
      <c r="E70" s="25"/>
      <c r="F70" s="26">
        <f>VLOOKUP(D70,'战力表'!A:B,2,)</f>
        <v>1027326</v>
      </c>
      <c r="G70" s="25"/>
      <c r="H70" s="29"/>
      <c r="I70" s="26"/>
      <c r="J70" s="25"/>
      <c r="K70" s="28">
        <f t="shared" si="12"/>
        <v>0</v>
      </c>
      <c r="L70" s="28">
        <f t="shared" si="13"/>
        <v>0</v>
      </c>
      <c r="M70" s="28">
        <f t="shared" si="14"/>
        <v>0</v>
      </c>
      <c r="N70" s="28" t="b">
        <f t="shared" si="15"/>
        <v>0</v>
      </c>
      <c r="O70" s="25"/>
      <c r="P70" s="29">
        <v>74.0</v>
      </c>
      <c r="Q70" s="28">
        <f t="shared" si="16"/>
        <v>0</v>
      </c>
      <c r="R70" s="29"/>
      <c r="S70" s="28" t="b">
        <f t="shared" si="17"/>
        <v>0</v>
      </c>
      <c r="T70" s="28">
        <f t="shared" si="18"/>
        <v>0</v>
      </c>
      <c r="U70" s="28">
        <f t="shared" si="19"/>
        <v>74</v>
      </c>
      <c r="V70" s="30" t="str">
        <f>IF(H70=0,List!$C$5,$C$3)</f>
        <v>没有忍战，无法分包</v>
      </c>
      <c r="W70" s="25">
        <f t="shared" si="20"/>
        <v>0</v>
      </c>
      <c r="X70" s="25" t="str">
        <f t="shared" si="22"/>
        <v/>
      </c>
      <c r="Y70" s="25"/>
      <c r="Z70" s="25"/>
    </row>
    <row r="71" ht="14.25" customHeight="1">
      <c r="A71" s="25"/>
      <c r="B71" s="25"/>
      <c r="C71" s="25"/>
      <c r="D71" s="25" t="s">
        <v>89</v>
      </c>
      <c r="E71" s="25"/>
      <c r="F71" s="26">
        <f>VLOOKUP(D71,'战力表'!A:B,2,)</f>
        <v>803274</v>
      </c>
      <c r="G71" s="25"/>
      <c r="H71" s="29"/>
      <c r="I71" s="26"/>
      <c r="J71" s="25"/>
      <c r="K71" s="28">
        <f t="shared" si="12"/>
        <v>0</v>
      </c>
      <c r="L71" s="28">
        <f t="shared" si="13"/>
        <v>0</v>
      </c>
      <c r="M71" s="28">
        <f t="shared" si="14"/>
        <v>0</v>
      </c>
      <c r="N71" s="28" t="b">
        <f t="shared" si="15"/>
        <v>0</v>
      </c>
      <c r="O71" s="25"/>
      <c r="P71" s="29">
        <v>60.0</v>
      </c>
      <c r="Q71" s="28">
        <f t="shared" si="16"/>
        <v>0</v>
      </c>
      <c r="R71" s="29"/>
      <c r="S71" s="28" t="b">
        <f t="shared" si="17"/>
        <v>0</v>
      </c>
      <c r="T71" s="28">
        <f t="shared" si="18"/>
        <v>0</v>
      </c>
      <c r="U71" s="28">
        <f t="shared" si="19"/>
        <v>60</v>
      </c>
      <c r="V71" s="30" t="str">
        <f>IF(H78=0,[1]List!$C$5,$C$3)</f>
        <v>#ERROR!</v>
      </c>
      <c r="W71" s="25" t="str">
        <f t="shared" si="20"/>
        <v>#ERROR!</v>
      </c>
      <c r="X71" s="25" t="str">
        <f t="shared" si="22"/>
        <v>#ERROR!</v>
      </c>
      <c r="Y71" s="25"/>
      <c r="Z71" s="25"/>
    </row>
    <row r="72" ht="14.25" customHeight="1">
      <c r="A72" s="25"/>
      <c r="B72" s="25"/>
      <c r="C72" s="25"/>
      <c r="D72" s="33" t="s">
        <v>90</v>
      </c>
      <c r="E72" s="25"/>
      <c r="F72" s="26" t="str">
        <f>VLOOKUP(D72,'战力表'!A:B,2,)</f>
        <v/>
      </c>
      <c r="G72" s="25"/>
      <c r="H72" s="29"/>
      <c r="I72" s="26"/>
      <c r="J72" s="25"/>
      <c r="K72" s="28">
        <f t="shared" si="12"/>
        <v>0</v>
      </c>
      <c r="L72" s="28">
        <f t="shared" si="13"/>
        <v>0</v>
      </c>
      <c r="M72" s="28">
        <f t="shared" si="14"/>
        <v>0</v>
      </c>
      <c r="N72" s="28" t="b">
        <f t="shared" si="15"/>
        <v>0</v>
      </c>
      <c r="O72" s="25"/>
      <c r="P72" s="29">
        <v>60.0</v>
      </c>
      <c r="Q72" s="28">
        <f t="shared" si="16"/>
        <v>0</v>
      </c>
      <c r="R72" s="29"/>
      <c r="S72" s="28" t="b">
        <f t="shared" si="17"/>
        <v>0</v>
      </c>
      <c r="T72" s="28">
        <f t="shared" si="18"/>
        <v>0</v>
      </c>
      <c r="U72" s="28">
        <f t="shared" si="19"/>
        <v>60</v>
      </c>
      <c r="V72" s="30" t="str">
        <f>IF(H79=0,[1]List!$C$5,$C$3)</f>
        <v>#ERROR!</v>
      </c>
      <c r="W72" s="25" t="str">
        <f t="shared" si="20"/>
        <v>#ERROR!</v>
      </c>
      <c r="X72" s="25" t="str">
        <f t="shared" si="22"/>
        <v>#ERROR!</v>
      </c>
      <c r="Y72" s="25"/>
      <c r="Z72" s="25"/>
    </row>
    <row r="73" ht="14.25" customHeight="1">
      <c r="A73" s="25"/>
      <c r="B73" s="25"/>
      <c r="C73" s="25"/>
      <c r="D73" s="33" t="s">
        <v>91</v>
      </c>
      <c r="E73" s="25"/>
      <c r="F73" s="26" t="str">
        <f>VLOOKUP(D73,'战力表'!A:B,2,)</f>
        <v/>
      </c>
      <c r="G73" s="25"/>
      <c r="H73" s="29"/>
      <c r="I73" s="26"/>
      <c r="J73" s="25"/>
      <c r="K73" s="28">
        <f t="shared" si="12"/>
        <v>0</v>
      </c>
      <c r="L73" s="28">
        <f t="shared" si="13"/>
        <v>0</v>
      </c>
      <c r="M73" s="28">
        <f t="shared" si="14"/>
        <v>0</v>
      </c>
      <c r="N73" s="28" t="b">
        <f t="shared" si="15"/>
        <v>0</v>
      </c>
      <c r="O73" s="25"/>
      <c r="P73" s="29">
        <v>60.0</v>
      </c>
      <c r="Q73" s="28">
        <f t="shared" si="16"/>
        <v>0</v>
      </c>
      <c r="R73" s="29"/>
      <c r="S73" s="28" t="b">
        <f t="shared" si="17"/>
        <v>0</v>
      </c>
      <c r="T73" s="28">
        <f t="shared" si="18"/>
        <v>0</v>
      </c>
      <c r="U73" s="28">
        <f t="shared" si="19"/>
        <v>60</v>
      </c>
      <c r="V73" s="30" t="str">
        <f>IF(H80=0,[1]List!$C$5,$C$3)</f>
        <v>#ERROR!</v>
      </c>
      <c r="W73" s="25" t="str">
        <f t="shared" si="20"/>
        <v>#ERROR!</v>
      </c>
      <c r="X73" s="25" t="str">
        <f t="shared" si="22"/>
        <v>#ERROR!</v>
      </c>
      <c r="Y73" s="25"/>
      <c r="Z73" s="25"/>
    </row>
    <row r="74" ht="14.25" customHeight="1">
      <c r="A74" s="25"/>
      <c r="B74" s="25"/>
      <c r="C74" s="25"/>
      <c r="D74" s="25" t="s">
        <v>92</v>
      </c>
      <c r="E74" s="25"/>
      <c r="F74" s="26">
        <f>VLOOKUP(D74,'战力表'!A:B,2,)</f>
        <v>858119</v>
      </c>
      <c r="G74" s="25"/>
      <c r="H74" s="29"/>
      <c r="I74" s="26"/>
      <c r="J74" s="25"/>
      <c r="K74" s="28">
        <f t="shared" si="12"/>
        <v>0</v>
      </c>
      <c r="L74" s="28">
        <f t="shared" si="13"/>
        <v>0</v>
      </c>
      <c r="M74" s="28">
        <f t="shared" si="14"/>
        <v>0</v>
      </c>
      <c r="N74" s="28" t="b">
        <f t="shared" si="15"/>
        <v>0</v>
      </c>
      <c r="O74" s="25"/>
      <c r="P74" s="29">
        <v>74.0</v>
      </c>
      <c r="Q74" s="28">
        <f t="shared" si="16"/>
        <v>0</v>
      </c>
      <c r="R74" s="29"/>
      <c r="S74" s="28" t="b">
        <f t="shared" si="17"/>
        <v>0</v>
      </c>
      <c r="T74" s="28">
        <f t="shared" si="18"/>
        <v>0</v>
      </c>
      <c r="U74" s="28">
        <f t="shared" si="19"/>
        <v>74</v>
      </c>
      <c r="V74" s="30" t="str">
        <f>IF(H74=0,List!$C$5,$C$3)</f>
        <v>没有忍战，无法分包</v>
      </c>
      <c r="W74" s="25">
        <f t="shared" si="20"/>
        <v>0</v>
      </c>
      <c r="X74" s="25" t="str">
        <f t="shared" si="22"/>
        <v/>
      </c>
      <c r="Y74" s="25"/>
      <c r="Z74" s="25"/>
    </row>
    <row r="75" ht="14.25" customHeight="1">
      <c r="A75" s="25"/>
      <c r="B75" s="25"/>
      <c r="C75" s="25"/>
      <c r="D75" s="25" t="s">
        <v>93</v>
      </c>
      <c r="E75" s="25"/>
      <c r="F75" s="26" t="str">
        <f>VLOOKUP(D75,'战力表'!A:B,2,)</f>
        <v>#N/A</v>
      </c>
      <c r="G75" s="25"/>
      <c r="H75" s="29"/>
      <c r="I75" s="26"/>
      <c r="J75" s="25"/>
      <c r="K75" s="28" t="str">
        <f t="shared" si="12"/>
        <v>#N/A</v>
      </c>
      <c r="L75" s="28">
        <f t="shared" si="13"/>
        <v>0</v>
      </c>
      <c r="M75" s="28">
        <f t="shared" si="14"/>
        <v>0</v>
      </c>
      <c r="N75" s="28" t="b">
        <f t="shared" si="15"/>
        <v>0</v>
      </c>
      <c r="O75" s="25"/>
      <c r="P75" s="29">
        <v>110.0</v>
      </c>
      <c r="Q75" s="28" t="str">
        <f t="shared" si="16"/>
        <v>#N/A</v>
      </c>
      <c r="R75" s="29"/>
      <c r="S75" s="28" t="b">
        <f t="shared" si="17"/>
        <v>0</v>
      </c>
      <c r="T75" s="28">
        <f t="shared" si="18"/>
        <v>0</v>
      </c>
      <c r="U75" s="28" t="str">
        <f t="shared" si="19"/>
        <v>#N/A</v>
      </c>
      <c r="V75" s="30" t="str">
        <f>IF(H75=0,List!$C$5,$C$3)</f>
        <v>没有忍战，无法分包</v>
      </c>
      <c r="W75" s="25">
        <f t="shared" si="20"/>
        <v>0</v>
      </c>
      <c r="X75" s="25" t="str">
        <f t="shared" si="22"/>
        <v/>
      </c>
      <c r="Y75" s="25"/>
      <c r="Z75" s="25"/>
    </row>
    <row r="76" ht="15.0" customHeight="1">
      <c r="A76" s="25"/>
      <c r="B76" s="25"/>
      <c r="C76" s="25"/>
      <c r="D76" s="25" t="s">
        <v>94</v>
      </c>
      <c r="E76" s="25"/>
      <c r="F76" s="26" t="str">
        <f>VLOOKUP(D76,'战力表'!A:B,2,)</f>
        <v/>
      </c>
      <c r="G76" s="25"/>
      <c r="H76" s="29"/>
      <c r="I76" s="26"/>
      <c r="J76" s="25"/>
      <c r="K76" s="28">
        <f t="shared" si="12"/>
        <v>0</v>
      </c>
      <c r="L76" s="28">
        <f t="shared" si="13"/>
        <v>0</v>
      </c>
      <c r="M76" s="28">
        <f t="shared" si="14"/>
        <v>0</v>
      </c>
      <c r="N76" s="28" t="b">
        <f t="shared" si="15"/>
        <v>0</v>
      </c>
      <c r="O76" s="25"/>
      <c r="P76" s="29">
        <v>55.0</v>
      </c>
      <c r="Q76" s="28">
        <f t="shared" si="16"/>
        <v>0</v>
      </c>
      <c r="R76" s="29"/>
      <c r="S76" s="28" t="b">
        <f t="shared" si="17"/>
        <v>0</v>
      </c>
      <c r="T76" s="28">
        <f t="shared" si="18"/>
        <v>0</v>
      </c>
      <c r="U76" s="28">
        <f t="shared" si="19"/>
        <v>55</v>
      </c>
      <c r="V76" s="30" t="str">
        <f>IF(H76=0,List!$C$5,$C$3)</f>
        <v>没有忍战，无法分包</v>
      </c>
      <c r="W76" s="25">
        <f t="shared" si="20"/>
        <v>0</v>
      </c>
      <c r="X76" s="25" t="str">
        <f t="shared" si="22"/>
        <v/>
      </c>
      <c r="Y76" s="25"/>
      <c r="Z76" s="25"/>
    </row>
    <row r="77" ht="14.25" customHeight="1">
      <c r="A77" s="25"/>
      <c r="B77" s="25"/>
      <c r="C77" s="25"/>
      <c r="D77" s="25" t="s">
        <v>95</v>
      </c>
      <c r="E77" s="25"/>
      <c r="F77" s="26" t="str">
        <f>VLOOKUP(D77,'战力表'!A:B,2,)</f>
        <v/>
      </c>
      <c r="G77" s="25"/>
      <c r="H77" s="29"/>
      <c r="I77" s="26"/>
      <c r="J77" s="25"/>
      <c r="K77" s="28">
        <f t="shared" si="12"/>
        <v>0</v>
      </c>
      <c r="L77" s="28">
        <f t="shared" si="13"/>
        <v>0</v>
      </c>
      <c r="M77" s="28">
        <f t="shared" si="14"/>
        <v>0</v>
      </c>
      <c r="N77" s="28" t="b">
        <f t="shared" si="15"/>
        <v>0</v>
      </c>
      <c r="O77" s="25"/>
      <c r="P77" s="29">
        <v>181.0</v>
      </c>
      <c r="Q77" s="28">
        <f t="shared" si="16"/>
        <v>0</v>
      </c>
      <c r="R77" s="29"/>
      <c r="S77" s="28" t="b">
        <f t="shared" si="17"/>
        <v>0</v>
      </c>
      <c r="T77" s="28">
        <f t="shared" si="18"/>
        <v>0</v>
      </c>
      <c r="U77" s="28">
        <f t="shared" si="19"/>
        <v>181</v>
      </c>
      <c r="V77" s="30" t="str">
        <f>IF(H77=0,List!$C$5,$C$3)</f>
        <v>没有忍战，无法分包</v>
      </c>
      <c r="W77" s="25">
        <f t="shared" si="20"/>
        <v>0</v>
      </c>
      <c r="X77" s="25" t="str">
        <f t="shared" si="22"/>
        <v/>
      </c>
      <c r="Y77" s="25"/>
      <c r="Z77" s="25"/>
    </row>
    <row r="79" ht="14.25" customHeight="1">
      <c r="A79" s="25"/>
      <c r="B79" s="25"/>
      <c r="C79" s="25"/>
      <c r="D79" s="25" t="s">
        <v>96</v>
      </c>
      <c r="E79" s="25"/>
      <c r="F79" s="26" t="str">
        <f>VLOOKUP(D79,'战力表'!A:B,2,)</f>
        <v>#N/A</v>
      </c>
      <c r="G79" s="25"/>
      <c r="H79" s="29"/>
      <c r="I79" s="26"/>
      <c r="J79" s="25"/>
      <c r="K79" s="28" t="str">
        <f>INT(IF(F79&gt;200000,IF(H79&gt;0,INT(F79/100000)-$T$9,0),0)*H79/$T$12)</f>
        <v>#N/A</v>
      </c>
      <c r="L79" s="28">
        <f t="shared" ref="L79:L83" si="23">H79*$T$10</f>
        <v>0</v>
      </c>
      <c r="M79" s="28">
        <f t="shared" ref="M79:M83" si="24">IF(H79=$T$12,$T$11,0)</f>
        <v>0</v>
      </c>
      <c r="N79" s="28" t="b">
        <f t="shared" ref="N79:N83" si="25">IF(AND(I79&lt;6000,I79&gt;0),1,IF(AND(I79&lt;12000,I79&gt;=6000),2,IF(AND(I79&lt;=30000,I79&gt;=12000),3)))</f>
        <v>0</v>
      </c>
      <c r="O79" s="25"/>
      <c r="P79" s="29">
        <v>239.0</v>
      </c>
      <c r="Q79" s="28" t="str">
        <f t="shared" ref="Q79:Q83" si="26">K79+L79+M79+N79</f>
        <v>#N/A</v>
      </c>
      <c r="R79" s="29"/>
      <c r="S79" s="28" t="b">
        <f t="shared" ref="S79:S83" si="27">IF(R79=$R$2,$S$2,IF(R79=$R$3,$S$3,IF(R79=$R$4,$S$4)))</f>
        <v>0</v>
      </c>
      <c r="T79" s="28">
        <f t="shared" ref="T79:T83" si="28">-IF(R79=$R$2,$T$2,IF(R79=$R$3,$T$3,IF(R79=$R$4,$T$4)))</f>
        <v>0</v>
      </c>
      <c r="U79" s="28" t="str">
        <f t="shared" ref="U79:U83" si="29">P79+Q79+T79</f>
        <v>#N/A</v>
      </c>
      <c r="V79" s="30" t="str">
        <f>IF(H79=0,List!$C$5,$C$3)</f>
        <v>没有忍战，无法分包</v>
      </c>
      <c r="W79" s="25">
        <f t="shared" ref="W79:W80" si="30">IF(R79&gt;0,U79-50,IF(V79=0,U79,0))</f>
        <v>0</v>
      </c>
      <c r="X79" s="25" t="str">
        <f t="shared" ref="X79:X83" si="31">IF(R79&gt;0,"",IF(W79=$W$16,"yes",""))</f>
        <v/>
      </c>
      <c r="Y79" s="25"/>
      <c r="Z79" s="25"/>
    </row>
    <row r="80" ht="14.25" customHeight="1">
      <c r="A80" s="25"/>
      <c r="B80" s="25"/>
      <c r="C80" s="25"/>
      <c r="D80" s="25" t="s">
        <v>97</v>
      </c>
      <c r="E80" s="25"/>
      <c r="F80" s="26" t="str">
        <f>VLOOKUP(D80,'战力表'!A:B,2,)</f>
        <v/>
      </c>
      <c r="G80" s="25"/>
      <c r="H80" s="29"/>
      <c r="I80" s="26"/>
      <c r="J80" s="25"/>
      <c r="K80" s="28">
        <f>IF(F80&gt;200000,IF(H80&gt;0,INT(F80/100000)-$T$9,0),0)</f>
        <v>0</v>
      </c>
      <c r="L80" s="28">
        <f t="shared" si="23"/>
        <v>0</v>
      </c>
      <c r="M80" s="28">
        <f t="shared" si="24"/>
        <v>0</v>
      </c>
      <c r="N80" s="28" t="b">
        <f t="shared" si="25"/>
        <v>0</v>
      </c>
      <c r="O80" s="25"/>
      <c r="P80" s="29">
        <v>76.0</v>
      </c>
      <c r="Q80" s="28">
        <f t="shared" si="26"/>
        <v>0</v>
      </c>
      <c r="R80" s="29"/>
      <c r="S80" s="28" t="b">
        <f t="shared" si="27"/>
        <v>0</v>
      </c>
      <c r="T80" s="28">
        <f t="shared" si="28"/>
        <v>0</v>
      </c>
      <c r="U80" s="28">
        <f t="shared" si="29"/>
        <v>76</v>
      </c>
      <c r="V80" s="30" t="str">
        <f>IF(H80=0,List!$C$5,$C$3)</f>
        <v>没有忍战，无法分包</v>
      </c>
      <c r="W80" s="25">
        <f t="shared" si="30"/>
        <v>0</v>
      </c>
      <c r="X80" s="25" t="str">
        <f t="shared" si="31"/>
        <v/>
      </c>
      <c r="Y80" s="25"/>
      <c r="Z80" s="25"/>
    </row>
    <row r="81" ht="14.25" customHeight="1">
      <c r="A81" s="25"/>
      <c r="B81" s="25"/>
      <c r="C81" s="25"/>
      <c r="D81" s="25" t="s">
        <v>98</v>
      </c>
      <c r="E81" s="25"/>
      <c r="F81" s="26" t="str">
        <f>VLOOKUP(D81,'战力表'!A:B,2,)</f>
        <v/>
      </c>
      <c r="G81" s="25"/>
      <c r="H81" s="29"/>
      <c r="I81" s="26"/>
      <c r="J81" s="25"/>
      <c r="K81" s="28">
        <f t="shared" ref="K81:K83" si="32">INT(IF(F81&gt;200000,IF(H81&gt;0,INT(F81/100000)-$T$9,0),0))</f>
        <v>0</v>
      </c>
      <c r="L81" s="28">
        <f t="shared" si="23"/>
        <v>0</v>
      </c>
      <c r="M81" s="28">
        <f t="shared" si="24"/>
        <v>0</v>
      </c>
      <c r="N81" s="28" t="b">
        <f t="shared" si="25"/>
        <v>0</v>
      </c>
      <c r="O81" s="25"/>
      <c r="P81" s="29">
        <v>43.0</v>
      </c>
      <c r="Q81" s="28">
        <f t="shared" si="26"/>
        <v>0</v>
      </c>
      <c r="R81" s="29"/>
      <c r="S81" s="28" t="b">
        <f t="shared" si="27"/>
        <v>0</v>
      </c>
      <c r="T81" s="28">
        <f t="shared" si="28"/>
        <v>0</v>
      </c>
      <c r="U81" s="28">
        <f t="shared" si="29"/>
        <v>43</v>
      </c>
      <c r="V81" s="30" t="str">
        <f>IF(H81=0,List!$C$5,$C$3)</f>
        <v>没有忍战，无法分包</v>
      </c>
      <c r="W81" s="25">
        <f t="shared" ref="W81:W83" si="33">IF(R81&gt;0,U81-100,IF(V81=0,U81,0))</f>
        <v>0</v>
      </c>
      <c r="X81" s="25" t="str">
        <f t="shared" si="31"/>
        <v/>
      </c>
      <c r="Y81" s="25"/>
      <c r="Z81" s="25"/>
    </row>
    <row r="82" ht="14.25" customHeight="1">
      <c r="A82" s="25"/>
      <c r="B82" s="25"/>
      <c r="C82" s="25"/>
      <c r="D82" s="25" t="s">
        <v>99</v>
      </c>
      <c r="E82" s="25"/>
      <c r="F82" s="26" t="str">
        <f>VLOOKUP(D82,'战力表'!A:B,2,)</f>
        <v/>
      </c>
      <c r="G82" s="25"/>
      <c r="H82" s="29"/>
      <c r="I82" s="26"/>
      <c r="J82" s="25"/>
      <c r="K82" s="28">
        <f t="shared" si="32"/>
        <v>0</v>
      </c>
      <c r="L82" s="28">
        <f t="shared" si="23"/>
        <v>0</v>
      </c>
      <c r="M82" s="28">
        <f t="shared" si="24"/>
        <v>0</v>
      </c>
      <c r="N82" s="28" t="b">
        <f t="shared" si="25"/>
        <v>0</v>
      </c>
      <c r="O82" s="25"/>
      <c r="P82" s="29">
        <v>140.0</v>
      </c>
      <c r="Q82" s="28">
        <f t="shared" si="26"/>
        <v>0</v>
      </c>
      <c r="R82" s="29"/>
      <c r="S82" s="28" t="b">
        <f t="shared" si="27"/>
        <v>0</v>
      </c>
      <c r="T82" s="28">
        <f t="shared" si="28"/>
        <v>0</v>
      </c>
      <c r="U82" s="28">
        <f t="shared" si="29"/>
        <v>140</v>
      </c>
      <c r="V82" s="30" t="str">
        <f>IF(H82=0,List!$C$5,$C$3)</f>
        <v>没有忍战，无法分包</v>
      </c>
      <c r="W82" s="25">
        <f t="shared" si="33"/>
        <v>0</v>
      </c>
      <c r="X82" s="25" t="str">
        <f t="shared" si="31"/>
        <v/>
      </c>
      <c r="Y82" s="25"/>
      <c r="Z82" s="25"/>
    </row>
    <row r="83" ht="14.25" customHeight="1">
      <c r="A83" s="25"/>
      <c r="B83" s="25"/>
      <c r="C83" s="25"/>
      <c r="D83" s="25" t="s">
        <v>100</v>
      </c>
      <c r="E83" s="25"/>
      <c r="F83" s="26" t="str">
        <f>VLOOKUP(D83,'战力表'!A:B,2,)</f>
        <v/>
      </c>
      <c r="G83" s="25"/>
      <c r="H83" s="29"/>
      <c r="I83" s="26"/>
      <c r="J83" s="25"/>
      <c r="K83" s="28">
        <f t="shared" si="32"/>
        <v>0</v>
      </c>
      <c r="L83" s="28">
        <f t="shared" si="23"/>
        <v>0</v>
      </c>
      <c r="M83" s="28">
        <f t="shared" si="24"/>
        <v>0</v>
      </c>
      <c r="N83" s="28" t="b">
        <f t="shared" si="25"/>
        <v>0</v>
      </c>
      <c r="O83" s="25"/>
      <c r="P83" s="29">
        <v>70.0</v>
      </c>
      <c r="Q83" s="28">
        <f t="shared" si="26"/>
        <v>0</v>
      </c>
      <c r="R83" s="29"/>
      <c r="S83" s="28" t="b">
        <f t="shared" si="27"/>
        <v>0</v>
      </c>
      <c r="T83" s="28">
        <f t="shared" si="28"/>
        <v>0</v>
      </c>
      <c r="U83" s="28">
        <f t="shared" si="29"/>
        <v>70</v>
      </c>
      <c r="V83" s="30" t="str">
        <f>IF(H83=0,List!$C$5,$C$3)</f>
        <v>没有忍战，无法分包</v>
      </c>
      <c r="W83" s="25">
        <f t="shared" si="33"/>
        <v>0</v>
      </c>
      <c r="X83" s="25" t="str">
        <f t="shared" si="31"/>
        <v/>
      </c>
      <c r="Y83" s="25"/>
      <c r="Z83" s="25"/>
    </row>
    <row r="84" ht="14.25" customHeight="1">
      <c r="G84" s="3"/>
      <c r="V84" s="4"/>
    </row>
    <row r="85" ht="14.25" customHeight="1">
      <c r="G85" s="3"/>
      <c r="V85" s="4"/>
    </row>
    <row r="86" ht="14.25" customHeight="1">
      <c r="G86" s="3"/>
      <c r="V86" s="4"/>
    </row>
    <row r="87" ht="14.25" customHeight="1">
      <c r="G87" s="3"/>
      <c r="V87" s="4"/>
    </row>
    <row r="88" ht="14.25" customHeight="1">
      <c r="G88" s="3"/>
      <c r="V88" s="4"/>
    </row>
    <row r="89" ht="14.25" customHeight="1">
      <c r="G89" s="3"/>
      <c r="V89" s="4"/>
    </row>
    <row r="90" ht="14.25" customHeight="1">
      <c r="G90" s="3"/>
      <c r="V90" s="4"/>
    </row>
    <row r="91" ht="14.25" customHeight="1">
      <c r="G91" s="3"/>
      <c r="V91" s="4"/>
    </row>
    <row r="92" ht="14.25" customHeight="1">
      <c r="G92" s="3"/>
      <c r="V92" s="4"/>
    </row>
    <row r="93" ht="14.25" customHeight="1">
      <c r="G93" s="3"/>
      <c r="V93" s="4"/>
    </row>
    <row r="94" ht="14.25" customHeight="1">
      <c r="G94" s="3"/>
      <c r="V94" s="4"/>
    </row>
    <row r="95" ht="14.25" customHeight="1">
      <c r="G95" s="3"/>
      <c r="V95" s="4"/>
    </row>
    <row r="96" ht="14.25" customHeight="1">
      <c r="G96" s="3"/>
      <c r="V96" s="4"/>
    </row>
    <row r="97" ht="14.25" customHeight="1">
      <c r="G97" s="3"/>
      <c r="V97" s="4"/>
    </row>
    <row r="98" ht="14.25" customHeight="1">
      <c r="G98" s="3"/>
      <c r="V98" s="4"/>
    </row>
    <row r="99" ht="14.25" customHeight="1">
      <c r="G99" s="3"/>
      <c r="V99" s="4"/>
    </row>
    <row r="100" ht="14.25" customHeight="1">
      <c r="G100" s="3"/>
      <c r="V100" s="4"/>
    </row>
    <row r="101" ht="14.25" customHeight="1">
      <c r="G101" s="3"/>
      <c r="V101" s="4"/>
    </row>
    <row r="102" ht="14.25" customHeight="1">
      <c r="G102" s="3"/>
      <c r="V102" s="4"/>
    </row>
    <row r="103" ht="14.25" customHeight="1">
      <c r="G103" s="3"/>
      <c r="V103" s="4"/>
    </row>
    <row r="104" ht="14.25" customHeight="1">
      <c r="G104" s="3"/>
      <c r="V104" s="4"/>
    </row>
    <row r="105" ht="14.25" customHeight="1">
      <c r="G105" s="3"/>
      <c r="V105" s="4"/>
    </row>
    <row r="106" ht="14.25" customHeight="1">
      <c r="G106" s="3"/>
      <c r="V106" s="4"/>
    </row>
    <row r="107" ht="14.25" customHeight="1">
      <c r="G107" s="3"/>
      <c r="V107" s="4"/>
    </row>
    <row r="108" ht="14.25" customHeight="1">
      <c r="G108" s="3"/>
      <c r="V108" s="4"/>
    </row>
    <row r="109" ht="14.25" customHeight="1">
      <c r="G109" s="3"/>
      <c r="V109" s="4"/>
    </row>
    <row r="110" ht="14.25" customHeight="1">
      <c r="G110" s="3"/>
      <c r="V110" s="4"/>
    </row>
    <row r="111" ht="14.25" customHeight="1">
      <c r="G111" s="3"/>
      <c r="V111" s="4"/>
    </row>
    <row r="112" ht="14.25" customHeight="1">
      <c r="G112" s="3"/>
      <c r="V112" s="4"/>
    </row>
    <row r="113" ht="14.25" customHeight="1">
      <c r="G113" s="3"/>
      <c r="V113" s="4"/>
    </row>
    <row r="114" ht="14.25" customHeight="1">
      <c r="G114" s="3"/>
      <c r="V114" s="4"/>
    </row>
    <row r="115" ht="14.25" customHeight="1">
      <c r="G115" s="3"/>
      <c r="V115" s="4"/>
    </row>
    <row r="116" ht="14.25" customHeight="1">
      <c r="G116" s="3"/>
      <c r="V116" s="4"/>
    </row>
    <row r="117" ht="14.25" customHeight="1">
      <c r="G117" s="3"/>
      <c r="V117" s="4"/>
    </row>
    <row r="118" ht="14.25" customHeight="1">
      <c r="G118" s="3"/>
      <c r="V118" s="4"/>
    </row>
    <row r="119" ht="14.25" customHeight="1">
      <c r="G119" s="3"/>
      <c r="V119" s="4"/>
    </row>
    <row r="120" ht="14.25" customHeight="1">
      <c r="G120" s="3"/>
      <c r="V120" s="4"/>
    </row>
    <row r="121" ht="14.25" customHeight="1">
      <c r="G121" s="3"/>
      <c r="V121" s="4"/>
    </row>
    <row r="122" ht="14.25" customHeight="1">
      <c r="G122" s="3"/>
      <c r="V122" s="4"/>
    </row>
    <row r="123" ht="14.25" customHeight="1">
      <c r="G123" s="3"/>
      <c r="V123" s="4"/>
    </row>
    <row r="124" ht="14.25" customHeight="1">
      <c r="G124" s="3"/>
      <c r="V124" s="4"/>
    </row>
    <row r="125" ht="14.25" customHeight="1">
      <c r="G125" s="3"/>
      <c r="V125" s="4"/>
    </row>
    <row r="126" ht="14.25" customHeight="1">
      <c r="G126" s="3"/>
      <c r="V126" s="4"/>
    </row>
    <row r="127" ht="14.25" customHeight="1">
      <c r="G127" s="3"/>
      <c r="V127" s="4"/>
    </row>
    <row r="128" ht="14.25" customHeight="1">
      <c r="G128" s="3"/>
      <c r="V128" s="4"/>
    </row>
    <row r="129" ht="14.25" customHeight="1">
      <c r="G129" s="3"/>
      <c r="V129" s="4"/>
    </row>
    <row r="130" ht="14.25" customHeight="1">
      <c r="G130" s="3"/>
      <c r="V130" s="4"/>
    </row>
    <row r="131" ht="14.25" customHeight="1">
      <c r="G131" s="3"/>
      <c r="V131" s="4"/>
    </row>
    <row r="132" ht="14.25" customHeight="1">
      <c r="G132" s="3"/>
      <c r="V132" s="4"/>
    </row>
    <row r="133" ht="14.25" customHeight="1">
      <c r="G133" s="3"/>
      <c r="V133" s="4"/>
    </row>
    <row r="134" ht="14.25" customHeight="1">
      <c r="G134" s="3"/>
      <c r="V134" s="4"/>
    </row>
    <row r="135" ht="14.25" customHeight="1">
      <c r="G135" s="3"/>
      <c r="V135" s="4"/>
    </row>
    <row r="136" ht="14.25" customHeight="1">
      <c r="G136" s="3"/>
      <c r="V136" s="4"/>
    </row>
    <row r="137" ht="14.25" customHeight="1">
      <c r="G137" s="3"/>
      <c r="V137" s="4"/>
    </row>
    <row r="138" ht="14.25" customHeight="1">
      <c r="G138" s="3"/>
      <c r="V138" s="4"/>
    </row>
    <row r="139" ht="14.25" customHeight="1">
      <c r="G139" s="3"/>
      <c r="V139" s="4"/>
    </row>
    <row r="140" ht="14.25" customHeight="1">
      <c r="G140" s="3"/>
      <c r="V140" s="4"/>
    </row>
    <row r="141" ht="14.25" customHeight="1">
      <c r="G141" s="3"/>
      <c r="V141" s="4"/>
    </row>
    <row r="142" ht="14.25" customHeight="1">
      <c r="G142" s="3"/>
      <c r="V142" s="4"/>
    </row>
    <row r="143" ht="14.25" customHeight="1">
      <c r="G143" s="3"/>
      <c r="V143" s="4"/>
    </row>
    <row r="144" ht="14.25" customHeight="1">
      <c r="G144" s="3"/>
      <c r="V144" s="4"/>
    </row>
    <row r="145" ht="14.25" customHeight="1">
      <c r="G145" s="3"/>
      <c r="V145" s="4"/>
    </row>
    <row r="146" ht="14.25" customHeight="1">
      <c r="G146" s="3"/>
      <c r="V146" s="4"/>
    </row>
    <row r="147" ht="14.25" customHeight="1">
      <c r="G147" s="3"/>
      <c r="V147" s="4"/>
    </row>
    <row r="148" ht="14.25" customHeight="1">
      <c r="G148" s="3"/>
      <c r="V148" s="4"/>
    </row>
    <row r="149" ht="14.25" customHeight="1">
      <c r="G149" s="3"/>
      <c r="V149" s="4"/>
    </row>
    <row r="150" ht="14.25" customHeight="1">
      <c r="G150" s="3"/>
      <c r="V150" s="4"/>
    </row>
    <row r="151" ht="14.25" customHeight="1">
      <c r="G151" s="3"/>
      <c r="V151" s="4"/>
    </row>
    <row r="152" ht="14.25" customHeight="1">
      <c r="G152" s="3"/>
      <c r="V152" s="4"/>
    </row>
    <row r="153" ht="14.25" customHeight="1">
      <c r="G153" s="3"/>
      <c r="V153" s="4"/>
    </row>
    <row r="154" ht="14.25" customHeight="1">
      <c r="G154" s="3"/>
      <c r="V154" s="4"/>
    </row>
    <row r="155" ht="14.25" customHeight="1">
      <c r="G155" s="3"/>
      <c r="V155" s="4"/>
    </row>
    <row r="156" ht="14.25" customHeight="1">
      <c r="G156" s="3"/>
      <c r="V156" s="4"/>
    </row>
    <row r="157" ht="14.25" customHeight="1">
      <c r="G157" s="3"/>
      <c r="V157" s="4"/>
    </row>
    <row r="158" ht="14.25" customHeight="1">
      <c r="G158" s="3"/>
      <c r="V158" s="4"/>
    </row>
    <row r="159" ht="14.25" customHeight="1">
      <c r="G159" s="3"/>
      <c r="V159" s="4"/>
    </row>
    <row r="160" ht="14.25" customHeight="1">
      <c r="G160" s="3"/>
      <c r="V160" s="4"/>
    </row>
    <row r="161" ht="14.25" customHeight="1">
      <c r="G161" s="3"/>
      <c r="V161" s="4"/>
    </row>
    <row r="162" ht="14.25" customHeight="1">
      <c r="G162" s="3"/>
      <c r="V162" s="4"/>
    </row>
    <row r="163" ht="14.25" customHeight="1">
      <c r="G163" s="3"/>
      <c r="V163" s="4"/>
    </row>
    <row r="164" ht="14.25" customHeight="1">
      <c r="G164" s="3"/>
      <c r="V164" s="4"/>
    </row>
    <row r="165" ht="14.25" customHeight="1">
      <c r="G165" s="3"/>
      <c r="V165" s="4"/>
    </row>
    <row r="166" ht="14.25" customHeight="1">
      <c r="G166" s="3"/>
      <c r="V166" s="4"/>
    </row>
    <row r="167" ht="14.25" customHeight="1">
      <c r="G167" s="3"/>
      <c r="V167" s="4"/>
    </row>
    <row r="168" ht="14.25" customHeight="1">
      <c r="G168" s="3"/>
      <c r="V168" s="4"/>
    </row>
    <row r="169" ht="14.25" customHeight="1">
      <c r="G169" s="3"/>
      <c r="V169" s="4"/>
    </row>
    <row r="170" ht="14.25" customHeight="1">
      <c r="G170" s="3"/>
      <c r="V170" s="4"/>
    </row>
    <row r="171" ht="14.25" customHeight="1">
      <c r="G171" s="3"/>
      <c r="V171" s="4"/>
    </row>
    <row r="172" ht="14.25" customHeight="1">
      <c r="G172" s="3"/>
      <c r="V172" s="4"/>
    </row>
    <row r="173" ht="14.25" customHeight="1">
      <c r="G173" s="3"/>
      <c r="V173" s="4"/>
    </row>
    <row r="174" ht="14.25" customHeight="1">
      <c r="G174" s="3"/>
      <c r="V174" s="4"/>
    </row>
    <row r="175" ht="14.25" customHeight="1">
      <c r="G175" s="3"/>
      <c r="V175" s="4"/>
    </row>
    <row r="176" ht="14.25" customHeight="1">
      <c r="G176" s="3"/>
      <c r="V176" s="4"/>
    </row>
    <row r="177" ht="14.25" customHeight="1">
      <c r="G177" s="3"/>
      <c r="V177" s="4"/>
    </row>
    <row r="178" ht="14.25" customHeight="1">
      <c r="G178" s="3"/>
      <c r="V178" s="4"/>
    </row>
    <row r="179" ht="14.25" customHeight="1">
      <c r="G179" s="3"/>
      <c r="V179" s="4"/>
    </row>
    <row r="180" ht="14.25" customHeight="1">
      <c r="G180" s="3"/>
      <c r="V180" s="4"/>
    </row>
    <row r="181" ht="14.25" customHeight="1">
      <c r="G181" s="3"/>
      <c r="V181" s="4"/>
    </row>
    <row r="182" ht="14.25" customHeight="1">
      <c r="G182" s="3"/>
      <c r="V182" s="4"/>
    </row>
    <row r="183" ht="14.25" customHeight="1">
      <c r="G183" s="3"/>
      <c r="V183" s="4"/>
    </row>
    <row r="184" ht="14.25" customHeight="1">
      <c r="G184" s="3"/>
      <c r="V184" s="4"/>
    </row>
    <row r="185" ht="14.25" customHeight="1">
      <c r="G185" s="3"/>
      <c r="V185" s="4"/>
    </row>
    <row r="186" ht="14.25" customHeight="1">
      <c r="G186" s="3"/>
      <c r="V186" s="4"/>
    </row>
    <row r="187" ht="14.25" customHeight="1">
      <c r="G187" s="3"/>
      <c r="V187" s="4"/>
    </row>
    <row r="188" ht="14.25" customHeight="1">
      <c r="G188" s="3"/>
      <c r="V188" s="4"/>
    </row>
    <row r="189" ht="14.25" customHeight="1">
      <c r="G189" s="3"/>
      <c r="V189" s="4"/>
    </row>
    <row r="190" ht="14.25" customHeight="1">
      <c r="G190" s="3"/>
      <c r="V190" s="4"/>
    </row>
    <row r="191" ht="14.25" customHeight="1">
      <c r="G191" s="3"/>
      <c r="V191" s="4"/>
    </row>
    <row r="192" ht="14.25" customHeight="1">
      <c r="G192" s="3"/>
      <c r="V192" s="4"/>
    </row>
    <row r="193" ht="14.25" customHeight="1">
      <c r="G193" s="3"/>
      <c r="V193" s="4"/>
    </row>
    <row r="194" ht="14.25" customHeight="1">
      <c r="G194" s="3"/>
      <c r="V194" s="4"/>
    </row>
    <row r="195" ht="14.25" customHeight="1">
      <c r="G195" s="3"/>
      <c r="V195" s="4"/>
    </row>
    <row r="196" ht="14.25" customHeight="1">
      <c r="G196" s="3"/>
      <c r="V196" s="4"/>
    </row>
    <row r="197" ht="14.25" customHeight="1">
      <c r="G197" s="3"/>
      <c r="V197" s="4"/>
    </row>
    <row r="198" ht="14.25" customHeight="1">
      <c r="G198" s="3"/>
      <c r="V198" s="4"/>
    </row>
    <row r="199" ht="14.25" customHeight="1">
      <c r="G199" s="3"/>
      <c r="V199" s="4"/>
    </row>
    <row r="200" ht="14.25" customHeight="1">
      <c r="G200" s="3"/>
      <c r="V200" s="4"/>
    </row>
    <row r="201" ht="14.25" customHeight="1">
      <c r="G201" s="3"/>
      <c r="V201" s="4"/>
    </row>
    <row r="202" ht="14.25" customHeight="1">
      <c r="G202" s="3"/>
      <c r="V202" s="4"/>
    </row>
    <row r="203" ht="14.25" customHeight="1">
      <c r="G203" s="3"/>
      <c r="V203" s="4"/>
    </row>
    <row r="204" ht="14.25" customHeight="1">
      <c r="G204" s="3"/>
      <c r="V204" s="4"/>
    </row>
    <row r="205" ht="14.25" customHeight="1">
      <c r="G205" s="3"/>
      <c r="V205" s="4"/>
    </row>
    <row r="206" ht="14.25" customHeight="1">
      <c r="G206" s="3"/>
      <c r="V206" s="4"/>
    </row>
    <row r="207" ht="14.25" customHeight="1">
      <c r="G207" s="3"/>
      <c r="V207" s="4"/>
    </row>
    <row r="208" ht="14.25" customHeight="1">
      <c r="G208" s="3"/>
      <c r="V208" s="4"/>
    </row>
    <row r="209" ht="14.25" customHeight="1">
      <c r="G209" s="3"/>
      <c r="V209" s="4"/>
    </row>
    <row r="210" ht="14.25" customHeight="1">
      <c r="G210" s="3"/>
      <c r="V210" s="4"/>
    </row>
    <row r="211" ht="14.25" customHeight="1">
      <c r="G211" s="3"/>
      <c r="V211" s="4"/>
    </row>
    <row r="212" ht="14.25" customHeight="1">
      <c r="G212" s="3"/>
      <c r="V212" s="4"/>
    </row>
    <row r="213" ht="14.25" customHeight="1">
      <c r="G213" s="3"/>
      <c r="V213" s="4"/>
    </row>
    <row r="214" ht="14.25" customHeight="1">
      <c r="G214" s="3"/>
      <c r="V214" s="4"/>
    </row>
    <row r="215" ht="14.25" customHeight="1">
      <c r="G215" s="3"/>
      <c r="V215" s="4"/>
    </row>
    <row r="216" ht="14.25" customHeight="1">
      <c r="G216" s="3"/>
      <c r="V216" s="4"/>
    </row>
    <row r="217" ht="14.25" customHeight="1">
      <c r="G217" s="3"/>
      <c r="V217" s="4"/>
    </row>
    <row r="218" ht="14.25" customHeight="1">
      <c r="G218" s="3"/>
      <c r="V218" s="4"/>
    </row>
    <row r="219" ht="14.25" customHeight="1">
      <c r="G219" s="3"/>
      <c r="V219" s="4"/>
    </row>
    <row r="220" ht="14.25" customHeight="1">
      <c r="G220" s="3"/>
      <c r="V220" s="4"/>
    </row>
    <row r="221" ht="14.25" customHeight="1">
      <c r="G221" s="3"/>
      <c r="V221" s="4"/>
    </row>
    <row r="222" ht="14.25" customHeight="1">
      <c r="G222" s="3"/>
      <c r="V222" s="4"/>
    </row>
    <row r="223" ht="14.25" customHeight="1">
      <c r="G223" s="3"/>
      <c r="V223" s="4"/>
    </row>
    <row r="224" ht="14.25" customHeight="1">
      <c r="G224" s="3"/>
      <c r="V224" s="4"/>
    </row>
    <row r="225" ht="14.25" customHeight="1">
      <c r="G225" s="3"/>
      <c r="V225" s="4"/>
    </row>
    <row r="226" ht="14.25" customHeight="1">
      <c r="G226" s="3"/>
      <c r="V226" s="4"/>
    </row>
    <row r="227" ht="14.25" customHeight="1">
      <c r="G227" s="3"/>
      <c r="V227" s="4"/>
    </row>
    <row r="228" ht="14.25" customHeight="1">
      <c r="G228" s="3"/>
      <c r="V228" s="4"/>
    </row>
    <row r="229" ht="14.25" customHeight="1">
      <c r="G229" s="3"/>
      <c r="V229" s="4"/>
    </row>
    <row r="230" ht="14.25" customHeight="1">
      <c r="G230" s="3"/>
      <c r="V230" s="4"/>
    </row>
    <row r="231" ht="14.25" customHeight="1">
      <c r="G231" s="3"/>
      <c r="V231" s="4"/>
    </row>
    <row r="232" ht="14.25" customHeight="1">
      <c r="G232" s="3"/>
      <c r="V232" s="4"/>
    </row>
    <row r="233" ht="14.25" customHeight="1">
      <c r="G233" s="3"/>
      <c r="V233" s="4"/>
    </row>
    <row r="234" ht="14.25" customHeight="1">
      <c r="G234" s="3"/>
      <c r="V234" s="4"/>
    </row>
    <row r="235" ht="14.25" customHeight="1">
      <c r="G235" s="3"/>
      <c r="V235" s="4"/>
    </row>
    <row r="236" ht="14.25" customHeight="1">
      <c r="G236" s="3"/>
      <c r="V236" s="4"/>
    </row>
    <row r="237" ht="14.25" customHeight="1">
      <c r="G237" s="3"/>
      <c r="V237" s="4"/>
    </row>
    <row r="238" ht="14.25" customHeight="1">
      <c r="G238" s="3"/>
      <c r="V238" s="4"/>
    </row>
    <row r="239" ht="14.25" customHeight="1">
      <c r="G239" s="3"/>
      <c r="V239" s="4"/>
    </row>
    <row r="240" ht="14.25" customHeight="1">
      <c r="G240" s="3"/>
      <c r="V240" s="4"/>
    </row>
    <row r="241" ht="14.25" customHeight="1">
      <c r="G241" s="3"/>
      <c r="V241" s="4"/>
    </row>
    <row r="242" ht="14.25" customHeight="1">
      <c r="G242" s="3"/>
      <c r="V242" s="4"/>
    </row>
    <row r="243" ht="14.25" customHeight="1">
      <c r="G243" s="3"/>
      <c r="V243" s="4"/>
    </row>
    <row r="244" ht="14.25" customHeight="1">
      <c r="G244" s="3"/>
      <c r="V244" s="4"/>
    </row>
    <row r="245" ht="14.25" customHeight="1">
      <c r="G245" s="3"/>
      <c r="V245" s="4"/>
    </row>
    <row r="246" ht="14.25" customHeight="1">
      <c r="G246" s="3"/>
      <c r="V246" s="4"/>
    </row>
    <row r="247" ht="14.25" customHeight="1">
      <c r="G247" s="3"/>
      <c r="V247" s="4"/>
    </row>
    <row r="248" ht="14.25" customHeight="1">
      <c r="G248" s="3"/>
      <c r="V248" s="4"/>
    </row>
    <row r="249" ht="14.25" customHeight="1">
      <c r="G249" s="3"/>
      <c r="V249" s="4"/>
    </row>
    <row r="250" ht="14.25" customHeight="1">
      <c r="G250" s="3"/>
      <c r="V250" s="4"/>
    </row>
    <row r="251" ht="14.25" customHeight="1">
      <c r="G251" s="3"/>
      <c r="V251" s="4"/>
    </row>
    <row r="252" ht="14.25" customHeight="1">
      <c r="G252" s="3"/>
      <c r="V252" s="4"/>
    </row>
    <row r="253" ht="14.25" customHeight="1">
      <c r="G253" s="3"/>
      <c r="V253" s="4"/>
    </row>
    <row r="254" ht="14.25" customHeight="1">
      <c r="G254" s="3"/>
      <c r="V254" s="4"/>
    </row>
    <row r="255" ht="14.25" customHeight="1">
      <c r="G255" s="3"/>
      <c r="V255" s="4"/>
    </row>
    <row r="256" ht="14.25" customHeight="1">
      <c r="G256" s="3"/>
      <c r="V256" s="4"/>
    </row>
    <row r="257" ht="14.25" customHeight="1">
      <c r="G257" s="3"/>
      <c r="V257" s="4"/>
    </row>
    <row r="258" ht="14.25" customHeight="1">
      <c r="G258" s="3"/>
      <c r="V258" s="4"/>
    </row>
    <row r="259" ht="14.25" customHeight="1">
      <c r="G259" s="3"/>
      <c r="V259" s="4"/>
    </row>
    <row r="260" ht="14.25" customHeight="1">
      <c r="G260" s="3"/>
      <c r="V260" s="4"/>
    </row>
    <row r="261" ht="14.25" customHeight="1">
      <c r="G261" s="3"/>
      <c r="V261" s="4"/>
    </row>
    <row r="262" ht="14.25" customHeight="1">
      <c r="G262" s="3"/>
      <c r="V262" s="4"/>
    </row>
    <row r="263" ht="14.25" customHeight="1">
      <c r="G263" s="3"/>
      <c r="V263" s="4"/>
    </row>
    <row r="264" ht="14.25" customHeight="1">
      <c r="G264" s="3"/>
      <c r="V264" s="4"/>
    </row>
    <row r="265" ht="14.25" customHeight="1">
      <c r="G265" s="3"/>
      <c r="V265" s="4"/>
    </row>
    <row r="266" ht="14.25" customHeight="1">
      <c r="G266" s="3"/>
      <c r="V266" s="4"/>
    </row>
    <row r="267" ht="14.25" customHeight="1">
      <c r="G267" s="3"/>
      <c r="V267" s="4"/>
    </row>
    <row r="268" ht="14.25" customHeight="1">
      <c r="G268" s="3"/>
      <c r="V268" s="4"/>
    </row>
    <row r="269" ht="14.25" customHeight="1">
      <c r="G269" s="3"/>
      <c r="V269" s="4"/>
    </row>
    <row r="270" ht="14.25" customHeight="1">
      <c r="G270" s="3"/>
      <c r="V270" s="4"/>
    </row>
    <row r="271" ht="14.25" customHeight="1">
      <c r="G271" s="3"/>
      <c r="V271" s="4"/>
    </row>
    <row r="272" ht="14.25" customHeight="1">
      <c r="G272" s="3"/>
      <c r="V272" s="4"/>
    </row>
    <row r="273" ht="14.25" customHeight="1">
      <c r="G273" s="3"/>
      <c r="V273" s="4"/>
    </row>
    <row r="274" ht="14.25" customHeight="1">
      <c r="G274" s="3"/>
      <c r="V274" s="4"/>
    </row>
    <row r="275" ht="14.25" customHeight="1">
      <c r="G275" s="3"/>
      <c r="V275" s="4"/>
    </row>
    <row r="276" ht="14.25" customHeight="1">
      <c r="G276" s="3"/>
      <c r="V276" s="4"/>
    </row>
    <row r="277" ht="14.25" customHeight="1">
      <c r="G277" s="3"/>
      <c r="V277" s="4"/>
    </row>
    <row r="278" ht="14.25" customHeight="1">
      <c r="G278" s="3"/>
      <c r="V278" s="4"/>
    </row>
    <row r="279" ht="14.25" customHeight="1">
      <c r="G279" s="3"/>
      <c r="V279" s="4"/>
    </row>
    <row r="280" ht="14.25" customHeight="1">
      <c r="G280" s="3"/>
      <c r="V280" s="4"/>
    </row>
    <row r="281" ht="14.25" customHeight="1">
      <c r="G281" s="3"/>
      <c r="V281" s="4"/>
    </row>
    <row r="282" ht="14.25" customHeight="1">
      <c r="G282" s="3"/>
      <c r="V282" s="4"/>
    </row>
    <row r="283" ht="14.25" customHeight="1">
      <c r="G283" s="3"/>
      <c r="V283" s="4"/>
    </row>
    <row r="284" ht="14.25" customHeight="1">
      <c r="G284" s="3"/>
      <c r="V284" s="4"/>
    </row>
    <row r="285" ht="14.25" customHeight="1">
      <c r="G285" s="3"/>
      <c r="V285" s="4"/>
    </row>
    <row r="286" ht="14.25" customHeight="1">
      <c r="G286" s="3"/>
      <c r="V286" s="4"/>
    </row>
    <row r="287" ht="14.25" customHeight="1">
      <c r="G287" s="3"/>
      <c r="V287" s="4"/>
    </row>
    <row r="288" ht="14.25" customHeight="1">
      <c r="G288" s="3"/>
      <c r="V288" s="4"/>
    </row>
    <row r="289" ht="14.25" customHeight="1">
      <c r="G289" s="3"/>
      <c r="V289" s="4"/>
    </row>
    <row r="290" ht="14.25" customHeight="1">
      <c r="G290" s="3"/>
      <c r="V290" s="4"/>
    </row>
    <row r="291" ht="14.25" customHeight="1">
      <c r="G291" s="3"/>
      <c r="V291" s="4"/>
    </row>
    <row r="292" ht="14.25" customHeight="1">
      <c r="G292" s="3"/>
      <c r="V292" s="4"/>
    </row>
    <row r="293" ht="14.25" customHeight="1">
      <c r="G293" s="3"/>
      <c r="V293" s="4"/>
    </row>
    <row r="294" ht="14.25" customHeight="1">
      <c r="G294" s="3"/>
      <c r="V294" s="4"/>
    </row>
    <row r="295" ht="14.25" customHeight="1">
      <c r="G295" s="3"/>
      <c r="V295" s="4"/>
    </row>
    <row r="296" ht="14.25" customHeight="1">
      <c r="G296" s="3"/>
      <c r="V296" s="4"/>
    </row>
    <row r="297" ht="14.25" customHeight="1">
      <c r="G297" s="3"/>
      <c r="V297" s="4"/>
    </row>
    <row r="298" ht="14.25" customHeight="1">
      <c r="G298" s="3"/>
      <c r="V298" s="4"/>
    </row>
    <row r="299" ht="14.25" customHeight="1">
      <c r="G299" s="3"/>
      <c r="V299" s="4"/>
    </row>
    <row r="300" ht="14.25" customHeight="1">
      <c r="G300" s="3"/>
      <c r="V300" s="4"/>
    </row>
    <row r="301" ht="14.25" customHeight="1">
      <c r="G301" s="3"/>
      <c r="V301" s="4"/>
    </row>
    <row r="302" ht="14.25" customHeight="1">
      <c r="G302" s="3"/>
      <c r="V302" s="4"/>
    </row>
    <row r="303" ht="14.25" customHeight="1">
      <c r="G303" s="3"/>
      <c r="V303" s="4"/>
    </row>
    <row r="304" ht="14.25" customHeight="1">
      <c r="G304" s="3"/>
      <c r="V304" s="4"/>
    </row>
    <row r="305" ht="14.25" customHeight="1">
      <c r="G305" s="3"/>
      <c r="V305" s="4"/>
    </row>
    <row r="306" ht="14.25" customHeight="1">
      <c r="G306" s="3"/>
      <c r="V306" s="4"/>
    </row>
    <row r="307" ht="14.25" customHeight="1">
      <c r="G307" s="3"/>
      <c r="V307" s="4"/>
    </row>
    <row r="308" ht="14.25" customHeight="1">
      <c r="G308" s="3"/>
      <c r="V308" s="4"/>
    </row>
    <row r="309" ht="14.25" customHeight="1">
      <c r="G309" s="3"/>
      <c r="V309" s="4"/>
    </row>
    <row r="310" ht="14.25" customHeight="1">
      <c r="G310" s="3"/>
      <c r="V310" s="4"/>
    </row>
    <row r="311" ht="14.25" customHeight="1">
      <c r="G311" s="3"/>
      <c r="V311" s="4"/>
    </row>
    <row r="312" ht="14.25" customHeight="1">
      <c r="G312" s="3"/>
      <c r="V312" s="4"/>
    </row>
    <row r="313" ht="14.25" customHeight="1">
      <c r="G313" s="3"/>
      <c r="V313" s="4"/>
    </row>
    <row r="314" ht="14.25" customHeight="1">
      <c r="G314" s="3"/>
      <c r="V314" s="4"/>
    </row>
    <row r="315" ht="14.25" customHeight="1">
      <c r="G315" s="3"/>
      <c r="V315" s="4"/>
    </row>
    <row r="316" ht="14.25" customHeight="1">
      <c r="G316" s="3"/>
      <c r="V316" s="4"/>
    </row>
    <row r="317" ht="14.25" customHeight="1">
      <c r="G317" s="3"/>
      <c r="V317" s="4"/>
    </row>
    <row r="318" ht="14.25" customHeight="1">
      <c r="G318" s="3"/>
      <c r="V318" s="4"/>
    </row>
    <row r="319" ht="14.25" customHeight="1">
      <c r="G319" s="3"/>
      <c r="V319" s="4"/>
    </row>
    <row r="320" ht="14.25" customHeight="1">
      <c r="G320" s="3"/>
      <c r="V320" s="4"/>
    </row>
    <row r="321" ht="14.25" customHeight="1">
      <c r="G321" s="3"/>
      <c r="V321" s="4"/>
    </row>
    <row r="322" ht="14.25" customHeight="1">
      <c r="G322" s="3"/>
      <c r="V322" s="4"/>
    </row>
    <row r="323" ht="14.25" customHeight="1">
      <c r="G323" s="3"/>
      <c r="V323" s="4"/>
    </row>
    <row r="324" ht="14.25" customHeight="1">
      <c r="G324" s="3"/>
      <c r="V324" s="4"/>
    </row>
    <row r="325" ht="14.25" customHeight="1">
      <c r="G325" s="3"/>
      <c r="V325" s="4"/>
    </row>
    <row r="326" ht="14.25" customHeight="1">
      <c r="G326" s="3"/>
      <c r="V326" s="4"/>
    </row>
    <row r="327" ht="14.25" customHeight="1">
      <c r="G327" s="3"/>
      <c r="V327" s="4"/>
    </row>
    <row r="328" ht="14.25" customHeight="1">
      <c r="G328" s="3"/>
      <c r="V328" s="4"/>
    </row>
    <row r="329" ht="14.25" customHeight="1">
      <c r="G329" s="3"/>
      <c r="V329" s="4"/>
    </row>
    <row r="330" ht="14.25" customHeight="1">
      <c r="G330" s="3"/>
      <c r="V330" s="4"/>
    </row>
    <row r="331" ht="14.25" customHeight="1">
      <c r="G331" s="3"/>
      <c r="V331" s="4"/>
    </row>
    <row r="332" ht="14.25" customHeight="1">
      <c r="G332" s="3"/>
      <c r="V332" s="4"/>
    </row>
    <row r="333" ht="14.25" customHeight="1">
      <c r="G333" s="3"/>
      <c r="V333" s="4"/>
    </row>
    <row r="334" ht="14.25" customHeight="1">
      <c r="G334" s="3"/>
      <c r="V334" s="4"/>
    </row>
    <row r="335" ht="14.25" customHeight="1">
      <c r="G335" s="3"/>
      <c r="V335" s="4"/>
    </row>
    <row r="336" ht="14.25" customHeight="1">
      <c r="G336" s="3"/>
      <c r="V336" s="4"/>
    </row>
    <row r="337" ht="14.25" customHeight="1">
      <c r="G337" s="3"/>
      <c r="V337" s="4"/>
    </row>
    <row r="338" ht="14.25" customHeight="1">
      <c r="G338" s="3"/>
      <c r="V338" s="4"/>
    </row>
    <row r="339" ht="14.25" customHeight="1">
      <c r="G339" s="3"/>
      <c r="V339" s="4"/>
    </row>
    <row r="340" ht="14.25" customHeight="1">
      <c r="G340" s="3"/>
      <c r="V340" s="4"/>
    </row>
    <row r="341" ht="14.25" customHeight="1">
      <c r="G341" s="3"/>
      <c r="V341" s="4"/>
    </row>
    <row r="342" ht="14.25" customHeight="1">
      <c r="G342" s="3"/>
      <c r="V342" s="4"/>
    </row>
    <row r="343" ht="14.25" customHeight="1">
      <c r="G343" s="3"/>
      <c r="V343" s="4"/>
    </row>
    <row r="344" ht="14.25" customHeight="1">
      <c r="G344" s="3"/>
      <c r="V344" s="4"/>
    </row>
    <row r="345" ht="14.25" customHeight="1">
      <c r="G345" s="3"/>
      <c r="V345" s="4"/>
    </row>
    <row r="346" ht="14.25" customHeight="1">
      <c r="G346" s="3"/>
      <c r="V346" s="4"/>
    </row>
    <row r="347" ht="14.25" customHeight="1">
      <c r="G347" s="3"/>
      <c r="V347" s="4"/>
    </row>
    <row r="348" ht="14.25" customHeight="1">
      <c r="G348" s="3"/>
      <c r="V348" s="4"/>
    </row>
    <row r="349" ht="14.25" customHeight="1">
      <c r="G349" s="3"/>
      <c r="V349" s="4"/>
    </row>
    <row r="350" ht="14.25" customHeight="1">
      <c r="G350" s="3"/>
      <c r="V350" s="4"/>
    </row>
    <row r="351" ht="14.25" customHeight="1">
      <c r="G351" s="3"/>
      <c r="V351" s="4"/>
    </row>
    <row r="352" ht="14.25" customHeight="1">
      <c r="G352" s="3"/>
      <c r="V352" s="4"/>
    </row>
    <row r="353" ht="14.25" customHeight="1">
      <c r="G353" s="3"/>
      <c r="V353" s="4"/>
    </row>
    <row r="354" ht="14.25" customHeight="1">
      <c r="G354" s="3"/>
      <c r="V354" s="4"/>
    </row>
    <row r="355" ht="14.25" customHeight="1">
      <c r="G355" s="3"/>
      <c r="V355" s="4"/>
    </row>
    <row r="356" ht="14.25" customHeight="1">
      <c r="G356" s="3"/>
      <c r="V356" s="4"/>
    </row>
    <row r="357" ht="14.25" customHeight="1">
      <c r="G357" s="3"/>
      <c r="V357" s="4"/>
    </row>
    <row r="358" ht="14.25" customHeight="1">
      <c r="G358" s="3"/>
      <c r="V358" s="4"/>
    </row>
    <row r="359" ht="14.25" customHeight="1">
      <c r="G359" s="3"/>
      <c r="V359" s="4"/>
    </row>
    <row r="360" ht="14.25" customHeight="1">
      <c r="G360" s="3"/>
      <c r="V360" s="4"/>
    </row>
    <row r="361" ht="14.25" customHeight="1">
      <c r="G361" s="3"/>
      <c r="V361" s="4"/>
    </row>
    <row r="362" ht="14.25" customHeight="1">
      <c r="G362" s="3"/>
      <c r="V362" s="4"/>
    </row>
    <row r="363" ht="14.25" customHeight="1">
      <c r="G363" s="3"/>
      <c r="V363" s="4"/>
    </row>
    <row r="364" ht="14.25" customHeight="1">
      <c r="G364" s="3"/>
      <c r="V364" s="4"/>
    </row>
    <row r="365" ht="14.25" customHeight="1">
      <c r="G365" s="3"/>
      <c r="V365" s="4"/>
    </row>
    <row r="366" ht="14.25" customHeight="1">
      <c r="G366" s="3"/>
      <c r="V366" s="4"/>
    </row>
    <row r="367" ht="14.25" customHeight="1">
      <c r="G367" s="3"/>
      <c r="V367" s="4"/>
    </row>
    <row r="368" ht="14.25" customHeight="1">
      <c r="G368" s="3"/>
      <c r="V368" s="4"/>
    </row>
    <row r="369" ht="14.25" customHeight="1">
      <c r="G369" s="3"/>
      <c r="V369" s="4"/>
    </row>
    <row r="370" ht="14.25" customHeight="1">
      <c r="G370" s="3"/>
      <c r="V370" s="4"/>
    </row>
    <row r="371" ht="14.25" customHeight="1">
      <c r="G371" s="3"/>
      <c r="V371" s="4"/>
    </row>
    <row r="372" ht="14.25" customHeight="1">
      <c r="G372" s="3"/>
      <c r="V372" s="4"/>
    </row>
    <row r="373" ht="14.25" customHeight="1">
      <c r="G373" s="3"/>
      <c r="V373" s="4"/>
    </row>
    <row r="374" ht="14.25" customHeight="1">
      <c r="G374" s="3"/>
      <c r="V374" s="4"/>
    </row>
    <row r="375" ht="14.25" customHeight="1">
      <c r="G375" s="3"/>
      <c r="V375" s="4"/>
    </row>
    <row r="376" ht="14.25" customHeight="1">
      <c r="G376" s="3"/>
      <c r="V376" s="4"/>
    </row>
    <row r="377" ht="14.25" customHeight="1">
      <c r="G377" s="3"/>
      <c r="V377" s="4"/>
    </row>
    <row r="378" ht="14.25" customHeight="1">
      <c r="G378" s="3"/>
      <c r="V378" s="4"/>
    </row>
    <row r="379" ht="14.25" customHeight="1">
      <c r="G379" s="3"/>
      <c r="V379" s="4"/>
    </row>
    <row r="380" ht="14.25" customHeight="1">
      <c r="G380" s="3"/>
      <c r="V380" s="4"/>
    </row>
    <row r="381" ht="14.25" customHeight="1">
      <c r="G381" s="3"/>
      <c r="V381" s="4"/>
    </row>
    <row r="382" ht="14.25" customHeight="1">
      <c r="G382" s="3"/>
      <c r="V382" s="4"/>
    </row>
    <row r="383" ht="14.25" customHeight="1">
      <c r="G383" s="3"/>
      <c r="V383" s="4"/>
    </row>
    <row r="384" ht="14.25" customHeight="1">
      <c r="G384" s="3"/>
      <c r="V384" s="4"/>
    </row>
    <row r="385" ht="14.25" customHeight="1">
      <c r="G385" s="3"/>
      <c r="V385" s="4"/>
    </row>
    <row r="386" ht="14.25" customHeight="1">
      <c r="G386" s="3"/>
      <c r="V386" s="4"/>
    </row>
    <row r="387" ht="14.25" customHeight="1">
      <c r="G387" s="3"/>
      <c r="V387" s="4"/>
    </row>
    <row r="388" ht="14.25" customHeight="1">
      <c r="G388" s="3"/>
      <c r="V388" s="4"/>
    </row>
    <row r="389" ht="14.25" customHeight="1">
      <c r="G389" s="3"/>
      <c r="V389" s="4"/>
    </row>
    <row r="390" ht="14.25" customHeight="1">
      <c r="G390" s="3"/>
      <c r="V390" s="4"/>
    </row>
    <row r="391" ht="14.25" customHeight="1">
      <c r="G391" s="3"/>
      <c r="V391" s="4"/>
    </row>
    <row r="392" ht="14.25" customHeight="1">
      <c r="G392" s="3"/>
      <c r="V392" s="4"/>
    </row>
    <row r="393" ht="14.25" customHeight="1">
      <c r="G393" s="3"/>
      <c r="V393" s="4"/>
    </row>
    <row r="394" ht="14.25" customHeight="1">
      <c r="G394" s="3"/>
      <c r="V394" s="4"/>
    </row>
    <row r="395" ht="14.25" customHeight="1">
      <c r="G395" s="3"/>
      <c r="V395" s="4"/>
    </row>
    <row r="396" ht="14.25" customHeight="1">
      <c r="G396" s="3"/>
      <c r="V396" s="4"/>
    </row>
    <row r="397" ht="14.25" customHeight="1">
      <c r="G397" s="3"/>
      <c r="V397" s="4"/>
    </row>
    <row r="398" ht="14.25" customHeight="1">
      <c r="G398" s="3"/>
      <c r="V398" s="4"/>
    </row>
    <row r="399" ht="14.25" customHeight="1">
      <c r="G399" s="3"/>
      <c r="V399" s="4"/>
    </row>
    <row r="400" ht="14.25" customHeight="1">
      <c r="G400" s="3"/>
      <c r="V400" s="4"/>
    </row>
    <row r="401" ht="14.25" customHeight="1">
      <c r="G401" s="3"/>
      <c r="V401" s="4"/>
    </row>
    <row r="402" ht="14.25" customHeight="1">
      <c r="G402" s="3"/>
      <c r="V402" s="4"/>
    </row>
    <row r="403" ht="14.25" customHeight="1">
      <c r="G403" s="3"/>
      <c r="V403" s="4"/>
    </row>
    <row r="404" ht="14.25" customHeight="1">
      <c r="G404" s="3"/>
      <c r="V404" s="4"/>
    </row>
    <row r="405" ht="14.25" customHeight="1">
      <c r="G405" s="3"/>
      <c r="V405" s="4"/>
    </row>
    <row r="406" ht="14.25" customHeight="1">
      <c r="G406" s="3"/>
      <c r="V406" s="4"/>
    </row>
    <row r="407" ht="14.25" customHeight="1">
      <c r="G407" s="3"/>
      <c r="V407" s="4"/>
    </row>
    <row r="408" ht="14.25" customHeight="1">
      <c r="G408" s="3"/>
      <c r="V408" s="4"/>
    </row>
    <row r="409" ht="14.25" customHeight="1">
      <c r="G409" s="3"/>
      <c r="V409" s="4"/>
    </row>
    <row r="410" ht="14.25" customHeight="1">
      <c r="G410" s="3"/>
      <c r="V410" s="4"/>
    </row>
    <row r="411" ht="14.25" customHeight="1">
      <c r="G411" s="3"/>
      <c r="V411" s="4"/>
    </row>
    <row r="412" ht="14.25" customHeight="1">
      <c r="G412" s="3"/>
      <c r="V412" s="4"/>
    </row>
    <row r="413" ht="14.25" customHeight="1">
      <c r="G413" s="3"/>
      <c r="V413" s="4"/>
    </row>
    <row r="414" ht="14.25" customHeight="1">
      <c r="G414" s="3"/>
      <c r="V414" s="4"/>
    </row>
    <row r="415" ht="14.25" customHeight="1">
      <c r="G415" s="3"/>
      <c r="V415" s="4"/>
    </row>
    <row r="416" ht="14.25" customHeight="1">
      <c r="G416" s="3"/>
      <c r="V416" s="4"/>
    </row>
    <row r="417" ht="14.25" customHeight="1">
      <c r="G417" s="3"/>
      <c r="V417" s="4"/>
    </row>
    <row r="418" ht="14.25" customHeight="1">
      <c r="G418" s="3"/>
      <c r="V418" s="4"/>
    </row>
    <row r="419" ht="14.25" customHeight="1">
      <c r="G419" s="3"/>
      <c r="V419" s="4"/>
    </row>
    <row r="420" ht="14.25" customHeight="1">
      <c r="G420" s="3"/>
      <c r="V420" s="4"/>
    </row>
    <row r="421" ht="14.25" customHeight="1">
      <c r="G421" s="3"/>
      <c r="V421" s="4"/>
    </row>
    <row r="422" ht="14.25" customHeight="1">
      <c r="G422" s="3"/>
      <c r="V422" s="4"/>
    </row>
    <row r="423" ht="14.25" customHeight="1">
      <c r="G423" s="3"/>
      <c r="V423" s="4"/>
    </row>
    <row r="424" ht="14.25" customHeight="1">
      <c r="G424" s="3"/>
      <c r="V424" s="4"/>
    </row>
    <row r="425" ht="14.25" customHeight="1">
      <c r="G425" s="3"/>
      <c r="V425" s="4"/>
    </row>
    <row r="426" ht="14.25" customHeight="1">
      <c r="G426" s="3"/>
      <c r="V426" s="4"/>
    </row>
    <row r="427" ht="14.25" customHeight="1">
      <c r="G427" s="3"/>
      <c r="V427" s="4"/>
    </row>
    <row r="428" ht="14.25" customHeight="1">
      <c r="G428" s="3"/>
      <c r="V428" s="4"/>
    </row>
    <row r="429" ht="14.25" customHeight="1">
      <c r="G429" s="3"/>
      <c r="V429" s="4"/>
    </row>
    <row r="430" ht="14.25" customHeight="1">
      <c r="G430" s="3"/>
      <c r="V430" s="4"/>
    </row>
    <row r="431" ht="14.25" customHeight="1">
      <c r="G431" s="3"/>
      <c r="V431" s="4"/>
    </row>
    <row r="432" ht="14.25" customHeight="1">
      <c r="G432" s="3"/>
      <c r="V432" s="4"/>
    </row>
    <row r="433" ht="14.25" customHeight="1">
      <c r="G433" s="3"/>
      <c r="V433" s="4"/>
    </row>
    <row r="434" ht="14.25" customHeight="1">
      <c r="G434" s="3"/>
      <c r="V434" s="4"/>
    </row>
    <row r="435" ht="14.25" customHeight="1">
      <c r="G435" s="3"/>
      <c r="V435" s="4"/>
    </row>
    <row r="436" ht="14.25" customHeight="1">
      <c r="G436" s="3"/>
      <c r="V436" s="4"/>
    </row>
    <row r="437" ht="14.25" customHeight="1">
      <c r="G437" s="3"/>
      <c r="V437" s="4"/>
    </row>
    <row r="438" ht="14.25" customHeight="1">
      <c r="G438" s="3"/>
      <c r="V438" s="4"/>
    </row>
    <row r="439" ht="14.25" customHeight="1">
      <c r="G439" s="3"/>
      <c r="V439" s="4"/>
    </row>
    <row r="440" ht="14.25" customHeight="1">
      <c r="G440" s="3"/>
      <c r="V440" s="4"/>
    </row>
    <row r="441" ht="14.25" customHeight="1">
      <c r="G441" s="3"/>
      <c r="V441" s="4"/>
    </row>
    <row r="442" ht="14.25" customHeight="1">
      <c r="G442" s="3"/>
      <c r="V442" s="4"/>
    </row>
    <row r="443" ht="14.25" customHeight="1">
      <c r="G443" s="3"/>
      <c r="V443" s="4"/>
    </row>
    <row r="444" ht="14.25" customHeight="1">
      <c r="G444" s="3"/>
      <c r="V444" s="4"/>
    </row>
    <row r="445" ht="14.25" customHeight="1">
      <c r="G445" s="3"/>
      <c r="V445" s="4"/>
    </row>
    <row r="446" ht="14.25" customHeight="1">
      <c r="G446" s="3"/>
      <c r="V446" s="4"/>
    </row>
    <row r="447" ht="14.25" customHeight="1">
      <c r="G447" s="3"/>
      <c r="V447" s="4"/>
    </row>
    <row r="448" ht="14.25" customHeight="1">
      <c r="G448" s="3"/>
      <c r="V448" s="4"/>
    </row>
    <row r="449" ht="14.25" customHeight="1">
      <c r="G449" s="3"/>
      <c r="V449" s="4"/>
    </row>
    <row r="450" ht="14.25" customHeight="1">
      <c r="G450" s="3"/>
      <c r="V450" s="4"/>
    </row>
    <row r="451" ht="14.25" customHeight="1">
      <c r="G451" s="3"/>
      <c r="V451" s="4"/>
    </row>
    <row r="452" ht="14.25" customHeight="1">
      <c r="G452" s="3"/>
      <c r="V452" s="4"/>
    </row>
    <row r="453" ht="14.25" customHeight="1">
      <c r="G453" s="3"/>
      <c r="V453" s="4"/>
    </row>
    <row r="454" ht="14.25" customHeight="1">
      <c r="G454" s="3"/>
      <c r="V454" s="4"/>
    </row>
    <row r="455" ht="14.25" customHeight="1">
      <c r="G455" s="3"/>
      <c r="V455" s="4"/>
    </row>
    <row r="456" ht="14.25" customHeight="1">
      <c r="G456" s="3"/>
      <c r="V456" s="4"/>
    </row>
    <row r="457" ht="14.25" customHeight="1">
      <c r="G457" s="3"/>
      <c r="V457" s="4"/>
    </row>
    <row r="458" ht="14.25" customHeight="1">
      <c r="G458" s="3"/>
      <c r="V458" s="4"/>
    </row>
    <row r="459" ht="14.25" customHeight="1">
      <c r="G459" s="3"/>
      <c r="V459" s="4"/>
    </row>
    <row r="460" ht="14.25" customHeight="1">
      <c r="G460" s="3"/>
      <c r="V460" s="4"/>
    </row>
    <row r="461" ht="14.25" customHeight="1">
      <c r="G461" s="3"/>
      <c r="V461" s="4"/>
    </row>
    <row r="462" ht="14.25" customHeight="1">
      <c r="G462" s="3"/>
      <c r="V462" s="4"/>
    </row>
    <row r="463" ht="14.25" customHeight="1">
      <c r="G463" s="3"/>
      <c r="V463" s="4"/>
    </row>
    <row r="464" ht="14.25" customHeight="1">
      <c r="G464" s="3"/>
      <c r="V464" s="4"/>
    </row>
    <row r="465" ht="14.25" customHeight="1">
      <c r="G465" s="3"/>
      <c r="V465" s="4"/>
    </row>
    <row r="466" ht="14.25" customHeight="1">
      <c r="G466" s="3"/>
      <c r="V466" s="4"/>
    </row>
    <row r="467" ht="14.25" customHeight="1">
      <c r="G467" s="3"/>
      <c r="V467" s="4"/>
    </row>
    <row r="468" ht="14.25" customHeight="1">
      <c r="G468" s="3"/>
      <c r="V468" s="4"/>
    </row>
    <row r="469" ht="14.25" customHeight="1">
      <c r="G469" s="3"/>
      <c r="V469" s="4"/>
    </row>
    <row r="470" ht="14.25" customHeight="1">
      <c r="G470" s="3"/>
      <c r="V470" s="4"/>
    </row>
    <row r="471" ht="14.25" customHeight="1">
      <c r="G471" s="3"/>
      <c r="V471" s="4"/>
    </row>
    <row r="472" ht="14.25" customHeight="1">
      <c r="G472" s="3"/>
      <c r="V472" s="4"/>
    </row>
    <row r="473" ht="14.25" customHeight="1">
      <c r="G473" s="3"/>
      <c r="V473" s="4"/>
    </row>
    <row r="474" ht="14.25" customHeight="1">
      <c r="G474" s="3"/>
      <c r="V474" s="4"/>
    </row>
    <row r="475" ht="14.25" customHeight="1">
      <c r="G475" s="3"/>
      <c r="V475" s="4"/>
    </row>
    <row r="476" ht="14.25" customHeight="1">
      <c r="G476" s="3"/>
      <c r="V476" s="4"/>
    </row>
    <row r="477" ht="14.25" customHeight="1">
      <c r="G477" s="3"/>
      <c r="V477" s="4"/>
    </row>
    <row r="478" ht="14.25" customHeight="1">
      <c r="G478" s="3"/>
      <c r="V478" s="4"/>
    </row>
    <row r="479" ht="14.25" customHeight="1">
      <c r="G479" s="3"/>
      <c r="V479" s="4"/>
    </row>
    <row r="480" ht="14.25" customHeight="1">
      <c r="G480" s="3"/>
      <c r="V480" s="4"/>
    </row>
    <row r="481" ht="14.25" customHeight="1">
      <c r="G481" s="3"/>
      <c r="V481" s="4"/>
    </row>
    <row r="482" ht="14.25" customHeight="1">
      <c r="G482" s="3"/>
      <c r="V482" s="4"/>
    </row>
    <row r="483" ht="14.25" customHeight="1">
      <c r="G483" s="3"/>
      <c r="V483" s="4"/>
    </row>
    <row r="484" ht="14.25" customHeight="1">
      <c r="G484" s="3"/>
      <c r="V484" s="4"/>
    </row>
    <row r="485" ht="14.25" customHeight="1">
      <c r="G485" s="3"/>
      <c r="V485" s="4"/>
    </row>
    <row r="486" ht="14.25" customHeight="1">
      <c r="G486" s="3"/>
      <c r="V486" s="4"/>
    </row>
    <row r="487" ht="14.25" customHeight="1">
      <c r="G487" s="3"/>
      <c r="V487" s="4"/>
    </row>
    <row r="488" ht="14.25" customHeight="1">
      <c r="G488" s="3"/>
      <c r="V488" s="4"/>
    </row>
    <row r="489" ht="14.25" customHeight="1">
      <c r="G489" s="3"/>
      <c r="V489" s="4"/>
    </row>
    <row r="490" ht="14.25" customHeight="1">
      <c r="G490" s="3"/>
      <c r="V490" s="4"/>
    </row>
    <row r="491" ht="14.25" customHeight="1">
      <c r="G491" s="3"/>
      <c r="V491" s="4"/>
    </row>
    <row r="492" ht="14.25" customHeight="1">
      <c r="G492" s="3"/>
      <c r="V492" s="4"/>
    </row>
    <row r="493" ht="14.25" customHeight="1">
      <c r="G493" s="3"/>
      <c r="V493" s="4"/>
    </row>
    <row r="494" ht="14.25" customHeight="1">
      <c r="G494" s="3"/>
      <c r="V494" s="4"/>
    </row>
    <row r="495" ht="14.25" customHeight="1">
      <c r="G495" s="3"/>
      <c r="V495" s="4"/>
    </row>
    <row r="496" ht="14.25" customHeight="1">
      <c r="G496" s="3"/>
      <c r="V496" s="4"/>
    </row>
    <row r="497" ht="14.25" customHeight="1">
      <c r="G497" s="3"/>
      <c r="V497" s="4"/>
    </row>
    <row r="498" ht="14.25" customHeight="1">
      <c r="G498" s="3"/>
      <c r="V498" s="4"/>
    </row>
    <row r="499" ht="14.25" customHeight="1">
      <c r="G499" s="3"/>
      <c r="V499" s="4"/>
    </row>
    <row r="500" ht="14.25" customHeight="1">
      <c r="G500" s="3"/>
      <c r="V500" s="4"/>
    </row>
    <row r="501" ht="14.25" customHeight="1">
      <c r="G501" s="3"/>
      <c r="V501" s="4"/>
    </row>
    <row r="502" ht="14.25" customHeight="1">
      <c r="G502" s="3"/>
      <c r="V502" s="4"/>
    </row>
    <row r="503" ht="14.25" customHeight="1">
      <c r="G503" s="3"/>
      <c r="V503" s="4"/>
    </row>
    <row r="504" ht="14.25" customHeight="1">
      <c r="G504" s="3"/>
      <c r="V504" s="4"/>
    </row>
    <row r="505" ht="14.25" customHeight="1">
      <c r="G505" s="3"/>
      <c r="V505" s="4"/>
    </row>
    <row r="506" ht="14.25" customHeight="1">
      <c r="G506" s="3"/>
      <c r="V506" s="4"/>
    </row>
    <row r="507" ht="14.25" customHeight="1">
      <c r="G507" s="3"/>
      <c r="V507" s="4"/>
    </row>
    <row r="508" ht="14.25" customHeight="1">
      <c r="G508" s="3"/>
      <c r="V508" s="4"/>
    </row>
    <row r="509" ht="14.25" customHeight="1">
      <c r="G509" s="3"/>
      <c r="V509" s="4"/>
    </row>
    <row r="510" ht="14.25" customHeight="1">
      <c r="G510" s="3"/>
      <c r="V510" s="4"/>
    </row>
    <row r="511" ht="14.25" customHeight="1">
      <c r="G511" s="3"/>
      <c r="V511" s="4"/>
    </row>
    <row r="512" ht="14.25" customHeight="1">
      <c r="G512" s="3"/>
      <c r="V512" s="4"/>
    </row>
    <row r="513" ht="14.25" customHeight="1">
      <c r="G513" s="3"/>
      <c r="V513" s="4"/>
    </row>
    <row r="514" ht="14.25" customHeight="1">
      <c r="G514" s="3"/>
      <c r="V514" s="4"/>
    </row>
    <row r="515" ht="14.25" customHeight="1">
      <c r="G515" s="3"/>
      <c r="V515" s="4"/>
    </row>
    <row r="516" ht="14.25" customHeight="1">
      <c r="G516" s="3"/>
      <c r="V516" s="4"/>
    </row>
    <row r="517" ht="14.25" customHeight="1">
      <c r="G517" s="3"/>
      <c r="V517" s="4"/>
    </row>
    <row r="518" ht="14.25" customHeight="1">
      <c r="G518" s="3"/>
      <c r="V518" s="4"/>
    </row>
    <row r="519" ht="14.25" customHeight="1">
      <c r="G519" s="3"/>
      <c r="V519" s="4"/>
    </row>
    <row r="520" ht="14.25" customHeight="1">
      <c r="G520" s="3"/>
      <c r="V520" s="4"/>
    </row>
    <row r="521" ht="14.25" customHeight="1">
      <c r="G521" s="3"/>
      <c r="V521" s="4"/>
    </row>
    <row r="522" ht="14.25" customHeight="1">
      <c r="G522" s="3"/>
      <c r="V522" s="4"/>
    </row>
    <row r="523" ht="14.25" customHeight="1">
      <c r="G523" s="3"/>
      <c r="V523" s="4"/>
    </row>
    <row r="524" ht="14.25" customHeight="1">
      <c r="G524" s="3"/>
      <c r="V524" s="4"/>
    </row>
    <row r="525" ht="14.25" customHeight="1">
      <c r="G525" s="3"/>
      <c r="V525" s="4"/>
    </row>
    <row r="526" ht="14.25" customHeight="1">
      <c r="G526" s="3"/>
      <c r="V526" s="4"/>
    </row>
    <row r="527" ht="14.25" customHeight="1">
      <c r="G527" s="3"/>
      <c r="V527" s="4"/>
    </row>
    <row r="528" ht="14.25" customHeight="1">
      <c r="G528" s="3"/>
      <c r="V528" s="4"/>
    </row>
    <row r="529" ht="14.25" customHeight="1">
      <c r="G529" s="3"/>
      <c r="V529" s="4"/>
    </row>
    <row r="530" ht="14.25" customHeight="1">
      <c r="G530" s="3"/>
      <c r="V530" s="4"/>
    </row>
    <row r="531" ht="14.25" customHeight="1">
      <c r="G531" s="3"/>
      <c r="V531" s="4"/>
    </row>
    <row r="532" ht="14.25" customHeight="1">
      <c r="G532" s="3"/>
      <c r="V532" s="4"/>
    </row>
    <row r="533" ht="14.25" customHeight="1">
      <c r="G533" s="3"/>
      <c r="V533" s="4"/>
    </row>
    <row r="534" ht="14.25" customHeight="1">
      <c r="G534" s="3"/>
      <c r="V534" s="4"/>
    </row>
    <row r="535" ht="14.25" customHeight="1">
      <c r="G535" s="3"/>
      <c r="V535" s="4"/>
    </row>
    <row r="536" ht="14.25" customHeight="1">
      <c r="G536" s="3"/>
      <c r="V536" s="4"/>
    </row>
    <row r="537" ht="14.25" customHeight="1">
      <c r="G537" s="3"/>
      <c r="V537" s="4"/>
    </row>
    <row r="538" ht="14.25" customHeight="1">
      <c r="G538" s="3"/>
      <c r="V538" s="4"/>
    </row>
    <row r="539" ht="14.25" customHeight="1">
      <c r="G539" s="3"/>
      <c r="V539" s="4"/>
    </row>
    <row r="540" ht="14.25" customHeight="1">
      <c r="G540" s="3"/>
      <c r="V540" s="4"/>
    </row>
    <row r="541" ht="14.25" customHeight="1">
      <c r="G541" s="3"/>
      <c r="V541" s="4"/>
    </row>
    <row r="542" ht="14.25" customHeight="1">
      <c r="G542" s="3"/>
      <c r="V542" s="4"/>
    </row>
    <row r="543" ht="14.25" customHeight="1">
      <c r="G543" s="3"/>
      <c r="V543" s="4"/>
    </row>
    <row r="544" ht="14.25" customHeight="1">
      <c r="G544" s="3"/>
      <c r="V544" s="4"/>
    </row>
    <row r="545" ht="14.25" customHeight="1">
      <c r="G545" s="3"/>
      <c r="V545" s="4"/>
    </row>
    <row r="546" ht="14.25" customHeight="1">
      <c r="G546" s="3"/>
      <c r="V546" s="4"/>
    </row>
    <row r="547" ht="14.25" customHeight="1">
      <c r="G547" s="3"/>
      <c r="V547" s="4"/>
    </row>
    <row r="548" ht="14.25" customHeight="1">
      <c r="G548" s="3"/>
      <c r="V548" s="4"/>
    </row>
    <row r="549" ht="14.25" customHeight="1">
      <c r="G549" s="3"/>
      <c r="V549" s="4"/>
    </row>
    <row r="550" ht="14.25" customHeight="1">
      <c r="G550" s="3"/>
      <c r="V550" s="4"/>
    </row>
    <row r="551" ht="14.25" customHeight="1">
      <c r="G551" s="3"/>
      <c r="V551" s="4"/>
    </row>
    <row r="552" ht="14.25" customHeight="1">
      <c r="G552" s="3"/>
      <c r="V552" s="4"/>
    </row>
    <row r="553" ht="14.25" customHeight="1">
      <c r="G553" s="3"/>
      <c r="V553" s="4"/>
    </row>
    <row r="554" ht="14.25" customHeight="1">
      <c r="G554" s="3"/>
      <c r="V554" s="4"/>
    </row>
    <row r="555" ht="14.25" customHeight="1">
      <c r="G555" s="3"/>
      <c r="V555" s="4"/>
    </row>
    <row r="556" ht="14.25" customHeight="1">
      <c r="G556" s="3"/>
      <c r="V556" s="4"/>
    </row>
    <row r="557" ht="14.25" customHeight="1">
      <c r="G557" s="3"/>
      <c r="V557" s="4"/>
    </row>
    <row r="558" ht="14.25" customHeight="1">
      <c r="G558" s="3"/>
      <c r="V558" s="4"/>
    </row>
    <row r="559" ht="14.25" customHeight="1">
      <c r="G559" s="3"/>
      <c r="V559" s="4"/>
    </row>
    <row r="560" ht="14.25" customHeight="1">
      <c r="G560" s="3"/>
      <c r="V560" s="4"/>
    </row>
    <row r="561" ht="14.25" customHeight="1">
      <c r="G561" s="3"/>
      <c r="V561" s="4"/>
    </row>
    <row r="562" ht="14.25" customHeight="1">
      <c r="G562" s="3"/>
      <c r="V562" s="4"/>
    </row>
    <row r="563" ht="14.25" customHeight="1">
      <c r="G563" s="3"/>
      <c r="V563" s="4"/>
    </row>
    <row r="564" ht="14.25" customHeight="1">
      <c r="G564" s="3"/>
      <c r="V564" s="4"/>
    </row>
    <row r="565" ht="14.25" customHeight="1">
      <c r="G565" s="3"/>
      <c r="V565" s="4"/>
    </row>
    <row r="566" ht="14.25" customHeight="1">
      <c r="G566" s="3"/>
      <c r="V566" s="4"/>
    </row>
    <row r="567" ht="14.25" customHeight="1">
      <c r="G567" s="3"/>
      <c r="V567" s="4"/>
    </row>
    <row r="568" ht="14.25" customHeight="1">
      <c r="G568" s="3"/>
      <c r="V568" s="4"/>
    </row>
    <row r="569" ht="14.25" customHeight="1">
      <c r="G569" s="3"/>
      <c r="V569" s="4"/>
    </row>
    <row r="570" ht="14.25" customHeight="1">
      <c r="G570" s="3"/>
      <c r="V570" s="4"/>
    </row>
    <row r="571" ht="14.25" customHeight="1">
      <c r="G571" s="3"/>
      <c r="V571" s="4"/>
    </row>
    <row r="572" ht="14.25" customHeight="1">
      <c r="G572" s="3"/>
      <c r="V572" s="4"/>
    </row>
    <row r="573" ht="14.25" customHeight="1">
      <c r="G573" s="3"/>
      <c r="V573" s="4"/>
    </row>
    <row r="574" ht="14.25" customHeight="1">
      <c r="G574" s="3"/>
      <c r="V574" s="4"/>
    </row>
    <row r="575" ht="14.25" customHeight="1">
      <c r="G575" s="3"/>
      <c r="V575" s="4"/>
    </row>
    <row r="576" ht="14.25" customHeight="1">
      <c r="G576" s="3"/>
      <c r="V576" s="4"/>
    </row>
    <row r="577" ht="14.25" customHeight="1">
      <c r="G577" s="3"/>
      <c r="V577" s="4"/>
    </row>
    <row r="578" ht="14.25" customHeight="1">
      <c r="G578" s="3"/>
      <c r="V578" s="4"/>
    </row>
    <row r="579" ht="14.25" customHeight="1">
      <c r="G579" s="3"/>
      <c r="V579" s="4"/>
    </row>
    <row r="580" ht="14.25" customHeight="1">
      <c r="G580" s="3"/>
      <c r="V580" s="4"/>
    </row>
    <row r="581" ht="14.25" customHeight="1">
      <c r="G581" s="3"/>
      <c r="V581" s="4"/>
    </row>
    <row r="582" ht="14.25" customHeight="1">
      <c r="G582" s="3"/>
      <c r="V582" s="4"/>
    </row>
    <row r="583" ht="14.25" customHeight="1">
      <c r="G583" s="3"/>
      <c r="V583" s="4"/>
    </row>
    <row r="584" ht="14.25" customHeight="1">
      <c r="G584" s="3"/>
      <c r="V584" s="4"/>
    </row>
    <row r="585" ht="14.25" customHeight="1">
      <c r="G585" s="3"/>
      <c r="V585" s="4"/>
    </row>
    <row r="586" ht="14.25" customHeight="1">
      <c r="G586" s="3"/>
      <c r="V586" s="4"/>
    </row>
    <row r="587" ht="14.25" customHeight="1">
      <c r="G587" s="3"/>
      <c r="V587" s="4"/>
    </row>
    <row r="588" ht="14.25" customHeight="1">
      <c r="G588" s="3"/>
      <c r="V588" s="4"/>
    </row>
    <row r="589" ht="14.25" customHeight="1">
      <c r="G589" s="3"/>
      <c r="V589" s="4"/>
    </row>
    <row r="590" ht="14.25" customHeight="1">
      <c r="G590" s="3"/>
      <c r="V590" s="4"/>
    </row>
    <row r="591" ht="14.25" customHeight="1">
      <c r="G591" s="3"/>
      <c r="V591" s="4"/>
    </row>
    <row r="592" ht="14.25" customHeight="1">
      <c r="G592" s="3"/>
      <c r="V592" s="4"/>
    </row>
    <row r="593" ht="14.25" customHeight="1">
      <c r="G593" s="3"/>
      <c r="V593" s="4"/>
    </row>
    <row r="594" ht="14.25" customHeight="1">
      <c r="G594" s="3"/>
      <c r="V594" s="4"/>
    </row>
    <row r="595" ht="14.25" customHeight="1">
      <c r="G595" s="3"/>
      <c r="V595" s="4"/>
    </row>
    <row r="596" ht="14.25" customHeight="1">
      <c r="G596" s="3"/>
      <c r="V596" s="4"/>
    </row>
    <row r="597" ht="14.25" customHeight="1">
      <c r="G597" s="3"/>
      <c r="V597" s="4"/>
    </row>
    <row r="598" ht="14.25" customHeight="1">
      <c r="G598" s="3"/>
      <c r="V598" s="4"/>
    </row>
    <row r="599" ht="14.25" customHeight="1">
      <c r="G599" s="3"/>
      <c r="V599" s="4"/>
    </row>
    <row r="600" ht="14.25" customHeight="1">
      <c r="G600" s="3"/>
      <c r="V600" s="4"/>
    </row>
    <row r="601" ht="14.25" customHeight="1">
      <c r="G601" s="3"/>
      <c r="V601" s="4"/>
    </row>
    <row r="602" ht="14.25" customHeight="1">
      <c r="G602" s="3"/>
      <c r="V602" s="4"/>
    </row>
    <row r="603" ht="14.25" customHeight="1">
      <c r="G603" s="3"/>
      <c r="V603" s="4"/>
    </row>
    <row r="604" ht="14.25" customHeight="1">
      <c r="G604" s="3"/>
      <c r="V604" s="4"/>
    </row>
    <row r="605" ht="14.25" customHeight="1">
      <c r="G605" s="3"/>
      <c r="V605" s="4"/>
    </row>
    <row r="606" ht="14.25" customHeight="1">
      <c r="G606" s="3"/>
      <c r="V606" s="4"/>
    </row>
    <row r="607" ht="14.25" customHeight="1">
      <c r="G607" s="3"/>
      <c r="V607" s="4"/>
    </row>
    <row r="608" ht="14.25" customHeight="1">
      <c r="G608" s="3"/>
      <c r="V608" s="4"/>
    </row>
    <row r="609" ht="14.25" customHeight="1">
      <c r="G609" s="3"/>
      <c r="V609" s="4"/>
    </row>
    <row r="610" ht="14.25" customHeight="1">
      <c r="G610" s="3"/>
      <c r="V610" s="4"/>
    </row>
    <row r="611" ht="14.25" customHeight="1">
      <c r="G611" s="3"/>
      <c r="V611" s="4"/>
    </row>
    <row r="612" ht="14.25" customHeight="1">
      <c r="G612" s="3"/>
      <c r="V612" s="4"/>
    </row>
    <row r="613" ht="14.25" customHeight="1">
      <c r="G613" s="3"/>
      <c r="V613" s="4"/>
    </row>
    <row r="614" ht="14.25" customHeight="1">
      <c r="G614" s="3"/>
      <c r="V614" s="4"/>
    </row>
    <row r="615" ht="14.25" customHeight="1">
      <c r="G615" s="3"/>
      <c r="V615" s="4"/>
    </row>
    <row r="616" ht="14.25" customHeight="1">
      <c r="G616" s="3"/>
      <c r="V616" s="4"/>
    </row>
    <row r="617" ht="14.25" customHeight="1">
      <c r="G617" s="3"/>
      <c r="V617" s="4"/>
    </row>
    <row r="618" ht="14.25" customHeight="1">
      <c r="G618" s="3"/>
      <c r="V618" s="4"/>
    </row>
    <row r="619" ht="14.25" customHeight="1">
      <c r="G619" s="3"/>
      <c r="V619" s="4"/>
    </row>
    <row r="620" ht="14.25" customHeight="1">
      <c r="G620" s="3"/>
      <c r="V620" s="4"/>
    </row>
    <row r="621" ht="14.25" customHeight="1">
      <c r="G621" s="3"/>
      <c r="V621" s="4"/>
    </row>
    <row r="622" ht="14.25" customHeight="1">
      <c r="G622" s="3"/>
      <c r="V622" s="4"/>
    </row>
    <row r="623" ht="14.25" customHeight="1">
      <c r="G623" s="3"/>
      <c r="V623" s="4"/>
    </row>
    <row r="624" ht="14.25" customHeight="1">
      <c r="G624" s="3"/>
      <c r="V624" s="4"/>
    </row>
    <row r="625" ht="14.25" customHeight="1">
      <c r="G625" s="3"/>
      <c r="V625" s="4"/>
    </row>
    <row r="626" ht="14.25" customHeight="1">
      <c r="G626" s="3"/>
      <c r="V626" s="4"/>
    </row>
    <row r="627" ht="14.25" customHeight="1">
      <c r="G627" s="3"/>
      <c r="V627" s="4"/>
    </row>
    <row r="628" ht="14.25" customHeight="1">
      <c r="G628" s="3"/>
      <c r="V628" s="4"/>
    </row>
    <row r="629" ht="14.25" customHeight="1">
      <c r="G629" s="3"/>
      <c r="V629" s="4"/>
    </row>
    <row r="630" ht="14.25" customHeight="1">
      <c r="G630" s="3"/>
      <c r="V630" s="4"/>
    </row>
    <row r="631" ht="14.25" customHeight="1">
      <c r="G631" s="3"/>
      <c r="V631" s="4"/>
    </row>
    <row r="632" ht="14.25" customHeight="1">
      <c r="G632" s="3"/>
      <c r="V632" s="4"/>
    </row>
    <row r="633" ht="14.25" customHeight="1">
      <c r="G633" s="3"/>
      <c r="V633" s="4"/>
    </row>
    <row r="634" ht="14.25" customHeight="1">
      <c r="G634" s="3"/>
      <c r="V634" s="4"/>
    </row>
    <row r="635" ht="14.25" customHeight="1">
      <c r="G635" s="3"/>
      <c r="V635" s="4"/>
    </row>
    <row r="636" ht="14.25" customHeight="1">
      <c r="G636" s="3"/>
      <c r="V636" s="4"/>
    </row>
    <row r="637" ht="14.25" customHeight="1">
      <c r="G637" s="3"/>
      <c r="V637" s="4"/>
    </row>
    <row r="638" ht="14.25" customHeight="1">
      <c r="G638" s="3"/>
      <c r="V638" s="4"/>
    </row>
    <row r="639" ht="14.25" customHeight="1">
      <c r="G639" s="3"/>
      <c r="V639" s="4"/>
    </row>
    <row r="640" ht="14.25" customHeight="1">
      <c r="G640" s="3"/>
      <c r="V640" s="4"/>
    </row>
    <row r="641" ht="14.25" customHeight="1">
      <c r="G641" s="3"/>
      <c r="V641" s="4"/>
    </row>
    <row r="642" ht="14.25" customHeight="1">
      <c r="G642" s="3"/>
      <c r="V642" s="4"/>
    </row>
    <row r="643" ht="14.25" customHeight="1">
      <c r="G643" s="3"/>
      <c r="V643" s="4"/>
    </row>
    <row r="644" ht="14.25" customHeight="1">
      <c r="G644" s="3"/>
      <c r="V644" s="4"/>
    </row>
    <row r="645" ht="14.25" customHeight="1">
      <c r="G645" s="3"/>
      <c r="V645" s="4"/>
    </row>
    <row r="646" ht="14.25" customHeight="1">
      <c r="G646" s="3"/>
      <c r="V646" s="4"/>
    </row>
    <row r="647" ht="14.25" customHeight="1">
      <c r="G647" s="3"/>
      <c r="V647" s="4"/>
    </row>
    <row r="648" ht="14.25" customHeight="1">
      <c r="G648" s="3"/>
      <c r="V648" s="4"/>
    </row>
    <row r="649" ht="14.25" customHeight="1">
      <c r="G649" s="3"/>
      <c r="V649" s="4"/>
    </row>
    <row r="650" ht="14.25" customHeight="1">
      <c r="G650" s="3"/>
      <c r="V650" s="4"/>
    </row>
    <row r="651" ht="14.25" customHeight="1">
      <c r="G651" s="3"/>
      <c r="V651" s="4"/>
    </row>
    <row r="652" ht="14.25" customHeight="1">
      <c r="G652" s="3"/>
      <c r="V652" s="4"/>
    </row>
    <row r="653" ht="14.25" customHeight="1">
      <c r="G653" s="3"/>
      <c r="V653" s="4"/>
    </row>
    <row r="654" ht="14.25" customHeight="1">
      <c r="G654" s="3"/>
      <c r="V654" s="4"/>
    </row>
    <row r="655" ht="14.25" customHeight="1">
      <c r="G655" s="3"/>
      <c r="V655" s="4"/>
    </row>
    <row r="656" ht="14.25" customHeight="1">
      <c r="G656" s="3"/>
      <c r="V656" s="4"/>
    </row>
    <row r="657" ht="14.25" customHeight="1">
      <c r="G657" s="3"/>
      <c r="V657" s="4"/>
    </row>
    <row r="658" ht="14.25" customHeight="1">
      <c r="G658" s="3"/>
      <c r="V658" s="4"/>
    </row>
    <row r="659" ht="14.25" customHeight="1">
      <c r="G659" s="3"/>
      <c r="V659" s="4"/>
    </row>
    <row r="660" ht="14.25" customHeight="1">
      <c r="G660" s="3"/>
      <c r="V660" s="4"/>
    </row>
    <row r="661" ht="14.25" customHeight="1">
      <c r="G661" s="3"/>
      <c r="V661" s="4"/>
    </row>
    <row r="662" ht="14.25" customHeight="1">
      <c r="G662" s="3"/>
      <c r="V662" s="4"/>
    </row>
    <row r="663" ht="14.25" customHeight="1">
      <c r="G663" s="3"/>
      <c r="V663" s="4"/>
    </row>
    <row r="664" ht="14.25" customHeight="1">
      <c r="G664" s="3"/>
      <c r="V664" s="4"/>
    </row>
    <row r="665" ht="14.25" customHeight="1">
      <c r="G665" s="3"/>
      <c r="V665" s="4"/>
    </row>
    <row r="666" ht="14.25" customHeight="1">
      <c r="G666" s="3"/>
      <c r="V666" s="4"/>
    </row>
    <row r="667" ht="14.25" customHeight="1">
      <c r="G667" s="3"/>
      <c r="V667" s="4"/>
    </row>
    <row r="668" ht="14.25" customHeight="1">
      <c r="G668" s="3"/>
      <c r="V668" s="4"/>
    </row>
    <row r="669" ht="14.25" customHeight="1">
      <c r="G669" s="3"/>
      <c r="V669" s="4"/>
    </row>
    <row r="670" ht="14.25" customHeight="1">
      <c r="G670" s="3"/>
      <c r="V670" s="4"/>
    </row>
    <row r="671" ht="14.25" customHeight="1">
      <c r="G671" s="3"/>
      <c r="V671" s="4"/>
    </row>
    <row r="672" ht="14.25" customHeight="1">
      <c r="G672" s="3"/>
      <c r="V672" s="4"/>
    </row>
    <row r="673" ht="14.25" customHeight="1">
      <c r="G673" s="3"/>
      <c r="V673" s="4"/>
    </row>
    <row r="674" ht="14.25" customHeight="1">
      <c r="G674" s="3"/>
      <c r="V674" s="4"/>
    </row>
    <row r="675" ht="14.25" customHeight="1">
      <c r="G675" s="3"/>
      <c r="V675" s="4"/>
    </row>
    <row r="676" ht="14.25" customHeight="1">
      <c r="G676" s="3"/>
      <c r="V676" s="4"/>
    </row>
    <row r="677" ht="14.25" customHeight="1">
      <c r="G677" s="3"/>
      <c r="V677" s="4"/>
    </row>
    <row r="678" ht="14.25" customHeight="1">
      <c r="G678" s="3"/>
      <c r="V678" s="4"/>
    </row>
    <row r="679" ht="14.25" customHeight="1">
      <c r="G679" s="3"/>
      <c r="V679" s="4"/>
    </row>
    <row r="680" ht="14.25" customHeight="1">
      <c r="G680" s="3"/>
      <c r="V680" s="4"/>
    </row>
    <row r="681" ht="14.25" customHeight="1">
      <c r="G681" s="3"/>
      <c r="V681" s="4"/>
    </row>
    <row r="682" ht="14.25" customHeight="1">
      <c r="G682" s="3"/>
      <c r="V682" s="4"/>
    </row>
    <row r="683" ht="14.25" customHeight="1">
      <c r="G683" s="3"/>
      <c r="V683" s="4"/>
    </row>
    <row r="684" ht="14.25" customHeight="1">
      <c r="G684" s="3"/>
      <c r="V684" s="4"/>
    </row>
    <row r="685" ht="14.25" customHeight="1">
      <c r="G685" s="3"/>
      <c r="V685" s="4"/>
    </row>
    <row r="686" ht="14.25" customHeight="1">
      <c r="G686" s="3"/>
      <c r="V686" s="4"/>
    </row>
    <row r="687" ht="14.25" customHeight="1">
      <c r="G687" s="3"/>
      <c r="V687" s="4"/>
    </row>
    <row r="688" ht="14.25" customHeight="1">
      <c r="G688" s="3"/>
      <c r="V688" s="4"/>
    </row>
    <row r="689" ht="14.25" customHeight="1">
      <c r="G689" s="3"/>
      <c r="V689" s="4"/>
    </row>
    <row r="690" ht="14.25" customHeight="1">
      <c r="G690" s="3"/>
      <c r="V690" s="4"/>
    </row>
    <row r="691" ht="14.25" customHeight="1">
      <c r="G691" s="3"/>
      <c r="V691" s="4"/>
    </row>
    <row r="692" ht="14.25" customHeight="1">
      <c r="G692" s="3"/>
      <c r="V692" s="4"/>
    </row>
    <row r="693" ht="14.25" customHeight="1">
      <c r="G693" s="3"/>
      <c r="V693" s="4"/>
    </row>
    <row r="694" ht="14.25" customHeight="1">
      <c r="G694" s="3"/>
      <c r="V694" s="4"/>
    </row>
    <row r="695" ht="14.25" customHeight="1">
      <c r="G695" s="3"/>
      <c r="V695" s="4"/>
    </row>
    <row r="696" ht="14.25" customHeight="1">
      <c r="G696" s="3"/>
      <c r="V696" s="4"/>
    </row>
    <row r="697" ht="14.25" customHeight="1">
      <c r="G697" s="3"/>
      <c r="V697" s="4"/>
    </row>
    <row r="698" ht="14.25" customHeight="1">
      <c r="G698" s="3"/>
      <c r="V698" s="4"/>
    </row>
    <row r="699" ht="14.25" customHeight="1">
      <c r="G699" s="3"/>
      <c r="V699" s="4"/>
    </row>
    <row r="700" ht="14.25" customHeight="1">
      <c r="G700" s="3"/>
      <c r="V700" s="4"/>
    </row>
    <row r="701" ht="14.25" customHeight="1">
      <c r="G701" s="3"/>
      <c r="V701" s="4"/>
    </row>
    <row r="702" ht="14.25" customHeight="1">
      <c r="G702" s="3"/>
      <c r="V702" s="4"/>
    </row>
    <row r="703" ht="14.25" customHeight="1">
      <c r="G703" s="3"/>
      <c r="V703" s="4"/>
    </row>
    <row r="704" ht="14.25" customHeight="1">
      <c r="G704" s="3"/>
      <c r="V704" s="4"/>
    </row>
    <row r="705" ht="14.25" customHeight="1">
      <c r="G705" s="3"/>
      <c r="V705" s="4"/>
    </row>
    <row r="706" ht="14.25" customHeight="1">
      <c r="G706" s="3"/>
      <c r="V706" s="4"/>
    </row>
    <row r="707" ht="14.25" customHeight="1">
      <c r="G707" s="3"/>
      <c r="V707" s="4"/>
    </row>
    <row r="708" ht="14.25" customHeight="1">
      <c r="G708" s="3"/>
      <c r="V708" s="4"/>
    </row>
    <row r="709" ht="14.25" customHeight="1">
      <c r="G709" s="3"/>
      <c r="V709" s="4"/>
    </row>
    <row r="710" ht="14.25" customHeight="1">
      <c r="G710" s="3"/>
      <c r="V710" s="4"/>
    </row>
    <row r="711" ht="14.25" customHeight="1">
      <c r="G711" s="3"/>
      <c r="V711" s="4"/>
    </row>
    <row r="712" ht="14.25" customHeight="1">
      <c r="G712" s="3"/>
      <c r="V712" s="4"/>
    </row>
    <row r="713" ht="14.25" customHeight="1">
      <c r="G713" s="3"/>
      <c r="V713" s="4"/>
    </row>
    <row r="714" ht="14.25" customHeight="1">
      <c r="G714" s="3"/>
      <c r="V714" s="4"/>
    </row>
    <row r="715" ht="14.25" customHeight="1">
      <c r="G715" s="3"/>
      <c r="V715" s="4"/>
    </row>
    <row r="716" ht="14.25" customHeight="1">
      <c r="G716" s="3"/>
      <c r="V716" s="4"/>
    </row>
    <row r="717" ht="14.25" customHeight="1">
      <c r="G717" s="3"/>
      <c r="V717" s="4"/>
    </row>
    <row r="718" ht="14.25" customHeight="1">
      <c r="G718" s="3"/>
      <c r="V718" s="4"/>
    </row>
    <row r="719" ht="14.25" customHeight="1">
      <c r="G719" s="3"/>
      <c r="V719" s="4"/>
    </row>
    <row r="720" ht="14.25" customHeight="1">
      <c r="G720" s="3"/>
      <c r="V720" s="4"/>
    </row>
    <row r="721" ht="14.25" customHeight="1">
      <c r="G721" s="3"/>
      <c r="V721" s="4"/>
    </row>
    <row r="722" ht="14.25" customHeight="1">
      <c r="G722" s="3"/>
      <c r="V722" s="4"/>
    </row>
    <row r="723" ht="14.25" customHeight="1">
      <c r="G723" s="3"/>
      <c r="V723" s="4"/>
    </row>
    <row r="724" ht="14.25" customHeight="1">
      <c r="G724" s="3"/>
      <c r="V724" s="4"/>
    </row>
    <row r="725" ht="14.25" customHeight="1">
      <c r="G725" s="3"/>
      <c r="V725" s="4"/>
    </row>
    <row r="726" ht="14.25" customHeight="1">
      <c r="G726" s="3"/>
      <c r="V726" s="4"/>
    </row>
    <row r="727" ht="14.25" customHeight="1">
      <c r="G727" s="3"/>
      <c r="V727" s="4"/>
    </row>
    <row r="728" ht="14.25" customHeight="1">
      <c r="G728" s="3"/>
      <c r="V728" s="4"/>
    </row>
    <row r="729" ht="14.25" customHeight="1">
      <c r="G729" s="3"/>
      <c r="V729" s="4"/>
    </row>
    <row r="730" ht="14.25" customHeight="1">
      <c r="G730" s="3"/>
      <c r="V730" s="4"/>
    </row>
    <row r="731" ht="14.25" customHeight="1">
      <c r="G731" s="3"/>
      <c r="V731" s="4"/>
    </row>
    <row r="732" ht="14.25" customHeight="1">
      <c r="G732" s="3"/>
      <c r="V732" s="4"/>
    </row>
    <row r="733" ht="14.25" customHeight="1">
      <c r="G733" s="3"/>
      <c r="V733" s="4"/>
    </row>
    <row r="734" ht="14.25" customHeight="1">
      <c r="G734" s="3"/>
      <c r="V734" s="4"/>
    </row>
    <row r="735" ht="14.25" customHeight="1">
      <c r="G735" s="3"/>
      <c r="V735" s="4"/>
    </row>
    <row r="736" ht="14.25" customHeight="1">
      <c r="G736" s="3"/>
      <c r="V736" s="4"/>
    </row>
    <row r="737" ht="14.25" customHeight="1">
      <c r="G737" s="3"/>
      <c r="V737" s="4"/>
    </row>
    <row r="738" ht="14.25" customHeight="1">
      <c r="G738" s="3"/>
      <c r="V738" s="4"/>
    </row>
    <row r="739" ht="14.25" customHeight="1">
      <c r="G739" s="3"/>
      <c r="V739" s="4"/>
    </row>
    <row r="740" ht="14.25" customHeight="1">
      <c r="G740" s="3"/>
      <c r="V740" s="4"/>
    </row>
    <row r="741" ht="14.25" customHeight="1">
      <c r="G741" s="3"/>
      <c r="V741" s="4"/>
    </row>
    <row r="742" ht="14.25" customHeight="1">
      <c r="G742" s="3"/>
      <c r="V742" s="4"/>
    </row>
    <row r="743" ht="14.25" customHeight="1">
      <c r="G743" s="3"/>
      <c r="V743" s="4"/>
    </row>
    <row r="744" ht="14.25" customHeight="1">
      <c r="G744" s="3"/>
      <c r="V744" s="4"/>
    </row>
    <row r="745" ht="14.25" customHeight="1">
      <c r="G745" s="3"/>
      <c r="V745" s="4"/>
    </row>
    <row r="746" ht="14.25" customHeight="1">
      <c r="G746" s="3"/>
      <c r="V746" s="4"/>
    </row>
    <row r="747" ht="14.25" customHeight="1">
      <c r="G747" s="3"/>
      <c r="V747" s="4"/>
    </row>
    <row r="748" ht="14.25" customHeight="1">
      <c r="G748" s="3"/>
      <c r="V748" s="4"/>
    </row>
    <row r="749" ht="14.25" customHeight="1">
      <c r="G749" s="3"/>
      <c r="V749" s="4"/>
    </row>
    <row r="750" ht="14.25" customHeight="1">
      <c r="G750" s="3"/>
      <c r="V750" s="4"/>
    </row>
    <row r="751" ht="14.25" customHeight="1">
      <c r="G751" s="3"/>
      <c r="V751" s="4"/>
    </row>
    <row r="752" ht="14.25" customHeight="1">
      <c r="G752" s="3"/>
      <c r="V752" s="4"/>
    </row>
    <row r="753" ht="14.25" customHeight="1">
      <c r="G753" s="3"/>
      <c r="V753" s="4"/>
    </row>
    <row r="754" ht="14.25" customHeight="1">
      <c r="G754" s="3"/>
      <c r="V754" s="4"/>
    </row>
    <row r="755" ht="14.25" customHeight="1">
      <c r="G755" s="3"/>
      <c r="V755" s="4"/>
    </row>
    <row r="756" ht="14.25" customHeight="1">
      <c r="G756" s="3"/>
      <c r="V756" s="4"/>
    </row>
    <row r="757" ht="14.25" customHeight="1">
      <c r="G757" s="3"/>
      <c r="V757" s="4"/>
    </row>
    <row r="758" ht="14.25" customHeight="1">
      <c r="G758" s="3"/>
      <c r="V758" s="4"/>
    </row>
    <row r="759" ht="14.25" customHeight="1">
      <c r="G759" s="3"/>
      <c r="V759" s="4"/>
    </row>
    <row r="760" ht="14.25" customHeight="1">
      <c r="G760" s="3"/>
      <c r="V760" s="4"/>
    </row>
    <row r="761" ht="14.25" customHeight="1">
      <c r="G761" s="3"/>
      <c r="V761" s="4"/>
    </row>
    <row r="762" ht="14.25" customHeight="1">
      <c r="G762" s="3"/>
      <c r="V762" s="4"/>
    </row>
    <row r="763" ht="14.25" customHeight="1">
      <c r="G763" s="3"/>
      <c r="V763" s="4"/>
    </row>
    <row r="764" ht="14.25" customHeight="1">
      <c r="G764" s="3"/>
      <c r="V764" s="4"/>
    </row>
    <row r="765" ht="14.25" customHeight="1">
      <c r="G765" s="3"/>
      <c r="V765" s="4"/>
    </row>
    <row r="766" ht="14.25" customHeight="1">
      <c r="G766" s="3"/>
      <c r="V766" s="4"/>
    </row>
    <row r="767" ht="14.25" customHeight="1">
      <c r="G767" s="3"/>
      <c r="V767" s="4"/>
    </row>
    <row r="768" ht="14.25" customHeight="1">
      <c r="G768" s="3"/>
      <c r="V768" s="4"/>
    </row>
    <row r="769" ht="14.25" customHeight="1">
      <c r="G769" s="3"/>
      <c r="V769" s="4"/>
    </row>
    <row r="770" ht="14.25" customHeight="1">
      <c r="G770" s="3"/>
      <c r="V770" s="4"/>
    </row>
    <row r="771" ht="14.25" customHeight="1">
      <c r="G771" s="3"/>
      <c r="V771" s="4"/>
    </row>
    <row r="772" ht="14.25" customHeight="1">
      <c r="G772" s="3"/>
      <c r="V772" s="4"/>
    </row>
    <row r="773" ht="14.25" customHeight="1">
      <c r="G773" s="3"/>
      <c r="V773" s="4"/>
    </row>
    <row r="774" ht="14.25" customHeight="1">
      <c r="G774" s="3"/>
      <c r="V774" s="4"/>
    </row>
    <row r="775" ht="14.25" customHeight="1">
      <c r="G775" s="3"/>
      <c r="V775" s="4"/>
    </row>
    <row r="776" ht="14.25" customHeight="1">
      <c r="G776" s="3"/>
      <c r="V776" s="4"/>
    </row>
    <row r="777" ht="14.25" customHeight="1">
      <c r="G777" s="3"/>
      <c r="V777" s="4"/>
    </row>
    <row r="778" ht="14.25" customHeight="1">
      <c r="G778" s="3"/>
      <c r="V778" s="4"/>
    </row>
    <row r="779" ht="14.25" customHeight="1">
      <c r="G779" s="3"/>
      <c r="V779" s="4"/>
    </row>
    <row r="780" ht="14.25" customHeight="1">
      <c r="G780" s="3"/>
      <c r="V780" s="4"/>
    </row>
    <row r="781" ht="14.25" customHeight="1">
      <c r="G781" s="3"/>
      <c r="V781" s="4"/>
    </row>
    <row r="782" ht="14.25" customHeight="1">
      <c r="G782" s="3"/>
      <c r="V782" s="4"/>
    </row>
    <row r="783" ht="14.25" customHeight="1">
      <c r="G783" s="3"/>
      <c r="V783" s="4"/>
    </row>
    <row r="784" ht="14.25" customHeight="1">
      <c r="G784" s="3"/>
      <c r="V784" s="4"/>
    </row>
    <row r="785" ht="14.25" customHeight="1">
      <c r="G785" s="3"/>
      <c r="V785" s="4"/>
    </row>
    <row r="786" ht="14.25" customHeight="1">
      <c r="G786" s="3"/>
      <c r="V786" s="4"/>
    </row>
    <row r="787" ht="14.25" customHeight="1">
      <c r="G787" s="3"/>
      <c r="V787" s="4"/>
    </row>
    <row r="788" ht="14.25" customHeight="1">
      <c r="G788" s="3"/>
      <c r="V788" s="4"/>
    </row>
    <row r="789" ht="14.25" customHeight="1">
      <c r="G789" s="3"/>
      <c r="V789" s="4"/>
    </row>
    <row r="790" ht="14.25" customHeight="1">
      <c r="G790" s="3"/>
      <c r="V790" s="4"/>
    </row>
    <row r="791" ht="14.25" customHeight="1">
      <c r="G791" s="3"/>
      <c r="V791" s="4"/>
    </row>
    <row r="792" ht="14.25" customHeight="1">
      <c r="G792" s="3"/>
      <c r="V792" s="4"/>
    </row>
    <row r="793" ht="14.25" customHeight="1">
      <c r="G793" s="3"/>
      <c r="V793" s="4"/>
    </row>
    <row r="794" ht="14.25" customHeight="1">
      <c r="G794" s="3"/>
      <c r="V794" s="4"/>
    </row>
    <row r="795" ht="14.25" customHeight="1">
      <c r="G795" s="3"/>
      <c r="V795" s="4"/>
    </row>
    <row r="796" ht="14.25" customHeight="1">
      <c r="G796" s="3"/>
      <c r="V796" s="4"/>
    </row>
    <row r="797" ht="14.25" customHeight="1">
      <c r="G797" s="3"/>
      <c r="V797" s="4"/>
    </row>
    <row r="798" ht="14.25" customHeight="1">
      <c r="G798" s="3"/>
      <c r="V798" s="4"/>
    </row>
    <row r="799" ht="14.25" customHeight="1">
      <c r="G799" s="3"/>
      <c r="V799" s="4"/>
    </row>
    <row r="800" ht="14.25" customHeight="1">
      <c r="G800" s="3"/>
      <c r="V800" s="4"/>
    </row>
    <row r="801" ht="14.25" customHeight="1">
      <c r="G801" s="3"/>
      <c r="V801" s="4"/>
    </row>
    <row r="802" ht="14.25" customHeight="1">
      <c r="G802" s="3"/>
      <c r="V802" s="4"/>
    </row>
    <row r="803" ht="14.25" customHeight="1">
      <c r="G803" s="3"/>
      <c r="V803" s="4"/>
    </row>
    <row r="804" ht="14.25" customHeight="1">
      <c r="G804" s="3"/>
      <c r="V804" s="4"/>
    </row>
    <row r="805" ht="14.25" customHeight="1">
      <c r="G805" s="3"/>
      <c r="V805" s="4"/>
    </row>
    <row r="806" ht="14.25" customHeight="1">
      <c r="G806" s="3"/>
      <c r="V806" s="4"/>
    </row>
    <row r="807" ht="14.25" customHeight="1">
      <c r="G807" s="3"/>
      <c r="V807" s="4"/>
    </row>
    <row r="808" ht="14.25" customHeight="1">
      <c r="G808" s="3"/>
      <c r="V808" s="4"/>
    </row>
    <row r="809" ht="14.25" customHeight="1">
      <c r="G809" s="3"/>
      <c r="V809" s="4"/>
    </row>
    <row r="810" ht="14.25" customHeight="1">
      <c r="G810" s="3"/>
      <c r="V810" s="4"/>
    </row>
    <row r="811" ht="14.25" customHeight="1">
      <c r="G811" s="3"/>
      <c r="V811" s="4"/>
    </row>
    <row r="812" ht="14.25" customHeight="1">
      <c r="G812" s="3"/>
      <c r="V812" s="4"/>
    </row>
    <row r="813" ht="14.25" customHeight="1">
      <c r="G813" s="3"/>
      <c r="V813" s="4"/>
    </row>
    <row r="814" ht="14.25" customHeight="1">
      <c r="G814" s="3"/>
      <c r="V814" s="4"/>
    </row>
    <row r="815" ht="14.25" customHeight="1">
      <c r="G815" s="3"/>
      <c r="V815" s="4"/>
    </row>
    <row r="816" ht="14.25" customHeight="1">
      <c r="G816" s="3"/>
      <c r="V816" s="4"/>
    </row>
    <row r="817" ht="14.25" customHeight="1">
      <c r="G817" s="3"/>
      <c r="V817" s="4"/>
    </row>
    <row r="818" ht="14.25" customHeight="1">
      <c r="G818" s="3"/>
      <c r="V818" s="4"/>
    </row>
    <row r="819" ht="14.25" customHeight="1">
      <c r="G819" s="3"/>
      <c r="V819" s="4"/>
    </row>
    <row r="820" ht="14.25" customHeight="1">
      <c r="G820" s="3"/>
      <c r="V820" s="4"/>
    </row>
    <row r="821" ht="14.25" customHeight="1">
      <c r="G821" s="3"/>
      <c r="V821" s="4"/>
    </row>
    <row r="822" ht="14.25" customHeight="1">
      <c r="G822" s="3"/>
      <c r="V822" s="4"/>
    </row>
    <row r="823" ht="14.25" customHeight="1">
      <c r="G823" s="3"/>
      <c r="V823" s="4"/>
    </row>
    <row r="824" ht="14.25" customHeight="1">
      <c r="G824" s="3"/>
      <c r="V824" s="4"/>
    </row>
    <row r="825" ht="14.25" customHeight="1">
      <c r="G825" s="3"/>
      <c r="V825" s="4"/>
    </row>
    <row r="826" ht="14.25" customHeight="1">
      <c r="G826" s="3"/>
      <c r="V826" s="4"/>
    </row>
    <row r="827" ht="14.25" customHeight="1">
      <c r="G827" s="3"/>
      <c r="V827" s="4"/>
    </row>
    <row r="828" ht="14.25" customHeight="1">
      <c r="G828" s="3"/>
      <c r="V828" s="4"/>
    </row>
    <row r="829" ht="14.25" customHeight="1">
      <c r="G829" s="3"/>
      <c r="V829" s="4"/>
    </row>
    <row r="830" ht="14.25" customHeight="1">
      <c r="G830" s="3"/>
      <c r="V830" s="4"/>
    </row>
    <row r="831" ht="14.25" customHeight="1">
      <c r="G831" s="3"/>
      <c r="V831" s="4"/>
    </row>
    <row r="832" ht="14.25" customHeight="1">
      <c r="G832" s="3"/>
      <c r="V832" s="4"/>
    </row>
    <row r="833" ht="14.25" customHeight="1">
      <c r="G833" s="3"/>
      <c r="V833" s="4"/>
    </row>
    <row r="834" ht="14.25" customHeight="1">
      <c r="G834" s="3"/>
      <c r="V834" s="4"/>
    </row>
    <row r="835" ht="14.25" customHeight="1">
      <c r="G835" s="3"/>
      <c r="V835" s="4"/>
    </row>
    <row r="836" ht="14.25" customHeight="1">
      <c r="G836" s="3"/>
      <c r="V836" s="4"/>
    </row>
    <row r="837" ht="14.25" customHeight="1">
      <c r="G837" s="3"/>
      <c r="V837" s="4"/>
    </row>
    <row r="838" ht="14.25" customHeight="1">
      <c r="G838" s="3"/>
      <c r="V838" s="4"/>
    </row>
    <row r="839" ht="14.25" customHeight="1">
      <c r="G839" s="3"/>
      <c r="V839" s="4"/>
    </row>
    <row r="840" ht="14.25" customHeight="1">
      <c r="G840" s="3"/>
      <c r="V840" s="4"/>
    </row>
    <row r="841" ht="14.25" customHeight="1">
      <c r="G841" s="3"/>
      <c r="V841" s="4"/>
    </row>
    <row r="842" ht="14.25" customHeight="1">
      <c r="G842" s="3"/>
      <c r="V842" s="4"/>
    </row>
    <row r="843" ht="14.25" customHeight="1">
      <c r="G843" s="3"/>
      <c r="V843" s="4"/>
    </row>
    <row r="844" ht="14.25" customHeight="1">
      <c r="G844" s="3"/>
      <c r="V844" s="4"/>
    </row>
    <row r="845" ht="14.25" customHeight="1">
      <c r="G845" s="3"/>
      <c r="V845" s="4"/>
    </row>
    <row r="846" ht="14.25" customHeight="1">
      <c r="G846" s="3"/>
      <c r="V846" s="4"/>
    </row>
    <row r="847" ht="14.25" customHeight="1">
      <c r="G847" s="3"/>
      <c r="V847" s="4"/>
    </row>
    <row r="848" ht="14.25" customHeight="1">
      <c r="G848" s="3"/>
      <c r="V848" s="4"/>
    </row>
    <row r="849" ht="14.25" customHeight="1">
      <c r="G849" s="3"/>
      <c r="V849" s="4"/>
    </row>
    <row r="850" ht="14.25" customHeight="1">
      <c r="G850" s="3"/>
      <c r="V850" s="4"/>
    </row>
    <row r="851" ht="14.25" customHeight="1">
      <c r="G851" s="3"/>
      <c r="V851" s="4"/>
    </row>
    <row r="852" ht="14.25" customHeight="1">
      <c r="G852" s="3"/>
      <c r="V852" s="4"/>
    </row>
    <row r="853" ht="14.25" customHeight="1">
      <c r="G853" s="3"/>
      <c r="V853" s="4"/>
    </row>
    <row r="854" ht="14.25" customHeight="1">
      <c r="G854" s="3"/>
      <c r="V854" s="4"/>
    </row>
    <row r="855" ht="14.25" customHeight="1">
      <c r="G855" s="3"/>
      <c r="V855" s="4"/>
    </row>
    <row r="856" ht="14.25" customHeight="1">
      <c r="G856" s="3"/>
      <c r="V856" s="4"/>
    </row>
    <row r="857" ht="14.25" customHeight="1">
      <c r="G857" s="3"/>
      <c r="V857" s="4"/>
    </row>
    <row r="858" ht="14.25" customHeight="1">
      <c r="G858" s="3"/>
      <c r="V858" s="4"/>
    </row>
    <row r="859" ht="14.25" customHeight="1">
      <c r="G859" s="3"/>
      <c r="V859" s="4"/>
    </row>
    <row r="860" ht="14.25" customHeight="1">
      <c r="G860" s="3"/>
      <c r="V860" s="4"/>
    </row>
    <row r="861" ht="14.25" customHeight="1">
      <c r="G861" s="3"/>
      <c r="V861" s="4"/>
    </row>
    <row r="862" ht="14.25" customHeight="1">
      <c r="G862" s="3"/>
      <c r="V862" s="4"/>
    </row>
    <row r="863" ht="14.25" customHeight="1">
      <c r="G863" s="3"/>
      <c r="V863" s="4"/>
    </row>
    <row r="864" ht="14.25" customHeight="1">
      <c r="G864" s="3"/>
      <c r="V864" s="4"/>
    </row>
    <row r="865" ht="14.25" customHeight="1">
      <c r="G865" s="3"/>
      <c r="V865" s="4"/>
    </row>
    <row r="866" ht="14.25" customHeight="1">
      <c r="G866" s="3"/>
      <c r="V866" s="4"/>
    </row>
    <row r="867" ht="14.25" customHeight="1">
      <c r="G867" s="3"/>
      <c r="V867" s="4"/>
    </row>
    <row r="868" ht="14.25" customHeight="1">
      <c r="G868" s="3"/>
      <c r="V868" s="4"/>
    </row>
    <row r="869" ht="14.25" customHeight="1">
      <c r="G869" s="3"/>
      <c r="V869" s="4"/>
    </row>
    <row r="870" ht="14.25" customHeight="1">
      <c r="G870" s="3"/>
      <c r="V870" s="4"/>
    </row>
    <row r="871" ht="14.25" customHeight="1">
      <c r="G871" s="3"/>
      <c r="V871" s="4"/>
    </row>
    <row r="872" ht="14.25" customHeight="1">
      <c r="G872" s="3"/>
      <c r="V872" s="4"/>
    </row>
    <row r="873" ht="14.25" customHeight="1">
      <c r="G873" s="3"/>
      <c r="V873" s="4"/>
    </row>
    <row r="874" ht="14.25" customHeight="1">
      <c r="G874" s="3"/>
      <c r="V874" s="4"/>
    </row>
    <row r="875" ht="14.25" customHeight="1">
      <c r="G875" s="3"/>
      <c r="V875" s="4"/>
    </row>
    <row r="876" ht="14.25" customHeight="1">
      <c r="G876" s="3"/>
      <c r="V876" s="4"/>
    </row>
    <row r="877" ht="14.25" customHeight="1">
      <c r="G877" s="3"/>
      <c r="V877" s="4"/>
    </row>
    <row r="878" ht="14.25" customHeight="1">
      <c r="G878" s="3"/>
      <c r="V878" s="4"/>
    </row>
    <row r="879" ht="14.25" customHeight="1">
      <c r="G879" s="3"/>
      <c r="V879" s="4"/>
    </row>
    <row r="880" ht="14.25" customHeight="1">
      <c r="G880" s="3"/>
      <c r="V880" s="4"/>
    </row>
    <row r="881" ht="14.25" customHeight="1">
      <c r="G881" s="3"/>
      <c r="V881" s="4"/>
    </row>
    <row r="882" ht="14.25" customHeight="1">
      <c r="G882" s="3"/>
      <c r="V882" s="4"/>
    </row>
    <row r="883" ht="14.25" customHeight="1">
      <c r="G883" s="3"/>
      <c r="V883" s="4"/>
    </row>
    <row r="884" ht="14.25" customHeight="1">
      <c r="G884" s="3"/>
      <c r="V884" s="4"/>
    </row>
    <row r="885" ht="14.25" customHeight="1">
      <c r="G885" s="3"/>
      <c r="V885" s="4"/>
    </row>
    <row r="886" ht="14.25" customHeight="1">
      <c r="G886" s="3"/>
      <c r="V886" s="4"/>
    </row>
    <row r="887" ht="14.25" customHeight="1">
      <c r="G887" s="3"/>
      <c r="V887" s="4"/>
    </row>
    <row r="888" ht="14.25" customHeight="1">
      <c r="G888" s="3"/>
      <c r="V888" s="4"/>
    </row>
    <row r="889" ht="14.25" customHeight="1">
      <c r="G889" s="3"/>
      <c r="V889" s="4"/>
    </row>
    <row r="890" ht="14.25" customHeight="1">
      <c r="G890" s="3"/>
      <c r="V890" s="4"/>
    </row>
    <row r="891" ht="14.25" customHeight="1">
      <c r="G891" s="3"/>
      <c r="V891" s="4"/>
    </row>
    <row r="892" ht="14.25" customHeight="1">
      <c r="G892" s="3"/>
      <c r="V892" s="4"/>
    </row>
    <row r="893" ht="14.25" customHeight="1">
      <c r="G893" s="3"/>
      <c r="V893" s="4"/>
    </row>
    <row r="894" ht="14.25" customHeight="1">
      <c r="G894" s="3"/>
      <c r="V894" s="4"/>
    </row>
    <row r="895" ht="14.25" customHeight="1">
      <c r="G895" s="3"/>
      <c r="V895" s="4"/>
    </row>
    <row r="896" ht="14.25" customHeight="1">
      <c r="G896" s="3"/>
      <c r="V896" s="4"/>
    </row>
    <row r="897" ht="14.25" customHeight="1">
      <c r="G897" s="3"/>
      <c r="V897" s="4"/>
    </row>
    <row r="898" ht="14.25" customHeight="1">
      <c r="G898" s="3"/>
      <c r="V898" s="4"/>
    </row>
    <row r="899" ht="14.25" customHeight="1">
      <c r="G899" s="3"/>
      <c r="V899" s="4"/>
    </row>
    <row r="900" ht="14.25" customHeight="1">
      <c r="G900" s="3"/>
      <c r="V900" s="4"/>
    </row>
    <row r="901" ht="14.25" customHeight="1">
      <c r="G901" s="3"/>
      <c r="V901" s="4"/>
    </row>
    <row r="902" ht="14.25" customHeight="1">
      <c r="G902" s="3"/>
      <c r="V902" s="4"/>
    </row>
    <row r="903" ht="14.25" customHeight="1">
      <c r="G903" s="3"/>
      <c r="V903" s="4"/>
    </row>
    <row r="904" ht="14.25" customHeight="1">
      <c r="G904" s="3"/>
      <c r="V904" s="4"/>
    </row>
    <row r="905" ht="14.25" customHeight="1">
      <c r="G905" s="3"/>
      <c r="V905" s="4"/>
    </row>
    <row r="906" ht="14.25" customHeight="1">
      <c r="G906" s="3"/>
      <c r="V906" s="4"/>
    </row>
    <row r="907" ht="14.25" customHeight="1">
      <c r="G907" s="3"/>
      <c r="V907" s="4"/>
    </row>
    <row r="908" ht="14.25" customHeight="1">
      <c r="G908" s="3"/>
      <c r="V908" s="4"/>
    </row>
    <row r="909" ht="14.25" customHeight="1">
      <c r="G909" s="3"/>
      <c r="V909" s="4"/>
    </row>
    <row r="910" ht="14.25" customHeight="1">
      <c r="G910" s="3"/>
      <c r="V910" s="4"/>
    </row>
    <row r="911" ht="14.25" customHeight="1">
      <c r="G911" s="3"/>
      <c r="V911" s="4"/>
    </row>
    <row r="912" ht="14.25" customHeight="1">
      <c r="G912" s="3"/>
      <c r="V912" s="4"/>
    </row>
    <row r="913" ht="14.25" customHeight="1">
      <c r="G913" s="3"/>
      <c r="V913" s="4"/>
    </row>
    <row r="914" ht="14.25" customHeight="1">
      <c r="G914" s="3"/>
      <c r="V914" s="4"/>
    </row>
    <row r="915" ht="14.25" customHeight="1">
      <c r="G915" s="3"/>
      <c r="V915" s="4"/>
    </row>
    <row r="916" ht="14.25" customHeight="1">
      <c r="G916" s="3"/>
      <c r="V916" s="4"/>
    </row>
    <row r="917" ht="14.25" customHeight="1">
      <c r="G917" s="3"/>
      <c r="V917" s="4"/>
    </row>
    <row r="918" ht="14.25" customHeight="1">
      <c r="G918" s="3"/>
      <c r="V918" s="4"/>
    </row>
    <row r="919" ht="14.25" customHeight="1">
      <c r="G919" s="3"/>
      <c r="V919" s="4"/>
    </row>
    <row r="920" ht="14.25" customHeight="1">
      <c r="G920" s="3"/>
      <c r="V920" s="4"/>
    </row>
    <row r="921" ht="14.25" customHeight="1">
      <c r="G921" s="3"/>
      <c r="V921" s="4"/>
    </row>
    <row r="922" ht="14.25" customHeight="1">
      <c r="G922" s="3"/>
      <c r="V922" s="4"/>
    </row>
    <row r="923" ht="14.25" customHeight="1">
      <c r="G923" s="3"/>
      <c r="V923" s="4"/>
    </row>
    <row r="924" ht="14.25" customHeight="1">
      <c r="G924" s="3"/>
      <c r="V924" s="4"/>
    </row>
    <row r="925" ht="14.25" customHeight="1">
      <c r="G925" s="3"/>
      <c r="V925" s="4"/>
    </row>
    <row r="926" ht="14.25" customHeight="1">
      <c r="G926" s="3"/>
      <c r="V926" s="4"/>
    </row>
    <row r="927" ht="14.25" customHeight="1">
      <c r="G927" s="3"/>
      <c r="V927" s="4"/>
    </row>
    <row r="928" ht="14.25" customHeight="1">
      <c r="G928" s="3"/>
      <c r="V928" s="4"/>
    </row>
    <row r="929" ht="14.25" customHeight="1">
      <c r="G929" s="3"/>
      <c r="V929" s="4"/>
    </row>
    <row r="930" ht="14.25" customHeight="1">
      <c r="G930" s="3"/>
      <c r="V930" s="4"/>
    </row>
    <row r="931" ht="14.25" customHeight="1">
      <c r="G931" s="3"/>
      <c r="V931" s="4"/>
    </row>
    <row r="932" ht="14.25" customHeight="1">
      <c r="G932" s="3"/>
      <c r="V932" s="4"/>
    </row>
    <row r="933" ht="14.25" customHeight="1">
      <c r="G933" s="3"/>
      <c r="V933" s="4"/>
    </row>
    <row r="934" ht="14.25" customHeight="1">
      <c r="G934" s="3"/>
      <c r="V934" s="4"/>
    </row>
    <row r="935" ht="14.25" customHeight="1">
      <c r="G935" s="3"/>
      <c r="V935" s="4"/>
    </row>
    <row r="936" ht="14.25" customHeight="1">
      <c r="G936" s="3"/>
      <c r="V936" s="4"/>
    </row>
    <row r="937" ht="14.25" customHeight="1">
      <c r="G937" s="3"/>
      <c r="V937" s="4"/>
    </row>
    <row r="938" ht="14.25" customHeight="1">
      <c r="G938" s="3"/>
      <c r="V938" s="4"/>
    </row>
    <row r="939" ht="14.25" customHeight="1">
      <c r="G939" s="3"/>
      <c r="V939" s="4"/>
    </row>
    <row r="940" ht="14.25" customHeight="1">
      <c r="G940" s="3"/>
      <c r="V940" s="4"/>
    </row>
    <row r="941" ht="14.25" customHeight="1">
      <c r="G941" s="3"/>
      <c r="V941" s="4"/>
    </row>
    <row r="942" ht="14.25" customHeight="1">
      <c r="G942" s="3"/>
      <c r="V942" s="4"/>
    </row>
    <row r="943" ht="14.25" customHeight="1">
      <c r="G943" s="3"/>
      <c r="V943" s="4"/>
    </row>
    <row r="944" ht="14.25" customHeight="1">
      <c r="G944" s="3"/>
      <c r="V944" s="4"/>
    </row>
    <row r="945" ht="14.25" customHeight="1">
      <c r="G945" s="3"/>
      <c r="V945" s="4"/>
    </row>
    <row r="946" ht="14.25" customHeight="1">
      <c r="G946" s="3"/>
      <c r="V946" s="4"/>
    </row>
    <row r="947" ht="14.25" customHeight="1">
      <c r="G947" s="3"/>
      <c r="V947" s="4"/>
    </row>
    <row r="948" ht="14.25" customHeight="1">
      <c r="G948" s="3"/>
      <c r="V948" s="4"/>
    </row>
    <row r="949" ht="14.25" customHeight="1">
      <c r="G949" s="3"/>
      <c r="V949" s="4"/>
    </row>
    <row r="950" ht="14.25" customHeight="1">
      <c r="G950" s="3"/>
      <c r="V950" s="4"/>
    </row>
    <row r="951" ht="14.25" customHeight="1">
      <c r="G951" s="3"/>
      <c r="V951" s="4"/>
    </row>
    <row r="952" ht="14.25" customHeight="1">
      <c r="G952" s="3"/>
      <c r="V952" s="4"/>
    </row>
    <row r="953" ht="14.25" customHeight="1">
      <c r="G953" s="3"/>
      <c r="V953" s="4"/>
    </row>
    <row r="954" ht="14.25" customHeight="1">
      <c r="G954" s="3"/>
      <c r="V954" s="4"/>
    </row>
    <row r="955" ht="14.25" customHeight="1">
      <c r="G955" s="3"/>
      <c r="V955" s="4"/>
    </row>
    <row r="956" ht="14.25" customHeight="1">
      <c r="G956" s="3"/>
      <c r="V956" s="4"/>
    </row>
    <row r="957" ht="14.25" customHeight="1">
      <c r="G957" s="3"/>
      <c r="V957" s="4"/>
    </row>
    <row r="958" ht="14.25" customHeight="1">
      <c r="G958" s="3"/>
      <c r="V958" s="4"/>
    </row>
    <row r="959" ht="14.25" customHeight="1">
      <c r="G959" s="3"/>
      <c r="V959" s="4"/>
    </row>
    <row r="960" ht="14.25" customHeight="1">
      <c r="G960" s="3"/>
      <c r="V960" s="4"/>
    </row>
    <row r="961" ht="14.25" customHeight="1">
      <c r="G961" s="3"/>
      <c r="V961" s="4"/>
    </row>
    <row r="962" ht="14.25" customHeight="1">
      <c r="G962" s="3"/>
      <c r="V962" s="4"/>
    </row>
    <row r="963" ht="14.25" customHeight="1">
      <c r="G963" s="3"/>
      <c r="V963" s="4"/>
    </row>
    <row r="964" ht="14.25" customHeight="1">
      <c r="G964" s="3"/>
      <c r="V964" s="4"/>
    </row>
    <row r="965" ht="14.25" customHeight="1">
      <c r="G965" s="3"/>
      <c r="V965" s="4"/>
    </row>
    <row r="966" ht="14.25" customHeight="1">
      <c r="G966" s="3"/>
      <c r="V966" s="4"/>
    </row>
    <row r="967" ht="14.25" customHeight="1">
      <c r="G967" s="3"/>
      <c r="V967" s="4"/>
    </row>
    <row r="968" ht="14.25" customHeight="1">
      <c r="G968" s="3"/>
      <c r="V968" s="4"/>
    </row>
    <row r="969" ht="14.25" customHeight="1">
      <c r="G969" s="3"/>
      <c r="V969" s="4"/>
    </row>
    <row r="970" ht="14.25" customHeight="1">
      <c r="G970" s="3"/>
      <c r="V970" s="4"/>
    </row>
    <row r="971" ht="14.25" customHeight="1">
      <c r="G971" s="3"/>
      <c r="V971" s="4"/>
    </row>
    <row r="972" ht="14.25" customHeight="1">
      <c r="G972" s="3"/>
      <c r="V972" s="4"/>
    </row>
    <row r="973" ht="14.25" customHeight="1">
      <c r="G973" s="3"/>
      <c r="V973" s="4"/>
    </row>
    <row r="974" ht="14.25" customHeight="1">
      <c r="G974" s="3"/>
      <c r="V974" s="4"/>
    </row>
    <row r="975" ht="14.25" customHeight="1">
      <c r="G975" s="3"/>
      <c r="V975" s="4"/>
    </row>
    <row r="976" ht="14.25" customHeight="1">
      <c r="G976" s="3"/>
      <c r="V976" s="4"/>
    </row>
    <row r="977" ht="14.25" customHeight="1">
      <c r="G977" s="3"/>
      <c r="V977" s="4"/>
    </row>
    <row r="978" ht="14.25" customHeight="1">
      <c r="G978" s="3"/>
      <c r="V978" s="4"/>
    </row>
    <row r="979" ht="14.25" customHeight="1">
      <c r="G979" s="3"/>
      <c r="V979" s="4"/>
    </row>
    <row r="980" ht="14.25" customHeight="1">
      <c r="G980" s="3"/>
      <c r="V980" s="4"/>
    </row>
    <row r="981" ht="14.25" customHeight="1">
      <c r="G981" s="3"/>
      <c r="V981" s="4"/>
    </row>
    <row r="982" ht="14.25" customHeight="1">
      <c r="G982" s="3"/>
      <c r="V982" s="4"/>
    </row>
    <row r="983" ht="14.25" customHeight="1">
      <c r="G983" s="3"/>
      <c r="V983" s="4"/>
    </row>
    <row r="984" ht="14.25" customHeight="1">
      <c r="G984" s="3"/>
      <c r="V984" s="4"/>
    </row>
    <row r="985" ht="14.25" customHeight="1">
      <c r="G985" s="3"/>
      <c r="V985" s="4"/>
    </row>
    <row r="986" ht="14.25" customHeight="1">
      <c r="G986" s="3"/>
      <c r="V986" s="4"/>
    </row>
    <row r="987" ht="14.25" customHeight="1">
      <c r="G987" s="3"/>
      <c r="V987" s="4"/>
    </row>
    <row r="988" ht="14.25" customHeight="1">
      <c r="G988" s="3"/>
      <c r="V988" s="4"/>
    </row>
    <row r="989" ht="14.25" customHeight="1">
      <c r="G989" s="3"/>
      <c r="V989" s="4"/>
    </row>
    <row r="990" ht="14.25" customHeight="1">
      <c r="G990" s="3"/>
      <c r="V990" s="4"/>
    </row>
    <row r="991" ht="14.25" customHeight="1">
      <c r="G991" s="3"/>
      <c r="V991" s="4"/>
    </row>
    <row r="992" ht="14.25" customHeight="1">
      <c r="G992" s="3"/>
      <c r="V992" s="4"/>
    </row>
    <row r="993" ht="14.25" customHeight="1">
      <c r="G993" s="3"/>
      <c r="V993" s="4"/>
    </row>
    <row r="994" ht="14.25" customHeight="1">
      <c r="G994" s="3"/>
      <c r="V994" s="4"/>
    </row>
  </sheetData>
  <mergeCells count="3">
    <mergeCell ref="A16:B16"/>
    <mergeCell ref="K16:M16"/>
    <mergeCell ref="R17:S17"/>
  </mergeCells>
  <conditionalFormatting sqref="V18:V50 V63:V77 V79">
    <cfRule type="cellIs" dxfId="0" priority="1" operator="notEqual">
      <formula>0</formula>
    </cfRule>
  </conditionalFormatting>
  <conditionalFormatting sqref="V59">
    <cfRule type="cellIs" dxfId="0" priority="2" operator="notEqual">
      <formula>0</formula>
    </cfRule>
  </conditionalFormatting>
  <conditionalFormatting sqref="V52">
    <cfRule type="cellIs" dxfId="0" priority="3" operator="notEqual">
      <formula>0</formula>
    </cfRule>
  </conditionalFormatting>
  <conditionalFormatting sqref="V53:V58 V80:V83">
    <cfRule type="cellIs" dxfId="0" priority="4" operator="notEqual">
      <formula>0</formula>
    </cfRule>
  </conditionalFormatting>
  <conditionalFormatting sqref="V80">
    <cfRule type="cellIs" dxfId="0" priority="5" operator="notEqual">
      <formula>0</formula>
    </cfRule>
  </conditionalFormatting>
  <conditionalFormatting sqref="V71:V75">
    <cfRule type="cellIs" dxfId="0" priority="6" operator="notEqual">
      <formula>0</formula>
    </cfRule>
  </conditionalFormatting>
  <conditionalFormatting sqref="V54">
    <cfRule type="cellIs" dxfId="0" priority="7" operator="notEqual">
      <formula>0</formula>
    </cfRule>
  </conditionalFormatting>
  <conditionalFormatting sqref="V72">
    <cfRule type="cellIs" dxfId="0" priority="8" operator="notEqual">
      <formula>0</formula>
    </cfRule>
  </conditionalFormatting>
  <conditionalFormatting sqref="V73:V75">
    <cfRule type="cellIs" dxfId="0" priority="9" operator="notEqual">
      <formula>0</formula>
    </cfRule>
  </conditionalFormatting>
  <conditionalFormatting sqref="V55:V56">
    <cfRule type="cellIs" dxfId="0" priority="10" operator="notEqual">
      <formula>0</formula>
    </cfRule>
  </conditionalFormatting>
  <conditionalFormatting sqref="V57">
    <cfRule type="cellIs" dxfId="0" priority="11" operator="notEqual">
      <formula>0</formula>
    </cfRule>
  </conditionalFormatting>
  <conditionalFormatting sqref="V69:V75">
    <cfRule type="cellIs" dxfId="0" priority="12" operator="notEqual">
      <formula>0</formula>
    </cfRule>
  </conditionalFormatting>
  <conditionalFormatting sqref="V51">
    <cfRule type="cellIs" dxfId="0" priority="13" operator="notEqual">
      <formula>0</formula>
    </cfRule>
  </conditionalFormatting>
  <conditionalFormatting sqref="V58 V81 V83">
    <cfRule type="cellIs" dxfId="0" priority="14" operator="notEqual">
      <formula>0</formula>
    </cfRule>
  </conditionalFormatting>
  <conditionalFormatting sqref="V62">
    <cfRule type="cellIs" dxfId="0" priority="15" operator="notEqual">
      <formula>0</formula>
    </cfRule>
  </conditionalFormatting>
  <conditionalFormatting sqref="V58 V60:V61 V82:V83">
    <cfRule type="cellIs" dxfId="0" priority="16" operator="notEqual">
      <formula>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88"/>
  </cols>
  <sheetData>
    <row r="1">
      <c r="C1" s="34"/>
    </row>
    <row r="2">
      <c r="C2" s="35" t="s">
        <v>101</v>
      </c>
      <c r="E2" s="36">
        <v>0.1</v>
      </c>
    </row>
    <row r="3">
      <c r="B3" s="25" t="s">
        <v>40</v>
      </c>
      <c r="C3" s="37">
        <v>477.0</v>
      </c>
      <c r="E3" s="37">
        <f t="shared" ref="E3:E39" si="1">INT(C3*$E$2)</f>
        <v>47</v>
      </c>
    </row>
    <row r="4">
      <c r="B4" s="25" t="s">
        <v>41</v>
      </c>
      <c r="C4" s="37">
        <v>329.0</v>
      </c>
      <c r="E4" s="37">
        <f t="shared" si="1"/>
        <v>32</v>
      </c>
    </row>
    <row r="5">
      <c r="B5" s="25" t="s">
        <v>42</v>
      </c>
      <c r="C5" s="37">
        <v>372.0</v>
      </c>
      <c r="E5" s="37">
        <f t="shared" si="1"/>
        <v>37</v>
      </c>
    </row>
    <row r="6">
      <c r="B6" s="25" t="s">
        <v>43</v>
      </c>
      <c r="C6" s="37">
        <v>370.0</v>
      </c>
      <c r="E6" s="37">
        <f t="shared" si="1"/>
        <v>37</v>
      </c>
    </row>
    <row r="7">
      <c r="B7" s="25" t="s">
        <v>44</v>
      </c>
      <c r="C7" s="37">
        <v>373.0</v>
      </c>
      <c r="E7" s="37">
        <f t="shared" si="1"/>
        <v>37</v>
      </c>
    </row>
    <row r="8">
      <c r="B8" s="25" t="s">
        <v>45</v>
      </c>
      <c r="C8" s="37">
        <v>372.0</v>
      </c>
      <c r="E8" s="37">
        <f t="shared" si="1"/>
        <v>37</v>
      </c>
    </row>
    <row r="9">
      <c r="B9" s="25" t="s">
        <v>46</v>
      </c>
      <c r="C9" s="37">
        <v>366.0</v>
      </c>
      <c r="E9" s="37">
        <f t="shared" si="1"/>
        <v>36</v>
      </c>
    </row>
    <row r="10">
      <c r="B10" s="25" t="s">
        <v>47</v>
      </c>
      <c r="C10" s="37">
        <v>367.0</v>
      </c>
      <c r="E10" s="37">
        <f t="shared" si="1"/>
        <v>36</v>
      </c>
    </row>
    <row r="11">
      <c r="B11" s="25" t="s">
        <v>48</v>
      </c>
      <c r="C11" s="37">
        <v>367.0</v>
      </c>
      <c r="E11" s="37">
        <f t="shared" si="1"/>
        <v>36</v>
      </c>
    </row>
    <row r="12">
      <c r="B12" s="25" t="s">
        <v>49</v>
      </c>
      <c r="C12" s="37">
        <v>366.0</v>
      </c>
      <c r="E12" s="37">
        <f t="shared" si="1"/>
        <v>36</v>
      </c>
    </row>
    <row r="13">
      <c r="B13" s="25" t="s">
        <v>50</v>
      </c>
      <c r="C13" s="37">
        <v>348.0</v>
      </c>
      <c r="E13" s="37">
        <f t="shared" si="1"/>
        <v>34</v>
      </c>
    </row>
    <row r="14">
      <c r="B14" s="25" t="s">
        <v>51</v>
      </c>
      <c r="C14" s="37">
        <v>370.0</v>
      </c>
      <c r="E14" s="37">
        <f t="shared" si="1"/>
        <v>37</v>
      </c>
    </row>
    <row r="15">
      <c r="B15" s="25" t="s">
        <v>52</v>
      </c>
      <c r="C15" s="37">
        <v>370.0</v>
      </c>
      <c r="E15" s="37">
        <f t="shared" si="1"/>
        <v>37</v>
      </c>
    </row>
    <row r="16">
      <c r="B16" s="25" t="s">
        <v>53</v>
      </c>
      <c r="C16" s="37">
        <v>371.0</v>
      </c>
      <c r="E16" s="37">
        <f t="shared" si="1"/>
        <v>37</v>
      </c>
    </row>
    <row r="17">
      <c r="B17" s="25" t="s">
        <v>54</v>
      </c>
      <c r="C17" s="37">
        <v>367.0</v>
      </c>
      <c r="E17" s="37">
        <f t="shared" si="1"/>
        <v>36</v>
      </c>
    </row>
    <row r="18">
      <c r="B18" s="25" t="s">
        <v>55</v>
      </c>
      <c r="C18" s="37">
        <v>372.0</v>
      </c>
      <c r="E18" s="37">
        <f t="shared" si="1"/>
        <v>37</v>
      </c>
    </row>
    <row r="19">
      <c r="B19" s="25" t="s">
        <v>56</v>
      </c>
      <c r="C19" s="37">
        <v>373.0</v>
      </c>
      <c r="E19" s="37">
        <f t="shared" si="1"/>
        <v>37</v>
      </c>
    </row>
    <row r="20">
      <c r="B20" s="25" t="s">
        <v>57</v>
      </c>
      <c r="C20" s="37">
        <v>372.0</v>
      </c>
      <c r="E20" s="37">
        <f t="shared" si="1"/>
        <v>37</v>
      </c>
    </row>
    <row r="21">
      <c r="B21" s="25" t="s">
        <v>58</v>
      </c>
      <c r="C21" s="37">
        <v>370.0</v>
      </c>
      <c r="E21" s="37">
        <f t="shared" si="1"/>
        <v>37</v>
      </c>
    </row>
    <row r="22">
      <c r="B22" s="25" t="s">
        <v>59</v>
      </c>
      <c r="C22" s="37">
        <v>344.0</v>
      </c>
      <c r="E22" s="37">
        <f t="shared" si="1"/>
        <v>34</v>
      </c>
    </row>
    <row r="23">
      <c r="B23" s="25" t="s">
        <v>60</v>
      </c>
      <c r="C23" s="37">
        <v>372.0</v>
      </c>
      <c r="E23" s="37">
        <f t="shared" si="1"/>
        <v>37</v>
      </c>
    </row>
    <row r="24">
      <c r="B24" s="25" t="s">
        <v>61</v>
      </c>
      <c r="C24" s="37">
        <v>370.0</v>
      </c>
      <c r="E24" s="37">
        <f t="shared" si="1"/>
        <v>37</v>
      </c>
    </row>
    <row r="25">
      <c r="B25" s="25" t="s">
        <v>62</v>
      </c>
      <c r="C25" s="37">
        <v>353.0</v>
      </c>
      <c r="E25" s="37">
        <f t="shared" si="1"/>
        <v>35</v>
      </c>
    </row>
    <row r="26">
      <c r="B26" s="25" t="s">
        <v>63</v>
      </c>
      <c r="C26" s="37">
        <v>366.0</v>
      </c>
      <c r="E26" s="37">
        <f t="shared" si="1"/>
        <v>36</v>
      </c>
    </row>
    <row r="27">
      <c r="B27" s="25" t="s">
        <v>64</v>
      </c>
      <c r="C27" s="37">
        <v>234.0</v>
      </c>
      <c r="E27" s="37">
        <f t="shared" si="1"/>
        <v>23</v>
      </c>
    </row>
    <row r="28">
      <c r="B28" s="25" t="s">
        <v>65</v>
      </c>
      <c r="C28" s="37">
        <v>361.0</v>
      </c>
      <c r="E28" s="37">
        <f t="shared" si="1"/>
        <v>36</v>
      </c>
    </row>
    <row r="29">
      <c r="B29" s="31" t="s">
        <v>66</v>
      </c>
      <c r="C29" s="37">
        <v>358.0</v>
      </c>
      <c r="E29" s="37">
        <f t="shared" si="1"/>
        <v>35</v>
      </c>
    </row>
    <row r="30">
      <c r="B30" s="25" t="s">
        <v>67</v>
      </c>
      <c r="C30" s="37">
        <v>322.0</v>
      </c>
      <c r="E30" s="37">
        <f t="shared" si="1"/>
        <v>32</v>
      </c>
    </row>
    <row r="31">
      <c r="B31" s="25" t="s">
        <v>68</v>
      </c>
      <c r="C31" s="37">
        <v>311.0</v>
      </c>
      <c r="E31" s="37">
        <f t="shared" si="1"/>
        <v>31</v>
      </c>
    </row>
    <row r="32">
      <c r="B32" s="32" t="s">
        <v>69</v>
      </c>
      <c r="C32" s="37">
        <v>208.0</v>
      </c>
      <c r="E32" s="37">
        <f t="shared" si="1"/>
        <v>20</v>
      </c>
    </row>
    <row r="33">
      <c r="B33" s="3" t="s">
        <v>70</v>
      </c>
      <c r="C33" s="37">
        <v>352.0</v>
      </c>
      <c r="E33" s="37">
        <f t="shared" si="1"/>
        <v>35</v>
      </c>
    </row>
    <row r="34">
      <c r="B34" s="25" t="s">
        <v>71</v>
      </c>
      <c r="C34" s="37">
        <v>286.0</v>
      </c>
      <c r="E34" s="37">
        <f t="shared" si="1"/>
        <v>28</v>
      </c>
    </row>
    <row r="35">
      <c r="B35" s="25" t="s">
        <v>72</v>
      </c>
      <c r="C35" s="37">
        <v>157.0</v>
      </c>
      <c r="E35" s="37">
        <f t="shared" si="1"/>
        <v>15</v>
      </c>
    </row>
    <row r="36">
      <c r="B36" s="25" t="s">
        <v>73</v>
      </c>
      <c r="C36" s="37">
        <v>136.0</v>
      </c>
      <c r="E36" s="37">
        <f t="shared" si="1"/>
        <v>13</v>
      </c>
    </row>
    <row r="37">
      <c r="B37" s="25" t="s">
        <v>74</v>
      </c>
      <c r="C37" s="37">
        <v>227.0</v>
      </c>
      <c r="E37" s="37">
        <f t="shared" si="1"/>
        <v>22</v>
      </c>
    </row>
    <row r="38">
      <c r="B38" s="25" t="s">
        <v>75</v>
      </c>
      <c r="C38" s="37">
        <v>210.0</v>
      </c>
      <c r="E38" s="37">
        <f t="shared" si="1"/>
        <v>21</v>
      </c>
    </row>
    <row r="39">
      <c r="B39" s="25" t="s">
        <v>76</v>
      </c>
      <c r="C39" s="37">
        <v>112.0</v>
      </c>
      <c r="E39" s="37">
        <f t="shared" si="1"/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75"/>
  </cols>
  <sheetData>
    <row r="1" ht="14.25" customHeight="1"/>
    <row r="2" ht="14.25" customHeight="1"/>
    <row r="3" ht="14.25" customHeight="1"/>
    <row r="4" ht="14.25" customHeight="1">
      <c r="C4" s="1" t="s">
        <v>102</v>
      </c>
    </row>
    <row r="5" ht="14.25" customHeight="1">
      <c r="C5" s="1" t="s">
        <v>103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25"/>
    <col customWidth="1" hidden="1" min="3" max="3" width="8.38"/>
    <col customWidth="1" hidden="1" min="4" max="4" width="4.75"/>
    <col customWidth="1" hidden="1" min="5" max="5" width="3.75"/>
    <col customWidth="1" hidden="1" min="6" max="6" width="9.13"/>
    <col customWidth="1" min="7" max="10" width="8.25"/>
    <col customWidth="1" min="11" max="11" width="14.88"/>
    <col customWidth="1" min="12" max="27" width="8.25"/>
  </cols>
  <sheetData>
    <row r="1" ht="14.25" customHeight="1">
      <c r="B1" s="1">
        <f t="shared" ref="B1:C1" si="1">COUNT(B3:B39)</f>
        <v>37</v>
      </c>
      <c r="C1" s="1">
        <f t="shared" si="1"/>
        <v>35</v>
      </c>
    </row>
    <row r="2" ht="14.25" customHeight="1">
      <c r="B2" s="1" t="s">
        <v>28</v>
      </c>
      <c r="C2" s="34" t="s">
        <v>104</v>
      </c>
      <c r="D2" s="34"/>
      <c r="E2" s="34"/>
      <c r="F2" s="34"/>
      <c r="G2" s="34" t="s">
        <v>105</v>
      </c>
      <c r="K2" s="34" t="s">
        <v>106</v>
      </c>
      <c r="L2" s="34" t="s">
        <v>105</v>
      </c>
    </row>
    <row r="3" ht="14.25" customHeight="1">
      <c r="A3" s="25" t="s">
        <v>40</v>
      </c>
      <c r="B3" s="38">
        <v>2725673.0</v>
      </c>
      <c r="C3" s="39">
        <f>IF(VLOOKUP(A3,'组织分包'!$D$18:$H$59,5,FALSE)&gt;0,1,"0")</f>
        <v>1</v>
      </c>
      <c r="D3" s="39">
        <f t="shared" ref="D3:D14" si="2">1/C3</f>
        <v>1</v>
      </c>
      <c r="E3" s="39">
        <f>IF(C3&gt;0,1,"")</f>
        <v>1</v>
      </c>
      <c r="F3" s="37">
        <f>IF(C3=0,"",E3)</f>
        <v>1</v>
      </c>
      <c r="G3" s="37">
        <f t="shared" ref="G3:G14" si="3">IF(C3=0,"",IF(F3&lt;$N$3,$L$3,IF(F3&lt;N4,$L$4,IF(F3&lt;$N$5,$L$5,IF(F3&lt;$N$6,$L$6,$L$7)))))</f>
        <v>10</v>
      </c>
      <c r="K3" s="36">
        <v>0.1</v>
      </c>
      <c r="L3" s="34">
        <v>10.0</v>
      </c>
      <c r="M3" s="37">
        <f t="shared" ref="M3:M6" si="4">ROUNDUP($C$1*K3)</f>
        <v>4</v>
      </c>
      <c r="N3" s="37">
        <f>M3</f>
        <v>4</v>
      </c>
    </row>
    <row r="4" ht="14.25" customHeight="1">
      <c r="A4" s="25" t="s">
        <v>41</v>
      </c>
      <c r="B4" s="38">
        <v>2317235.0</v>
      </c>
      <c r="C4" s="39">
        <f>IF(VLOOKUP(A4,'组织分包'!$D$18:$H$59,5,FALSE)&gt;0,1,"0")</f>
        <v>1</v>
      </c>
      <c r="D4" s="39">
        <f t="shared" si="2"/>
        <v>1</v>
      </c>
      <c r="E4" s="39">
        <f t="shared" ref="E4:E39" si="5">E3+D4</f>
        <v>2</v>
      </c>
      <c r="F4" s="37">
        <f t="shared" ref="F4:F39" si="6">IF(D4=0,"",E4)</f>
        <v>2</v>
      </c>
      <c r="G4" s="37">
        <f t="shared" si="3"/>
        <v>10</v>
      </c>
      <c r="K4" s="36">
        <v>0.2</v>
      </c>
      <c r="L4" s="34">
        <v>8.0</v>
      </c>
      <c r="M4" s="37">
        <f t="shared" si="4"/>
        <v>7</v>
      </c>
      <c r="N4" s="37">
        <f t="shared" ref="N4:N7" si="7">N3+M4</f>
        <v>11</v>
      </c>
    </row>
    <row r="5" ht="14.25" customHeight="1">
      <c r="A5" s="25" t="s">
        <v>42</v>
      </c>
      <c r="B5" s="38">
        <v>2144859.0</v>
      </c>
      <c r="C5" s="39">
        <f>IF(VLOOKUP(A5,'组织分包'!$D$18:$H$59,5,FALSE)&gt;0,1,"0")</f>
        <v>1</v>
      </c>
      <c r="D5" s="39">
        <f t="shared" si="2"/>
        <v>1</v>
      </c>
      <c r="E5" s="39">
        <f t="shared" si="5"/>
        <v>3</v>
      </c>
      <c r="F5" s="37">
        <f t="shared" si="6"/>
        <v>3</v>
      </c>
      <c r="G5" s="37">
        <f t="shared" si="3"/>
        <v>10</v>
      </c>
      <c r="K5" s="36">
        <v>0.3</v>
      </c>
      <c r="L5" s="34">
        <v>6.0</v>
      </c>
      <c r="M5" s="37">
        <f t="shared" si="4"/>
        <v>11</v>
      </c>
      <c r="N5" s="37">
        <f t="shared" si="7"/>
        <v>22</v>
      </c>
    </row>
    <row r="6" ht="14.25" customHeight="1">
      <c r="A6" s="25" t="s">
        <v>43</v>
      </c>
      <c r="B6" s="38">
        <v>2105354.0</v>
      </c>
      <c r="C6" s="39">
        <f>IF(VLOOKUP(A6,'组织分包'!$D$18:$H$59,5,FALSE)&gt;0,1,"0")</f>
        <v>1</v>
      </c>
      <c r="D6" s="39">
        <f t="shared" si="2"/>
        <v>1</v>
      </c>
      <c r="E6" s="39">
        <f t="shared" si="5"/>
        <v>4</v>
      </c>
      <c r="F6" s="37">
        <f t="shared" si="6"/>
        <v>4</v>
      </c>
      <c r="G6" s="37">
        <f t="shared" si="3"/>
        <v>8</v>
      </c>
      <c r="K6" s="36">
        <v>0.3</v>
      </c>
      <c r="L6" s="34">
        <v>5.0</v>
      </c>
      <c r="M6" s="37">
        <f t="shared" si="4"/>
        <v>11</v>
      </c>
      <c r="N6" s="37">
        <f t="shared" si="7"/>
        <v>33</v>
      </c>
    </row>
    <row r="7" ht="14.25" customHeight="1">
      <c r="A7" s="25" t="s">
        <v>45</v>
      </c>
      <c r="B7" s="38">
        <v>2071893.0</v>
      </c>
      <c r="C7" s="39">
        <f>IF(VLOOKUP(A7,'组织分包'!$D$18:$H$59,5,FALSE)&gt;0,1,"0")</f>
        <v>1</v>
      </c>
      <c r="D7" s="39">
        <f t="shared" si="2"/>
        <v>1</v>
      </c>
      <c r="E7" s="39">
        <f t="shared" si="5"/>
        <v>5</v>
      </c>
      <c r="F7" s="37">
        <f t="shared" si="6"/>
        <v>5</v>
      </c>
      <c r="G7" s="37">
        <f t="shared" si="3"/>
        <v>6</v>
      </c>
      <c r="K7" s="36">
        <v>0.1</v>
      </c>
      <c r="L7" s="34">
        <v>3.0</v>
      </c>
      <c r="M7" s="37">
        <f>$C$1-SUM(M3:M6)</f>
        <v>2</v>
      </c>
      <c r="N7" s="37">
        <f t="shared" si="7"/>
        <v>35</v>
      </c>
    </row>
    <row r="8" ht="14.25" customHeight="1">
      <c r="A8" s="25" t="s">
        <v>46</v>
      </c>
      <c r="B8" s="38">
        <v>2051741.0</v>
      </c>
      <c r="C8" s="39">
        <f>IF(VLOOKUP(A8,'组织分包'!$D$18:$H$59,5,FALSE)&gt;0,1,"0")</f>
        <v>1</v>
      </c>
      <c r="D8" s="39">
        <f t="shared" si="2"/>
        <v>1</v>
      </c>
      <c r="E8" s="39">
        <f t="shared" si="5"/>
        <v>6</v>
      </c>
      <c r="F8" s="37">
        <f t="shared" si="6"/>
        <v>6</v>
      </c>
      <c r="G8" s="37">
        <f t="shared" si="3"/>
        <v>6</v>
      </c>
    </row>
    <row r="9" ht="14.25" customHeight="1">
      <c r="A9" s="25" t="s">
        <v>47</v>
      </c>
      <c r="B9" s="38">
        <v>2034644.0</v>
      </c>
      <c r="C9" s="39">
        <f>IF(VLOOKUP(A9,'组织分包'!$D$18:$H$59,5,FALSE)&gt;0,1,"0")</f>
        <v>1</v>
      </c>
      <c r="D9" s="39">
        <f t="shared" si="2"/>
        <v>1</v>
      </c>
      <c r="E9" s="39">
        <f t="shared" si="5"/>
        <v>7</v>
      </c>
      <c r="F9" s="37">
        <f t="shared" si="6"/>
        <v>7</v>
      </c>
      <c r="G9" s="37">
        <f t="shared" si="3"/>
        <v>6</v>
      </c>
    </row>
    <row r="10" ht="14.25" customHeight="1">
      <c r="A10" s="25" t="s">
        <v>44</v>
      </c>
      <c r="B10" s="38">
        <v>2013595.0</v>
      </c>
      <c r="C10" s="39">
        <f>IF(VLOOKUP(A10,'组织分包'!$D$18:$H$59,5,FALSE)&gt;0,1,"0")</f>
        <v>1</v>
      </c>
      <c r="D10" s="39">
        <f t="shared" si="2"/>
        <v>1</v>
      </c>
      <c r="E10" s="39">
        <f t="shared" si="5"/>
        <v>8</v>
      </c>
      <c r="F10" s="37">
        <f t="shared" si="6"/>
        <v>8</v>
      </c>
      <c r="G10" s="37">
        <f t="shared" si="3"/>
        <v>6</v>
      </c>
    </row>
    <row r="11" ht="14.25" customHeight="1">
      <c r="A11" s="25" t="s">
        <v>48</v>
      </c>
      <c r="B11" s="38">
        <v>1946441.0</v>
      </c>
      <c r="C11" s="39">
        <f>IF(VLOOKUP(A11,'组织分包'!$D$18:$H$59,5,FALSE)&gt;0,1,"0")</f>
        <v>1</v>
      </c>
      <c r="D11" s="39">
        <f t="shared" si="2"/>
        <v>1</v>
      </c>
      <c r="E11" s="39">
        <f t="shared" si="5"/>
        <v>9</v>
      </c>
      <c r="F11" s="37">
        <f t="shared" si="6"/>
        <v>9</v>
      </c>
      <c r="G11" s="37">
        <f t="shared" si="3"/>
        <v>6</v>
      </c>
    </row>
    <row r="12" ht="14.25" customHeight="1">
      <c r="A12" s="25" t="s">
        <v>51</v>
      </c>
      <c r="B12" s="38">
        <v>1927372.0</v>
      </c>
      <c r="C12" s="39">
        <f>IF(VLOOKUP(A12,'组织分包'!$D$18:$H$59,5,FALSE)&gt;0,1,"0")</f>
        <v>1</v>
      </c>
      <c r="D12" s="39">
        <f t="shared" si="2"/>
        <v>1</v>
      </c>
      <c r="E12" s="39">
        <f t="shared" si="5"/>
        <v>10</v>
      </c>
      <c r="F12" s="37">
        <f t="shared" si="6"/>
        <v>10</v>
      </c>
      <c r="G12" s="37">
        <f t="shared" si="3"/>
        <v>6</v>
      </c>
    </row>
    <row r="13" ht="14.25" customHeight="1">
      <c r="A13" s="25" t="s">
        <v>49</v>
      </c>
      <c r="B13" s="38">
        <v>1902010.0</v>
      </c>
      <c r="C13" s="39">
        <f>IF(VLOOKUP(A13,'组织分包'!$D$18:$H$59,5,FALSE)&gt;0,1,"0")</f>
        <v>1</v>
      </c>
      <c r="D13" s="39">
        <f t="shared" si="2"/>
        <v>1</v>
      </c>
      <c r="E13" s="39">
        <f t="shared" si="5"/>
        <v>11</v>
      </c>
      <c r="F13" s="37">
        <f t="shared" si="6"/>
        <v>11</v>
      </c>
      <c r="G13" s="37">
        <f t="shared" si="3"/>
        <v>6</v>
      </c>
    </row>
    <row r="14" ht="14.25" customHeight="1">
      <c r="A14" s="25" t="s">
        <v>52</v>
      </c>
      <c r="B14" s="38">
        <v>1883583.0</v>
      </c>
      <c r="C14" s="39">
        <f>IF(VLOOKUP(A14,'组织分包'!$D$18:$H$59,5,FALSE)&gt;0,1,"0")</f>
        <v>1</v>
      </c>
      <c r="D14" s="39">
        <f t="shared" si="2"/>
        <v>1</v>
      </c>
      <c r="E14" s="39">
        <f t="shared" si="5"/>
        <v>12</v>
      </c>
      <c r="F14" s="37">
        <f t="shared" si="6"/>
        <v>12</v>
      </c>
      <c r="G14" s="37">
        <f t="shared" si="3"/>
        <v>6</v>
      </c>
    </row>
    <row r="15" ht="14.25" customHeight="1">
      <c r="A15" s="25" t="s">
        <v>50</v>
      </c>
      <c r="B15" s="38">
        <v>1868233.0</v>
      </c>
      <c r="C15" s="39" t="str">
        <f>IF(VLOOKUP(A15,'组织分包'!$D$18:$H$59,5,FALSE)&gt;0,1,"0")</f>
        <v>0</v>
      </c>
      <c r="D15" s="39">
        <f>IFError(1/C15,0)</f>
        <v>0</v>
      </c>
      <c r="E15" s="39">
        <f t="shared" si="5"/>
        <v>12</v>
      </c>
      <c r="F15" s="37" t="str">
        <f t="shared" si="6"/>
        <v/>
      </c>
      <c r="G15" s="37">
        <f>IF(C15=0,"",IF(F15&lt;$N$3,$L$3,IF(F15&lt;$N$4,$L$4,IF(F15&lt;$N$5,$L$5,IF(F15&lt;$N$6,$L$6,$L$7)))))</f>
        <v>3</v>
      </c>
    </row>
    <row r="16" ht="14.25" customHeight="1">
      <c r="A16" s="25" t="s">
        <v>56</v>
      </c>
      <c r="B16" s="38">
        <v>1801464.0</v>
      </c>
      <c r="C16" s="39">
        <f>IF(VLOOKUP(A16,'组织分包'!$D$18:$H$59,5,FALSE)&gt;0,1,"0")</f>
        <v>1</v>
      </c>
      <c r="D16" s="39">
        <f t="shared" ref="D16:D35" si="8">1/C16</f>
        <v>1</v>
      </c>
      <c r="E16" s="39">
        <f t="shared" si="5"/>
        <v>13</v>
      </c>
      <c r="F16" s="37">
        <f t="shared" si="6"/>
        <v>13</v>
      </c>
      <c r="G16" s="37">
        <f t="shared" ref="G16:G39" si="9">IF(C16=0,"",IF(F16&lt;$N$3,$L$3,IF(F16&lt;N17,$L$4,IF(F16&lt;$N$5,$L$5,IF(F16&lt;$N$6,$L$6,$L$7)))))</f>
        <v>6</v>
      </c>
    </row>
    <row r="17" ht="14.25" customHeight="1">
      <c r="A17" s="25" t="s">
        <v>53</v>
      </c>
      <c r="B17" s="38">
        <v>1798517.0</v>
      </c>
      <c r="C17" s="39">
        <f>IF(VLOOKUP(A17,'组织分包'!$D$18:$H$59,5,FALSE)&gt;0,1,"0")</f>
        <v>1</v>
      </c>
      <c r="D17" s="39">
        <f t="shared" si="8"/>
        <v>1</v>
      </c>
      <c r="E17" s="39">
        <f t="shared" si="5"/>
        <v>14</v>
      </c>
      <c r="F17" s="37">
        <f t="shared" si="6"/>
        <v>14</v>
      </c>
      <c r="G17" s="37">
        <f t="shared" si="9"/>
        <v>6</v>
      </c>
    </row>
    <row r="18" ht="14.25" customHeight="1">
      <c r="A18" s="25" t="s">
        <v>54</v>
      </c>
      <c r="B18" s="38">
        <v>1785448.0</v>
      </c>
      <c r="C18" s="39">
        <f>IF(VLOOKUP(A18,'组织分包'!$D$18:$H$59,5,FALSE)&gt;0,1,"0")</f>
        <v>1</v>
      </c>
      <c r="D18" s="39">
        <f t="shared" si="8"/>
        <v>1</v>
      </c>
      <c r="E18" s="39">
        <f t="shared" si="5"/>
        <v>15</v>
      </c>
      <c r="F18" s="37">
        <f t="shared" si="6"/>
        <v>15</v>
      </c>
      <c r="G18" s="37">
        <f t="shared" si="9"/>
        <v>6</v>
      </c>
    </row>
    <row r="19" ht="14.25" customHeight="1">
      <c r="A19" s="25" t="s">
        <v>55</v>
      </c>
      <c r="B19" s="38">
        <v>1777952.0</v>
      </c>
      <c r="C19" s="39">
        <f>IF(VLOOKUP(A19,'组织分包'!$D$18:$H$59,5,FALSE)&gt;0,1,"0")</f>
        <v>1</v>
      </c>
      <c r="D19" s="39">
        <f t="shared" si="8"/>
        <v>1</v>
      </c>
      <c r="E19" s="39">
        <f t="shared" si="5"/>
        <v>16</v>
      </c>
      <c r="F19" s="37">
        <f t="shared" si="6"/>
        <v>16</v>
      </c>
      <c r="G19" s="37">
        <f t="shared" si="9"/>
        <v>6</v>
      </c>
    </row>
    <row r="20" ht="14.25" customHeight="1">
      <c r="A20" s="25" t="s">
        <v>57</v>
      </c>
      <c r="B20" s="38">
        <v>1738888.0</v>
      </c>
      <c r="C20" s="39">
        <f>IF(VLOOKUP(A20,'组织分包'!$D$18:$H$59,5,FALSE)&gt;0,1,"0")</f>
        <v>1</v>
      </c>
      <c r="D20" s="39">
        <f t="shared" si="8"/>
        <v>1</v>
      </c>
      <c r="E20" s="39">
        <f t="shared" si="5"/>
        <v>17</v>
      </c>
      <c r="F20" s="37">
        <f t="shared" si="6"/>
        <v>17</v>
      </c>
      <c r="G20" s="37">
        <f t="shared" si="9"/>
        <v>6</v>
      </c>
    </row>
    <row r="21" ht="14.25" customHeight="1">
      <c r="A21" s="25" t="s">
        <v>61</v>
      </c>
      <c r="B21" s="38">
        <v>1680630.0</v>
      </c>
      <c r="C21" s="39">
        <f>IF(VLOOKUP(A21,'组织分包'!$D$18:$H$59,5,FALSE)&gt;0,1,"0")</f>
        <v>1</v>
      </c>
      <c r="D21" s="39">
        <f t="shared" si="8"/>
        <v>1</v>
      </c>
      <c r="E21" s="39">
        <f t="shared" si="5"/>
        <v>18</v>
      </c>
      <c r="F21" s="37">
        <f t="shared" si="6"/>
        <v>18</v>
      </c>
      <c r="G21" s="37">
        <f t="shared" si="9"/>
        <v>6</v>
      </c>
    </row>
    <row r="22" ht="14.25" customHeight="1">
      <c r="A22" s="25" t="s">
        <v>59</v>
      </c>
      <c r="B22" s="38">
        <v>1676205.0</v>
      </c>
      <c r="C22" s="39">
        <f>IF(VLOOKUP(A22,'组织分包'!$D$18:$H$59,5,FALSE)&gt;0,1,"0")</f>
        <v>1</v>
      </c>
      <c r="D22" s="39">
        <f t="shared" si="8"/>
        <v>1</v>
      </c>
      <c r="E22" s="39">
        <f t="shared" si="5"/>
        <v>19</v>
      </c>
      <c r="F22" s="37">
        <f t="shared" si="6"/>
        <v>19</v>
      </c>
      <c r="G22" s="37">
        <f t="shared" si="9"/>
        <v>6</v>
      </c>
    </row>
    <row r="23" ht="14.25" customHeight="1">
      <c r="A23" s="25" t="s">
        <v>58</v>
      </c>
      <c r="B23" s="38">
        <v>1651300.0</v>
      </c>
      <c r="C23" s="39">
        <f>IF(VLOOKUP(A23,'组织分包'!$D$18:$H$59,5,FALSE)&gt;0,1,"0")</f>
        <v>1</v>
      </c>
      <c r="D23" s="39">
        <f t="shared" si="8"/>
        <v>1</v>
      </c>
      <c r="E23" s="39">
        <f t="shared" si="5"/>
        <v>20</v>
      </c>
      <c r="F23" s="37">
        <f t="shared" si="6"/>
        <v>20</v>
      </c>
      <c r="G23" s="37">
        <f t="shared" si="9"/>
        <v>6</v>
      </c>
    </row>
    <row r="24" ht="14.25" customHeight="1">
      <c r="A24" s="25" t="s">
        <v>60</v>
      </c>
      <c r="B24" s="38">
        <v>1647787.0</v>
      </c>
      <c r="C24" s="39">
        <f>IF(VLOOKUP(A24,'组织分包'!$D$18:$H$59,5,FALSE)&gt;0,1,"0")</f>
        <v>1</v>
      </c>
      <c r="D24" s="39">
        <f t="shared" si="8"/>
        <v>1</v>
      </c>
      <c r="E24" s="39">
        <f t="shared" si="5"/>
        <v>21</v>
      </c>
      <c r="F24" s="37">
        <f t="shared" si="6"/>
        <v>21</v>
      </c>
      <c r="G24" s="37">
        <f t="shared" si="9"/>
        <v>6</v>
      </c>
    </row>
    <row r="25" ht="14.25" customHeight="1">
      <c r="A25" s="25" t="s">
        <v>62</v>
      </c>
      <c r="B25" s="38">
        <v>1586948.0</v>
      </c>
      <c r="C25" s="39">
        <f>IF(VLOOKUP(A25,'组织分包'!$D$18:$H$59,5,FALSE)&gt;0,1,"0")</f>
        <v>1</v>
      </c>
      <c r="D25" s="39">
        <f t="shared" si="8"/>
        <v>1</v>
      </c>
      <c r="E25" s="39">
        <f t="shared" si="5"/>
        <v>22</v>
      </c>
      <c r="F25" s="37">
        <f t="shared" si="6"/>
        <v>22</v>
      </c>
      <c r="G25" s="37">
        <f t="shared" si="9"/>
        <v>5</v>
      </c>
    </row>
    <row r="26" ht="14.25" customHeight="1">
      <c r="A26" s="25" t="s">
        <v>63</v>
      </c>
      <c r="B26" s="38">
        <v>1564713.0</v>
      </c>
      <c r="C26" s="39">
        <f>IF(VLOOKUP(A26,'组织分包'!$D$18:$H$59,5,FALSE)&gt;0,1,"0")</f>
        <v>1</v>
      </c>
      <c r="D26" s="39">
        <f t="shared" si="8"/>
        <v>1</v>
      </c>
      <c r="E26" s="39">
        <f t="shared" si="5"/>
        <v>23</v>
      </c>
      <c r="F26" s="37">
        <f t="shared" si="6"/>
        <v>23</v>
      </c>
      <c r="G26" s="37">
        <f t="shared" si="9"/>
        <v>5</v>
      </c>
    </row>
    <row r="27" ht="14.25" customHeight="1">
      <c r="A27" s="25" t="s">
        <v>64</v>
      </c>
      <c r="B27" s="38">
        <v>1509937.0</v>
      </c>
      <c r="C27" s="39">
        <f>IF(VLOOKUP(A27,'组织分包'!$D$18:$H$59,5,FALSE)&gt;0,1,"0")</f>
        <v>1</v>
      </c>
      <c r="D27" s="39">
        <f t="shared" si="8"/>
        <v>1</v>
      </c>
      <c r="E27" s="39">
        <f t="shared" si="5"/>
        <v>24</v>
      </c>
      <c r="F27" s="37">
        <f t="shared" si="6"/>
        <v>24</v>
      </c>
      <c r="G27" s="37">
        <f t="shared" si="9"/>
        <v>5</v>
      </c>
    </row>
    <row r="28" ht="14.25" customHeight="1">
      <c r="A28" s="25" t="s">
        <v>65</v>
      </c>
      <c r="B28" s="38">
        <v>1483250.0</v>
      </c>
      <c r="C28" s="39">
        <f>IF(VLOOKUP(A28,'组织分包'!$D$18:$H$59,5,FALSE)&gt;0,1,"0")</f>
        <v>1</v>
      </c>
      <c r="D28" s="39">
        <f t="shared" si="8"/>
        <v>1</v>
      </c>
      <c r="E28" s="39">
        <f t="shared" si="5"/>
        <v>25</v>
      </c>
      <c r="F28" s="37">
        <f t="shared" si="6"/>
        <v>25</v>
      </c>
      <c r="G28" s="37">
        <f t="shared" si="9"/>
        <v>5</v>
      </c>
    </row>
    <row r="29" ht="14.25" customHeight="1">
      <c r="A29" s="31" t="s">
        <v>66</v>
      </c>
      <c r="B29" s="38">
        <v>1450943.0</v>
      </c>
      <c r="C29" s="39">
        <f>IF(VLOOKUP(A29,'组织分包'!$D$18:$H$59,5,FALSE)&gt;0,1,"0")</f>
        <v>1</v>
      </c>
      <c r="D29" s="39">
        <f t="shared" si="8"/>
        <v>1</v>
      </c>
      <c r="E29" s="39">
        <f t="shared" si="5"/>
        <v>26</v>
      </c>
      <c r="F29" s="37">
        <f t="shared" si="6"/>
        <v>26</v>
      </c>
      <c r="G29" s="37">
        <f t="shared" si="9"/>
        <v>5</v>
      </c>
    </row>
    <row r="30" ht="14.25" customHeight="1">
      <c r="A30" s="25" t="s">
        <v>68</v>
      </c>
      <c r="B30" s="38">
        <v>1414585.0</v>
      </c>
      <c r="C30" s="39">
        <f>IF(VLOOKUP(A30,'组织分包'!$D$18:$H$59,5,FALSE)&gt;0,1,"0")</f>
        <v>1</v>
      </c>
      <c r="D30" s="39">
        <f t="shared" si="8"/>
        <v>1</v>
      </c>
      <c r="E30" s="39">
        <f t="shared" si="5"/>
        <v>27</v>
      </c>
      <c r="F30" s="37">
        <f t="shared" si="6"/>
        <v>27</v>
      </c>
      <c r="G30" s="37">
        <f t="shared" si="9"/>
        <v>5</v>
      </c>
    </row>
    <row r="31" ht="14.25" customHeight="1">
      <c r="A31" s="25" t="s">
        <v>70</v>
      </c>
      <c r="B31" s="38">
        <v>1412660.0</v>
      </c>
      <c r="C31" s="39">
        <f>IF(VLOOKUP(A31,'组织分包'!$D$18:$H$59,5,FALSE)&gt;0,1,"0")</f>
        <v>1</v>
      </c>
      <c r="D31" s="39">
        <f t="shared" si="8"/>
        <v>1</v>
      </c>
      <c r="E31" s="39">
        <f t="shared" si="5"/>
        <v>28</v>
      </c>
      <c r="F31" s="37">
        <f t="shared" si="6"/>
        <v>28</v>
      </c>
      <c r="G31" s="37">
        <f t="shared" si="9"/>
        <v>5</v>
      </c>
    </row>
    <row r="32" ht="14.25" customHeight="1">
      <c r="A32" s="25" t="s">
        <v>67</v>
      </c>
      <c r="B32" s="38">
        <v>1390656.0</v>
      </c>
      <c r="C32" s="39">
        <f>IF(VLOOKUP(A32,'组织分包'!$D$18:$H$59,5,FALSE)&gt;0,1,"0")</f>
        <v>1</v>
      </c>
      <c r="D32" s="39">
        <f t="shared" si="8"/>
        <v>1</v>
      </c>
      <c r="E32" s="39">
        <f t="shared" si="5"/>
        <v>29</v>
      </c>
      <c r="F32" s="37">
        <f t="shared" si="6"/>
        <v>29</v>
      </c>
      <c r="G32" s="37">
        <f t="shared" si="9"/>
        <v>5</v>
      </c>
      <c r="K32" s="36">
        <v>0.2</v>
      </c>
    </row>
    <row r="33" ht="14.25" customHeight="1">
      <c r="A33" s="25" t="s">
        <v>69</v>
      </c>
      <c r="B33" s="40">
        <v>1388077.0</v>
      </c>
      <c r="C33" s="39">
        <f>IF(VLOOKUP(A33,'组织分包'!$D$18:$H$59,5,FALSE)&gt;0,1,"0")</f>
        <v>1</v>
      </c>
      <c r="D33" s="39">
        <f t="shared" si="8"/>
        <v>1</v>
      </c>
      <c r="E33" s="39">
        <f t="shared" si="5"/>
        <v>30</v>
      </c>
      <c r="F33" s="37">
        <f t="shared" si="6"/>
        <v>30</v>
      </c>
      <c r="G33" s="37">
        <f t="shared" si="9"/>
        <v>5</v>
      </c>
    </row>
    <row r="34" ht="14.25" customHeight="1">
      <c r="A34" s="25" t="s">
        <v>71</v>
      </c>
      <c r="B34" s="40">
        <v>1245460.0</v>
      </c>
      <c r="C34" s="39">
        <f>IF(VLOOKUP(A34,'组织分包'!$D$18:$H$59,5,FALSE)&gt;0,1,"0")</f>
        <v>1</v>
      </c>
      <c r="D34" s="39">
        <f t="shared" si="8"/>
        <v>1</v>
      </c>
      <c r="E34" s="39">
        <f t="shared" si="5"/>
        <v>31</v>
      </c>
      <c r="F34" s="37">
        <f t="shared" si="6"/>
        <v>31</v>
      </c>
      <c r="G34" s="37">
        <f t="shared" si="9"/>
        <v>5</v>
      </c>
    </row>
    <row r="35" ht="14.25" customHeight="1">
      <c r="A35" s="25" t="s">
        <v>73</v>
      </c>
      <c r="B35" s="40">
        <v>1219648.0</v>
      </c>
      <c r="C35" s="39">
        <f>IF(VLOOKUP(A35,'组织分包'!$D$18:$H$59,5,FALSE)&gt;0,1,"0")</f>
        <v>1</v>
      </c>
      <c r="D35" s="39">
        <f t="shared" si="8"/>
        <v>1</v>
      </c>
      <c r="E35" s="39">
        <f t="shared" si="5"/>
        <v>32</v>
      </c>
      <c r="F35" s="37">
        <f t="shared" si="6"/>
        <v>32</v>
      </c>
      <c r="G35" s="37">
        <f t="shared" si="9"/>
        <v>5</v>
      </c>
    </row>
    <row r="36" ht="14.25" customHeight="1">
      <c r="A36" s="25" t="s">
        <v>72</v>
      </c>
      <c r="B36" s="40">
        <v>1218787.0</v>
      </c>
      <c r="C36" s="39" t="str">
        <f>IF(VLOOKUP(A36,'组织分包'!$D$18:$H$59,5,FALSE)&gt;0,1,"0")</f>
        <v>0</v>
      </c>
      <c r="D36" s="39">
        <f>IFError(1/C36,0)</f>
        <v>0</v>
      </c>
      <c r="E36" s="39">
        <f t="shared" si="5"/>
        <v>32</v>
      </c>
      <c r="F36" s="37" t="str">
        <f t="shared" si="6"/>
        <v/>
      </c>
      <c r="G36" s="37">
        <f t="shared" si="9"/>
        <v>3</v>
      </c>
    </row>
    <row r="37" ht="14.25" customHeight="1">
      <c r="A37" s="25" t="s">
        <v>74</v>
      </c>
      <c r="B37" s="40">
        <v>1179860.0</v>
      </c>
      <c r="C37" s="39">
        <f>IF(VLOOKUP(A37,'组织分包'!$D$18:$H$59,5,FALSE)&gt;0,1,"0")</f>
        <v>1</v>
      </c>
      <c r="D37" s="39">
        <f t="shared" ref="D37:D39" si="10">1/C37</f>
        <v>1</v>
      </c>
      <c r="E37" s="39">
        <f t="shared" si="5"/>
        <v>33</v>
      </c>
      <c r="F37" s="37">
        <f t="shared" si="6"/>
        <v>33</v>
      </c>
      <c r="G37" s="37">
        <f t="shared" si="9"/>
        <v>3</v>
      </c>
    </row>
    <row r="38">
      <c r="A38" s="25" t="s">
        <v>75</v>
      </c>
      <c r="B38" s="40">
        <v>958322.0</v>
      </c>
      <c r="C38" s="39">
        <f>IF(VLOOKUP(A38,'组织分包'!$D$18:$H$59,5,FALSE)&gt;0,1,"0")</f>
        <v>1</v>
      </c>
      <c r="D38" s="39">
        <f t="shared" si="10"/>
        <v>1</v>
      </c>
      <c r="E38" s="39">
        <f t="shared" si="5"/>
        <v>34</v>
      </c>
      <c r="F38" s="37">
        <f t="shared" si="6"/>
        <v>34</v>
      </c>
      <c r="G38" s="37">
        <f t="shared" si="9"/>
        <v>3</v>
      </c>
    </row>
    <row r="39" ht="14.25" customHeight="1">
      <c r="A39" s="25" t="s">
        <v>76</v>
      </c>
      <c r="B39" s="40">
        <v>915558.0</v>
      </c>
      <c r="C39" s="39">
        <f>IF(VLOOKUP(A39,'组织分包'!$D$18:$H$59,5,FALSE)&gt;0,1,"0")</f>
        <v>1</v>
      </c>
      <c r="D39" s="39">
        <f t="shared" si="10"/>
        <v>1</v>
      </c>
      <c r="E39" s="39">
        <f t="shared" si="5"/>
        <v>35</v>
      </c>
      <c r="F39" s="37">
        <f t="shared" si="6"/>
        <v>35</v>
      </c>
      <c r="G39" s="37">
        <f t="shared" si="9"/>
        <v>3</v>
      </c>
    </row>
    <row r="40" ht="14.25" hidden="1" customHeight="1">
      <c r="A40" s="25" t="s">
        <v>90</v>
      </c>
      <c r="B40" s="41"/>
    </row>
    <row r="41" ht="14.25" customHeight="1">
      <c r="A41" s="33"/>
      <c r="B41" s="41"/>
    </row>
    <row r="42" ht="14.25" customHeight="1">
      <c r="A42" s="33"/>
      <c r="B42" s="41"/>
    </row>
    <row r="43" ht="14.25" customHeight="1">
      <c r="A43" s="33" t="s">
        <v>107</v>
      </c>
      <c r="B43" s="41"/>
    </row>
    <row r="44" ht="14.25" customHeight="1">
      <c r="A44" s="25" t="s">
        <v>79</v>
      </c>
      <c r="B44" s="41"/>
    </row>
    <row r="45" ht="14.25" customHeight="1">
      <c r="A45" s="25" t="s">
        <v>94</v>
      </c>
      <c r="B45" s="2"/>
    </row>
    <row r="46" ht="14.25" customHeight="1">
      <c r="A46" s="25" t="s">
        <v>77</v>
      </c>
      <c r="B46" s="41"/>
    </row>
    <row r="47" ht="14.25" customHeight="1">
      <c r="A47" s="25" t="s">
        <v>78</v>
      </c>
      <c r="B47" s="41"/>
    </row>
    <row r="48" ht="14.25" customHeight="1"/>
    <row r="49" ht="14.25" customHeight="1">
      <c r="A49" s="3"/>
    </row>
    <row r="50" ht="14.25" customHeight="1">
      <c r="A50" s="25" t="s">
        <v>80</v>
      </c>
      <c r="B50" s="41"/>
    </row>
    <row r="51" ht="14.25" customHeight="1">
      <c r="A51" s="25" t="s">
        <v>99</v>
      </c>
      <c r="B51" s="2"/>
    </row>
    <row r="52" ht="14.25" customHeight="1">
      <c r="A52" s="25" t="s">
        <v>100</v>
      </c>
      <c r="B52" s="41"/>
    </row>
    <row r="53" ht="14.25" customHeight="1">
      <c r="A53" s="33" t="s">
        <v>98</v>
      </c>
      <c r="B53" s="41"/>
    </row>
    <row r="54" ht="14.25" customHeight="1">
      <c r="A54" s="25" t="s">
        <v>108</v>
      </c>
      <c r="B54" s="2">
        <v>1066676.0</v>
      </c>
    </row>
    <row r="55" ht="14.25" customHeight="1">
      <c r="A55" s="25" t="s">
        <v>88</v>
      </c>
      <c r="B55" s="2">
        <v>1027326.0</v>
      </c>
    </row>
    <row r="56" ht="14.25" customHeight="1">
      <c r="A56" s="25" t="s">
        <v>84</v>
      </c>
      <c r="B56" s="2">
        <v>1005928.0</v>
      </c>
    </row>
    <row r="57" ht="14.25" customHeight="1">
      <c r="A57" s="25" t="s">
        <v>109</v>
      </c>
      <c r="B57" s="2">
        <v>618320.0</v>
      </c>
    </row>
    <row r="58" ht="14.25" customHeight="1">
      <c r="A58" s="25" t="s">
        <v>110</v>
      </c>
      <c r="B58" s="2">
        <v>608160.0</v>
      </c>
    </row>
    <row r="59" ht="14.25" customHeight="1">
      <c r="A59" s="25" t="s">
        <v>111</v>
      </c>
      <c r="B59" s="2">
        <v>604504.0</v>
      </c>
    </row>
    <row r="60" ht="14.25" customHeight="1">
      <c r="A60" s="25" t="s">
        <v>86</v>
      </c>
      <c r="B60" s="2">
        <v>869720.0</v>
      </c>
    </row>
    <row r="61" ht="14.25" customHeight="1">
      <c r="A61" s="33" t="s">
        <v>92</v>
      </c>
      <c r="B61" s="2">
        <v>858119.0</v>
      </c>
    </row>
    <row r="62" ht="14.25" customHeight="1">
      <c r="A62" s="25" t="s">
        <v>87</v>
      </c>
      <c r="B62" s="2">
        <v>855959.0</v>
      </c>
    </row>
    <row r="63" ht="14.25" customHeight="1">
      <c r="A63" s="25" t="s">
        <v>89</v>
      </c>
      <c r="B63" s="41">
        <v>803274.0</v>
      </c>
    </row>
    <row r="64" ht="14.25" customHeight="1">
      <c r="A64" s="33" t="s">
        <v>112</v>
      </c>
      <c r="B64" s="41">
        <v>740352.0</v>
      </c>
    </row>
    <row r="65" ht="14.25" customHeight="1">
      <c r="A65" s="25" t="s">
        <v>81</v>
      </c>
      <c r="B65" s="2">
        <v>1114334.0</v>
      </c>
    </row>
    <row r="66" ht="14.25" customHeight="1">
      <c r="A66" s="25" t="s">
        <v>91</v>
      </c>
      <c r="B66" s="41"/>
    </row>
    <row r="67" ht="14.25" customHeight="1">
      <c r="A67" s="25" t="s">
        <v>97</v>
      </c>
      <c r="B67" s="41"/>
    </row>
    <row r="68" ht="14.25" customHeight="1">
      <c r="A68" s="25" t="s">
        <v>95</v>
      </c>
      <c r="B68" s="2"/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.63"/>
    <col customWidth="1" min="5" max="5" width="11.88"/>
    <col customWidth="1" min="6" max="26" width="7.63"/>
  </cols>
  <sheetData>
    <row r="1" ht="14.25" customHeight="1"/>
    <row r="2" ht="14.25" customHeight="1">
      <c r="C2" s="1" t="s">
        <v>113</v>
      </c>
    </row>
    <row r="3" ht="14.25" customHeight="1">
      <c r="E3" s="1" t="s">
        <v>114</v>
      </c>
      <c r="F3" s="1">
        <v>198.0</v>
      </c>
      <c r="G3" s="1">
        <v>100.0</v>
      </c>
      <c r="H3" s="1">
        <v>10.0</v>
      </c>
    </row>
    <row r="4" ht="14.25" customHeight="1">
      <c r="C4" s="42"/>
      <c r="D4" s="43"/>
      <c r="E4" s="43"/>
      <c r="F4" s="43" t="s">
        <v>115</v>
      </c>
      <c r="G4" s="43" t="s">
        <v>116</v>
      </c>
      <c r="H4" s="43" t="s">
        <v>117</v>
      </c>
      <c r="I4" s="43" t="s">
        <v>118</v>
      </c>
      <c r="J4" s="44" t="s">
        <v>119</v>
      </c>
    </row>
    <row r="5" ht="14.25" customHeight="1">
      <c r="C5" s="45" t="s">
        <v>120</v>
      </c>
      <c r="D5" s="46" t="s">
        <v>8</v>
      </c>
      <c r="E5" s="47" t="s">
        <v>3</v>
      </c>
      <c r="F5" s="47">
        <v>5.0</v>
      </c>
      <c r="G5" s="47">
        <v>7.0</v>
      </c>
      <c r="H5" s="47">
        <v>20.0</v>
      </c>
      <c r="I5" s="47"/>
      <c r="J5" s="6"/>
    </row>
    <row r="6" ht="14.25" customHeight="1">
      <c r="C6" s="48"/>
      <c r="D6" s="49"/>
      <c r="E6" s="47" t="s">
        <v>121</v>
      </c>
      <c r="F6" s="47">
        <f>F5*$F$3</f>
        <v>990</v>
      </c>
      <c r="G6" s="47">
        <f>G5*$G$3</f>
        <v>700</v>
      </c>
      <c r="H6" s="47">
        <f>H5*$H$3</f>
        <v>200</v>
      </c>
      <c r="I6" s="47">
        <f>SUM(F6:H6)</f>
        <v>1890</v>
      </c>
      <c r="J6" s="6">
        <v>19.0</v>
      </c>
      <c r="L6" s="6">
        <v>19.0</v>
      </c>
      <c r="N6" s="37">
        <f>INT(L6*1.2)</f>
        <v>22</v>
      </c>
    </row>
    <row r="7" ht="14.25" customHeight="1">
      <c r="C7" s="48"/>
      <c r="D7" s="46" t="s">
        <v>10</v>
      </c>
      <c r="E7" s="47" t="s">
        <v>3</v>
      </c>
      <c r="F7" s="47">
        <v>4.0</v>
      </c>
      <c r="G7" s="47">
        <v>6.0</v>
      </c>
      <c r="H7" s="47">
        <v>15.0</v>
      </c>
      <c r="I7" s="47"/>
      <c r="J7" s="6"/>
      <c r="L7" s="6">
        <v>15.0</v>
      </c>
      <c r="N7" s="37">
        <f>INT(L7/1.1)</f>
        <v>13</v>
      </c>
    </row>
    <row r="8" ht="14.25" customHeight="1">
      <c r="C8" s="48"/>
      <c r="D8" s="49"/>
      <c r="E8" s="47" t="s">
        <v>121</v>
      </c>
      <c r="F8" s="47">
        <f>F7*$F$3</f>
        <v>792</v>
      </c>
      <c r="G8" s="47">
        <f>G7*$G$3</f>
        <v>600</v>
      </c>
      <c r="H8" s="47">
        <f>H7*$H$3</f>
        <v>150</v>
      </c>
      <c r="I8" s="47">
        <f>SUM(F8:H8)</f>
        <v>1542</v>
      </c>
      <c r="J8" s="6">
        <v>15.0</v>
      </c>
      <c r="L8" s="50">
        <v>12.0</v>
      </c>
      <c r="N8" s="37">
        <f>INT(L8/1.2)</f>
        <v>10</v>
      </c>
    </row>
    <row r="9" ht="14.25" customHeight="1">
      <c r="C9" s="48"/>
      <c r="D9" s="46" t="s">
        <v>12</v>
      </c>
      <c r="E9" s="47" t="s">
        <v>3</v>
      </c>
      <c r="F9" s="47">
        <v>3.0</v>
      </c>
      <c r="G9" s="47">
        <v>5.0</v>
      </c>
      <c r="H9" s="47">
        <v>10.0</v>
      </c>
      <c r="I9" s="47"/>
      <c r="J9" s="6"/>
    </row>
    <row r="10" ht="14.25" customHeight="1">
      <c r="C10" s="51"/>
      <c r="D10" s="52"/>
      <c r="E10" s="53" t="s">
        <v>121</v>
      </c>
      <c r="F10" s="53">
        <f>F9*$F$3</f>
        <v>594</v>
      </c>
      <c r="G10" s="53">
        <f>G9*$G$3</f>
        <v>500</v>
      </c>
      <c r="H10" s="53">
        <f>H9*$H$3</f>
        <v>100</v>
      </c>
      <c r="I10" s="53">
        <f>SUM(F10:H10)</f>
        <v>1194</v>
      </c>
      <c r="J10" s="50">
        <v>12.0</v>
      </c>
    </row>
    <row r="11" ht="14.25" customHeight="1">
      <c r="C11" s="54" t="s">
        <v>122</v>
      </c>
      <c r="D11" s="55" t="s">
        <v>8</v>
      </c>
      <c r="E11" s="56" t="s">
        <v>3</v>
      </c>
      <c r="F11" s="56">
        <v>4.0</v>
      </c>
      <c r="G11" s="56">
        <v>5.0</v>
      </c>
      <c r="H11" s="56"/>
      <c r="I11" s="56"/>
      <c r="J11" s="57"/>
    </row>
    <row r="12" ht="14.25" customHeight="1">
      <c r="C12" s="48"/>
      <c r="D12" s="49"/>
      <c r="E12" s="47" t="s">
        <v>121</v>
      </c>
      <c r="F12" s="47">
        <f>F11*$F$3</f>
        <v>792</v>
      </c>
      <c r="G12" s="47">
        <f>G11*$G$3</f>
        <v>500</v>
      </c>
      <c r="H12" s="47"/>
      <c r="I12" s="47">
        <f>SUM(F12:H12)</f>
        <v>1292</v>
      </c>
      <c r="J12" s="6">
        <v>13.0</v>
      </c>
      <c r="L12" s="6">
        <v>13.0</v>
      </c>
      <c r="N12" s="37">
        <f>INT(L12*1.2)</f>
        <v>15</v>
      </c>
    </row>
    <row r="13" ht="14.25" customHeight="1">
      <c r="C13" s="48"/>
      <c r="D13" s="46" t="s">
        <v>10</v>
      </c>
      <c r="E13" s="47" t="s">
        <v>3</v>
      </c>
      <c r="F13" s="47">
        <v>3.0</v>
      </c>
      <c r="G13" s="47">
        <v>4.0</v>
      </c>
      <c r="H13" s="47"/>
      <c r="I13" s="47"/>
      <c r="J13" s="6"/>
      <c r="L13" s="6">
        <v>10.0</v>
      </c>
      <c r="N13" s="37">
        <f>INT(L13/1.1)</f>
        <v>9</v>
      </c>
    </row>
    <row r="14" ht="14.25" customHeight="1">
      <c r="C14" s="48"/>
      <c r="D14" s="49"/>
      <c r="E14" s="47" t="s">
        <v>121</v>
      </c>
      <c r="F14" s="47">
        <f>F13*$F$3</f>
        <v>594</v>
      </c>
      <c r="G14" s="47">
        <f>G13*$G$3</f>
        <v>400</v>
      </c>
      <c r="H14" s="47"/>
      <c r="I14" s="47">
        <f>SUM(F14:H14)</f>
        <v>994</v>
      </c>
      <c r="J14" s="6">
        <v>10.0</v>
      </c>
      <c r="L14" s="50">
        <v>7.0</v>
      </c>
      <c r="N14" s="37">
        <f>INT(L14/1.2)</f>
        <v>5</v>
      </c>
    </row>
    <row r="15" ht="14.25" customHeight="1">
      <c r="C15" s="48"/>
      <c r="D15" s="46" t="s">
        <v>12</v>
      </c>
      <c r="E15" s="47" t="s">
        <v>3</v>
      </c>
      <c r="F15" s="47">
        <v>2.0</v>
      </c>
      <c r="G15" s="47">
        <v>3.0</v>
      </c>
      <c r="H15" s="47"/>
      <c r="I15" s="47"/>
      <c r="J15" s="6"/>
    </row>
    <row r="16" ht="14.25" customHeight="1">
      <c r="C16" s="51"/>
      <c r="D16" s="52"/>
      <c r="E16" s="53" t="s">
        <v>121</v>
      </c>
      <c r="F16" s="53">
        <f>F15*$F$3</f>
        <v>396</v>
      </c>
      <c r="G16" s="53">
        <f>G15*$G$3</f>
        <v>300</v>
      </c>
      <c r="H16" s="53"/>
      <c r="I16" s="53">
        <f>SUM(F16:H16)</f>
        <v>696</v>
      </c>
      <c r="J16" s="50">
        <v>7.0</v>
      </c>
    </row>
    <row r="17" ht="14.25" customHeight="1"/>
    <row r="18" ht="14.25" customHeight="1"/>
    <row r="19" ht="14.25" customHeight="1">
      <c r="C19" s="1" t="s">
        <v>123</v>
      </c>
    </row>
    <row r="20" ht="14.25" customHeight="1">
      <c r="B20" s="1">
        <v>1.0</v>
      </c>
      <c r="C20" s="1" t="s">
        <v>124</v>
      </c>
    </row>
    <row r="21" ht="14.25" customHeight="1">
      <c r="B21" s="1">
        <v>2.0</v>
      </c>
      <c r="C21" s="1" t="s">
        <v>125</v>
      </c>
    </row>
    <row r="22" ht="14.25" customHeight="1">
      <c r="B22" s="1">
        <v>3.0</v>
      </c>
      <c r="C22" s="1" t="s">
        <v>126</v>
      </c>
    </row>
    <row r="23" ht="14.25" customHeight="1"/>
    <row r="24" ht="14.25" customHeight="1"/>
    <row r="25" ht="14.25" customHeight="1">
      <c r="C25" s="1" t="s">
        <v>127</v>
      </c>
    </row>
    <row r="26" ht="14.25" customHeight="1">
      <c r="C26" s="1" t="s">
        <v>128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13"/>
    <col customWidth="1" min="3" max="3" width="9.88"/>
    <col customWidth="1" min="4" max="4" width="7.63"/>
    <col customWidth="1" min="5" max="5" width="14.13"/>
    <col customWidth="1" min="6" max="6" width="12.13"/>
    <col customWidth="1" min="7" max="7" width="12.0"/>
    <col customWidth="1" min="8" max="8" width="12.13"/>
    <col customWidth="1" min="9" max="10" width="7.63"/>
    <col customWidth="1" min="11" max="11" width="13.38"/>
    <col customWidth="1" min="12" max="12" width="12.13"/>
    <col customWidth="1" min="13" max="13" width="11.13"/>
    <col customWidth="1" min="14" max="17" width="7.63"/>
    <col customWidth="1" min="18" max="18" width="14.88"/>
    <col customWidth="1" min="19" max="26" width="7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>
      <c r="B21" s="1" t="s">
        <v>129</v>
      </c>
      <c r="C21" s="1" t="s">
        <v>130</v>
      </c>
      <c r="G21" s="1" t="s">
        <v>131</v>
      </c>
      <c r="H21" s="1" t="s">
        <v>132</v>
      </c>
      <c r="L21" s="1" t="s">
        <v>133</v>
      </c>
      <c r="M21" s="1" t="s">
        <v>134</v>
      </c>
    </row>
    <row r="22" ht="14.25" customHeight="1">
      <c r="B22" s="1" t="s">
        <v>135</v>
      </c>
      <c r="C22" s="1" t="s">
        <v>28</v>
      </c>
      <c r="D22" s="1" t="s">
        <v>136</v>
      </c>
      <c r="G22" s="1" t="s">
        <v>135</v>
      </c>
      <c r="H22" s="1" t="s">
        <v>28</v>
      </c>
      <c r="I22" s="1" t="s">
        <v>136</v>
      </c>
      <c r="L22" s="1" t="s">
        <v>135</v>
      </c>
      <c r="M22" s="1" t="s">
        <v>28</v>
      </c>
      <c r="N22" s="1" t="s">
        <v>136</v>
      </c>
    </row>
    <row r="23" ht="14.25" customHeight="1">
      <c r="B23" s="25" t="s">
        <v>50</v>
      </c>
      <c r="G23" s="25" t="s">
        <v>55</v>
      </c>
      <c r="L23" s="25" t="s">
        <v>137</v>
      </c>
      <c r="R23" s="25"/>
      <c r="S23" s="25"/>
      <c r="T23" s="26">
        <v>1501376.0</v>
      </c>
      <c r="U23" s="25"/>
      <c r="V23" s="29">
        <v>4.0</v>
      </c>
    </row>
    <row r="24" ht="14.25" customHeight="1">
      <c r="B24" s="25" t="s">
        <v>138</v>
      </c>
      <c r="G24" s="25" t="s">
        <v>95</v>
      </c>
      <c r="L24" s="25" t="s">
        <v>54</v>
      </c>
      <c r="R24" s="25"/>
      <c r="S24" s="25"/>
      <c r="T24" s="26">
        <v>1420718.0</v>
      </c>
      <c r="U24" s="25"/>
      <c r="V24" s="29">
        <v>3.0</v>
      </c>
    </row>
    <row r="25" ht="14.25" customHeight="1">
      <c r="B25" s="25" t="s">
        <v>57</v>
      </c>
      <c r="G25" s="25" t="s">
        <v>84</v>
      </c>
      <c r="L25" s="25" t="s">
        <v>49</v>
      </c>
      <c r="R25" s="25"/>
      <c r="S25" s="25"/>
      <c r="T25" s="26">
        <v>1190800.0</v>
      </c>
      <c r="U25" s="25"/>
      <c r="V25" s="29">
        <v>4.0</v>
      </c>
    </row>
    <row r="26" ht="14.25" customHeight="1">
      <c r="R26" s="25"/>
      <c r="S26" s="25"/>
      <c r="T26" s="26">
        <v>1200000.0</v>
      </c>
      <c r="U26" s="25"/>
      <c r="V26" s="29">
        <v>4.0</v>
      </c>
    </row>
    <row r="27" ht="14.25" customHeight="1">
      <c r="B27" s="1" t="s">
        <v>139</v>
      </c>
      <c r="C27" s="1" t="s">
        <v>140</v>
      </c>
      <c r="G27" s="1" t="s">
        <v>141</v>
      </c>
      <c r="H27" s="1" t="s">
        <v>142</v>
      </c>
      <c r="L27" s="1" t="s">
        <v>143</v>
      </c>
      <c r="M27" s="1" t="s">
        <v>144</v>
      </c>
      <c r="R27" s="25"/>
      <c r="S27" s="25"/>
      <c r="T27" s="26"/>
      <c r="U27" s="25"/>
      <c r="V27" s="29"/>
    </row>
    <row r="28" ht="14.25" customHeight="1">
      <c r="B28" s="1" t="s">
        <v>135</v>
      </c>
      <c r="C28" s="1" t="s">
        <v>28</v>
      </c>
      <c r="D28" s="1" t="s">
        <v>136</v>
      </c>
      <c r="G28" s="1" t="s">
        <v>135</v>
      </c>
      <c r="H28" s="1" t="s">
        <v>28</v>
      </c>
      <c r="I28" s="1" t="s">
        <v>136</v>
      </c>
      <c r="L28" s="1" t="s">
        <v>135</v>
      </c>
      <c r="M28" s="1" t="s">
        <v>28</v>
      </c>
      <c r="N28" s="1" t="s">
        <v>136</v>
      </c>
      <c r="S28" s="25"/>
      <c r="T28" s="26">
        <v>1123253.0</v>
      </c>
      <c r="U28" s="25"/>
      <c r="V28" s="29">
        <v>4.0</v>
      </c>
    </row>
    <row r="29" ht="14.25" customHeight="1">
      <c r="B29" s="25" t="s">
        <v>40</v>
      </c>
      <c r="G29" s="25" t="s">
        <v>51</v>
      </c>
      <c r="L29" s="25" t="s">
        <v>145</v>
      </c>
      <c r="S29" s="25"/>
      <c r="T29" s="26">
        <v>1155096.0</v>
      </c>
      <c r="U29" s="25"/>
      <c r="V29" s="29">
        <v>4.0</v>
      </c>
    </row>
    <row r="30" ht="14.25" customHeight="1">
      <c r="B30" s="25" t="s">
        <v>44</v>
      </c>
      <c r="G30" s="25" t="s">
        <v>46</v>
      </c>
      <c r="L30" s="25" t="s">
        <v>146</v>
      </c>
      <c r="S30" s="25"/>
      <c r="T30" s="26">
        <v>1139283.0</v>
      </c>
      <c r="U30" s="25"/>
      <c r="V30" s="29">
        <v>4.0</v>
      </c>
    </row>
    <row r="31" ht="14.25" customHeight="1">
      <c r="B31" s="25" t="s">
        <v>147</v>
      </c>
      <c r="G31" s="25" t="s">
        <v>93</v>
      </c>
      <c r="L31" s="25" t="s">
        <v>52</v>
      </c>
      <c r="R31" s="25"/>
      <c r="S31" s="25"/>
      <c r="T31" s="26"/>
      <c r="U31" s="25"/>
      <c r="V31" s="29"/>
    </row>
    <row r="32" ht="14.25" customHeight="1">
      <c r="S32" s="25"/>
      <c r="T32" s="26">
        <v>1100000.0</v>
      </c>
      <c r="U32" s="25"/>
      <c r="V32" s="29">
        <v>4.0</v>
      </c>
    </row>
    <row r="33" ht="14.25" customHeight="1">
      <c r="B33" s="1" t="s">
        <v>148</v>
      </c>
      <c r="C33" s="1" t="s">
        <v>149</v>
      </c>
      <c r="G33" s="1" t="s">
        <v>150</v>
      </c>
      <c r="H33" s="1" t="s">
        <v>151</v>
      </c>
      <c r="S33" s="25"/>
      <c r="T33" s="26">
        <v>1100164.0</v>
      </c>
      <c r="U33" s="25"/>
      <c r="V33" s="29">
        <v>3.0</v>
      </c>
    </row>
    <row r="34" ht="14.25" customHeight="1">
      <c r="B34" s="1" t="s">
        <v>135</v>
      </c>
      <c r="C34" s="1" t="s">
        <v>28</v>
      </c>
      <c r="D34" s="1" t="s">
        <v>136</v>
      </c>
      <c r="G34" s="1" t="s">
        <v>135</v>
      </c>
      <c r="H34" s="1" t="s">
        <v>28</v>
      </c>
      <c r="I34" s="1" t="s">
        <v>136</v>
      </c>
      <c r="S34" s="25"/>
      <c r="T34" s="26">
        <v>1110760.0</v>
      </c>
      <c r="U34" s="25"/>
      <c r="V34" s="29">
        <v>4.0</v>
      </c>
    </row>
    <row r="35" ht="14.25" customHeight="1">
      <c r="S35" s="25"/>
      <c r="T35" s="26">
        <v>1102029.0</v>
      </c>
      <c r="U35" s="25"/>
      <c r="V35" s="29">
        <v>4.0</v>
      </c>
    </row>
    <row r="36" ht="14.25" customHeight="1">
      <c r="S36" s="25"/>
      <c r="T36" s="26">
        <v>1070154.0</v>
      </c>
      <c r="U36" s="25"/>
      <c r="V36" s="29">
        <v>4.0</v>
      </c>
    </row>
    <row r="37" ht="14.25" customHeight="1">
      <c r="S37" s="25"/>
      <c r="T37" s="26">
        <v>1060527.0</v>
      </c>
      <c r="U37" s="25"/>
      <c r="V37" s="29">
        <v>4.0</v>
      </c>
    </row>
    <row r="38" ht="14.25" customHeight="1">
      <c r="B38" s="22"/>
      <c r="D38" s="22"/>
      <c r="E38" s="22"/>
      <c r="F38" s="22"/>
      <c r="G38" s="22"/>
      <c r="I38" s="22"/>
      <c r="J38" s="22"/>
      <c r="K38" s="22"/>
      <c r="L38" s="22"/>
      <c r="M38" s="22"/>
      <c r="N38" s="22"/>
      <c r="R38" s="25"/>
      <c r="S38" s="25"/>
      <c r="T38" s="26"/>
      <c r="U38" s="25"/>
      <c r="V38" s="29"/>
    </row>
    <row r="39" ht="14.25" customHeight="1">
      <c r="B39" s="1" t="s">
        <v>152</v>
      </c>
      <c r="C39" s="1" t="s">
        <v>153</v>
      </c>
      <c r="G39" s="1" t="s">
        <v>154</v>
      </c>
      <c r="H39" s="1" t="s">
        <v>155</v>
      </c>
      <c r="L39" s="1" t="s">
        <v>156</v>
      </c>
      <c r="M39" s="1" t="s">
        <v>157</v>
      </c>
      <c r="S39" s="25"/>
      <c r="T39" s="26">
        <v>1063224.0</v>
      </c>
      <c r="U39" s="25"/>
      <c r="V39" s="29">
        <v>3.0</v>
      </c>
    </row>
    <row r="40" ht="14.25" customHeight="1">
      <c r="B40" s="1" t="s">
        <v>135</v>
      </c>
      <c r="C40" s="1" t="s">
        <v>28</v>
      </c>
      <c r="D40" s="1" t="s">
        <v>136</v>
      </c>
      <c r="G40" s="1" t="s">
        <v>135</v>
      </c>
      <c r="H40" s="1" t="s">
        <v>28</v>
      </c>
      <c r="I40" s="1" t="s">
        <v>136</v>
      </c>
      <c r="L40" s="1" t="s">
        <v>135</v>
      </c>
      <c r="M40" s="1" t="s">
        <v>28</v>
      </c>
      <c r="N40" s="1" t="s">
        <v>136</v>
      </c>
      <c r="S40" s="25"/>
      <c r="T40" s="26">
        <v>1034040.0</v>
      </c>
      <c r="U40" s="25"/>
      <c r="V40" s="29">
        <v>4.0</v>
      </c>
    </row>
    <row r="41" ht="14.25" customHeight="1">
      <c r="B41" s="25" t="s">
        <v>58</v>
      </c>
      <c r="D41" s="1" t="s">
        <v>158</v>
      </c>
      <c r="G41" s="25" t="s">
        <v>60</v>
      </c>
      <c r="I41" s="1" t="s">
        <v>158</v>
      </c>
      <c r="L41" s="25" t="s">
        <v>63</v>
      </c>
      <c r="N41" s="1" t="s">
        <v>159</v>
      </c>
      <c r="S41" s="25"/>
      <c r="T41" s="26">
        <v>1032007.0</v>
      </c>
      <c r="U41" s="25"/>
      <c r="V41" s="29">
        <v>3.0</v>
      </c>
    </row>
    <row r="42" ht="14.25" customHeight="1">
      <c r="B42" s="25" t="s">
        <v>56</v>
      </c>
      <c r="D42" s="1" t="s">
        <v>158</v>
      </c>
      <c r="G42" s="25" t="s">
        <v>87</v>
      </c>
      <c r="I42" s="1" t="s">
        <v>158</v>
      </c>
      <c r="L42" s="25" t="s">
        <v>64</v>
      </c>
      <c r="N42" s="1" t="s">
        <v>158</v>
      </c>
      <c r="S42" s="25"/>
      <c r="T42" s="26">
        <v>995826.0</v>
      </c>
      <c r="U42" s="25"/>
      <c r="V42" s="29"/>
    </row>
    <row r="43" ht="14.25" customHeight="1">
      <c r="B43" s="25" t="s">
        <v>59</v>
      </c>
      <c r="D43" s="1" t="s">
        <v>159</v>
      </c>
      <c r="G43" s="25" t="s">
        <v>61</v>
      </c>
      <c r="I43" s="1" t="s">
        <v>159</v>
      </c>
      <c r="L43" s="25" t="s">
        <v>86</v>
      </c>
      <c r="N43" s="1" t="s">
        <v>158</v>
      </c>
      <c r="S43" s="25"/>
      <c r="T43" s="26">
        <v>973412.0</v>
      </c>
      <c r="U43" s="25"/>
      <c r="V43" s="29">
        <v>4.0</v>
      </c>
    </row>
    <row r="44" ht="14.25" customHeight="1">
      <c r="S44" s="25"/>
      <c r="T44" s="26">
        <v>965513.0</v>
      </c>
      <c r="U44" s="25"/>
      <c r="V44" s="29">
        <v>2.0</v>
      </c>
    </row>
    <row r="45" ht="14.25" customHeight="1">
      <c r="B45" s="1" t="s">
        <v>160</v>
      </c>
      <c r="C45" s="1" t="s">
        <v>161</v>
      </c>
      <c r="G45" s="1" t="s">
        <v>162</v>
      </c>
      <c r="H45" s="1" t="s">
        <v>163</v>
      </c>
      <c r="L45" s="1" t="s">
        <v>164</v>
      </c>
      <c r="M45" s="1" t="s">
        <v>165</v>
      </c>
      <c r="R45" s="25"/>
      <c r="S45" s="25"/>
      <c r="T45" s="26"/>
      <c r="U45" s="25"/>
      <c r="V45" s="29"/>
    </row>
    <row r="46" ht="14.25" customHeight="1">
      <c r="B46" s="1" t="s">
        <v>135</v>
      </c>
      <c r="C46" s="1" t="s">
        <v>28</v>
      </c>
      <c r="D46" s="1" t="s">
        <v>136</v>
      </c>
      <c r="G46" s="1" t="s">
        <v>135</v>
      </c>
      <c r="H46" s="1" t="s">
        <v>28</v>
      </c>
      <c r="I46" s="1" t="s">
        <v>136</v>
      </c>
      <c r="L46" s="1" t="s">
        <v>135</v>
      </c>
      <c r="M46" s="1" t="s">
        <v>28</v>
      </c>
      <c r="N46" s="1" t="s">
        <v>136</v>
      </c>
      <c r="S46" s="25"/>
      <c r="T46" s="26">
        <v>950439.0</v>
      </c>
      <c r="U46" s="25"/>
      <c r="V46" s="29">
        <v>4.0</v>
      </c>
    </row>
    <row r="47" ht="14.25" customHeight="1">
      <c r="B47" s="25" t="s">
        <v>82</v>
      </c>
      <c r="D47" s="1" t="s">
        <v>159</v>
      </c>
      <c r="G47" s="25" t="s">
        <v>62</v>
      </c>
      <c r="I47" s="1" t="s">
        <v>166</v>
      </c>
      <c r="L47" s="25" t="s">
        <v>70</v>
      </c>
      <c r="N47" s="1" t="s">
        <v>167</v>
      </c>
      <c r="S47" s="25"/>
      <c r="T47" s="26">
        <v>948971.0</v>
      </c>
      <c r="U47" s="25"/>
      <c r="V47" s="29">
        <v>4.0</v>
      </c>
    </row>
    <row r="48" ht="14.25" customHeight="1">
      <c r="B48" s="25" t="s">
        <v>47</v>
      </c>
      <c r="D48" s="1" t="s">
        <v>158</v>
      </c>
      <c r="G48" s="25" t="s">
        <v>65</v>
      </c>
      <c r="I48" s="1" t="s">
        <v>167</v>
      </c>
      <c r="L48" s="25" t="s">
        <v>72</v>
      </c>
      <c r="N48" s="1" t="s">
        <v>166</v>
      </c>
      <c r="S48" s="25"/>
      <c r="T48" s="26">
        <v>980807.0</v>
      </c>
      <c r="U48" s="25"/>
      <c r="V48" s="29">
        <v>3.0</v>
      </c>
    </row>
    <row r="49" ht="14.25" customHeight="1">
      <c r="B49" s="25" t="s">
        <v>43</v>
      </c>
      <c r="D49" s="1" t="s">
        <v>158</v>
      </c>
      <c r="G49" s="25" t="s">
        <v>68</v>
      </c>
      <c r="I49" s="1" t="s">
        <v>167</v>
      </c>
      <c r="L49" s="33" t="s">
        <v>71</v>
      </c>
      <c r="N49" s="1" t="s">
        <v>167</v>
      </c>
      <c r="Q49" s="1">
        <v>1.0</v>
      </c>
      <c r="R49" s="25"/>
      <c r="S49" s="25"/>
      <c r="T49" s="26"/>
      <c r="U49" s="25"/>
      <c r="V49" s="29"/>
    </row>
    <row r="50" ht="14.25" customHeight="1"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S50" s="25"/>
      <c r="T50" s="26">
        <v>943206.0</v>
      </c>
      <c r="U50" s="25"/>
      <c r="V50" s="29">
        <v>2.0</v>
      </c>
    </row>
    <row r="51" ht="14.25" customHeight="1">
      <c r="S51" s="25"/>
      <c r="T51" s="26">
        <v>904165.0</v>
      </c>
      <c r="U51" s="25"/>
      <c r="V51" s="29">
        <v>1.0</v>
      </c>
    </row>
    <row r="52" ht="14.25" customHeight="1">
      <c r="S52" s="25"/>
      <c r="T52" s="26">
        <v>894496.0</v>
      </c>
      <c r="U52" s="25"/>
      <c r="V52" s="29">
        <v>4.0</v>
      </c>
    </row>
    <row r="53" ht="14.25" customHeight="1">
      <c r="S53" s="25"/>
      <c r="T53" s="26">
        <v>849053.0</v>
      </c>
      <c r="U53" s="25"/>
      <c r="V53" s="29">
        <v>3.0</v>
      </c>
    </row>
    <row r="54" ht="14.25" customHeight="1">
      <c r="S54" s="25"/>
      <c r="T54" s="26">
        <v>864377.0</v>
      </c>
      <c r="U54" s="25"/>
      <c r="V54" s="29">
        <v>4.0</v>
      </c>
    </row>
    <row r="55" ht="14.25" customHeight="1">
      <c r="S55" s="25"/>
      <c r="T55" s="26">
        <v>858014.0</v>
      </c>
      <c r="U55" s="25"/>
      <c r="V55" s="29">
        <v>4.0</v>
      </c>
    </row>
    <row r="56" ht="14.25" customHeight="1">
      <c r="S56" s="25"/>
      <c r="T56" s="26">
        <v>866126.0</v>
      </c>
      <c r="U56" s="25"/>
      <c r="V56" s="29">
        <v>2.0</v>
      </c>
    </row>
    <row r="57" ht="14.25" customHeight="1">
      <c r="S57" s="25"/>
      <c r="T57" s="26">
        <v>860060.0</v>
      </c>
      <c r="U57" s="25"/>
      <c r="V57" s="29">
        <v>4.0</v>
      </c>
    </row>
    <row r="58" ht="14.25" customHeight="1">
      <c r="R58" s="25"/>
      <c r="S58" s="25"/>
      <c r="T58" s="26"/>
      <c r="U58" s="25"/>
      <c r="V58" s="29"/>
    </row>
    <row r="59" ht="14.25" customHeight="1">
      <c r="S59" s="25"/>
      <c r="T59" s="26">
        <v>855437.0</v>
      </c>
      <c r="U59" s="25"/>
      <c r="V59" s="29">
        <v>4.0</v>
      </c>
    </row>
    <row r="60" ht="14.25" customHeight="1">
      <c r="S60" s="25"/>
      <c r="T60" s="26">
        <v>837969.0</v>
      </c>
      <c r="U60" s="25"/>
      <c r="V60" s="29">
        <v>4.0</v>
      </c>
    </row>
    <row r="61" ht="14.25" customHeight="1">
      <c r="S61" s="25"/>
      <c r="T61" s="26">
        <v>800000.0</v>
      </c>
      <c r="U61" s="25"/>
      <c r="V61" s="29">
        <v>4.0</v>
      </c>
    </row>
    <row r="62" ht="14.25" customHeight="1">
      <c r="S62" s="25"/>
      <c r="T62" s="26">
        <v>807538.0</v>
      </c>
      <c r="U62" s="25"/>
      <c r="V62" s="29">
        <v>4.0</v>
      </c>
    </row>
    <row r="63" ht="14.25" customHeight="1">
      <c r="S63" s="25"/>
      <c r="T63" s="26">
        <v>746941.0</v>
      </c>
      <c r="U63" s="25"/>
      <c r="V63" s="29">
        <v>2.0</v>
      </c>
    </row>
    <row r="64" ht="14.25" customHeight="1">
      <c r="S64" s="25"/>
      <c r="T64" s="26">
        <v>742138.0</v>
      </c>
      <c r="U64" s="25"/>
      <c r="V64" s="29">
        <v>3.0</v>
      </c>
    </row>
    <row r="65" ht="14.25" customHeight="1">
      <c r="R65" s="25" t="s">
        <v>74</v>
      </c>
      <c r="S65" s="25"/>
      <c r="T65" s="26">
        <v>710348.0</v>
      </c>
      <c r="U65" s="25"/>
      <c r="V65" s="29">
        <v>3.0</v>
      </c>
    </row>
    <row r="66" ht="14.25" customHeight="1">
      <c r="R66" s="25"/>
      <c r="S66" s="25"/>
      <c r="T66" s="26">
        <v>711718.0</v>
      </c>
      <c r="U66" s="25"/>
      <c r="V66" s="29"/>
    </row>
    <row r="67" ht="14.25" customHeight="1">
      <c r="R67" s="25"/>
      <c r="S67" s="25"/>
      <c r="T67" s="26" t="e">
        <v>#N/A</v>
      </c>
      <c r="U67" s="25"/>
      <c r="V67" s="29"/>
    </row>
    <row r="68" ht="14.25" customHeight="1">
      <c r="R68" s="25" t="s">
        <v>75</v>
      </c>
      <c r="S68" s="25"/>
      <c r="T68" s="26">
        <v>616377.0</v>
      </c>
      <c r="U68" s="25"/>
      <c r="V68" s="29">
        <v>4.0</v>
      </c>
    </row>
    <row r="69" ht="14.25" customHeight="1">
      <c r="R69" s="25" t="s">
        <v>98</v>
      </c>
      <c r="S69" s="25"/>
      <c r="T69" s="26">
        <v>700000.0</v>
      </c>
      <c r="U69" s="25"/>
      <c r="V69" s="29">
        <v>4.0</v>
      </c>
    </row>
    <row r="70" ht="14.25" customHeight="1">
      <c r="R70" s="25" t="s">
        <v>99</v>
      </c>
      <c r="S70" s="25"/>
      <c r="T70" s="26">
        <v>811904.0</v>
      </c>
      <c r="U70" s="25"/>
      <c r="V70" s="29">
        <v>4.0</v>
      </c>
    </row>
    <row r="71" ht="14.25" customHeight="1">
      <c r="R71" s="25" t="s">
        <v>168</v>
      </c>
      <c r="S71" s="25"/>
      <c r="T71" s="26">
        <v>828643.0</v>
      </c>
      <c r="U71" s="25"/>
      <c r="V71" s="29">
        <v>4.0</v>
      </c>
    </row>
    <row r="72" ht="14.25" customHeight="1">
      <c r="R72" s="25"/>
      <c r="S72" s="25"/>
      <c r="T72" s="26"/>
      <c r="U72" s="25"/>
      <c r="V72" s="29"/>
    </row>
    <row r="73" ht="14.25" customHeight="1">
      <c r="R73" s="25"/>
      <c r="S73" s="25"/>
      <c r="T73" s="26"/>
      <c r="U73" s="25"/>
      <c r="V73" s="29"/>
    </row>
    <row r="74" ht="14.25" customHeight="1">
      <c r="R74" s="25"/>
      <c r="S74" s="25"/>
      <c r="T74" s="26"/>
      <c r="U74" s="25"/>
      <c r="V74" s="29"/>
    </row>
    <row r="75" ht="14.25" customHeight="1">
      <c r="R75" s="25" t="s">
        <v>80</v>
      </c>
      <c r="S75" s="25"/>
      <c r="T75" s="26">
        <v>754284.0</v>
      </c>
      <c r="U75" s="25"/>
      <c r="V75" s="29">
        <v>4.0</v>
      </c>
    </row>
    <row r="76" ht="14.25" customHeight="1">
      <c r="R76" s="1" t="s">
        <v>90</v>
      </c>
      <c r="T76" s="26">
        <v>517103.0</v>
      </c>
    </row>
    <row r="77" ht="14.25" customHeight="1">
      <c r="R77" s="1" t="s">
        <v>91</v>
      </c>
      <c r="T77" s="26">
        <v>764980.0</v>
      </c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2019-09-30T01:29:53Z</dcterms:created>
  <dc:creator>Nick Yu</dc:creator>
</cp:coreProperties>
</file>