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Grille de salaire" sheetId="1" state="visible" r:id="rId2"/>
    <sheet name="2016-2017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<sst xmlns="http://schemas.openxmlformats.org/spreadsheetml/2006/main" count="131" uniqueCount="68">
  <si>
    <t xml:space="preserve">Niveau</t>
  </si>
  <si>
    <t xml:space="preserve">Salaire 2016-2107</t>
  </si>
  <si>
    <t xml:space="preserve">Définition arbitraire</t>
  </si>
  <si>
    <t xml:space="preserve">BRUT annuel équivalent (salaire *12)</t>
  </si>
  <si>
    <t xml:space="preserve">A</t>
  </si>
  <si>
    <t xml:space="preserve">1500-1600</t>
  </si>
  <si>
    <t xml:space="preserve">B</t>
  </si>
  <si>
    <t xml:space="preserve">2000-2100</t>
  </si>
  <si>
    <t xml:space="preserve">C</t>
  </si>
  <si>
    <t xml:space="preserve">2500-2600</t>
  </si>
  <si>
    <t xml:space="preserve">D</t>
  </si>
  <si>
    <t xml:space="preserve">3000-3100</t>
  </si>
  <si>
    <t xml:space="preserve">E</t>
  </si>
  <si>
    <t xml:space="preserve">3500-3600</t>
  </si>
  <si>
    <t xml:space="preserve">F</t>
  </si>
  <si>
    <t xml:space="preserve">4000-4100</t>
  </si>
  <si>
    <t xml:space="preserve">G</t>
  </si>
  <si>
    <t xml:space="preserve">4500-4600</t>
  </si>
  <si>
    <t xml:space="preserve">H</t>
  </si>
  <si>
    <t xml:space="preserve">5000-5100</t>
  </si>
  <si>
    <t xml:space="preserve">I</t>
  </si>
  <si>
    <t xml:space="preserve">6000-6100</t>
  </si>
  <si>
    <t xml:space="preserve">J</t>
  </si>
  <si>
    <t xml:space="preserve">7000-7100</t>
  </si>
  <si>
    <t xml:space="preserve">K</t>
  </si>
  <si>
    <t xml:space="preserve">8000-8100</t>
  </si>
  <si>
    <t xml:space="preserve">L</t>
  </si>
  <si>
    <t xml:space="preserve">9000-9100</t>
  </si>
  <si>
    <t xml:space="preserve">Salaire 2017-2108</t>
  </si>
  <si>
    <t xml:space="preserve">Salaire 2018-2109</t>
  </si>
  <si>
    <t xml:space="preserve">Outil d'évaluation de l'impact des revues de salaire</t>
  </si>
  <si>
    <t xml:space="preserve">Chiffres de l'organisation</t>
  </si>
  <si>
    <t xml:space="preserve">Année 2016-2017</t>
  </si>
  <si>
    <t xml:space="preserve">Hypothèses </t>
  </si>
  <si>
    <t xml:space="preserve">Nombre de jours travaillé par une personne à temps plein</t>
  </si>
  <si>
    <t xml:space="preserve">Nombre de collaborateurs</t>
  </si>
  <si>
    <t xml:space="preserve">Coefficient de bonification du variable</t>
  </si>
  <si>
    <t xml:space="preserve">Qui</t>
  </si>
  <si>
    <t xml:space="preserve">Choix dans la grille de salaire</t>
  </si>
  <si>
    <t xml:space="preserve">Salaire MENSUEL BRUT</t>
  </si>
  <si>
    <t xml:space="preserve">salaire annuel équivalent</t>
  </si>
  <si>
    <t xml:space="preserve">salaire fixe annuel </t>
  </si>
  <si>
    <t xml:space="preserve">Part de variable</t>
  </si>
  <si>
    <t xml:space="preserve">Variable bonifié annuel théorique</t>
  </si>
  <si>
    <t xml:space="preserve">Variable bonifié annuel réel</t>
  </si>
  <si>
    <t xml:space="preserve">salaire annuel équivalent (fixe + variable)</t>
  </si>
  <si>
    <t xml:space="preserve">Nbre de jours de présence</t>
  </si>
  <si>
    <t xml:space="preserve">Répartition du bénéfice</t>
  </si>
  <si>
    <t xml:space="preserve">salaire annuel équivalent total (fixe + variable + participation)</t>
  </si>
  <si>
    <t xml:space="preserve">Taux de staffing</t>
  </si>
  <si>
    <t xml:space="preserve">hypothèse arbitraire</t>
  </si>
  <si>
    <t xml:space="preserve">Léo</t>
  </si>
  <si>
    <t xml:space="preserve">TJM</t>
  </si>
  <si>
    <t xml:space="preserve">Léa</t>
  </si>
  <si>
    <t xml:space="preserve">Chiffre d'affaire</t>
  </si>
  <si>
    <t xml:space="preserve">Léon</t>
  </si>
  <si>
    <t xml:space="preserve">Salaires fixes</t>
  </si>
  <si>
    <t xml:space="preserve">Léonie</t>
  </si>
  <si>
    <t xml:space="preserve">Frais</t>
  </si>
  <si>
    <t xml:space="preserve">Larry</t>
  </si>
  <si>
    <t xml:space="preserve">Rémunération du capital</t>
  </si>
  <si>
    <t xml:space="preserve">Lola</t>
  </si>
  <si>
    <t xml:space="preserve">Part variable</t>
  </si>
  <si>
    <t xml:space="preserve">Autres salariés : moyenne</t>
  </si>
  <si>
    <t xml:space="preserve">Partage des bénéfices</t>
  </si>
  <si>
    <t xml:space="preserve">Autres salariés : total</t>
  </si>
  <si>
    <t xml:space="preserve">Investissements N+1</t>
  </si>
  <si>
    <t xml:space="preserve">TOTAL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</si>
</sst>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_-* #,##0\ [$€-40C]_-;\-* #,##0\ [$€-40C]_-;_-* \-??\ [$€-40C]_-;_-@_-"/>
    <numFmt numFmtId="166" formatCode="_-* #,##0.00\ [$€-40C]_-;\-* #,##0.00\ [$€-40C]_-;_-* \-??\ [$€-40C]_-;_-@_-"/>
    <numFmt numFmtId="167" formatCode="_ * #,##0.00_)&quot; €&quot;_ ;_ * \(#,##0.00&quot;) €&quot;_ ;_ * \-??_)&quot; €&quot;_ ;_ @_ "/>
    <numFmt numFmtId="168" formatCode="_ * #,##0_)&quot; €&quot;_ ;_ * \(#,##0&quot;) €&quot;_ ;_ * \-??_)&quot; €&quot;_ ;_ @_ "/>
    <numFmt numFmtId="169" formatCode="0\ %"/>
    <numFmt numFmtId="170" formatCode="#,##0.00\ [$€-40C];\-#,##0.00\ [$€-40C]"/>
    <numFmt numFmtId="171" formatCode="0"/>
  </numFmts>
  <fonts count="12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000000"/>
      <name val="Calibri"/>
      <family val="0"/>
      <charset val="1"/>
    </font>
    <font>
      <b val="true"/>
      <sz val="16"/>
      <color rgb="FF000000"/>
      <name val="Arial"/>
      <family val="0"/>
      <charset val="1"/>
    </font>
    <font>
      <sz val="16"/>
      <color rgb="FF000000"/>
      <name val="Arial"/>
      <family val="0"/>
      <charset val="1"/>
    </font>
    <font>
      <sz val="20"/>
      <color rgb="FF000000"/>
      <name val="Calibri"/>
      <family val="0"/>
      <charset val="1"/>
    </font>
    <font>
      <b val="true"/>
      <sz val="14"/>
      <color rgb="FF000000"/>
      <name val="Calibri"/>
      <family val="0"/>
      <charset val="1"/>
    </font>
    <font>
      <b val="true"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b val="true"/>
      <sz val="12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E2DDE9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79646"/>
        <bgColor rgb="FFFF8080"/>
      </patternFill>
    </fill>
    <fill>
      <patternFill patternType="solid">
        <fgColor rgb="FF9BBB59"/>
        <bgColor rgb="FF969696"/>
      </patternFill>
    </fill>
    <fill>
      <patternFill patternType="solid">
        <fgColor rgb="FF23FF23"/>
        <bgColor rgb="FF33CCCC"/>
      </patternFill>
    </fill>
    <fill>
      <patternFill patternType="solid">
        <fgColor rgb="FFC0C0C0"/>
        <bgColor rgb="FF99CCFF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 style="medium">
        <color rgb="FF8B77A9"/>
      </top>
      <bottom style="medium">
        <color rgb="FF8B77A9"/>
      </bottom>
      <diagonal/>
    </border>
    <border diagonalUp="false" diagonalDown="false">
      <left/>
      <right/>
      <top/>
      <bottom style="medium">
        <color rgb="FF8B77A9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ck">
        <color rgb="FFFF0080"/>
      </left>
      <right style="thick">
        <color rgb="FFFF0080"/>
      </right>
      <top style="thick">
        <color rgb="FFFF0080"/>
      </top>
      <bottom style="thick">
        <color rgb="FFFF0080"/>
      </bottom>
      <diagonal/>
    </border>
    <border diagonalUp="false" diagonalDown="false">
      <left style="thick">
        <color rgb="FF77933C"/>
      </left>
      <right style="thick">
        <color rgb="FF77933C"/>
      </right>
      <top style="thick">
        <color rgb="FF77933C"/>
      </top>
      <bottom style="thick">
        <color rgb="FF77933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justify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justify" vertical="center" textRotation="0" wrapText="true" indent="0" shrinkToFit="false"/>
      <protection locked="true" hidden="false"/>
    </xf>
    <xf numFmtId="165" fontId="6" fillId="2" borderId="0" xfId="0" applyFont="true" applyBorder="false" applyAlignment="true" applyProtection="false">
      <alignment horizontal="justify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justify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justify" vertical="center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justify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5" fontId="6" fillId="0" borderId="2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11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23FF23"/>
      <rgbColor rgb="FF0000FF"/>
      <rgbColor rgb="FFFFFF00"/>
      <rgbColor rgb="FFFF0080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B77A9"/>
      <rgbColor rgb="FF9999FF"/>
      <rgbColor rgb="FF993366"/>
      <rgbColor rgb="FFFFFFCC"/>
      <rgbColor rgb="FFCCFFFF"/>
      <rgbColor rgb="FF660066"/>
      <rgbColor rgb="FFFF8080"/>
      <rgbColor rgb="FF0066CC"/>
      <rgbColor rgb="FFE2DD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20"/>
  <cols>
    <col collapsed="false" hidden="false" max="1" min="1" style="1" width="11.5116279069767"/>
    <col collapsed="false" hidden="false" max="2" min="2" style="1" width="25.4744186046512"/>
    <col collapsed="false" hidden="false" max="3" min="3" style="1" width="28.6139534883721"/>
    <col collapsed="false" hidden="false" max="4" min="4" style="1" width="38.1488372093023"/>
    <col collapsed="false" hidden="false" max="6" min="5" style="1" width="11.5116279069767"/>
    <col collapsed="false" hidden="false" max="1025" min="7" style="0" width="11.1348837209302"/>
  </cols>
  <sheetData>
    <row r="2" customFormat="false" ht="21" hidden="false" customHeight="false" outlineLevel="0" collapsed="false"/>
    <row r="3" s="4" customFormat="true" ht="37" hidden="false" customHeight="false" outlineLevel="0" collapsed="false">
      <c r="A3" s="2" t="s">
        <v>0</v>
      </c>
      <c r="B3" s="2" t="s">
        <v>1</v>
      </c>
      <c r="C3" s="2" t="s">
        <v>2</v>
      </c>
      <c r="D3" s="2" t="s">
        <v>3</v>
      </c>
      <c r="E3" s="3"/>
      <c r="F3" s="3"/>
    </row>
    <row r="4" customFormat="false" ht="20" hidden="false" customHeight="false" outlineLevel="0" collapsed="false">
      <c r="A4" s="5" t="s">
        <v>4</v>
      </c>
      <c r="B4" s="6" t="s">
        <v>5</v>
      </c>
      <c r="C4" s="7" t="n">
        <f aca="false">1600</f>
        <v>1600</v>
      </c>
      <c r="D4" s="7" t="n">
        <f aca="false">C4*12</f>
        <v>19200</v>
      </c>
    </row>
    <row r="5" customFormat="false" ht="20" hidden="false" customHeight="false" outlineLevel="0" collapsed="false">
      <c r="A5" s="8" t="s">
        <v>6</v>
      </c>
      <c r="B5" s="9" t="s">
        <v>7</v>
      </c>
      <c r="C5" s="10" t="n">
        <v>2100</v>
      </c>
      <c r="D5" s="10" t="n">
        <f aca="false">C5*12</f>
        <v>25200</v>
      </c>
    </row>
    <row r="6" customFormat="false" ht="20" hidden="false" customHeight="false" outlineLevel="0" collapsed="false">
      <c r="A6" s="5" t="s">
        <v>8</v>
      </c>
      <c r="B6" s="6" t="s">
        <v>9</v>
      </c>
      <c r="C6" s="7" t="n">
        <v>2600</v>
      </c>
      <c r="D6" s="7" t="n">
        <f aca="false">C6*12</f>
        <v>31200</v>
      </c>
    </row>
    <row r="7" customFormat="false" ht="20" hidden="false" customHeight="false" outlineLevel="0" collapsed="false">
      <c r="A7" s="8" t="s">
        <v>10</v>
      </c>
      <c r="B7" s="9" t="s">
        <v>11</v>
      </c>
      <c r="C7" s="10" t="n">
        <v>3100</v>
      </c>
      <c r="D7" s="10" t="n">
        <f aca="false">C7*12</f>
        <v>37200</v>
      </c>
    </row>
    <row r="8" customFormat="false" ht="20" hidden="false" customHeight="false" outlineLevel="0" collapsed="false">
      <c r="A8" s="5" t="s">
        <v>12</v>
      </c>
      <c r="B8" s="6" t="s">
        <v>13</v>
      </c>
      <c r="C8" s="7" t="n">
        <v>3600</v>
      </c>
      <c r="D8" s="7" t="n">
        <f aca="false">C8*12</f>
        <v>43200</v>
      </c>
    </row>
    <row r="9" customFormat="false" ht="20" hidden="false" customHeight="false" outlineLevel="0" collapsed="false">
      <c r="A9" s="8" t="s">
        <v>14</v>
      </c>
      <c r="B9" s="9" t="s">
        <v>15</v>
      </c>
      <c r="C9" s="10" t="n">
        <v>4100</v>
      </c>
      <c r="D9" s="10" t="n">
        <f aca="false">C9*12</f>
        <v>49200</v>
      </c>
    </row>
    <row r="10" customFormat="false" ht="20" hidden="false" customHeight="false" outlineLevel="0" collapsed="false">
      <c r="A10" s="5" t="s">
        <v>16</v>
      </c>
      <c r="B10" s="6" t="s">
        <v>17</v>
      </c>
      <c r="C10" s="7" t="n">
        <v>4600</v>
      </c>
      <c r="D10" s="7" t="n">
        <f aca="false">C10*12</f>
        <v>55200</v>
      </c>
    </row>
    <row r="11" customFormat="false" ht="20" hidden="false" customHeight="false" outlineLevel="0" collapsed="false">
      <c r="A11" s="8" t="s">
        <v>18</v>
      </c>
      <c r="B11" s="9" t="s">
        <v>19</v>
      </c>
      <c r="C11" s="10" t="n">
        <v>5100</v>
      </c>
      <c r="D11" s="10" t="n">
        <f aca="false">C11*12</f>
        <v>61200</v>
      </c>
    </row>
    <row r="12" customFormat="false" ht="20" hidden="false" customHeight="false" outlineLevel="0" collapsed="false">
      <c r="A12" s="5" t="s">
        <v>20</v>
      </c>
      <c r="B12" s="6" t="s">
        <v>21</v>
      </c>
      <c r="C12" s="7" t="n">
        <v>6100</v>
      </c>
      <c r="D12" s="7" t="n">
        <f aca="false">C12*12</f>
        <v>73200</v>
      </c>
    </row>
    <row r="13" customFormat="false" ht="20" hidden="false" customHeight="false" outlineLevel="0" collapsed="false">
      <c r="A13" s="8" t="s">
        <v>22</v>
      </c>
      <c r="B13" s="9" t="s">
        <v>23</v>
      </c>
      <c r="C13" s="10" t="n">
        <v>7100</v>
      </c>
      <c r="D13" s="10" t="n">
        <f aca="false">C13*12</f>
        <v>85200</v>
      </c>
    </row>
    <row r="14" customFormat="false" ht="20" hidden="false" customHeight="false" outlineLevel="0" collapsed="false">
      <c r="A14" s="5" t="s">
        <v>24</v>
      </c>
      <c r="B14" s="6" t="s">
        <v>25</v>
      </c>
      <c r="C14" s="7" t="n">
        <v>8100</v>
      </c>
      <c r="D14" s="7" t="n">
        <f aca="false">C14*12</f>
        <v>97200</v>
      </c>
    </row>
    <row r="15" customFormat="false" ht="21" hidden="false" customHeight="false" outlineLevel="0" collapsed="false">
      <c r="A15" s="11" t="s">
        <v>26</v>
      </c>
      <c r="B15" s="12" t="s">
        <v>27</v>
      </c>
      <c r="C15" s="13" t="n">
        <v>9100</v>
      </c>
      <c r="D15" s="13" t="n">
        <f aca="false">C15*12</f>
        <v>109200</v>
      </c>
    </row>
    <row r="16" customFormat="false" ht="21" hidden="false" customHeight="false" outlineLevel="0" collapsed="false"/>
    <row r="17" s="4" customFormat="true" ht="37" hidden="false" customHeight="false" outlineLevel="0" collapsed="false">
      <c r="A17" s="2" t="s">
        <v>0</v>
      </c>
      <c r="B17" s="2" t="s">
        <v>28</v>
      </c>
      <c r="C17" s="2" t="s">
        <v>2</v>
      </c>
      <c r="D17" s="2" t="s">
        <v>3</v>
      </c>
      <c r="E17" s="3" t="n">
        <v>1.02</v>
      </c>
      <c r="F17" s="3"/>
    </row>
    <row r="18" customFormat="false" ht="19.7" hidden="false" customHeight="false" outlineLevel="0" collapsed="false">
      <c r="A18" s="5" t="s">
        <v>4</v>
      </c>
      <c r="B18" s="6" t="s">
        <v>5</v>
      </c>
      <c r="C18" s="7" t="n">
        <f aca="false">C4*$E$17</f>
        <v>1632</v>
      </c>
      <c r="D18" s="7" t="n">
        <f aca="false">C18*12</f>
        <v>19584</v>
      </c>
    </row>
    <row r="19" customFormat="false" ht="19.7" hidden="false" customHeight="false" outlineLevel="0" collapsed="false">
      <c r="A19" s="8" t="s">
        <v>6</v>
      </c>
      <c r="B19" s="9" t="s">
        <v>7</v>
      </c>
      <c r="C19" s="7" t="n">
        <f aca="false">C5*$E$17</f>
        <v>2142</v>
      </c>
      <c r="D19" s="10" t="n">
        <f aca="false">C19*12</f>
        <v>25704</v>
      </c>
    </row>
    <row r="20" customFormat="false" ht="19.7" hidden="false" customHeight="false" outlineLevel="0" collapsed="false">
      <c r="A20" s="5" t="s">
        <v>8</v>
      </c>
      <c r="B20" s="6" t="s">
        <v>9</v>
      </c>
      <c r="C20" s="7" t="n">
        <f aca="false">C6*$E$17</f>
        <v>2652</v>
      </c>
      <c r="D20" s="7" t="n">
        <f aca="false">C20*12</f>
        <v>31824</v>
      </c>
    </row>
    <row r="21" customFormat="false" ht="19.7" hidden="false" customHeight="false" outlineLevel="0" collapsed="false">
      <c r="A21" s="8" t="s">
        <v>10</v>
      </c>
      <c r="B21" s="9" t="s">
        <v>11</v>
      </c>
      <c r="C21" s="7" t="n">
        <f aca="false">C7*$E$17</f>
        <v>3162</v>
      </c>
      <c r="D21" s="10" t="n">
        <f aca="false">C21*12</f>
        <v>37944</v>
      </c>
    </row>
    <row r="22" customFormat="false" ht="19.7" hidden="false" customHeight="false" outlineLevel="0" collapsed="false">
      <c r="A22" s="5" t="s">
        <v>12</v>
      </c>
      <c r="B22" s="6" t="s">
        <v>13</v>
      </c>
      <c r="C22" s="7" t="n">
        <f aca="false">C8*$E$17</f>
        <v>3672</v>
      </c>
      <c r="D22" s="7" t="n">
        <f aca="false">C22*12</f>
        <v>44064</v>
      </c>
    </row>
    <row r="23" customFormat="false" ht="19.7" hidden="false" customHeight="false" outlineLevel="0" collapsed="false">
      <c r="A23" s="8" t="s">
        <v>14</v>
      </c>
      <c r="B23" s="9" t="s">
        <v>15</v>
      </c>
      <c r="C23" s="7" t="n">
        <f aca="false">C9*$E$17</f>
        <v>4182</v>
      </c>
      <c r="D23" s="10" t="n">
        <f aca="false">C23*12</f>
        <v>50184</v>
      </c>
    </row>
    <row r="24" customFormat="false" ht="19.7" hidden="false" customHeight="false" outlineLevel="0" collapsed="false">
      <c r="A24" s="5" t="s">
        <v>16</v>
      </c>
      <c r="B24" s="6" t="s">
        <v>17</v>
      </c>
      <c r="C24" s="7" t="n">
        <f aca="false">C10*$E$17</f>
        <v>4692</v>
      </c>
      <c r="D24" s="7" t="n">
        <f aca="false">C24*12</f>
        <v>56304</v>
      </c>
    </row>
    <row r="25" customFormat="false" ht="19.7" hidden="false" customHeight="false" outlineLevel="0" collapsed="false">
      <c r="A25" s="8" t="s">
        <v>18</v>
      </c>
      <c r="B25" s="9" t="s">
        <v>19</v>
      </c>
      <c r="C25" s="7" t="n">
        <f aca="false">C11*$E$17</f>
        <v>5202</v>
      </c>
      <c r="D25" s="10" t="n">
        <f aca="false">C25*12</f>
        <v>62424</v>
      </c>
    </row>
    <row r="26" customFormat="false" ht="19.7" hidden="false" customHeight="false" outlineLevel="0" collapsed="false">
      <c r="A26" s="5" t="s">
        <v>20</v>
      </c>
      <c r="B26" s="6" t="s">
        <v>21</v>
      </c>
      <c r="C26" s="7" t="n">
        <f aca="false">C12*$E$17</f>
        <v>6222</v>
      </c>
      <c r="D26" s="7" t="n">
        <f aca="false">C26*12</f>
        <v>74664</v>
      </c>
    </row>
    <row r="27" customFormat="false" ht="19.7" hidden="false" customHeight="false" outlineLevel="0" collapsed="false">
      <c r="A27" s="8" t="s">
        <v>22</v>
      </c>
      <c r="B27" s="9" t="s">
        <v>23</v>
      </c>
      <c r="C27" s="7" t="n">
        <f aca="false">C13*$E$17</f>
        <v>7242</v>
      </c>
      <c r="D27" s="10" t="n">
        <f aca="false">C27*12</f>
        <v>86904</v>
      </c>
    </row>
    <row r="28" customFormat="false" ht="19.7" hidden="false" customHeight="false" outlineLevel="0" collapsed="false">
      <c r="A28" s="5" t="s">
        <v>24</v>
      </c>
      <c r="B28" s="6" t="s">
        <v>25</v>
      </c>
      <c r="C28" s="7" t="n">
        <f aca="false">C14*$E$17</f>
        <v>8262</v>
      </c>
      <c r="D28" s="7" t="n">
        <f aca="false">C28*12</f>
        <v>99144</v>
      </c>
    </row>
    <row r="29" customFormat="false" ht="19.7" hidden="false" customHeight="false" outlineLevel="0" collapsed="false">
      <c r="A29" s="11" t="s">
        <v>26</v>
      </c>
      <c r="B29" s="12" t="s">
        <v>27</v>
      </c>
      <c r="C29" s="7" t="n">
        <f aca="false">C15*$E$17</f>
        <v>9282</v>
      </c>
      <c r="D29" s="13" t="n">
        <f aca="false">C29*12</f>
        <v>111384</v>
      </c>
    </row>
    <row r="30" customFormat="false" ht="21" hidden="false" customHeight="false" outlineLevel="0" collapsed="false"/>
    <row r="31" s="4" customFormat="true" ht="35.95" hidden="false" customHeight="false" outlineLevel="0" collapsed="false">
      <c r="A31" s="2" t="s">
        <v>0</v>
      </c>
      <c r="B31" s="2" t="s">
        <v>29</v>
      </c>
      <c r="C31" s="2" t="s">
        <v>2</v>
      </c>
      <c r="D31" s="2" t="s">
        <v>3</v>
      </c>
      <c r="E31" s="3" t="n">
        <v>1.04</v>
      </c>
      <c r="F31" s="3"/>
    </row>
    <row r="32" customFormat="false" ht="19.7" hidden="false" customHeight="false" outlineLevel="0" collapsed="false">
      <c r="A32" s="5" t="s">
        <v>4</v>
      </c>
      <c r="B32" s="6" t="s">
        <v>5</v>
      </c>
      <c r="C32" s="7" t="n">
        <f aca="false">C18*$E$31</f>
        <v>1697.28</v>
      </c>
      <c r="D32" s="7" t="n">
        <f aca="false">C32*12</f>
        <v>20367.36</v>
      </c>
    </row>
    <row r="33" customFormat="false" ht="19.7" hidden="false" customHeight="false" outlineLevel="0" collapsed="false">
      <c r="A33" s="8" t="s">
        <v>6</v>
      </c>
      <c r="B33" s="9" t="s">
        <v>7</v>
      </c>
      <c r="C33" s="7" t="n">
        <f aca="false">C19*$E$31</f>
        <v>2227.68</v>
      </c>
      <c r="D33" s="10" t="n">
        <f aca="false">C33*12</f>
        <v>26732.16</v>
      </c>
    </row>
    <row r="34" customFormat="false" ht="19.7" hidden="false" customHeight="false" outlineLevel="0" collapsed="false">
      <c r="A34" s="5" t="s">
        <v>8</v>
      </c>
      <c r="B34" s="6" t="s">
        <v>9</v>
      </c>
      <c r="C34" s="7" t="n">
        <f aca="false">C20*$E$31</f>
        <v>2758.08</v>
      </c>
      <c r="D34" s="7" t="n">
        <f aca="false">C34*12</f>
        <v>33096.96</v>
      </c>
    </row>
    <row r="35" customFormat="false" ht="19.7" hidden="false" customHeight="false" outlineLevel="0" collapsed="false">
      <c r="A35" s="8" t="s">
        <v>10</v>
      </c>
      <c r="B35" s="9" t="s">
        <v>11</v>
      </c>
      <c r="C35" s="7" t="n">
        <f aca="false">C21*$E$31</f>
        <v>3288.48</v>
      </c>
      <c r="D35" s="10" t="n">
        <f aca="false">C35*12</f>
        <v>39461.76</v>
      </c>
    </row>
    <row r="36" customFormat="false" ht="19.7" hidden="false" customHeight="false" outlineLevel="0" collapsed="false">
      <c r="A36" s="5" t="s">
        <v>12</v>
      </c>
      <c r="B36" s="6" t="s">
        <v>13</v>
      </c>
      <c r="C36" s="7" t="n">
        <f aca="false">C22*$E$31</f>
        <v>3818.88</v>
      </c>
      <c r="D36" s="7" t="n">
        <f aca="false">C36*12</f>
        <v>45826.56</v>
      </c>
    </row>
    <row r="37" customFormat="false" ht="19.7" hidden="false" customHeight="false" outlineLevel="0" collapsed="false">
      <c r="A37" s="8" t="s">
        <v>14</v>
      </c>
      <c r="B37" s="9" t="s">
        <v>15</v>
      </c>
      <c r="C37" s="7" t="n">
        <f aca="false">C23*$E$31</f>
        <v>4349.28</v>
      </c>
      <c r="D37" s="10" t="n">
        <f aca="false">C37*12</f>
        <v>52191.36</v>
      </c>
    </row>
    <row r="38" customFormat="false" ht="19.7" hidden="false" customHeight="false" outlineLevel="0" collapsed="false">
      <c r="A38" s="5" t="s">
        <v>16</v>
      </c>
      <c r="B38" s="6" t="s">
        <v>17</v>
      </c>
      <c r="C38" s="7" t="n">
        <f aca="false">C24*$E$31</f>
        <v>4879.68</v>
      </c>
      <c r="D38" s="7" t="n">
        <f aca="false">C38*12</f>
        <v>58556.16</v>
      </c>
    </row>
    <row r="39" customFormat="false" ht="19.7" hidden="false" customHeight="false" outlineLevel="0" collapsed="false">
      <c r="A39" s="8" t="s">
        <v>18</v>
      </c>
      <c r="B39" s="9" t="s">
        <v>19</v>
      </c>
      <c r="C39" s="7" t="n">
        <f aca="false">C25*$E$31</f>
        <v>5410.08</v>
      </c>
      <c r="D39" s="10" t="n">
        <f aca="false">C39*12</f>
        <v>64920.96</v>
      </c>
    </row>
    <row r="40" customFormat="false" ht="19.7" hidden="false" customHeight="false" outlineLevel="0" collapsed="false">
      <c r="A40" s="5" t="s">
        <v>20</v>
      </c>
      <c r="B40" s="6" t="s">
        <v>21</v>
      </c>
      <c r="C40" s="7" t="n">
        <f aca="false">C26*$E$31</f>
        <v>6470.88</v>
      </c>
      <c r="D40" s="7" t="n">
        <f aca="false">C40*12</f>
        <v>77650.56</v>
      </c>
    </row>
    <row r="41" customFormat="false" ht="19.7" hidden="false" customHeight="false" outlineLevel="0" collapsed="false">
      <c r="A41" s="8" t="s">
        <v>22</v>
      </c>
      <c r="B41" s="9" t="s">
        <v>23</v>
      </c>
      <c r="C41" s="7" t="n">
        <f aca="false">C27*$E$31</f>
        <v>7531.68</v>
      </c>
      <c r="D41" s="10" t="n">
        <f aca="false">C41*12</f>
        <v>90380.16</v>
      </c>
    </row>
    <row r="42" customFormat="false" ht="19.7" hidden="false" customHeight="false" outlineLevel="0" collapsed="false">
      <c r="A42" s="5" t="s">
        <v>24</v>
      </c>
      <c r="B42" s="6" t="s">
        <v>25</v>
      </c>
      <c r="C42" s="7" t="n">
        <f aca="false">C28*$E$31</f>
        <v>8592.48</v>
      </c>
      <c r="D42" s="7" t="n">
        <f aca="false">C42*12</f>
        <v>103109.76</v>
      </c>
    </row>
    <row r="43" customFormat="false" ht="19.7" hidden="false" customHeight="false" outlineLevel="0" collapsed="false">
      <c r="A43" s="11" t="s">
        <v>26</v>
      </c>
      <c r="B43" s="12" t="s">
        <v>27</v>
      </c>
      <c r="C43" s="7" t="n">
        <f aca="false">C29*$E$31</f>
        <v>9653.28</v>
      </c>
      <c r="D43" s="13" t="n">
        <f aca="false">C43*12</f>
        <v>115839.36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8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pane xSplit="0" ySplit="1" topLeftCell="A2" activePane="bottomLeft" state="frozen"/>
      <selection pane="topLeft" activeCell="E1" activeCellId="0" sqref="E1"/>
      <selection pane="bottomLeft" activeCell="N16" activeCellId="0" sqref="N16"/>
    </sheetView>
  </sheetViews>
  <sheetFormatPr defaultRowHeight="12.8"/>
  <cols>
    <col collapsed="false" hidden="false" max="1" min="1" style="0" width="14.2744186046512"/>
    <col collapsed="false" hidden="false" max="2" min="2" style="0" width="12.246511627907"/>
    <col collapsed="false" hidden="false" max="3" min="3" style="0" width="12.553488372093"/>
    <col collapsed="false" hidden="false" max="4" min="4" style="0" width="14.4"/>
    <col collapsed="false" hidden="false" max="5" min="5" style="0" width="14.0279069767442"/>
    <col collapsed="false" hidden="false" max="6" min="6" style="0" width="8.49302325581395"/>
    <col collapsed="false" hidden="false" max="9" min="7" style="0" width="16.1767441860465"/>
    <col collapsed="false" hidden="false" max="10" min="10" style="0" width="10.3395348837209"/>
    <col collapsed="false" hidden="false" max="11" min="11" style="0" width="14.0279069767442"/>
    <col collapsed="false" hidden="false" max="12" min="12" style="0" width="15.6883720930233"/>
    <col collapsed="false" hidden="false" max="13" min="13" style="0" width="6.27441860465116"/>
    <col collapsed="false" hidden="false" max="14" min="14" style="0" width="37.5906976744186"/>
    <col collapsed="false" hidden="false" max="15" min="15" style="0" width="17.4744186046512"/>
    <col collapsed="false" hidden="false" max="16" min="16" style="0" width="19.3209302325581"/>
    <col collapsed="false" hidden="false" max="1025" min="17" style="0" width="11.1348837209302"/>
  </cols>
  <sheetData>
    <row r="1" customFormat="false" ht="25" hidden="false" customHeight="false" outlineLevel="0" collapsed="false">
      <c r="A1" s="14" t="s">
        <v>30</v>
      </c>
      <c r="B1" s="14"/>
      <c r="N1" s="14" t="s">
        <v>31</v>
      </c>
    </row>
    <row r="2" customFormat="false" ht="15" hidden="false" customHeight="false" outlineLevel="0" collapsed="false"/>
    <row r="3" customFormat="false" ht="18" hidden="false" customHeight="false" outlineLevel="0" collapsed="false">
      <c r="A3" s="15" t="s">
        <v>32</v>
      </c>
      <c r="B3" s="15"/>
      <c r="N3" s="15" t="s">
        <v>32</v>
      </c>
    </row>
    <row r="4" customFormat="false" ht="15" hidden="false" customHeight="false" outlineLevel="0" collapsed="false"/>
    <row r="5" customFormat="false" ht="18" hidden="false" customHeight="true" outlineLevel="0" collapsed="false">
      <c r="N5" s="16" t="s">
        <v>33</v>
      </c>
    </row>
    <row r="6" customFormat="false" ht="15" hidden="false" customHeight="false" outlineLevel="0" collapsed="false">
      <c r="H6" s="17"/>
      <c r="I6" s="18"/>
      <c r="N6" s="19" t="s">
        <v>34</v>
      </c>
      <c r="O6" s="20" t="n">
        <v>217</v>
      </c>
    </row>
    <row r="7" customFormat="false" ht="15" hidden="false" customHeight="false" outlineLevel="0" collapsed="false">
      <c r="I7" s="17"/>
      <c r="K7" s="21"/>
      <c r="N7" s="19" t="s">
        <v>35</v>
      </c>
      <c r="O7" s="20" t="n">
        <v>200</v>
      </c>
    </row>
    <row r="8" customFormat="false" ht="15" hidden="false" customHeight="false" outlineLevel="0" collapsed="false">
      <c r="C8" s="19"/>
      <c r="D8" s="19"/>
      <c r="E8" s="19"/>
      <c r="F8" s="19" t="s">
        <v>36</v>
      </c>
      <c r="G8" s="22" t="n">
        <v>1.2</v>
      </c>
      <c r="H8" s="23"/>
      <c r="I8" s="23"/>
      <c r="J8" s="23"/>
      <c r="K8" s="23"/>
      <c r="O8" s="23"/>
      <c r="P8" s="24"/>
    </row>
    <row r="9" s="29" customFormat="true" ht="49.25" hidden="false" customHeight="false" outlineLevel="0" collapsed="false">
      <c r="A9" s="25" t="s">
        <v>37</v>
      </c>
      <c r="B9" s="25" t="s">
        <v>38</v>
      </c>
      <c r="C9" s="25" t="s">
        <v>39</v>
      </c>
      <c r="D9" s="26" t="s">
        <v>40</v>
      </c>
      <c r="E9" s="26" t="s">
        <v>41</v>
      </c>
      <c r="F9" s="27" t="s">
        <v>42</v>
      </c>
      <c r="G9" s="27" t="s">
        <v>43</v>
      </c>
      <c r="H9" s="27" t="s">
        <v>44</v>
      </c>
      <c r="I9" s="26" t="s">
        <v>45</v>
      </c>
      <c r="J9" s="25" t="s">
        <v>46</v>
      </c>
      <c r="K9" s="28" t="s">
        <v>47</v>
      </c>
      <c r="L9" s="26" t="s">
        <v>48</v>
      </c>
      <c r="N9" s="30" t="s">
        <v>49</v>
      </c>
      <c r="O9" s="31" t="n">
        <v>0.92</v>
      </c>
      <c r="P9" s="32" t="s">
        <v>50</v>
      </c>
    </row>
    <row r="10" customFormat="false" ht="15" hidden="false" customHeight="false" outlineLevel="0" collapsed="false">
      <c r="A10" s="33" t="s">
        <v>51</v>
      </c>
      <c r="B10" s="34" t="s">
        <v>6</v>
      </c>
      <c r="C10" s="35" t="n">
        <f aca="false">(VLOOKUP(B10,'Grille de salaire'!$A$17:$D$29,3,0))</f>
        <v>2142</v>
      </c>
      <c r="D10" s="35" t="n">
        <f aca="false">C10*12</f>
        <v>25704</v>
      </c>
      <c r="E10" s="35" t="n">
        <f aca="false">C10*(1-F10)*12</f>
        <v>15422.4</v>
      </c>
      <c r="F10" s="36" t="n">
        <v>0.4</v>
      </c>
      <c r="G10" s="35" t="n">
        <f aca="false">($C10*$F10*12)*$G$8</f>
        <v>12337.92</v>
      </c>
      <c r="H10" s="35" t="n">
        <f aca="false">G10*$O$15/$G$18</f>
        <v>12337.92</v>
      </c>
      <c r="I10" s="35" t="n">
        <f aca="false">C10*(1-F10)*12+G10</f>
        <v>27760.32</v>
      </c>
      <c r="J10" s="33" t="n">
        <f aca="false">O6</f>
        <v>217</v>
      </c>
      <c r="K10" s="35" t="n">
        <f aca="false">$O$16/$J$18*J10</f>
        <v>21818.1818181818</v>
      </c>
      <c r="L10" s="35" t="n">
        <f aca="false">I10+K10</f>
        <v>49578.5018181818</v>
      </c>
      <c r="N10" s="19" t="s">
        <v>52</v>
      </c>
      <c r="O10" s="37" t="n">
        <v>650</v>
      </c>
      <c r="P10" s="0" t="s">
        <v>50</v>
      </c>
    </row>
    <row r="11" customFormat="false" ht="15" hidden="false" customHeight="false" outlineLevel="0" collapsed="false">
      <c r="A11" s="33" t="s">
        <v>53</v>
      </c>
      <c r="B11" s="34" t="s">
        <v>8</v>
      </c>
      <c r="C11" s="35" t="n">
        <f aca="false">(VLOOKUP(B11,'Grille de salaire'!$A$17:$D$29,3,0))</f>
        <v>2652</v>
      </c>
      <c r="D11" s="35" t="n">
        <f aca="false">C11*12</f>
        <v>31824</v>
      </c>
      <c r="E11" s="35" t="n">
        <f aca="false">C11*(1-F11)*12</f>
        <v>25459.2</v>
      </c>
      <c r="F11" s="36" t="n">
        <v>0.2</v>
      </c>
      <c r="G11" s="35" t="n">
        <f aca="false">($C11*$F11*12)*$G$8</f>
        <v>7637.76</v>
      </c>
      <c r="H11" s="35" t="n">
        <f aca="false">G11*$O$15/$G$18</f>
        <v>7637.76</v>
      </c>
      <c r="I11" s="35" t="n">
        <f aca="false">C11*(1-F11)*12+G11</f>
        <v>33096.96</v>
      </c>
      <c r="J11" s="33" t="n">
        <f aca="false">O6</f>
        <v>217</v>
      </c>
      <c r="K11" s="35" t="n">
        <f aca="false">$O$16/$J$18*J11</f>
        <v>21818.1818181818</v>
      </c>
      <c r="L11" s="35" t="n">
        <f aca="false">I11+K11</f>
        <v>54915.1418181818</v>
      </c>
      <c r="N11" s="38" t="s">
        <v>54</v>
      </c>
      <c r="O11" s="39" t="n">
        <f aca="false">O10*O9*O6*O7</f>
        <v>25953200</v>
      </c>
      <c r="P11" s="40"/>
    </row>
    <row r="12" customFormat="false" ht="15" hidden="false" customHeight="false" outlineLevel="0" collapsed="false">
      <c r="A12" s="33" t="s">
        <v>55</v>
      </c>
      <c r="B12" s="34" t="s">
        <v>20</v>
      </c>
      <c r="C12" s="35" t="n">
        <f aca="false">(VLOOKUP(B12,'Grille de salaire'!$A$17:$D$29,3,0))</f>
        <v>6222</v>
      </c>
      <c r="D12" s="35" t="n">
        <f aca="false">C12*12</f>
        <v>74664</v>
      </c>
      <c r="E12" s="35" t="n">
        <f aca="false">C12*(1-F12)*12</f>
        <v>74664</v>
      </c>
      <c r="F12" s="36" t="n">
        <v>0</v>
      </c>
      <c r="G12" s="35" t="n">
        <f aca="false">($C12*$F12*12)*$G$8</f>
        <v>0</v>
      </c>
      <c r="H12" s="35" t="n">
        <f aca="false">G12*$O$15/$G$18</f>
        <v>0</v>
      </c>
      <c r="I12" s="35" t="n">
        <f aca="false">C12*(1-F12)*12+G12</f>
        <v>74664</v>
      </c>
      <c r="J12" s="33" t="n">
        <f aca="false">O6/2</f>
        <v>108.5</v>
      </c>
      <c r="K12" s="35" t="n">
        <f aca="false">$O$16/$J$18*J12</f>
        <v>10909.0909090909</v>
      </c>
      <c r="L12" s="35" t="n">
        <f aca="false">I12+K12</f>
        <v>85573.0909090909</v>
      </c>
      <c r="N12" s="0" t="s">
        <v>56</v>
      </c>
      <c r="O12" s="18" t="n">
        <f aca="false">E18</f>
        <v>7462626</v>
      </c>
      <c r="P12" s="0" t="s">
        <v>50</v>
      </c>
      <c r="R12" s="38"/>
    </row>
    <row r="13" customFormat="false" ht="15" hidden="false" customHeight="false" outlineLevel="0" collapsed="false">
      <c r="A13" s="33" t="s">
        <v>57</v>
      </c>
      <c r="B13" s="34" t="s">
        <v>20</v>
      </c>
      <c r="C13" s="35" t="n">
        <f aca="false">(VLOOKUP(B13,'Grille de salaire'!$A$17:$D$29,3,0))</f>
        <v>6222</v>
      </c>
      <c r="D13" s="35" t="n">
        <f aca="false">C13*12</f>
        <v>74664</v>
      </c>
      <c r="E13" s="35" t="n">
        <f aca="false">C13*(1-F13)*12</f>
        <v>37332</v>
      </c>
      <c r="F13" s="36" t="n">
        <v>0.5</v>
      </c>
      <c r="G13" s="35" t="n">
        <f aca="false">($C13*$F13*12)*$G$8</f>
        <v>44798.4</v>
      </c>
      <c r="H13" s="35" t="n">
        <f aca="false">G13*$O$15/$G$18</f>
        <v>44798.4</v>
      </c>
      <c r="I13" s="35" t="n">
        <f aca="false">C13*(1-F13)*12+G13</f>
        <v>82130.4</v>
      </c>
      <c r="J13" s="33" t="n">
        <f aca="false">O6</f>
        <v>217</v>
      </c>
      <c r="K13" s="35" t="n">
        <f aca="false">$O$16/$J$18*J13</f>
        <v>21818.1818181818</v>
      </c>
      <c r="L13" s="35" t="n">
        <f aca="false">I13+K13</f>
        <v>103948.581818182</v>
      </c>
      <c r="N13" s="0" t="s">
        <v>58</v>
      </c>
      <c r="O13" s="41" t="n">
        <v>2000000</v>
      </c>
    </row>
    <row r="14" customFormat="false" ht="15" hidden="false" customHeight="false" outlineLevel="0" collapsed="false">
      <c r="A14" s="33" t="s">
        <v>59</v>
      </c>
      <c r="B14" s="34" t="s">
        <v>8</v>
      </c>
      <c r="C14" s="35" t="n">
        <f aca="false">(VLOOKUP(B14,'Grille de salaire'!$A$17:$D$29,3,0))</f>
        <v>2652</v>
      </c>
      <c r="D14" s="35" t="n">
        <f aca="false">C14*12</f>
        <v>31824</v>
      </c>
      <c r="E14" s="35" t="n">
        <f aca="false">C14*(1-F14)*12</f>
        <v>28641.6</v>
      </c>
      <c r="F14" s="36" t="n">
        <v>0.1</v>
      </c>
      <c r="G14" s="35" t="n">
        <f aca="false">($C14*$F14*12)*$G$8</f>
        <v>3818.88</v>
      </c>
      <c r="H14" s="35" t="n">
        <f aca="false">G14*$O$15/$G$18</f>
        <v>3818.88</v>
      </c>
      <c r="I14" s="35" t="n">
        <f aca="false">C14*(1-F14)*12+G14</f>
        <v>32460.48</v>
      </c>
      <c r="J14" s="33" t="n">
        <f aca="false">O6</f>
        <v>217</v>
      </c>
      <c r="K14" s="35" t="n">
        <f aca="false">$O$16/$J$18*J14</f>
        <v>21818.1818181818</v>
      </c>
      <c r="L14" s="35" t="n">
        <f aca="false">I14+K14</f>
        <v>54278.6618181818</v>
      </c>
      <c r="N14" s="42" t="s">
        <v>60</v>
      </c>
      <c r="O14" s="43" t="n">
        <v>4000000</v>
      </c>
    </row>
    <row r="15" customFormat="false" ht="15" hidden="false" customHeight="false" outlineLevel="0" collapsed="false">
      <c r="A15" s="33" t="s">
        <v>61</v>
      </c>
      <c r="B15" s="34" t="s">
        <v>14</v>
      </c>
      <c r="C15" s="35" t="n">
        <f aca="false">(VLOOKUP(B15,'Grille de salaire'!$A$17:$D$29,3,0))</f>
        <v>4182</v>
      </c>
      <c r="D15" s="35" t="n">
        <f aca="false">C15*12</f>
        <v>50184</v>
      </c>
      <c r="E15" s="35" t="n">
        <f aca="false">C15*(1-F15)*12</f>
        <v>42656.4</v>
      </c>
      <c r="F15" s="36" t="n">
        <v>0.15</v>
      </c>
      <c r="G15" s="35" t="n">
        <f aca="false">($C15*$F15*12)*$G$8</f>
        <v>9033.12</v>
      </c>
      <c r="H15" s="35" t="n">
        <f aca="false">G15*$O$15/$G$18</f>
        <v>9033.12</v>
      </c>
      <c r="I15" s="35" t="n">
        <f aca="false">C15*(1-F15)*12+G15</f>
        <v>51689.52</v>
      </c>
      <c r="J15" s="33" t="n">
        <f aca="false">O6</f>
        <v>217</v>
      </c>
      <c r="K15" s="35" t="n">
        <f aca="false">$O$16/$J$18*J15</f>
        <v>21818.1818181818</v>
      </c>
      <c r="L15" s="35" t="n">
        <f aca="false">I15+K15</f>
        <v>73507.7018181818</v>
      </c>
      <c r="N15" s="44" t="s">
        <v>62</v>
      </c>
      <c r="O15" s="45" t="n">
        <v>2599408.8</v>
      </c>
      <c r="P15" s="18" t="n">
        <f aca="false">G18</f>
        <v>2599408.8</v>
      </c>
    </row>
    <row r="16" customFormat="false" ht="15" hidden="false" customHeight="false" outlineLevel="0" collapsed="false">
      <c r="A16" s="33" t="s">
        <v>63</v>
      </c>
      <c r="B16" s="46"/>
      <c r="C16" s="47" t="n">
        <f aca="false">AVERAGE(C10:C15)</f>
        <v>4012</v>
      </c>
      <c r="D16" s="35" t="n">
        <f aca="false">C16*12</f>
        <v>48144</v>
      </c>
      <c r="E16" s="35" t="n">
        <f aca="false">C16*(1-F16)*12</f>
        <v>37311.6</v>
      </c>
      <c r="F16" s="36" t="n">
        <f aca="false">AVERAGE(F10:F15)</f>
        <v>0.225</v>
      </c>
      <c r="G16" s="35" t="n">
        <f aca="false">($C16*$F16*12)*$G$8</f>
        <v>12998.88</v>
      </c>
      <c r="H16" s="35" t="n">
        <f aca="false">G16*$O$15/$G$18</f>
        <v>12998.88</v>
      </c>
      <c r="I16" s="35" t="n">
        <f aca="false">C16*(1-F16)*12+G16</f>
        <v>50310.48</v>
      </c>
      <c r="J16" s="48" t="n">
        <f aca="false">AVERAGE(J10:J15)</f>
        <v>198.916666666667</v>
      </c>
      <c r="K16" s="35" t="n">
        <f aca="false">$O$16/$J$18*J16</f>
        <v>20000</v>
      </c>
      <c r="L16" s="35" t="n">
        <f aca="false">I16+K16</f>
        <v>70310.48</v>
      </c>
      <c r="N16" s="44" t="s">
        <v>64</v>
      </c>
      <c r="O16" s="49" t="n">
        <v>4000000</v>
      </c>
    </row>
    <row r="17" s="44" customFormat="true" ht="15" hidden="false" customHeight="false" outlineLevel="0" collapsed="false">
      <c r="A17" s="33" t="s">
        <v>65</v>
      </c>
      <c r="B17" s="46"/>
      <c r="C17" s="50" t="n">
        <f aca="false">C16*($O$7-COUNTA($A$10:$A$15))</f>
        <v>778328</v>
      </c>
      <c r="D17" s="50" t="n">
        <f aca="false">D16*($O$7-COUNTA($A$10:$A$15))</f>
        <v>9339936</v>
      </c>
      <c r="E17" s="50" t="n">
        <f aca="false">E16*($O$7-COUNTA($A$10:$A$15))</f>
        <v>7238450.4</v>
      </c>
      <c r="G17" s="50" t="n">
        <f aca="false">G16*($O$7-COUNTA($A$10:$A$15))</f>
        <v>2521782.72</v>
      </c>
      <c r="H17" s="50" t="n">
        <f aca="false">H16*($O$7-COUNTA($A$10:$A$15))</f>
        <v>2521782.72</v>
      </c>
      <c r="I17" s="50" t="n">
        <f aca="false">I16*($O$7-COUNTA($A$10:$A$15))</f>
        <v>9760233.12</v>
      </c>
      <c r="J17" s="51" t="n">
        <f aca="false">J16*($O$7-COUNTA($A$10:$A$15))</f>
        <v>38589.8333333333</v>
      </c>
      <c r="K17" s="35" t="n">
        <f aca="false">$O$16/$J$18*J17</f>
        <v>3880000</v>
      </c>
      <c r="L17" s="35" t="n">
        <f aca="false">I17+K17</f>
        <v>13640233.12</v>
      </c>
      <c r="N17" s="44" t="s">
        <v>66</v>
      </c>
      <c r="O17" s="18" t="n">
        <f aca="false">O11-(SUM(O12:O16))</f>
        <v>5891165.2</v>
      </c>
      <c r="P17" s="0"/>
    </row>
    <row r="18" customFormat="false" ht="15" hidden="false" customHeight="false" outlineLevel="0" collapsed="false">
      <c r="A18" s="52"/>
      <c r="B18" s="53" t="s">
        <v>67</v>
      </c>
      <c r="C18" s="54" t="n">
        <f aca="false">SUM(C10:C15)+C17</f>
        <v>802400</v>
      </c>
      <c r="D18" s="54" t="n">
        <f aca="false">SUM(D10:D15)+D17</f>
        <v>9628800</v>
      </c>
      <c r="E18" s="54" t="n">
        <f aca="false">SUM(E10:E15)+E17</f>
        <v>7462626</v>
      </c>
      <c r="F18" s="52"/>
      <c r="G18" s="54" t="n">
        <f aca="false">SUM(G10:G15)+G17</f>
        <v>2599408.8</v>
      </c>
      <c r="H18" s="54" t="n">
        <f aca="false">SUM(H10:H15)+H17</f>
        <v>2599408.8</v>
      </c>
      <c r="I18" s="54" t="n">
        <f aca="false">SUM(I10:I15)+I17</f>
        <v>10062034.8</v>
      </c>
      <c r="J18" s="55" t="n">
        <f aca="false">SUM(J10:J15)+J17</f>
        <v>39783.3333333333</v>
      </c>
      <c r="K18" s="54" t="n">
        <f aca="false">SUM(K10:K15)+K17</f>
        <v>4000000</v>
      </c>
      <c r="L18" s="54" t="n">
        <f aca="false">SUM(L10:L15)+L17</f>
        <v>14062034.8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LibreOffice/5.2.4.2.1$Linux_X86_64 LibreOffice_project/20m0$Build-2</Application>
  <Company>CLT-SERVICES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2017-01-23T20:57:02Z</dcterms:created>
  <dc:creator>Mija RABEMANANJARA</dc:creator>
  <dc:description/>
  <dc:language>fr-FR</dc:language>
  <cp:lastModifiedBy/>
  <dcterms:modified xsi:type="dcterms:W3CDTF">2017-02-06T23:44:49Z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CLT-SERVICES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