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Grille de salair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<sst xmlns="http://schemas.openxmlformats.org/spreadsheetml/2006/main" count="111" uniqueCount="71">
  <si>
    <t xml:space="preserve">Outil d'évaluation de l'impact des revues de salaire</t>
  </si>
  <si>
    <t xml:space="preserve">Chiffres de l'organisation</t>
  </si>
  <si>
    <t xml:space="preserve">Hypothèses </t>
  </si>
  <si>
    <t xml:space="preserve">Chiffre d'affaire de la société</t>
  </si>
  <si>
    <t xml:space="preserve">Coefficient de bonification du variable</t>
  </si>
  <si>
    <t xml:space="preserve">Nombre de jours travaillé par une personne à temps plein</t>
  </si>
  <si>
    <t xml:space="preserve">CA par personne</t>
  </si>
  <si>
    <t xml:space="preserve">Nombre de collaborateurs</t>
  </si>
  <si>
    <t xml:space="preserve">Année 2015-2016</t>
  </si>
  <si>
    <t xml:space="preserve">Qui</t>
  </si>
  <si>
    <t xml:space="preserve">Choix dans la grille de salaire</t>
  </si>
  <si>
    <t xml:space="preserve">Salaire MENSUEL</t>
  </si>
  <si>
    <t xml:space="preserve">Part de variable</t>
  </si>
  <si>
    <t xml:space="preserve">Part fixe</t>
  </si>
  <si>
    <t xml:space="preserve">Variable estimé</t>
  </si>
  <si>
    <t xml:space="preserve">Variable réel</t>
  </si>
  <si>
    <t xml:space="preserve">Nbre de jours de présence</t>
  </si>
  <si>
    <t xml:space="preserve">Répartition du bénéfice</t>
  </si>
  <si>
    <t xml:space="preserve">Chiffre d'affaire</t>
  </si>
  <si>
    <t xml:space="preserve">Léo</t>
  </si>
  <si>
    <t xml:space="preserve">C</t>
  </si>
  <si>
    <t xml:space="preserve">Frais de fonctionnement et charges (crédit, loyer, énergie, frais, …)</t>
  </si>
  <si>
    <t xml:space="preserve">Léa</t>
  </si>
  <si>
    <t xml:space="preserve">Salaires fixes</t>
  </si>
  <si>
    <t xml:space="preserve">Léon</t>
  </si>
  <si>
    <t xml:space="preserve">I</t>
  </si>
  <si>
    <t xml:space="preserve">Salaires variable estimé</t>
  </si>
  <si>
    <t xml:space="preserve">Léonie</t>
  </si>
  <si>
    <t xml:space="preserve">Salaires variable</t>
  </si>
  <si>
    <t xml:space="preserve">Larry</t>
  </si>
  <si>
    <t xml:space="preserve">B</t>
  </si>
  <si>
    <t xml:space="preserve">Charges patronales et salariales (0,5+0,24)*salaire net</t>
  </si>
  <si>
    <t xml:space="preserve">Lola</t>
  </si>
  <si>
    <t xml:space="preserve">F</t>
  </si>
  <si>
    <t xml:space="preserve">Salaires + Charges</t>
  </si>
  <si>
    <t xml:space="preserve">Autres salariés</t>
  </si>
  <si>
    <t xml:space="preserve">NA - le reste des salariés</t>
  </si>
  <si>
    <t xml:space="preserve">À répartir entre partage des bénéfices, dividende et investissements</t>
  </si>
  <si>
    <t xml:space="preserve">TOTAL</t>
  </si>
  <si>
    <t xml:space="preserve">Investissements</t>
  </si>
  <si>
    <t xml:space="preserve">TOTAL ANNUEL</t>
  </si>
  <si>
    <t xml:space="preserve">Participation aux bénéfices</t>
  </si>
  <si>
    <t xml:space="preserve">Rémunération du capital</t>
  </si>
  <si>
    <t xml:space="preserve">Bénéfices net</t>
  </si>
  <si>
    <t xml:space="preserve">Année 2016-2017</t>
  </si>
  <si>
    <t xml:space="preserve">Indice INSEE</t>
  </si>
  <si>
    <t xml:space="preserve">Variable bonifié ANNUEL</t>
  </si>
  <si>
    <t xml:space="preserve">Niveau</t>
  </si>
  <si>
    <t xml:space="preserve">Salaire</t>
  </si>
  <si>
    <t xml:space="preserve">Définition arbitraire</t>
  </si>
  <si>
    <t xml:space="preserve">Brut annuel équivalent</t>
  </si>
  <si>
    <t xml:space="preserve">A</t>
  </si>
  <si>
    <t xml:space="preserve">1500-1600</t>
  </si>
  <si>
    <t xml:space="preserve">2000-2100</t>
  </si>
  <si>
    <t xml:space="preserve">2500-2600</t>
  </si>
  <si>
    <t xml:space="preserve">D</t>
  </si>
  <si>
    <t xml:space="preserve">3000-3100</t>
  </si>
  <si>
    <t xml:space="preserve">E</t>
  </si>
  <si>
    <t xml:space="preserve">3500-3600</t>
  </si>
  <si>
    <t xml:space="preserve">4000-4100</t>
  </si>
  <si>
    <t xml:space="preserve">G</t>
  </si>
  <si>
    <t xml:space="preserve">4500-4600</t>
  </si>
  <si>
    <t xml:space="preserve">H</t>
  </si>
  <si>
    <t xml:space="preserve">5000-5100</t>
  </si>
  <si>
    <t xml:space="preserve">6000-6100</t>
  </si>
  <si>
    <t xml:space="preserve">J</t>
  </si>
  <si>
    <t xml:space="preserve">7000-7100</t>
  </si>
  <si>
    <t xml:space="preserve">K</t>
  </si>
  <si>
    <t xml:space="preserve">8000-8100</t>
  </si>
  <si>
    <t xml:space="preserve">L</t>
  </si>
  <si>
    <t xml:space="preserve">9000-9100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</si>
</sst>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\ [$€-40C]_-;\-* #,##0.00\ [$€-40C]_-;_-* \-??\ [$€-40C]_-;_-@_-"/>
    <numFmt numFmtId="166" formatCode="_ * #,##0.00_)&quot; €&quot;_ ;_ * \(#,##0.00&quot;) €&quot;_ ;_ * \-??_)&quot; €&quot;_ ;_ @_ "/>
    <numFmt numFmtId="167" formatCode="_ * #,##0_)&quot; €&quot;_ ;_ * \(#,##0&quot;) €&quot;_ ;_ * \-??_)&quot; €&quot;_ ;_ @_ "/>
    <numFmt numFmtId="168" formatCode="0.00"/>
    <numFmt numFmtId="169" formatCode="0,%"/>
    <numFmt numFmtId="170" formatCode="0.00\ %"/>
    <numFmt numFmtId="171" formatCode="0.00,%"/>
    <numFmt numFmtId="172" formatCode="_-* #,##0\ [$€-40C]_-;\-* #,##0\ [$€-40C]_-;_-* \-??\ [$€-40C]_-;_-@_-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16"/>
      <color rgb="FF000000"/>
      <name val="Arial"/>
      <family val="0"/>
      <charset val="1"/>
    </font>
    <font>
      <sz val="16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A6A6A6"/>
      </patternFill>
    </fill>
    <fill>
      <patternFill patternType="solid">
        <fgColor rgb="FFF79646"/>
        <bgColor rgb="FFFF8080"/>
      </patternFill>
    </fill>
    <fill>
      <patternFill patternType="solid">
        <fgColor rgb="FFE2DDE9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medium">
        <color rgb="FF8B77A9"/>
      </top>
      <bottom style="medium">
        <color rgb="FF8B77A9"/>
      </bottom>
      <diagonal/>
    </border>
    <border diagonalUp="false" diagonalDown="false">
      <left/>
      <right/>
      <top/>
      <bottom style="medium">
        <color rgb="FF8B77A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72" fontId="9" fillId="6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72" fontId="9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72" fontId="9" fillId="0" borderId="5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77A9"/>
      <rgbColor rgb="FF9999FF"/>
      <rgbColor rgb="FF993366"/>
      <rgbColor rgb="FFFFFFCC"/>
      <rgbColor rgb="FFCCFFFF"/>
      <rgbColor rgb="FF660066"/>
      <rgbColor rgb="FFFF8080"/>
      <rgbColor rgb="FF0066CC"/>
      <rgbColor rgb="FFE2DD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1" min="1" style="0" width="14.7674418604651"/>
    <col collapsed="false" hidden="false" max="2" min="2" style="0" width="14.646511627907"/>
    <col collapsed="false" hidden="false" max="3" min="3" style="0" width="15.8744186046512"/>
    <col collapsed="false" hidden="false" max="4" min="4" style="0" width="14.7674418604651"/>
    <col collapsed="false" hidden="false" max="8" min="5" style="0" width="16.1209302325581"/>
    <col collapsed="false" hidden="false" max="9" min="9" style="0" width="22.2744186046512"/>
    <col collapsed="false" hidden="false" max="10" min="10" style="0" width="6.27441860465116"/>
    <col collapsed="false" hidden="false" max="11" min="11" style="0" width="59.4372093023256"/>
    <col collapsed="false" hidden="false" max="12" min="12" style="0" width="17.4744186046512"/>
    <col collapsed="false" hidden="false" max="13" min="13" style="0" width="15.2604651162791"/>
    <col collapsed="false" hidden="false" max="1025" min="14" style="0" width="11.2"/>
  </cols>
  <sheetData>
    <row r="1" customFormat="false" ht="24.45" hidden="false" customHeight="false" outlineLevel="0" collapsed="false">
      <c r="A1" s="1" t="s">
        <v>0</v>
      </c>
      <c r="B1" s="1"/>
      <c r="K1" s="1" t="s">
        <v>1</v>
      </c>
    </row>
    <row r="2" customFormat="false" ht="15" hidden="false" customHeight="false" outlineLevel="0" collapsed="false">
      <c r="K2" s="0" t="str">
        <f aca="false">"Société de " &amp;A7 &amp; " personnes"</f>
        <v>Société de 200 personnes</v>
      </c>
    </row>
    <row r="3" customFormat="false" ht="15" hidden="false" customHeight="false" outlineLevel="0" collapsed="false">
      <c r="A3" s="2" t="s">
        <v>2</v>
      </c>
      <c r="K3" s="0" t="s">
        <v>3</v>
      </c>
      <c r="L3" s="3" t="n">
        <f aca="false">A7*A6</f>
        <v>21600000</v>
      </c>
    </row>
    <row r="4" customFormat="false" ht="15" hidden="false" customHeight="false" outlineLevel="0" collapsed="false">
      <c r="A4" s="4" t="n">
        <v>1.2</v>
      </c>
      <c r="B4" s="4" t="s">
        <v>4</v>
      </c>
      <c r="C4" s="5"/>
      <c r="D4" s="5"/>
      <c r="E4" s="5"/>
      <c r="F4" s="6"/>
      <c r="G4" s="6"/>
      <c r="L4" s="7"/>
    </row>
    <row r="5" customFormat="false" ht="15" hidden="false" customHeight="false" outlineLevel="0" collapsed="false">
      <c r="A5" s="4" t="n">
        <v>217</v>
      </c>
      <c r="B5" s="4" t="s">
        <v>5</v>
      </c>
      <c r="C5" s="5"/>
      <c r="D5" s="5"/>
      <c r="E5" s="5"/>
      <c r="F5" s="6"/>
      <c r="G5" s="6"/>
    </row>
    <row r="6" customFormat="false" ht="15" hidden="false" customHeight="false" outlineLevel="0" collapsed="false">
      <c r="A6" s="4" t="n">
        <v>108000</v>
      </c>
      <c r="B6" s="4" t="s">
        <v>6</v>
      </c>
      <c r="C6" s="5"/>
      <c r="D6" s="5"/>
      <c r="E6" s="5"/>
      <c r="F6" s="6"/>
      <c r="G6" s="6"/>
    </row>
    <row r="7" customFormat="false" ht="15" hidden="false" customHeight="false" outlineLevel="0" collapsed="false">
      <c r="A7" s="4" t="n">
        <v>200</v>
      </c>
      <c r="B7" s="4" t="s">
        <v>7</v>
      </c>
      <c r="C7" s="5"/>
      <c r="D7" s="5"/>
      <c r="E7" s="5"/>
      <c r="F7" s="6"/>
      <c r="G7" s="6"/>
    </row>
    <row r="9" customFormat="false" ht="17.35" hidden="false" customHeight="false" outlineLevel="0" collapsed="false">
      <c r="A9" s="8" t="s">
        <v>8</v>
      </c>
      <c r="B9" s="8"/>
      <c r="C9" s="9"/>
      <c r="D9" s="9"/>
      <c r="E9" s="9"/>
      <c r="F9" s="9"/>
      <c r="G9" s="9"/>
      <c r="H9" s="9"/>
      <c r="I9" s="9"/>
      <c r="K9" s="8" t="s">
        <v>8</v>
      </c>
      <c r="L9" s="9"/>
      <c r="M9" s="9"/>
    </row>
    <row r="10" s="10" customFormat="true" ht="46" hidden="false" customHeight="true" outlineLevel="0" collapsed="false">
      <c r="A10" s="10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10" t="s">
        <v>14</v>
      </c>
      <c r="G10" s="10" t="s">
        <v>15</v>
      </c>
      <c r="H10" s="10" t="s">
        <v>16</v>
      </c>
      <c r="I10" s="10" t="s">
        <v>17</v>
      </c>
      <c r="K10" s="10" t="s">
        <v>18</v>
      </c>
      <c r="L10" s="11" t="n">
        <f aca="false">L3</f>
        <v>21600000</v>
      </c>
    </row>
    <row r="11" customFormat="false" ht="15" hidden="false" customHeight="false" outlineLevel="0" collapsed="false">
      <c r="A11" s="0" t="s">
        <v>19</v>
      </c>
      <c r="B11" s="12" t="s">
        <v>20</v>
      </c>
      <c r="C11" s="13" t="n">
        <f aca="false">(VLOOKUP(B11,'Grille de salaire'!$A$3:$C$15,3,0))</f>
        <v>2600</v>
      </c>
      <c r="D11" s="14" t="n">
        <v>0.4</v>
      </c>
      <c r="E11" s="13" t="n">
        <f aca="false">C11*(1-D11)</f>
        <v>1560</v>
      </c>
      <c r="F11" s="3" t="n">
        <f aca="false">($C11*$D11*12)*$A$4</f>
        <v>14976</v>
      </c>
      <c r="G11" s="3"/>
      <c r="H11" s="0" t="n">
        <f aca="false">$A$5</f>
        <v>217</v>
      </c>
      <c r="K11" s="0" t="s">
        <v>21</v>
      </c>
      <c r="L11" s="15" t="n">
        <v>2060000</v>
      </c>
      <c r="M11" s="14"/>
    </row>
    <row r="12" customFormat="false" ht="15" hidden="false" customHeight="false" outlineLevel="0" collapsed="false">
      <c r="A12" s="0" t="s">
        <v>22</v>
      </c>
      <c r="B12" s="12" t="s">
        <v>20</v>
      </c>
      <c r="C12" s="13" t="n">
        <f aca="false">VLOOKUP(B12,'Grille de salaire'!$A$3:$C$15,3,0)</f>
        <v>2600</v>
      </c>
      <c r="D12" s="14" t="n">
        <v>0.2</v>
      </c>
      <c r="E12" s="13" t="n">
        <f aca="false">C12*(1-D12)</f>
        <v>2080</v>
      </c>
      <c r="F12" s="3" t="n">
        <f aca="false">($C12*$D12*12)*$A$4</f>
        <v>7488</v>
      </c>
      <c r="G12" s="3"/>
      <c r="H12" s="0" t="n">
        <f aca="false">$A$5</f>
        <v>217</v>
      </c>
      <c r="K12" s="0" t="s">
        <v>23</v>
      </c>
      <c r="L12" s="3" t="n">
        <f aca="false">E19</f>
        <v>7548400</v>
      </c>
    </row>
    <row r="13" customFormat="false" ht="15" hidden="false" customHeight="false" outlineLevel="0" collapsed="false">
      <c r="A13" s="0" t="s">
        <v>24</v>
      </c>
      <c r="B13" s="12" t="s">
        <v>25</v>
      </c>
      <c r="C13" s="13" t="n">
        <f aca="false">VLOOKUP(B13,'Grille de salaire'!$A$3:$C$15,3,0)</f>
        <v>6100</v>
      </c>
      <c r="D13" s="14" t="n">
        <v>0</v>
      </c>
      <c r="E13" s="13" t="n">
        <f aca="false">C13*(1-D13)</f>
        <v>6100</v>
      </c>
      <c r="F13" s="3" t="n">
        <f aca="false">($C13*$D13*12)*$A$4</f>
        <v>0</v>
      </c>
      <c r="G13" s="3"/>
      <c r="H13" s="0" t="n">
        <f aca="false">$A$5/2</f>
        <v>108.5</v>
      </c>
      <c r="K13" s="0" t="s">
        <v>26</v>
      </c>
      <c r="L13" s="3" t="n">
        <f aca="false">F19</f>
        <v>2269920</v>
      </c>
    </row>
    <row r="14" customFormat="false" ht="15" hidden="false" customHeight="false" outlineLevel="0" collapsed="false">
      <c r="A14" s="0" t="s">
        <v>27</v>
      </c>
      <c r="B14" s="12" t="s">
        <v>25</v>
      </c>
      <c r="C14" s="13" t="n">
        <f aca="false">VLOOKUP(B14,'Grille de salaire'!$A$3:$C$15,3,0)</f>
        <v>6100</v>
      </c>
      <c r="D14" s="14" t="n">
        <v>0.5</v>
      </c>
      <c r="E14" s="13" t="n">
        <f aca="false">C14*(1-D14)</f>
        <v>3050</v>
      </c>
      <c r="F14" s="3" t="n">
        <f aca="false">($C14*$D14*12)*$A$4</f>
        <v>43920</v>
      </c>
      <c r="G14" s="3"/>
      <c r="H14" s="0" t="n">
        <f aca="false">A5</f>
        <v>217</v>
      </c>
      <c r="K14" s="0" t="s">
        <v>28</v>
      </c>
      <c r="L14" s="15"/>
    </row>
    <row r="15" customFormat="false" ht="15" hidden="false" customHeight="false" outlineLevel="0" collapsed="false">
      <c r="A15" s="0" t="s">
        <v>29</v>
      </c>
      <c r="B15" s="12" t="s">
        <v>30</v>
      </c>
      <c r="C15" s="13" t="n">
        <f aca="false">VLOOKUP(B15,'Grille de salaire'!$A$3:$C$15,3,0)</f>
        <v>2100</v>
      </c>
      <c r="D15" s="14" t="n">
        <v>0</v>
      </c>
      <c r="E15" s="13" t="n">
        <f aca="false">C15*(1-D15)</f>
        <v>2100</v>
      </c>
      <c r="F15" s="3" t="n">
        <f aca="false">($C15*$D15*12)*$A$4</f>
        <v>0</v>
      </c>
      <c r="G15" s="3"/>
      <c r="H15" s="0" t="n">
        <f aca="false">A5</f>
        <v>217</v>
      </c>
      <c r="K15" s="0" t="s">
        <v>31</v>
      </c>
      <c r="L15" s="3" t="n">
        <f aca="false">(L13+L12)*(0.5+0.24)</f>
        <v>7265556.8</v>
      </c>
    </row>
    <row r="16" customFormat="false" ht="15" hidden="false" customHeight="false" outlineLevel="0" collapsed="false">
      <c r="A16" s="0" t="s">
        <v>32</v>
      </c>
      <c r="B16" s="12" t="s">
        <v>33</v>
      </c>
      <c r="C16" s="13" t="n">
        <f aca="false">VLOOKUP(B16,'Grille de salaire'!$A$3:$C$15,3,0)</f>
        <v>4100</v>
      </c>
      <c r="D16" s="14" t="n">
        <v>0.1</v>
      </c>
      <c r="E16" s="13" t="n">
        <f aca="false">C16*(1-D16)</f>
        <v>3690</v>
      </c>
      <c r="F16" s="3" t="n">
        <f aca="false">($C16*$D16*12)*$A$4</f>
        <v>5904</v>
      </c>
      <c r="G16" s="3"/>
      <c r="H16" s="0" t="n">
        <f aca="false">A5</f>
        <v>217</v>
      </c>
      <c r="K16" s="0" t="s">
        <v>34</v>
      </c>
      <c r="L16" s="3" t="n">
        <f aca="false">SUM(L12:L14)</f>
        <v>9818320</v>
      </c>
    </row>
    <row r="17" customFormat="false" ht="15" hidden="false" customHeight="false" outlineLevel="0" collapsed="false">
      <c r="A17" s="0" t="s">
        <v>35</v>
      </c>
      <c r="B17" s="0" t="s">
        <v>36</v>
      </c>
      <c r="C17" s="13" t="n">
        <f aca="false">AVERAGE(C11:C16)</f>
        <v>3933.33333333333</v>
      </c>
      <c r="D17" s="16" t="n">
        <f aca="false">AVERAGE(D11:D16)</f>
        <v>0.2</v>
      </c>
      <c r="E17" s="13" t="n">
        <f aca="false">C17*(1-D17)</f>
        <v>3146.66666666667</v>
      </c>
      <c r="F17" s="3" t="n">
        <f aca="false">($C17*$D17*12)*$A$4*(A$7-COUNTA(B11:B16))</f>
        <v>2197632</v>
      </c>
      <c r="G17" s="3"/>
      <c r="H17" s="0" t="n">
        <f aca="false">A$5*(A$7-COUNTA(A11:A16))</f>
        <v>42098</v>
      </c>
      <c r="K17" s="0" t="s">
        <v>37</v>
      </c>
      <c r="L17" s="3" t="n">
        <f aca="false">L10-L16</f>
        <v>11781680</v>
      </c>
    </row>
    <row r="18" customFormat="false" ht="15" hidden="false" customHeight="false" outlineLevel="0" collapsed="false">
      <c r="B18" s="12" t="s">
        <v>38</v>
      </c>
      <c r="C18" s="13" t="n">
        <f aca="false">SUM(C11:C16)+C17*($A$7-COUNTA(A11:A16))</f>
        <v>786666.666666667</v>
      </c>
      <c r="E18" s="13" t="n">
        <f aca="false">SUM(E11:E16)+E17*($A$7-COUNTA(C11:C16))</f>
        <v>629033.333333333</v>
      </c>
      <c r="F18" s="3" t="n">
        <f aca="false">SUM(F11:F17)</f>
        <v>2269920</v>
      </c>
      <c r="G18" s="3"/>
      <c r="H18" s="0" t="n">
        <f aca="false">SUM(H11:H17)</f>
        <v>43291.5</v>
      </c>
      <c r="K18" s="0" t="s">
        <v>39</v>
      </c>
      <c r="L18" s="15" t="n">
        <v>1200000</v>
      </c>
      <c r="M18" s="3"/>
    </row>
    <row r="19" customFormat="false" ht="15" hidden="false" customHeight="false" outlineLevel="0" collapsed="false">
      <c r="B19" s="12" t="s">
        <v>40</v>
      </c>
      <c r="C19" s="13" t="n">
        <f aca="false">C18*12</f>
        <v>9440000</v>
      </c>
      <c r="E19" s="13" t="n">
        <f aca="false">E18*12</f>
        <v>7548400</v>
      </c>
      <c r="F19" s="3" t="n">
        <f aca="false">F18</f>
        <v>2269920</v>
      </c>
      <c r="G19" s="3" t="n">
        <f aca="false">L14</f>
        <v>0</v>
      </c>
      <c r="H19" s="3"/>
      <c r="K19" s="0" t="s">
        <v>41</v>
      </c>
      <c r="L19" s="15" t="n">
        <v>1000000</v>
      </c>
    </row>
    <row r="20" customFormat="false" ht="15" hidden="false" customHeight="false" outlineLevel="0" collapsed="false">
      <c r="B20" s="12"/>
      <c r="F20" s="3"/>
      <c r="G20" s="3"/>
      <c r="H20" s="3"/>
      <c r="K20" s="0" t="s">
        <v>42</v>
      </c>
      <c r="L20" s="15" t="n">
        <v>800000</v>
      </c>
    </row>
    <row r="21" customFormat="false" ht="15" hidden="false" customHeight="false" outlineLevel="0" collapsed="false">
      <c r="B21" s="12"/>
      <c r="F21" s="3"/>
      <c r="G21" s="3"/>
      <c r="H21" s="3"/>
      <c r="K21" s="0" t="s">
        <v>43</v>
      </c>
      <c r="L21" s="3" t="n">
        <f aca="false">L10-L16-L18-L19-L20</f>
        <v>8781680</v>
      </c>
    </row>
    <row r="22" customFormat="false" ht="17.35" hidden="false" customHeight="false" outlineLevel="0" collapsed="false">
      <c r="A22" s="17" t="s">
        <v>44</v>
      </c>
      <c r="B22" s="17"/>
      <c r="C22" s="17" t="s">
        <v>45</v>
      </c>
      <c r="D22" s="17" t="n">
        <v>1.02</v>
      </c>
      <c r="E22" s="17"/>
      <c r="F22" s="17"/>
      <c r="G22" s="17"/>
      <c r="H22" s="17"/>
      <c r="I22" s="17"/>
      <c r="K22" s="17" t="s">
        <v>44</v>
      </c>
      <c r="L22" s="17"/>
    </row>
    <row r="23" customFormat="false" ht="25.35" hidden="false" customHeight="false" outlineLevel="0" collapsed="false">
      <c r="A23" s="0" t="s">
        <v>19</v>
      </c>
      <c r="B23" s="10" t="s">
        <v>10</v>
      </c>
      <c r="C23" s="10" t="s">
        <v>11</v>
      </c>
      <c r="D23" s="10" t="s">
        <v>12</v>
      </c>
      <c r="E23" s="10"/>
      <c r="F23" s="10" t="s">
        <v>46</v>
      </c>
      <c r="G23" s="10"/>
      <c r="H23" s="10" t="s">
        <v>16</v>
      </c>
      <c r="I23" s="10" t="s">
        <v>17</v>
      </c>
      <c r="K23" s="10" t="s">
        <v>18</v>
      </c>
      <c r="L23" s="11" t="n">
        <v>17000000</v>
      </c>
    </row>
    <row r="24" customFormat="false" ht="15" hidden="false" customHeight="false" outlineLevel="0" collapsed="false">
      <c r="B24" s="12" t="s">
        <v>20</v>
      </c>
      <c r="C24" s="0" t="n">
        <f aca="false">C11*$D$22</f>
        <v>2652</v>
      </c>
      <c r="D24" s="14" t="n">
        <v>0.4</v>
      </c>
      <c r="E24" s="0" t="n">
        <f aca="false">C24*(1-D24)</f>
        <v>1591.2</v>
      </c>
      <c r="F24" s="3" t="n">
        <f aca="false">($C24*$D24*12)*$A$4</f>
        <v>15275.52</v>
      </c>
      <c r="G24" s="3"/>
      <c r="H24" s="0" t="n">
        <f aca="false">$A$5</f>
        <v>217</v>
      </c>
      <c r="K24" s="0" t="s">
        <v>21</v>
      </c>
      <c r="L24" s="3" t="n">
        <v>2060000</v>
      </c>
      <c r="M24" s="14"/>
    </row>
    <row r="25" customFormat="false" ht="15" hidden="false" customHeight="false" outlineLevel="0" collapsed="false">
      <c r="A25" s="0" t="s">
        <v>22</v>
      </c>
      <c r="B25" s="12" t="s">
        <v>20</v>
      </c>
      <c r="C25" s="0" t="n">
        <f aca="false">C12*$D$22</f>
        <v>2652</v>
      </c>
      <c r="D25" s="14" t="n">
        <v>0.2</v>
      </c>
      <c r="E25" s="0" t="n">
        <f aca="false">C25*(1-D25)</f>
        <v>2121.6</v>
      </c>
      <c r="F25" s="3" t="n">
        <f aca="false">($C25*$D25*12)*$A$4</f>
        <v>7637.76</v>
      </c>
      <c r="G25" s="3"/>
      <c r="H25" s="0" t="n">
        <f aca="false">$A$5</f>
        <v>217</v>
      </c>
      <c r="K25" s="0" t="s">
        <v>23</v>
      </c>
      <c r="L25" s="3" t="n">
        <f aca="false">E32</f>
        <v>8133684</v>
      </c>
    </row>
    <row r="26" customFormat="false" ht="15" hidden="false" customHeight="false" outlineLevel="0" collapsed="false">
      <c r="A26" s="0" t="s">
        <v>24</v>
      </c>
      <c r="B26" s="12" t="s">
        <v>25</v>
      </c>
      <c r="C26" s="0" t="n">
        <f aca="false">C13*$D$22</f>
        <v>6222</v>
      </c>
      <c r="D26" s="14" t="n">
        <v>0.3</v>
      </c>
      <c r="E26" s="0" t="n">
        <f aca="false">C26*(1-D26)</f>
        <v>4355.4</v>
      </c>
      <c r="F26" s="3" t="n">
        <f aca="false">($C26*$D26*12)*$A$4</f>
        <v>26879.04</v>
      </c>
      <c r="G26" s="3"/>
      <c r="H26" s="0" t="n">
        <f aca="false">$A$5</f>
        <v>217</v>
      </c>
      <c r="K26" s="0" t="s">
        <v>28</v>
      </c>
      <c r="L26" s="3" t="n">
        <v>1200000</v>
      </c>
    </row>
    <row r="27" customFormat="false" ht="15" hidden="false" customHeight="false" outlineLevel="0" collapsed="false">
      <c r="A27" s="0" t="s">
        <v>27</v>
      </c>
      <c r="B27" s="12" t="s">
        <v>25</v>
      </c>
      <c r="C27" s="0" t="n">
        <f aca="false">C14*$D$22</f>
        <v>6222</v>
      </c>
      <c r="D27" s="14" t="n">
        <v>0.5</v>
      </c>
      <c r="E27" s="0" t="n">
        <f aca="false">C27*(1-D27)</f>
        <v>3111</v>
      </c>
      <c r="F27" s="3" t="n">
        <f aca="false">($C27*$D27*12)*$A$4</f>
        <v>44798.4</v>
      </c>
      <c r="G27" s="3"/>
      <c r="H27" s="0" t="n">
        <f aca="false">$A$5</f>
        <v>217</v>
      </c>
      <c r="K27" s="0" t="s">
        <v>31</v>
      </c>
      <c r="L27" s="3" t="n">
        <f aca="false">(L26+L25)*(0.5+0.24)</f>
        <v>6906926.16</v>
      </c>
    </row>
    <row r="28" customFormat="false" ht="15" hidden="false" customHeight="false" outlineLevel="0" collapsed="false">
      <c r="A28" s="0" t="s">
        <v>29</v>
      </c>
      <c r="B28" s="12" t="s">
        <v>30</v>
      </c>
      <c r="C28" s="0" t="n">
        <f aca="false">C15*$D$22</f>
        <v>2142</v>
      </c>
      <c r="D28" s="14" t="n">
        <v>0.4</v>
      </c>
      <c r="E28" s="0" t="n">
        <f aca="false">C28*(1-D28)</f>
        <v>1285.2</v>
      </c>
      <c r="F28" s="3" t="n">
        <f aca="false">($C28*$D28*12)*$A$4</f>
        <v>12337.92</v>
      </c>
      <c r="G28" s="3"/>
      <c r="H28" s="0" t="n">
        <f aca="false">$A$5</f>
        <v>217</v>
      </c>
      <c r="K28" s="0" t="s">
        <v>34</v>
      </c>
      <c r="L28" s="3" t="n">
        <f aca="false">SUM(L25:L27)</f>
        <v>16240610.16</v>
      </c>
    </row>
    <row r="29" customFormat="false" ht="15" hidden="false" customHeight="false" outlineLevel="0" collapsed="false">
      <c r="A29" s="0" t="s">
        <v>32</v>
      </c>
      <c r="B29" s="12" t="s">
        <v>33</v>
      </c>
      <c r="C29" s="0" t="n">
        <f aca="false">C16*$D$22</f>
        <v>4182</v>
      </c>
      <c r="D29" s="14" t="n">
        <v>0.1</v>
      </c>
      <c r="E29" s="0" t="n">
        <f aca="false">C29*(1-D29)</f>
        <v>3763.8</v>
      </c>
      <c r="F29" s="3" t="n">
        <f aca="false">($C29*$D29*12)*$A$4</f>
        <v>6022.08</v>
      </c>
      <c r="G29" s="3"/>
      <c r="H29" s="0" t="n">
        <f aca="false">$A$5</f>
        <v>217</v>
      </c>
      <c r="K29" s="0" t="s">
        <v>37</v>
      </c>
      <c r="L29" s="3" t="n">
        <f aca="false">L23-L28</f>
        <v>759389.840000004</v>
      </c>
    </row>
    <row r="30" customFormat="false" ht="15" hidden="false" customHeight="false" outlineLevel="0" collapsed="false">
      <c r="A30" s="0" t="s">
        <v>35</v>
      </c>
      <c r="B30" s="0" t="s">
        <v>36</v>
      </c>
      <c r="C30" s="0" t="n">
        <f aca="false">C17*$D$22</f>
        <v>4012</v>
      </c>
      <c r="D30" s="14" t="n">
        <v>0.15</v>
      </c>
      <c r="E30" s="0" t="n">
        <f aca="false">C30*(1-D30)</f>
        <v>3410.2</v>
      </c>
      <c r="F30" s="3" t="n">
        <f aca="false">($C30*$D30*12)*$A$4*(A$7-COUNTA(B24:B29))</f>
        <v>1681188.48</v>
      </c>
      <c r="G30" s="3"/>
      <c r="H30" s="0" t="n">
        <f aca="false">A$5*(A$7-COUNTA(A24:A29))</f>
        <v>42315</v>
      </c>
      <c r="K30" s="0" t="s">
        <v>39</v>
      </c>
      <c r="L30" s="15" t="n">
        <v>100000</v>
      </c>
    </row>
    <row r="31" customFormat="false" ht="15" hidden="false" customHeight="false" outlineLevel="0" collapsed="false">
      <c r="B31" s="12" t="s">
        <v>38</v>
      </c>
      <c r="C31" s="0" t="n">
        <f aca="false">SUM(C24:C29)+C30*(A$7-COUNTA(A24:A29))</f>
        <v>806412</v>
      </c>
      <c r="D31" s="18"/>
      <c r="E31" s="0" t="n">
        <f aca="false">SUM(E24:E29)+E30*($A$7-COUNTA(C24:C29))</f>
        <v>677807</v>
      </c>
      <c r="F31" s="3" t="n">
        <f aca="false">SUM(F24:F30)</f>
        <v>1794139.2</v>
      </c>
      <c r="G31" s="3"/>
      <c r="H31" s="0" t="n">
        <f aca="false">SUM(H24:H30)</f>
        <v>43617</v>
      </c>
      <c r="K31" s="0" t="s">
        <v>41</v>
      </c>
      <c r="L31" s="15" t="n">
        <v>0</v>
      </c>
    </row>
    <row r="32" customFormat="false" ht="15" hidden="false" customHeight="false" outlineLevel="0" collapsed="false">
      <c r="B32" s="12" t="s">
        <v>40</v>
      </c>
      <c r="C32" s="0" t="n">
        <f aca="false">C31*12</f>
        <v>9676944</v>
      </c>
      <c r="E32" s="0" t="n">
        <f aca="false">E31*12</f>
        <v>8133684</v>
      </c>
      <c r="F32" s="3" t="n">
        <f aca="false">F31</f>
        <v>1794139.2</v>
      </c>
      <c r="G32" s="3"/>
      <c r="H32" s="3" t="n">
        <f aca="false">F32+C32</f>
        <v>11471083.2</v>
      </c>
      <c r="K32" s="0" t="s">
        <v>42</v>
      </c>
      <c r="L32" s="15" t="n">
        <v>0</v>
      </c>
    </row>
    <row r="33" customFormat="false" ht="15" hidden="false" customHeight="false" outlineLevel="0" collapsed="false">
      <c r="K33" s="0" t="s">
        <v>43</v>
      </c>
      <c r="L33" s="3" t="n">
        <f aca="false">L23-L28-L30-L31-L32</f>
        <v>659389.840000004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20"/>
  <cols>
    <col collapsed="false" hidden="false" max="1" min="1" style="19" width="11.5674418604651"/>
    <col collapsed="false" hidden="false" max="2" min="2" style="19" width="17.8418604651163"/>
    <col collapsed="false" hidden="false" max="3" min="3" style="19" width="28.6744186046512"/>
    <col collapsed="false" hidden="false" max="4" min="4" style="19" width="33.7209302325581"/>
    <col collapsed="false" hidden="false" max="6" min="5" style="19" width="11.5674418604651"/>
    <col collapsed="false" hidden="false" max="1025" min="7" style="0" width="11.2"/>
  </cols>
  <sheetData>
    <row r="2" customFormat="false" ht="21" hidden="false" customHeight="false" outlineLevel="0" collapsed="false"/>
    <row r="3" s="12" customFormat="true" ht="21" hidden="false" customHeight="false" outlineLevel="0" collapsed="false">
      <c r="A3" s="20" t="s">
        <v>47</v>
      </c>
      <c r="B3" s="20" t="s">
        <v>48</v>
      </c>
      <c r="C3" s="20" t="s">
        <v>49</v>
      </c>
      <c r="D3" s="20" t="s">
        <v>50</v>
      </c>
      <c r="E3" s="21"/>
      <c r="F3" s="21"/>
    </row>
    <row r="4" customFormat="false" ht="20" hidden="false" customHeight="false" outlineLevel="0" collapsed="false">
      <c r="A4" s="22" t="s">
        <v>51</v>
      </c>
      <c r="B4" s="23" t="s">
        <v>52</v>
      </c>
      <c r="C4" s="24" t="n">
        <f aca="false">1600</f>
        <v>1600</v>
      </c>
      <c r="D4" s="24" t="n">
        <f aca="false">C4*12/0.74</f>
        <v>25945.9459459459</v>
      </c>
    </row>
    <row r="5" customFormat="false" ht="20" hidden="false" customHeight="false" outlineLevel="0" collapsed="false">
      <c r="A5" s="25" t="s">
        <v>30</v>
      </c>
      <c r="B5" s="26" t="s">
        <v>53</v>
      </c>
      <c r="C5" s="27" t="n">
        <v>2100</v>
      </c>
      <c r="D5" s="27" t="n">
        <f aca="false">C5*12/0.74</f>
        <v>34054.0540540541</v>
      </c>
    </row>
    <row r="6" customFormat="false" ht="20" hidden="false" customHeight="false" outlineLevel="0" collapsed="false">
      <c r="A6" s="22" t="s">
        <v>20</v>
      </c>
      <c r="B6" s="23" t="s">
        <v>54</v>
      </c>
      <c r="C6" s="24" t="n">
        <v>2600</v>
      </c>
      <c r="D6" s="24" t="n">
        <f aca="false">C6*12/0.74</f>
        <v>42162.1621621622</v>
      </c>
    </row>
    <row r="7" customFormat="false" ht="20" hidden="false" customHeight="false" outlineLevel="0" collapsed="false">
      <c r="A7" s="25" t="s">
        <v>55</v>
      </c>
      <c r="B7" s="26" t="s">
        <v>56</v>
      </c>
      <c r="C7" s="27" t="n">
        <v>3100</v>
      </c>
      <c r="D7" s="27" t="n">
        <f aca="false">C7*12/0.74</f>
        <v>50270.2702702703</v>
      </c>
    </row>
    <row r="8" customFormat="false" ht="20" hidden="false" customHeight="false" outlineLevel="0" collapsed="false">
      <c r="A8" s="22" t="s">
        <v>57</v>
      </c>
      <c r="B8" s="23" t="s">
        <v>58</v>
      </c>
      <c r="C8" s="24" t="n">
        <v>3600</v>
      </c>
      <c r="D8" s="24" t="n">
        <f aca="false">C8*12/0.74</f>
        <v>58378.3783783784</v>
      </c>
    </row>
    <row r="9" customFormat="false" ht="20" hidden="false" customHeight="false" outlineLevel="0" collapsed="false">
      <c r="A9" s="25" t="s">
        <v>33</v>
      </c>
      <c r="B9" s="26" t="s">
        <v>59</v>
      </c>
      <c r="C9" s="27" t="n">
        <v>4100</v>
      </c>
      <c r="D9" s="27" t="n">
        <f aca="false">C9*12/0.74</f>
        <v>66486.4864864865</v>
      </c>
    </row>
    <row r="10" customFormat="false" ht="20" hidden="false" customHeight="false" outlineLevel="0" collapsed="false">
      <c r="A10" s="22" t="s">
        <v>60</v>
      </c>
      <c r="B10" s="23" t="s">
        <v>61</v>
      </c>
      <c r="C10" s="24" t="n">
        <v>4600</v>
      </c>
      <c r="D10" s="24" t="n">
        <f aca="false">C10*12/0.74</f>
        <v>74594.5945945946</v>
      </c>
    </row>
    <row r="11" customFormat="false" ht="20" hidden="false" customHeight="false" outlineLevel="0" collapsed="false">
      <c r="A11" s="25" t="s">
        <v>62</v>
      </c>
      <c r="B11" s="26" t="s">
        <v>63</v>
      </c>
      <c r="C11" s="27" t="n">
        <v>5100</v>
      </c>
      <c r="D11" s="27" t="n">
        <f aca="false">C11*12/0.74</f>
        <v>82702.7027027027</v>
      </c>
    </row>
    <row r="12" customFormat="false" ht="20" hidden="false" customHeight="false" outlineLevel="0" collapsed="false">
      <c r="A12" s="22" t="s">
        <v>25</v>
      </c>
      <c r="B12" s="23" t="s">
        <v>64</v>
      </c>
      <c r="C12" s="24" t="n">
        <v>6100</v>
      </c>
      <c r="D12" s="24" t="n">
        <f aca="false">C12*12/0.74</f>
        <v>98918.9189189189</v>
      </c>
    </row>
    <row r="13" customFormat="false" ht="20" hidden="false" customHeight="false" outlineLevel="0" collapsed="false">
      <c r="A13" s="25" t="s">
        <v>65</v>
      </c>
      <c r="B13" s="26" t="s">
        <v>66</v>
      </c>
      <c r="C13" s="27" t="n">
        <v>7100</v>
      </c>
      <c r="D13" s="27" t="n">
        <f aca="false">C13*12/0.74</f>
        <v>115135.135135135</v>
      </c>
    </row>
    <row r="14" customFormat="false" ht="20" hidden="false" customHeight="false" outlineLevel="0" collapsed="false">
      <c r="A14" s="22" t="s">
        <v>67</v>
      </c>
      <c r="B14" s="23" t="s">
        <v>68</v>
      </c>
      <c r="C14" s="24" t="n">
        <v>8100</v>
      </c>
      <c r="D14" s="24" t="n">
        <f aca="false">C14*12/0.74</f>
        <v>131351.351351351</v>
      </c>
    </row>
    <row r="15" customFormat="false" ht="21" hidden="false" customHeight="false" outlineLevel="0" collapsed="false">
      <c r="A15" s="28" t="s">
        <v>69</v>
      </c>
      <c r="B15" s="29" t="s">
        <v>70</v>
      </c>
      <c r="C15" s="30" t="n">
        <v>9100</v>
      </c>
      <c r="D15" s="30" t="n">
        <f aca="false">C15*12/0.74</f>
        <v>147567.567567568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1142</TotalTime>
  <Application>LibreOffice/5.2.4.2.1$Linux_X86_64 LibreOffice_project/20m0$Build-2</Application>
  <Company>CLT-SERVICES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2017-01-23T20:57:02Z</dcterms:created>
  <dc:creator>Mija RABEMANANJARA</dc:creator>
  <dc:description/>
  <dc:language>fr-FR</dc:language>
  <cp:lastModifiedBy>Thomas Clavier</cp:lastModifiedBy>
  <dcterms:modified xsi:type="dcterms:W3CDTF">2017-02-06T21:37:55Z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CLT-SERVICES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