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ille de salaires" sheetId="1" state="visible" r:id="rId2"/>
    <sheet name="2016-2017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<sst xmlns="http://schemas.openxmlformats.org/spreadsheetml/2006/main" count="59" uniqueCount="51">
  <si>
    <t xml:space="preserve">Niveau</t>
  </si>
  <si>
    <t xml:space="preserve">Brut mensuel</t>
  </si>
  <si>
    <t xml:space="preserve">Brut annuel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</si>
  <si>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</si>
  <si>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</si>
  <si>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</si>
  <si>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</si>
  <si>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</si>
  <si>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</si>
  <si>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</si>
  <si>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</si>
  <si>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</si>
  <si>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</si>
  <si>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</si>
  <si>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</si>
  <si>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Salaire minimum</t>
  </si>
  <si>
    <t xml:space="preserve">Outil d'évaluation de l'impact des revues de salaire</t>
  </si>
  <si>
    <t xml:space="preserve">Année 2016-2017</t>
  </si>
  <si>
    <t xml:space="preserve">Nombre de jours travaillé par une personne à temps plein</t>
  </si>
  <si>
    <t xml:space="preserve">Nombre de collaborateurs</t>
  </si>
  <si>
    <t xml:space="preserve">sans les collaborateurs suivants</t>
  </si>
  <si>
    <t xml:space="preserve">Coefficient de bonification du variable</t>
  </si>
  <si>
    <t xml:space="preserve">Qui</t>
  </si>
  <si>
    <t xml:space="preserve">Salaire mensuel choisi</t>
  </si>
  <si>
    <t xml:space="preserve">Part variable</t>
  </si>
  <si>
    <t xml:space="preserve">salaire fixe mensuel </t>
  </si>
  <si>
    <t xml:space="preserve">salaire fixe annuel</t>
  </si>
  <si>
    <t xml:space="preserve">Variable annuel théorique</t>
  </si>
  <si>
    <t xml:space="preserve">Variable annuel réel</t>
  </si>
  <si>
    <t xml:space="preserve">salaire annuel (fixe + variable)</t>
  </si>
  <si>
    <t xml:space="preserve">Nbre de jours de présence</t>
  </si>
  <si>
    <t xml:space="preserve">Répartition du bénéfice</t>
  </si>
  <si>
    <t xml:space="preserve">rémunération total anuelle</t>
  </si>
  <si>
    <t xml:space="preserve">Chiffre d'affaire</t>
  </si>
  <si>
    <t xml:space="preserve">Léo</t>
  </si>
  <si>
    <t xml:space="preserve">Salaires fixes</t>
  </si>
  <si>
    <t xml:space="preserve">Léa</t>
  </si>
  <si>
    <t xml:space="preserve">Frais</t>
  </si>
  <si>
    <t xml:space="preserve">Léon</t>
  </si>
  <si>
    <t xml:space="preserve">Rémunération du capital</t>
  </si>
  <si>
    <t xml:space="preserve">Léonie</t>
  </si>
  <si>
    <t xml:space="preserve">Rémunération variable</t>
  </si>
  <si>
    <t xml:space="preserve">Larry</t>
  </si>
  <si>
    <t xml:space="preserve">Lola</t>
  </si>
  <si>
    <t xml:space="preserve">Partage des bénéfices</t>
  </si>
  <si>
    <t xml:space="preserve">Autres salariés : moyenne</t>
  </si>
  <si>
    <t xml:space="preserve">Bénéfices</t>
  </si>
  <si>
    <t xml:space="preserve">Autres salariés : total</t>
  </si>
  <si>
    <t xml:space="preserve">Impôts</t>
  </si>
  <si>
    <t xml:space="preserve">TOTAL</t>
  </si>
  <si>
    <t xml:space="preserve">Reste pour Année +1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</si>
</sst>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\ [$€-40C]_-;\-* #,##0\ [$€-40C]_-;_-* \-??\ [$€-40C]_-;_-@_-"/>
    <numFmt numFmtId="166" formatCode="* #,##0.00\ [$€-40C]\ ;\-* #,##0.00\ [$€-40C]\ ;* \-#\ [$€-40C]\ ;@\ "/>
    <numFmt numFmtId="167" formatCode="* #,##0&quot;  € &quot;;* \(#,##0&quot;) € &quot;;* \-#&quot;  € &quot;;@\ "/>
    <numFmt numFmtId="168" formatCode="#,##0.00\ [$€-1]"/>
    <numFmt numFmtId="169" formatCode="0\ %"/>
    <numFmt numFmtId="170" formatCode="0"/>
    <numFmt numFmtId="171" formatCode="#,##0.00\ [$€-40C];\-#,##0.00\ [$€-40C]"/>
  </numFmts>
  <fonts count="12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0"/>
      <charset val="1"/>
    </font>
    <font>
      <sz val="16"/>
      <color rgb="FF000000"/>
      <name val="Arial"/>
      <family val="0"/>
      <charset val="1"/>
    </font>
    <font>
      <sz val="20"/>
      <color rgb="FF000000"/>
      <name val="Calibri"/>
      <family val="0"/>
      <charset val="1"/>
    </font>
    <font>
      <i val="true"/>
      <sz val="12"/>
      <color rgb="FF999999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FF0000"/>
      <name val="Calibri"/>
      <family val="0"/>
      <charset val="1"/>
    </font>
    <font>
      <sz val="12"/>
      <name val="Calibri"/>
      <family val="0"/>
      <charset val="1"/>
    </font>
    <font>
      <b val="true"/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FF3333"/>
        <bgColor rgb="FFFF0000"/>
      </patternFill>
    </fill>
    <fill>
      <patternFill patternType="solid">
        <fgColor rgb="FFE2DDE9"/>
        <bgColor rgb="FFEFEFEF"/>
      </patternFill>
    </fill>
    <fill>
      <patternFill patternType="solid">
        <fgColor rgb="FFF6B26B"/>
        <bgColor rgb="FFFF9999"/>
      </patternFill>
    </fill>
    <fill>
      <patternFill patternType="solid">
        <fgColor rgb="FF9BBB59"/>
        <bgColor rgb="FF999999"/>
      </patternFill>
    </fill>
    <fill>
      <patternFill patternType="solid">
        <fgColor rgb="FF6D9EEB"/>
        <bgColor rgb="FF999999"/>
      </patternFill>
    </fill>
    <fill>
      <patternFill patternType="solid">
        <fgColor rgb="FFEFEFEF"/>
        <bgColor rgb="FFE2DDE9"/>
      </patternFill>
    </fill>
    <fill>
      <patternFill patternType="solid">
        <fgColor rgb="FFCCCCCC"/>
        <bgColor rgb="FFE2DDE9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medium">
        <color rgb="FF8B77A9"/>
      </top>
      <bottom style="medium">
        <color rgb="FF8B77A9"/>
      </bottom>
      <diagonal/>
    </border>
    <border diagonalUp="false" diagonalDown="false">
      <left/>
      <right/>
      <top/>
      <bottom style="medium">
        <color rgb="FF8B77A9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2" borderId="4" xfId="2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0" fillId="2" borderId="4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2" borderId="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4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aisie" xfId="20" builtinId="53" customBuiltin="true"/>
    <cellStyle name="Erreur" xfId="21" builtinId="53" customBuiltin="true"/>
  </cellStyles>
  <dxfs count="1">
    <dxf>
      <font>
        <name val="Calibri"/>
        <charset val="1"/>
        <family val="0"/>
        <color rgb="FF000000"/>
      </font>
      <fill>
        <patternFill>
          <bgColor rgb="FFFF9999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B77A9"/>
      <rgbColor rgb="FF6D9EEB"/>
      <rgbColor rgb="FF993366"/>
      <rgbColor rgb="FFFFFFCC"/>
      <rgbColor rgb="FFCCFFFF"/>
      <rgbColor rgb="FF660066"/>
      <rgbColor rgb="FFFF8080"/>
      <rgbColor rgb="FF0066CC"/>
      <rgbColor rgb="FFE2DD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6B26B"/>
      <rgbColor rgb="FF3366FF"/>
      <rgbColor rgb="FF33CCCC"/>
      <rgbColor rgb="FF9BBB59"/>
      <rgbColor rgb="FFFFCC00"/>
      <rgbColor rgb="FFFF9900"/>
      <rgbColor rgb="FFFF3333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5"/>
  <cols>
    <col collapsed="false" hidden="false" max="1" min="1" style="1" width="11.6232558139535"/>
    <col collapsed="false" hidden="false" max="3" min="2" style="0" width="23.2604651162791"/>
    <col collapsed="false" hidden="false" max="1025" min="4" style="0" width="10.5023255813953"/>
  </cols>
  <sheetData>
    <row r="1" customFormat="false" ht="39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9.7" hidden="false" customHeight="false" outlineLevel="0" collapsed="false">
      <c r="A2" s="3" t="s">
        <v>3</v>
      </c>
      <c r="B2" s="4" t="n">
        <f aca="false">1600</f>
        <v>1600</v>
      </c>
      <c r="C2" s="4" t="n">
        <f aca="false">B2*12</f>
        <v>19200</v>
      </c>
    </row>
    <row r="3" customFormat="false" ht="19.7" hidden="false" customHeight="false" outlineLevel="0" collapsed="false">
      <c r="A3" s="5" t="s">
        <v>4</v>
      </c>
      <c r="B3" s="6" t="n">
        <v>2100</v>
      </c>
      <c r="C3" s="6" t="n">
        <f aca="false">B3*12</f>
        <v>25200</v>
      </c>
    </row>
    <row r="4" customFormat="false" ht="19.7" hidden="false" customHeight="false" outlineLevel="0" collapsed="false">
      <c r="A4" s="3" t="s">
        <v>5</v>
      </c>
      <c r="B4" s="4" t="n">
        <v>2600</v>
      </c>
      <c r="C4" s="4" t="n">
        <f aca="false">B4*12</f>
        <v>31200</v>
      </c>
    </row>
    <row r="5" customFormat="false" ht="19.7" hidden="false" customHeight="false" outlineLevel="0" collapsed="false">
      <c r="A5" s="5" t="s">
        <v>6</v>
      </c>
      <c r="B5" s="6" t="n">
        <v>3100</v>
      </c>
      <c r="C5" s="6" t="n">
        <f aca="false">B5*12</f>
        <v>37200</v>
      </c>
    </row>
    <row r="6" customFormat="false" ht="19.7" hidden="false" customHeight="false" outlineLevel="0" collapsed="false">
      <c r="A6" s="3" t="s">
        <v>7</v>
      </c>
      <c r="B6" s="4" t="n">
        <v>3600</v>
      </c>
      <c r="C6" s="4" t="n">
        <f aca="false">B6*12</f>
        <v>43200</v>
      </c>
    </row>
    <row r="7" customFormat="false" ht="19.7" hidden="false" customHeight="false" outlineLevel="0" collapsed="false">
      <c r="A7" s="5" t="s">
        <v>8</v>
      </c>
      <c r="B7" s="6" t="n">
        <v>4100</v>
      </c>
      <c r="C7" s="6" t="n">
        <f aca="false">B7*12</f>
        <v>49200</v>
      </c>
    </row>
    <row r="8" customFormat="false" ht="19.7" hidden="false" customHeight="false" outlineLevel="0" collapsed="false">
      <c r="A8" s="3" t="s">
        <v>9</v>
      </c>
      <c r="B8" s="4" t="n">
        <v>4600</v>
      </c>
      <c r="C8" s="4" t="n">
        <f aca="false">B8*12</f>
        <v>55200</v>
      </c>
    </row>
    <row r="9" customFormat="false" ht="19.7" hidden="false" customHeight="false" outlineLevel="0" collapsed="false">
      <c r="A9" s="5" t="s">
        <v>10</v>
      </c>
      <c r="B9" s="6" t="n">
        <v>5100</v>
      </c>
      <c r="C9" s="6" t="n">
        <f aca="false">B9*12</f>
        <v>61200</v>
      </c>
    </row>
    <row r="10" customFormat="false" ht="19.7" hidden="false" customHeight="false" outlineLevel="0" collapsed="false">
      <c r="A10" s="3" t="s">
        <v>11</v>
      </c>
      <c r="B10" s="4" t="n">
        <v>6100</v>
      </c>
      <c r="C10" s="4" t="n">
        <f aca="false">B10*12</f>
        <v>73200</v>
      </c>
    </row>
    <row r="11" customFormat="false" ht="19.7" hidden="false" customHeight="false" outlineLevel="0" collapsed="false">
      <c r="A11" s="5" t="s">
        <v>12</v>
      </c>
      <c r="B11" s="6" t="n">
        <v>7100</v>
      </c>
      <c r="C11" s="6" t="n">
        <f aca="false">B11*12</f>
        <v>85200</v>
      </c>
    </row>
    <row r="12" customFormat="false" ht="19.7" hidden="false" customHeight="false" outlineLevel="0" collapsed="false">
      <c r="A12" s="3" t="s">
        <v>13</v>
      </c>
      <c r="B12" s="4" t="n">
        <v>8100</v>
      </c>
      <c r="C12" s="4" t="n">
        <f aca="false">B12*12</f>
        <v>97200</v>
      </c>
    </row>
    <row r="13" customFormat="false" ht="19.7" hidden="false" customHeight="false" outlineLevel="0" collapsed="false">
      <c r="A13" s="7" t="s">
        <v>14</v>
      </c>
      <c r="B13" s="8" t="n">
        <v>9100</v>
      </c>
      <c r="C13" s="8" t="n">
        <f aca="false">B13*12</f>
        <v>109200</v>
      </c>
    </row>
    <row r="15" customFormat="false" ht="15" hidden="false" customHeight="false" outlineLevel="0" collapsed="false">
      <c r="A15" s="0"/>
      <c r="B15" s="9" t="s">
        <v>15</v>
      </c>
      <c r="C15" s="10" t="n">
        <v>1500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RowHeight="15"/>
  <cols>
    <col collapsed="false" hidden="false" max="1" min="1" style="0" width="22.2744186046512"/>
    <col collapsed="false" hidden="false" max="2" min="2" style="0" width="10.1906976744186"/>
    <col collapsed="false" hidden="false" max="4" min="4" style="0" width="8.86046511627907"/>
    <col collapsed="false" hidden="false" max="6" min="6" style="11" width="13.953488372093"/>
    <col collapsed="false" hidden="false" max="10" min="10" style="0" width="9.35348837209302"/>
    <col collapsed="false" hidden="false" max="13" min="13" style="0" width="2.4046511627907"/>
    <col collapsed="false" hidden="false" max="14" min="14" style="0" width="20.3395348837209"/>
    <col collapsed="false" hidden="false" max="16" min="16" style="0" width="17.6"/>
    <col collapsed="false" hidden="false" max="26" min="17" style="0" width="10.1581395348837"/>
  </cols>
  <sheetData>
    <row r="1" customFormat="false" ht="24" hidden="false" customHeight="true" outlineLevel="0" collapsed="false">
      <c r="A1" s="12" t="s">
        <v>16</v>
      </c>
      <c r="B1" s="12"/>
      <c r="C1" s="12"/>
      <c r="D1" s="12"/>
      <c r="E1" s="12"/>
      <c r="F1" s="12"/>
      <c r="G1" s="12"/>
      <c r="H1" s="12" t="s">
        <v>17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customFormat="false" ht="18" hidden="false" customHeight="true" outlineLevel="0" collapsed="false">
      <c r="A2" s="13"/>
      <c r="B2" s="13"/>
      <c r="C2" s="13"/>
      <c r="D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5" hidden="false" customHeight="false" outlineLevel="0" collapsed="false">
      <c r="A3" s="13"/>
      <c r="B3" s="13"/>
      <c r="C3" s="13"/>
      <c r="D3" s="13"/>
      <c r="E3" s="9" t="s">
        <v>18</v>
      </c>
      <c r="F3" s="9"/>
      <c r="G3" s="14" t="n">
        <v>217</v>
      </c>
      <c r="H3" s="9"/>
      <c r="I3" s="15"/>
      <c r="J3" s="13"/>
      <c r="K3" s="13"/>
      <c r="L3" s="13"/>
      <c r="M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customFormat="false" ht="15" hidden="false" customHeight="false" outlineLevel="0" collapsed="false">
      <c r="A4" s="13"/>
      <c r="B4" s="13"/>
      <c r="C4" s="13"/>
      <c r="D4" s="13"/>
      <c r="E4" s="9" t="s">
        <v>19</v>
      </c>
      <c r="F4" s="9"/>
      <c r="G4" s="14" t="n">
        <v>200</v>
      </c>
      <c r="H4" s="16" t="n">
        <f aca="false">$G$4-COUNTA($A$7:$A$12)</f>
        <v>194</v>
      </c>
      <c r="I4" s="17" t="s">
        <v>20</v>
      </c>
      <c r="J4" s="18"/>
      <c r="K4" s="19"/>
      <c r="M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" hidden="false" customHeight="false" outlineLevel="0" collapsed="false">
      <c r="A5" s="13"/>
      <c r="B5" s="13"/>
      <c r="C5" s="20"/>
      <c r="D5" s="20"/>
      <c r="E5" s="21" t="s">
        <v>21</v>
      </c>
      <c r="F5" s="21"/>
      <c r="G5" s="22" t="n">
        <v>1.2</v>
      </c>
      <c r="H5" s="23"/>
      <c r="I5" s="23"/>
      <c r="J5" s="23"/>
      <c r="K5" s="23"/>
      <c r="L5" s="13"/>
      <c r="M5" s="13"/>
      <c r="N5" s="13"/>
      <c r="O5" s="24"/>
      <c r="P5" s="25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48.75" hidden="false" customHeight="true" outlineLevel="0" collapsed="false">
      <c r="A6" s="26" t="s">
        <v>22</v>
      </c>
      <c r="B6" s="26" t="s">
        <v>0</v>
      </c>
      <c r="C6" s="26" t="s">
        <v>23</v>
      </c>
      <c r="D6" s="27" t="s">
        <v>24</v>
      </c>
      <c r="E6" s="28" t="s">
        <v>25</v>
      </c>
      <c r="F6" s="29" t="s">
        <v>26</v>
      </c>
      <c r="G6" s="27" t="s">
        <v>27</v>
      </c>
      <c r="H6" s="27" t="s">
        <v>28</v>
      </c>
      <c r="I6" s="29" t="s">
        <v>29</v>
      </c>
      <c r="J6" s="30" t="s">
        <v>30</v>
      </c>
      <c r="K6" s="31" t="s">
        <v>31</v>
      </c>
      <c r="L6" s="28" t="s">
        <v>32</v>
      </c>
      <c r="M6" s="32"/>
      <c r="N6" s="33" t="s">
        <v>33</v>
      </c>
      <c r="O6" s="34" t="n">
        <v>25000000</v>
      </c>
      <c r="P6" s="35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customFormat="false" ht="15" hidden="false" customHeight="false" outlineLevel="0" collapsed="false">
      <c r="A7" s="36" t="s">
        <v>34</v>
      </c>
      <c r="B7" s="37" t="s">
        <v>5</v>
      </c>
      <c r="C7" s="38" t="n">
        <f aca="false">(VLOOKUP(B7,'Grille de salaires'!$A$1:$C$13,2,0))</f>
        <v>2600</v>
      </c>
      <c r="D7" s="39" t="n">
        <v>0.4</v>
      </c>
      <c r="E7" s="40" t="n">
        <f aca="false">C7*(1-D7)</f>
        <v>1560</v>
      </c>
      <c r="F7" s="40" t="n">
        <f aca="false">E7*12</f>
        <v>18720</v>
      </c>
      <c r="G7" s="40" t="n">
        <f aca="false">($C7*$D7*12)*$G$5</f>
        <v>14976</v>
      </c>
      <c r="H7" s="40" t="n">
        <f aca="false">G7*$O$11/$G$15</f>
        <v>14976</v>
      </c>
      <c r="I7" s="40" t="n">
        <f aca="false">E7*12+H7</f>
        <v>33696</v>
      </c>
      <c r="J7" s="41" t="n">
        <v>217</v>
      </c>
      <c r="K7" s="40" t="n">
        <f aca="false">$O$12/$J$15*J7</f>
        <v>1187354.15255658</v>
      </c>
      <c r="L7" s="40" t="n">
        <f aca="false">I7+K7</f>
        <v>1221050.15255658</v>
      </c>
      <c r="M7" s="13"/>
      <c r="N7" s="36" t="s">
        <v>35</v>
      </c>
      <c r="O7" s="40" t="n">
        <f aca="false">E15*12</f>
        <v>222960</v>
      </c>
      <c r="P7" s="42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" hidden="false" customHeight="false" outlineLevel="0" collapsed="false">
      <c r="A8" s="36" t="s">
        <v>36</v>
      </c>
      <c r="B8" s="37" t="s">
        <v>5</v>
      </c>
      <c r="C8" s="38" t="n">
        <f aca="false">(VLOOKUP(B8,'Grille de salaires'!$A$1:$C$13,2,0))</f>
        <v>2600</v>
      </c>
      <c r="D8" s="39" t="n">
        <v>0.2</v>
      </c>
      <c r="E8" s="40" t="n">
        <f aca="false">C8*(1-D8)</f>
        <v>2080</v>
      </c>
      <c r="F8" s="40" t="n">
        <f aca="false">E8*12</f>
        <v>24960</v>
      </c>
      <c r="G8" s="40" t="n">
        <f aca="false">($C8*$D8*12)*$G$5</f>
        <v>7488</v>
      </c>
      <c r="H8" s="40" t="n">
        <f aca="false">G8*$O$11/$G$15</f>
        <v>7488</v>
      </c>
      <c r="I8" s="40" t="n">
        <f aca="false">E8*12+H8</f>
        <v>32448</v>
      </c>
      <c r="J8" s="41" t="n">
        <v>217</v>
      </c>
      <c r="K8" s="40" t="n">
        <f aca="false">$O$12/$J$15*J8</f>
        <v>1187354.15255658</v>
      </c>
      <c r="L8" s="40" t="n">
        <f aca="false">I8+K8</f>
        <v>1219802.15255658</v>
      </c>
      <c r="M8" s="13"/>
      <c r="N8" s="36" t="s">
        <v>37</v>
      </c>
      <c r="O8" s="43" t="n">
        <v>2000000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5" hidden="false" customHeight="false" outlineLevel="0" collapsed="false">
      <c r="A9" s="36" t="s">
        <v>38</v>
      </c>
      <c r="B9" s="37" t="s">
        <v>11</v>
      </c>
      <c r="C9" s="38" t="n">
        <f aca="false">(VLOOKUP(B9,'Grille de salaires'!$A$1:$C$13,2,0))</f>
        <v>6100</v>
      </c>
      <c r="D9" s="39" t="n">
        <v>0</v>
      </c>
      <c r="E9" s="40" t="n">
        <f aca="false">C9*(1-D9)</f>
        <v>6100</v>
      </c>
      <c r="F9" s="40" t="n">
        <f aca="false">E9*12</f>
        <v>73200</v>
      </c>
      <c r="G9" s="40" t="n">
        <f aca="false">($C9*$D9*12)*$G$5</f>
        <v>0</v>
      </c>
      <c r="H9" s="40" t="n">
        <f aca="false">G9*$O$11/$G$15</f>
        <v>0</v>
      </c>
      <c r="I9" s="40" t="n">
        <f aca="false">E9*12+H9</f>
        <v>73200</v>
      </c>
      <c r="J9" s="41" t="n">
        <v>108</v>
      </c>
      <c r="K9" s="40" t="n">
        <f aca="false">$O$12/$J$15*J9</f>
        <v>590941.2372171</v>
      </c>
      <c r="L9" s="40" t="n">
        <f aca="false">I9+K9</f>
        <v>664141.2372171</v>
      </c>
      <c r="M9" s="13"/>
      <c r="N9" s="44" t="s">
        <v>39</v>
      </c>
      <c r="O9" s="43" t="n">
        <v>4000000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5" hidden="false" customHeight="false" outlineLevel="0" collapsed="false">
      <c r="A10" s="36" t="s">
        <v>40</v>
      </c>
      <c r="B10" s="37" t="s">
        <v>11</v>
      </c>
      <c r="C10" s="38" t="n">
        <f aca="false">(VLOOKUP(B10,'Grille de salaires'!$A$1:$C$13,2,0))</f>
        <v>6100</v>
      </c>
      <c r="D10" s="39" t="n">
        <v>0.5</v>
      </c>
      <c r="E10" s="40" t="n">
        <f aca="false">C10*(1-D10)</f>
        <v>3050</v>
      </c>
      <c r="F10" s="40" t="n">
        <f aca="false">E10*12</f>
        <v>36600</v>
      </c>
      <c r="G10" s="40" t="n">
        <f aca="false">($C10*$D10*12)*$G$5</f>
        <v>43920</v>
      </c>
      <c r="H10" s="40" t="n">
        <f aca="false">G10*$O$11/$G$15</f>
        <v>43920</v>
      </c>
      <c r="I10" s="40" t="n">
        <f aca="false">E10*12+H10</f>
        <v>80520</v>
      </c>
      <c r="J10" s="41" t="n">
        <v>217</v>
      </c>
      <c r="K10" s="40" t="n">
        <f aca="false">$O$12/$J$15*J10</f>
        <v>1187354.15255658</v>
      </c>
      <c r="L10" s="40" t="n">
        <f aca="false">I10+K10</f>
        <v>1267874.15255658</v>
      </c>
      <c r="M10" s="13"/>
      <c r="N10" s="45" t="s">
        <v>41</v>
      </c>
      <c r="O10" s="46" t="n">
        <v>6600000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" hidden="false" customHeight="false" outlineLevel="0" collapsed="false">
      <c r="A11" s="36" t="s">
        <v>42</v>
      </c>
      <c r="B11" s="37" t="s">
        <v>4</v>
      </c>
      <c r="C11" s="38" t="n">
        <f aca="false">(VLOOKUP(B11,'Grille de salaires'!$A$1:$C$13,2,0))</f>
        <v>2100</v>
      </c>
      <c r="D11" s="39" t="n">
        <v>0</v>
      </c>
      <c r="E11" s="40" t="n">
        <f aca="false">C11*(1-D11)</f>
        <v>2100</v>
      </c>
      <c r="F11" s="40" t="n">
        <f aca="false">E11*12</f>
        <v>25200</v>
      </c>
      <c r="G11" s="40" t="n">
        <f aca="false">($C11*$D11*12)*$G$5</f>
        <v>0</v>
      </c>
      <c r="H11" s="40" t="n">
        <f aca="false">G11*$O$11/$G$15</f>
        <v>0</v>
      </c>
      <c r="I11" s="40" t="n">
        <f aca="false">E11*12+H11</f>
        <v>25200</v>
      </c>
      <c r="J11" s="41" t="n">
        <v>217</v>
      </c>
      <c r="K11" s="40" t="n">
        <f aca="false">$O$12/$J$15*J11</f>
        <v>1187354.15255658</v>
      </c>
      <c r="L11" s="40" t="n">
        <f aca="false">I11+K11</f>
        <v>1212554.15255658</v>
      </c>
      <c r="M11" s="13"/>
      <c r="N11" s="36" t="s">
        <v>24</v>
      </c>
      <c r="O11" s="40" t="n">
        <f aca="false">MIN(O10,$G$15)</f>
        <v>72288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" hidden="false" customHeight="false" outlineLevel="0" collapsed="false">
      <c r="A12" s="36" t="s">
        <v>43</v>
      </c>
      <c r="B12" s="37" t="s">
        <v>8</v>
      </c>
      <c r="C12" s="38" t="n">
        <f aca="false">(VLOOKUP(B12,'Grille de salaires'!$A$1:$C$13,2,0))</f>
        <v>4100</v>
      </c>
      <c r="D12" s="39" t="n">
        <v>0.1</v>
      </c>
      <c r="E12" s="40" t="n">
        <f aca="false">C12*(1-D12)</f>
        <v>3690</v>
      </c>
      <c r="F12" s="40" t="n">
        <f aca="false">E12*12</f>
        <v>44280</v>
      </c>
      <c r="G12" s="40" t="n">
        <f aca="false">($C12*$D12*12)*$G$5</f>
        <v>5904</v>
      </c>
      <c r="H12" s="40" t="n">
        <f aca="false">G12*$O$11/$G$15</f>
        <v>5904</v>
      </c>
      <c r="I12" s="40" t="n">
        <f aca="false">E12*12+H12</f>
        <v>50184</v>
      </c>
      <c r="J12" s="41" t="n">
        <v>217</v>
      </c>
      <c r="K12" s="40" t="n">
        <f aca="false">$O$12/$J$15*J12</f>
        <v>1187354.15255658</v>
      </c>
      <c r="L12" s="40" t="n">
        <f aca="false">I12+K12</f>
        <v>1237538.15255658</v>
      </c>
      <c r="M12" s="13"/>
      <c r="N12" s="36" t="s">
        <v>44</v>
      </c>
      <c r="O12" s="40" t="n">
        <f aca="false">O10-O11</f>
        <v>6527712</v>
      </c>
      <c r="P12" s="15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" hidden="false" customHeight="false" outlineLevel="0" collapsed="false">
      <c r="A13" s="36" t="s">
        <v>45</v>
      </c>
      <c r="B13" s="36"/>
      <c r="C13" s="47" t="n">
        <f aca="false">AVERAGE(C7:C12)</f>
        <v>3933.33333333333</v>
      </c>
      <c r="D13" s="48" t="n">
        <f aca="false">AVERAGE(D7:D12)</f>
        <v>0.2</v>
      </c>
      <c r="E13" s="47" t="n">
        <f aca="false">C13*(1-D13)</f>
        <v>3146.66666666667</v>
      </c>
      <c r="F13" s="47" t="n">
        <f aca="false">E13*12</f>
        <v>37760</v>
      </c>
      <c r="G13" s="47" t="n">
        <f aca="false">($C13*$D13*12)*$G$5</f>
        <v>11328</v>
      </c>
      <c r="H13" s="47" t="n">
        <f aca="false">G13*$O$11/$G$15</f>
        <v>11328</v>
      </c>
      <c r="I13" s="47" t="n">
        <f aca="false">E13*12+H13</f>
        <v>49088</v>
      </c>
      <c r="J13" s="49" t="n">
        <f aca="false">AVERAGE(J7:J12)</f>
        <v>198.833333333333</v>
      </c>
      <c r="K13" s="47" t="n">
        <f aca="false">$O$12/$J$15*J13</f>
        <v>1087952</v>
      </c>
      <c r="L13" s="47" t="n">
        <f aca="false">I13+K13</f>
        <v>1137040</v>
      </c>
      <c r="M13" s="13"/>
      <c r="N13" s="36" t="s">
        <v>46</v>
      </c>
      <c r="O13" s="40" t="n">
        <f aca="false">O6-O7-O8-O9-O10</f>
        <v>12177040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" hidden="false" customHeight="false" outlineLevel="0" collapsed="false">
      <c r="A14" s="36" t="s">
        <v>47</v>
      </c>
      <c r="B14" s="36"/>
      <c r="C14" s="47" t="n">
        <f aca="false">C13*$H$4</f>
        <v>763066.666666667</v>
      </c>
      <c r="D14" s="50"/>
      <c r="E14" s="47" t="n">
        <f aca="false">E13*$K$4</f>
        <v>0</v>
      </c>
      <c r="F14" s="47" t="n">
        <f aca="false">F13*$H$4</f>
        <v>7325440</v>
      </c>
      <c r="G14" s="47" t="n">
        <f aca="false">G13*$K$4</f>
        <v>0</v>
      </c>
      <c r="H14" s="47" t="n">
        <f aca="false">H13*$K$4</f>
        <v>0</v>
      </c>
      <c r="I14" s="47" t="n">
        <f aca="false">I13*$H$4</f>
        <v>9523072</v>
      </c>
      <c r="J14" s="49" t="n">
        <f aca="false">J13*$K$4</f>
        <v>0</v>
      </c>
      <c r="K14" s="47" t="n">
        <f aca="false">$O$12/$J$15*J14</f>
        <v>0</v>
      </c>
      <c r="L14" s="47" t="n">
        <f aca="false">I14+K14</f>
        <v>9523072</v>
      </c>
      <c r="M14" s="51"/>
      <c r="N14" s="52" t="s">
        <v>48</v>
      </c>
      <c r="O14" s="40" t="n">
        <f aca="false">(O13+O12+O9)*0.33</f>
        <v>7492568.16</v>
      </c>
      <c r="P14" s="13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customFormat="false" ht="15" hidden="false" customHeight="false" outlineLevel="0" collapsed="false">
      <c r="A15" s="53" t="s">
        <v>49</v>
      </c>
      <c r="B15" s="53"/>
      <c r="C15" s="54" t="n">
        <f aca="false">SUM(C7:C12)+C14</f>
        <v>786666.666666667</v>
      </c>
      <c r="D15" s="55"/>
      <c r="E15" s="54" t="n">
        <f aca="false">SUM(E7:E12)+E14</f>
        <v>18580</v>
      </c>
      <c r="F15" s="54" t="n">
        <f aca="false">SUM(F7:F12)+F14</f>
        <v>7548400</v>
      </c>
      <c r="G15" s="54" t="n">
        <f aca="false">SUM(G7:G12)+G14</f>
        <v>72288</v>
      </c>
      <c r="H15" s="54" t="n">
        <f aca="false">SUM(H7:H12)+H14</f>
        <v>72288</v>
      </c>
      <c r="I15" s="54" t="n">
        <f aca="false">SUM(I7:I12)+I14</f>
        <v>9818320</v>
      </c>
      <c r="J15" s="56" t="n">
        <f aca="false">SUM(J7:J12)+J14</f>
        <v>1193</v>
      </c>
      <c r="K15" s="54" t="n">
        <f aca="false">SUM(K7:K12)+K14</f>
        <v>6527712</v>
      </c>
      <c r="L15" s="54" t="n">
        <f aca="false">SUM(L7:L12)+L14</f>
        <v>16346032</v>
      </c>
      <c r="M15" s="13"/>
      <c r="N15" s="36" t="s">
        <v>50</v>
      </c>
      <c r="O15" s="40" t="n">
        <f aca="false">O13-O14</f>
        <v>4684471.84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</sheetData>
  <conditionalFormatting sqref="E7:E12">
    <cfRule type="cellIs" priority="2" operator="lessThan" aboveAverage="0" equalAverage="0" bottom="0" percent="0" rank="0" text="" dxfId="0">
      <formula>1500</formula>
    </cfRule>
  </conditionalFormatting>
  <conditionalFormatting sqref="E7:E12">
    <cfRule type="cellIs" priority="3" operator="lessThan" aboveAverage="0" equalAverage="0" bottom="0" percent="0" rank="0" text="" dxfId="0">
      <formula>1500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LibreOffice/5.2.4.2.1$Linux_X86_64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2017-02-08T16:26:07Z</dcterms:created>
  <dc:creator>Rabemananjara  Mija</dc:creator>
  <dc:description/>
  <dc:language>en-US</dc:language>
  <cp:lastModifiedBy/>
  <dcterms:modified xsi:type="dcterms:W3CDTF">2017-02-08T21:26:48Z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