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26"/>
  <workbookPr showInkAnnotation="0" autoCompressPictures="0"/>
  <bookViews>
    <workbookView xWindow="600" yWindow="0" windowWidth="28260" windowHeight="16480" tabRatio="500"/>
  </bookViews>
  <sheets>
    <sheet name="Feuil1" sheetId="1" r:id="rId1"/>
    <sheet name="Grille de salair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J12" i="1"/>
  <c r="J13" i="1"/>
  <c r="J18" i="1"/>
  <c r="J19" i="1"/>
  <c r="J24" i="1"/>
  <c r="I2" i="1"/>
  <c r="D5" i="2"/>
  <c r="D6" i="2"/>
  <c r="D7" i="2"/>
  <c r="D8" i="2"/>
  <c r="D9" i="2"/>
  <c r="D10" i="2"/>
  <c r="D11" i="2"/>
  <c r="D12" i="2"/>
  <c r="D13" i="2"/>
  <c r="D14" i="2"/>
  <c r="D15" i="2"/>
  <c r="D4" i="2"/>
  <c r="C13" i="1"/>
  <c r="C14" i="1"/>
  <c r="C15" i="1"/>
  <c r="C16" i="1"/>
  <c r="C17" i="1"/>
  <c r="C18" i="1"/>
  <c r="C20" i="1"/>
  <c r="E13" i="1"/>
  <c r="E14" i="1"/>
  <c r="E15" i="1"/>
  <c r="E16" i="1"/>
  <c r="E17" i="1"/>
  <c r="E18" i="1"/>
  <c r="E19" i="1"/>
  <c r="E20" i="1"/>
  <c r="F19" i="1"/>
  <c r="C4" i="2"/>
  <c r="D20" i="1"/>
  <c r="F13" i="1"/>
  <c r="F14" i="1"/>
  <c r="F15" i="1"/>
  <c r="F16" i="1"/>
  <c r="F17" i="1"/>
  <c r="F18" i="1"/>
  <c r="F20" i="1"/>
  <c r="J26" i="1"/>
  <c r="J29" i="1"/>
  <c r="J28" i="1"/>
  <c r="J17" i="1"/>
  <c r="I3" i="1"/>
</calcChain>
</file>

<file path=xl/sharedStrings.xml><?xml version="1.0" encoding="utf-8"?>
<sst xmlns="http://schemas.openxmlformats.org/spreadsheetml/2006/main" count="82" uniqueCount="63">
  <si>
    <t>Outil d'évaluation de l'impact des revues de salaire</t>
  </si>
  <si>
    <t>Qui</t>
  </si>
  <si>
    <t>Année 2016-2017</t>
  </si>
  <si>
    <t>Année 2015-2016</t>
  </si>
  <si>
    <t>Léo</t>
  </si>
  <si>
    <t>Léa</t>
  </si>
  <si>
    <t>Léon</t>
  </si>
  <si>
    <t>Léonie</t>
  </si>
  <si>
    <t>Salaire</t>
  </si>
  <si>
    <t>Part de variable</t>
  </si>
  <si>
    <t xml:space="preserve">Hypothèses </t>
  </si>
  <si>
    <t>Nombre de jours travaillé par une personne à temps plein</t>
  </si>
  <si>
    <t>Coefficient de bonification du variable</t>
  </si>
  <si>
    <t>Niveau</t>
  </si>
  <si>
    <t>A</t>
  </si>
  <si>
    <t>1500-1600</t>
  </si>
  <si>
    <t>2000-2100</t>
  </si>
  <si>
    <t>C</t>
  </si>
  <si>
    <t>2500-2600</t>
  </si>
  <si>
    <t>D</t>
  </si>
  <si>
    <t>3000-3100</t>
  </si>
  <si>
    <t>E</t>
  </si>
  <si>
    <t>3500-3600</t>
  </si>
  <si>
    <t>F</t>
  </si>
  <si>
    <t>4000-4100</t>
  </si>
  <si>
    <t>G</t>
  </si>
  <si>
    <t>4500-4600</t>
  </si>
  <si>
    <t>H</t>
  </si>
  <si>
    <t>5000-5100</t>
  </si>
  <si>
    <t>I</t>
  </si>
  <si>
    <t>6000-6100</t>
  </si>
  <si>
    <t>J</t>
  </si>
  <si>
    <t>7000-7100</t>
  </si>
  <si>
    <t>K</t>
  </si>
  <si>
    <t>8000-8100</t>
  </si>
  <si>
    <t>L</t>
  </si>
  <si>
    <t>9000-9100</t>
  </si>
  <si>
    <t>Chiffres de l'organisation</t>
  </si>
  <si>
    <t>Chiffre d'affaire</t>
  </si>
  <si>
    <t>Rémunération du capital</t>
  </si>
  <si>
    <t>Enveloppe de rémunération</t>
  </si>
  <si>
    <t>Investissements (amélioration des locaux)</t>
  </si>
  <si>
    <t>Charges patronales et salariales (0,5+0,24)*salaire net</t>
  </si>
  <si>
    <t>Frais de fonctionnement et charges (crédit, loyer, énergie, frais, …)</t>
  </si>
  <si>
    <t>CA moyen de 180k€ par personne</t>
  </si>
  <si>
    <t>Répartition du bénéfice</t>
  </si>
  <si>
    <t>Nbre de jours de présence</t>
  </si>
  <si>
    <t>Choix dans la grille de salaire</t>
  </si>
  <si>
    <t>Définition arbitraire</t>
  </si>
  <si>
    <t>Autres salariés</t>
  </si>
  <si>
    <t>Larry</t>
  </si>
  <si>
    <t>Lola</t>
  </si>
  <si>
    <t>B</t>
  </si>
  <si>
    <t>TOTAL</t>
  </si>
  <si>
    <t>Nombre de collaborateurs</t>
  </si>
  <si>
    <t>Variable bonifié ANNUEL</t>
  </si>
  <si>
    <t>Salaire MENSUEL</t>
  </si>
  <si>
    <t>NA - le reste des salariés</t>
  </si>
  <si>
    <t xml:space="preserve">Salaires fixes + variables </t>
  </si>
  <si>
    <t xml:space="preserve">Marge </t>
  </si>
  <si>
    <t>Brut annuel équivalent</t>
  </si>
  <si>
    <t>Hypothèse</t>
  </si>
  <si>
    <t>Indice INSEE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</si>
</sst>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40C]_-;\-* #,##0.00\ [$€-40C]_-;_-* &quot;-&quot;??\ [$€-40C]_-;_-@_-"/>
    <numFmt numFmtId="166" formatCode="_-* #,##0\ [$€-40C]_-;\-* #,##0\ [$€-40C]_-;_-* &quot;-&quot;??\ [$€-40C]_-;_-@_-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rgb="FF000000"/>
      <name val="Arial"/>
    </font>
    <font>
      <sz val="16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E2DD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8B77A9"/>
      </top>
      <bottom style="medium">
        <color rgb="FF8B77A9"/>
      </bottom>
      <diagonal/>
    </border>
    <border>
      <left/>
      <right/>
      <top/>
      <bottom style="medium">
        <color rgb="FF8B77A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5" fillId="3" borderId="0" xfId="0" applyFont="1" applyFill="1"/>
    <xf numFmtId="0" fontId="0" fillId="3" borderId="0" xfId="0" applyFill="1"/>
    <xf numFmtId="0" fontId="5" fillId="4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justify" vertical="center" wrapText="1"/>
    </xf>
    <xf numFmtId="166" fontId="8" fillId="2" borderId="0" xfId="0" applyNumberFormat="1" applyFont="1" applyFill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166" fontId="8" fillId="0" borderId="0" xfId="0" applyNumberFormat="1" applyFont="1" applyAlignment="1">
      <alignment horizontal="justify" vertical="center" wrapText="1"/>
    </xf>
    <xf numFmtId="166" fontId="8" fillId="0" borderId="2" xfId="0" applyNumberFormat="1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I5" sqref="I5"/>
    </sheetView>
  </sheetViews>
  <sheetFormatPr baseColWidth="10" defaultRowHeight="15" x14ac:dyDescent="0"/>
  <cols>
    <col min="1" max="1" width="14" customWidth="1"/>
    <col min="2" max="2" width="13.83203125" customWidth="1"/>
    <col min="3" max="3" width="15.1640625" bestFit="1" customWidth="1"/>
    <col min="4" max="4" width="14" bestFit="1" customWidth="1"/>
    <col min="5" max="6" width="15.33203125" customWidth="1"/>
    <col min="7" max="7" width="21.1640625" customWidth="1"/>
    <col min="8" max="8" width="6" customWidth="1"/>
    <col min="9" max="9" width="56" customWidth="1"/>
    <col min="10" max="10" width="16.5" bestFit="1" customWidth="1"/>
  </cols>
  <sheetData>
    <row r="1" spans="1:11" ht="25">
      <c r="A1" s="1" t="s">
        <v>0</v>
      </c>
      <c r="B1" s="1"/>
      <c r="I1" s="1" t="s">
        <v>37</v>
      </c>
    </row>
    <row r="2" spans="1:11">
      <c r="I2" t="str">
        <f>"Société de " &amp;A6 &amp; " personnes"</f>
        <v>Société de 200 personnes</v>
      </c>
    </row>
    <row r="3" spans="1:11">
      <c r="A3" s="2" t="s">
        <v>10</v>
      </c>
      <c r="I3" s="6">
        <f>200*1800000</f>
        <v>360000000</v>
      </c>
    </row>
    <row r="4" spans="1:11">
      <c r="A4" s="23">
        <v>1.2</v>
      </c>
      <c r="B4" s="23" t="s">
        <v>12</v>
      </c>
      <c r="C4" s="24"/>
      <c r="D4" s="24"/>
      <c r="E4" s="25"/>
      <c r="I4" t="s">
        <v>44</v>
      </c>
    </row>
    <row r="5" spans="1:11">
      <c r="A5" s="23">
        <v>200</v>
      </c>
      <c r="B5" s="23" t="s">
        <v>11</v>
      </c>
      <c r="C5" s="24"/>
      <c r="D5" s="24"/>
      <c r="E5" s="25"/>
    </row>
    <row r="6" spans="1:11">
      <c r="A6" s="23">
        <v>200</v>
      </c>
      <c r="B6" s="23" t="s">
        <v>54</v>
      </c>
      <c r="C6" s="24"/>
      <c r="D6" s="24"/>
      <c r="E6" s="25"/>
    </row>
    <row r="11" spans="1:11" ht="18">
      <c r="A11" s="3" t="s">
        <v>3</v>
      </c>
      <c r="B11" s="3"/>
      <c r="C11" s="4"/>
      <c r="D11" s="4"/>
      <c r="E11" s="4"/>
      <c r="F11" s="4"/>
      <c r="G11" s="4"/>
      <c r="I11" s="3" t="s">
        <v>3</v>
      </c>
      <c r="J11" s="4"/>
    </row>
    <row r="12" spans="1:11" s="21" customFormat="1" ht="46" customHeight="1">
      <c r="A12" s="21" t="s">
        <v>1</v>
      </c>
      <c r="B12" s="21" t="s">
        <v>47</v>
      </c>
      <c r="C12" s="21" t="s">
        <v>56</v>
      </c>
      <c r="D12" s="21" t="s">
        <v>9</v>
      </c>
      <c r="E12" s="21" t="s">
        <v>55</v>
      </c>
      <c r="F12" s="21" t="s">
        <v>46</v>
      </c>
      <c r="G12" s="21" t="s">
        <v>45</v>
      </c>
      <c r="I12" s="21" t="s">
        <v>38</v>
      </c>
      <c r="J12" s="22">
        <f>I3</f>
        <v>360000000</v>
      </c>
      <c r="K12" s="21" t="s">
        <v>61</v>
      </c>
    </row>
    <row r="13" spans="1:11">
      <c r="A13" t="s">
        <v>4</v>
      </c>
      <c r="B13" s="7" t="s">
        <v>17</v>
      </c>
      <c r="C13">
        <f>(VLOOKUP(B13,'Grille de salaire'!$A$3:$C$15,3,FALSE))</f>
        <v>2600</v>
      </c>
      <c r="D13" s="8">
        <v>0.4</v>
      </c>
      <c r="E13" s="6">
        <f>($C13*$D13*12)*$A$4</f>
        <v>14976</v>
      </c>
      <c r="F13">
        <f>A5</f>
        <v>200</v>
      </c>
      <c r="I13" t="s">
        <v>59</v>
      </c>
      <c r="J13" s="6">
        <f>J12*K13</f>
        <v>72000000</v>
      </c>
      <c r="K13" s="8">
        <v>0.2</v>
      </c>
    </row>
    <row r="14" spans="1:11">
      <c r="A14" t="s">
        <v>5</v>
      </c>
      <c r="B14" s="7" t="s">
        <v>17</v>
      </c>
      <c r="C14">
        <f>VLOOKUP(B14,'Grille de salaire'!$A$3:$C$15,3,FALSE)</f>
        <v>2600</v>
      </c>
      <c r="D14" s="8">
        <v>0.2</v>
      </c>
      <c r="E14" s="6">
        <f t="shared" ref="E14:E18" si="0">($C14*$D14*12)*$A$4</f>
        <v>7488</v>
      </c>
      <c r="F14">
        <f>A5</f>
        <v>200</v>
      </c>
      <c r="I14" t="s">
        <v>41</v>
      </c>
      <c r="J14" s="6">
        <v>20000000</v>
      </c>
    </row>
    <row r="15" spans="1:11">
      <c r="A15" t="s">
        <v>6</v>
      </c>
      <c r="B15" s="7" t="s">
        <v>29</v>
      </c>
      <c r="C15">
        <f>VLOOKUP(B15,'Grille de salaire'!$A$3:$C$15,3,FALSE)</f>
        <v>6100</v>
      </c>
      <c r="D15" s="8">
        <v>0</v>
      </c>
      <c r="E15" s="6">
        <f t="shared" si="0"/>
        <v>0</v>
      </c>
      <c r="F15">
        <f>A5/2</f>
        <v>100</v>
      </c>
      <c r="I15" t="s">
        <v>39</v>
      </c>
      <c r="J15" s="6">
        <f>10%*J12</f>
        <v>36000000</v>
      </c>
    </row>
    <row r="16" spans="1:11">
      <c r="A16" t="s">
        <v>7</v>
      </c>
      <c r="B16" s="7" t="s">
        <v>29</v>
      </c>
      <c r="C16">
        <f>VLOOKUP(B16,'Grille de salaire'!$A$3:$C$15,3,FALSE)</f>
        <v>6100</v>
      </c>
      <c r="D16" s="8">
        <v>0.5</v>
      </c>
      <c r="E16" s="6">
        <f t="shared" si="0"/>
        <v>43920</v>
      </c>
      <c r="F16">
        <f>A5</f>
        <v>200</v>
      </c>
      <c r="I16" t="s">
        <v>43</v>
      </c>
      <c r="J16" s="6">
        <v>120000000</v>
      </c>
    </row>
    <row r="17" spans="1:11">
      <c r="A17" t="s">
        <v>50</v>
      </c>
      <c r="B17" s="7" t="s">
        <v>52</v>
      </c>
      <c r="C17">
        <f>VLOOKUP(B17,'Grille de salaire'!$A$3:$C$15,3,FALSE)</f>
        <v>2100</v>
      </c>
      <c r="D17" s="8">
        <v>0</v>
      </c>
      <c r="E17" s="6">
        <f t="shared" si="0"/>
        <v>0</v>
      </c>
      <c r="F17">
        <f>A5</f>
        <v>200</v>
      </c>
      <c r="I17" t="s">
        <v>42</v>
      </c>
      <c r="J17" s="6">
        <f>J18*(1+0.5+0.24)</f>
        <v>116846715.32846715</v>
      </c>
    </row>
    <row r="18" spans="1:11">
      <c r="A18" t="s">
        <v>51</v>
      </c>
      <c r="B18" s="7" t="s">
        <v>23</v>
      </c>
      <c r="C18">
        <f>VLOOKUP(B18,'Grille de salaire'!$A$3:$C$15,3,FALSE)</f>
        <v>4100</v>
      </c>
      <c r="D18" s="8">
        <v>0.1</v>
      </c>
      <c r="E18" s="6">
        <f t="shared" si="0"/>
        <v>5904</v>
      </c>
      <c r="F18">
        <f>A5</f>
        <v>200</v>
      </c>
      <c r="I18" t="s">
        <v>40</v>
      </c>
      <c r="J18" s="6">
        <f>(J12-SUM(J14:J16))/2.74</f>
        <v>67153284.67153284</v>
      </c>
    </row>
    <row r="19" spans="1:11">
      <c r="A19" t="s">
        <v>49</v>
      </c>
      <c r="B19" t="s">
        <v>57</v>
      </c>
      <c r="C19">
        <v>4100</v>
      </c>
      <c r="D19" s="8">
        <v>0.15</v>
      </c>
      <c r="E19" s="6">
        <f>($C19*$D19*12)*$A$4*(A6-COUNTA(B13:B18))</f>
        <v>1718064</v>
      </c>
      <c r="F19">
        <f>A5*(A6-COUNTA(A13:A18))</f>
        <v>38800</v>
      </c>
      <c r="I19" t="s">
        <v>58</v>
      </c>
      <c r="J19" s="6">
        <f>12*C20+E20</f>
        <v>11618352</v>
      </c>
    </row>
    <row r="20" spans="1:11">
      <c r="B20" s="7" t="s">
        <v>53</v>
      </c>
      <c r="C20">
        <f>SUM(C13:C18)+C19*(A6-COUNTA(A13:A18))</f>
        <v>819000</v>
      </c>
      <c r="D20">
        <f t="shared" ref="D20:E20" si="1">SUM(D13:D19)</f>
        <v>1.35</v>
      </c>
      <c r="E20" s="6">
        <f t="shared" si="1"/>
        <v>1790352</v>
      </c>
      <c r="F20">
        <f>SUM(F13:F19)</f>
        <v>39900</v>
      </c>
    </row>
    <row r="22" spans="1:11" ht="18">
      <c r="A22" s="5" t="s">
        <v>2</v>
      </c>
      <c r="B22" s="5"/>
      <c r="C22" s="5" t="s">
        <v>62</v>
      </c>
      <c r="D22" s="5">
        <v>1.02</v>
      </c>
      <c r="E22" s="5"/>
      <c r="F22" s="5"/>
      <c r="G22" s="5"/>
      <c r="I22" s="5" t="s">
        <v>2</v>
      </c>
      <c r="J22" s="5"/>
    </row>
    <row r="23" spans="1:11">
      <c r="A23" t="s">
        <v>4</v>
      </c>
      <c r="I23" t="s">
        <v>38</v>
      </c>
      <c r="J23" s="6">
        <v>360000000</v>
      </c>
    </row>
    <row r="24" spans="1:11">
      <c r="A24" t="s">
        <v>5</v>
      </c>
      <c r="I24" t="s">
        <v>59</v>
      </c>
      <c r="J24" s="6">
        <f>J23*K24</f>
        <v>0</v>
      </c>
      <c r="K24" s="8">
        <v>0</v>
      </c>
    </row>
    <row r="25" spans="1:11">
      <c r="A25" t="s">
        <v>6</v>
      </c>
      <c r="I25" t="s">
        <v>41</v>
      </c>
      <c r="J25" s="6">
        <v>200000</v>
      </c>
    </row>
    <row r="26" spans="1:11">
      <c r="A26" t="s">
        <v>7</v>
      </c>
      <c r="I26" t="s">
        <v>39</v>
      </c>
      <c r="J26" s="6">
        <f>5%*J23</f>
        <v>18000000</v>
      </c>
    </row>
    <row r="27" spans="1:11">
      <c r="I27" t="s">
        <v>43</v>
      </c>
      <c r="J27" s="6">
        <v>1200000</v>
      </c>
    </row>
    <row r="28" spans="1:11">
      <c r="I28" t="s">
        <v>42</v>
      </c>
      <c r="J28" s="6">
        <f>J29*(1+0.5+0.24)</f>
        <v>216293430.65693429</v>
      </c>
    </row>
    <row r="29" spans="1:11">
      <c r="I29" t="s">
        <v>40</v>
      </c>
      <c r="J29" s="6">
        <f>(J23-SUM(J25:J27))/2.74</f>
        <v>124306569.34306568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F7" sqref="F7"/>
    </sheetView>
  </sheetViews>
  <sheetFormatPr baseColWidth="10" defaultRowHeight="20" x14ac:dyDescent="0"/>
  <cols>
    <col min="1" max="1" width="10.83203125" style="9"/>
    <col min="2" max="2" width="16.83203125" style="9" customWidth="1"/>
    <col min="3" max="3" width="27" style="9" customWidth="1"/>
    <col min="4" max="4" width="31.83203125" style="9" customWidth="1"/>
    <col min="5" max="6" width="10.83203125" style="9"/>
  </cols>
  <sheetData>
    <row r="2" spans="1:6" ht="21" thickBot="1"/>
    <row r="3" spans="1:6" s="7" customFormat="1" ht="21" thickBot="1">
      <c r="A3" s="19" t="s">
        <v>13</v>
      </c>
      <c r="B3" s="19" t="s">
        <v>8</v>
      </c>
      <c r="C3" s="19" t="s">
        <v>48</v>
      </c>
      <c r="D3" s="19" t="s">
        <v>60</v>
      </c>
      <c r="E3" s="20"/>
      <c r="F3" s="20"/>
    </row>
    <row r="4" spans="1:6">
      <c r="A4" s="10" t="s">
        <v>14</v>
      </c>
      <c r="B4" s="11" t="s">
        <v>15</v>
      </c>
      <c r="C4" s="12">
        <f>1600</f>
        <v>1600</v>
      </c>
      <c r="D4" s="12">
        <f>C4*12/0.74</f>
        <v>25945.945945945947</v>
      </c>
    </row>
    <row r="5" spans="1:6">
      <c r="A5" s="13" t="s">
        <v>52</v>
      </c>
      <c r="B5" s="14" t="s">
        <v>16</v>
      </c>
      <c r="C5" s="17">
        <v>2100</v>
      </c>
      <c r="D5" s="17">
        <f t="shared" ref="D5:D15" si="0">C5*12/0.74</f>
        <v>34054.054054054053</v>
      </c>
    </row>
    <row r="6" spans="1:6">
      <c r="A6" s="10" t="s">
        <v>17</v>
      </c>
      <c r="B6" s="11" t="s">
        <v>18</v>
      </c>
      <c r="C6" s="12">
        <v>2600</v>
      </c>
      <c r="D6" s="12">
        <f t="shared" si="0"/>
        <v>42162.16216216216</v>
      </c>
    </row>
    <row r="7" spans="1:6">
      <c r="A7" s="13" t="s">
        <v>19</v>
      </c>
      <c r="B7" s="14" t="s">
        <v>20</v>
      </c>
      <c r="C7" s="17">
        <v>3100</v>
      </c>
      <c r="D7" s="17">
        <f t="shared" si="0"/>
        <v>50270.270270270274</v>
      </c>
    </row>
    <row r="8" spans="1:6">
      <c r="A8" s="10" t="s">
        <v>21</v>
      </c>
      <c r="B8" s="11" t="s">
        <v>22</v>
      </c>
      <c r="C8" s="12">
        <v>3600</v>
      </c>
      <c r="D8" s="12">
        <f t="shared" si="0"/>
        <v>58378.37837837838</v>
      </c>
    </row>
    <row r="9" spans="1:6">
      <c r="A9" s="13" t="s">
        <v>23</v>
      </c>
      <c r="B9" s="14" t="s">
        <v>24</v>
      </c>
      <c r="C9" s="17">
        <v>4100</v>
      </c>
      <c r="D9" s="17">
        <f t="shared" si="0"/>
        <v>66486.486486486494</v>
      </c>
    </row>
    <row r="10" spans="1:6">
      <c r="A10" s="10" t="s">
        <v>25</v>
      </c>
      <c r="B10" s="11" t="s">
        <v>26</v>
      </c>
      <c r="C10" s="12">
        <v>4600</v>
      </c>
      <c r="D10" s="12">
        <f t="shared" si="0"/>
        <v>74594.5945945946</v>
      </c>
    </row>
    <row r="11" spans="1:6">
      <c r="A11" s="13" t="s">
        <v>27</v>
      </c>
      <c r="B11" s="14" t="s">
        <v>28</v>
      </c>
      <c r="C11" s="17">
        <v>5100</v>
      </c>
      <c r="D11" s="17">
        <f t="shared" si="0"/>
        <v>82702.702702702707</v>
      </c>
    </row>
    <row r="12" spans="1:6">
      <c r="A12" s="10" t="s">
        <v>29</v>
      </c>
      <c r="B12" s="11" t="s">
        <v>30</v>
      </c>
      <c r="C12" s="12">
        <v>6100</v>
      </c>
      <c r="D12" s="12">
        <f t="shared" si="0"/>
        <v>98918.91891891892</v>
      </c>
    </row>
    <row r="13" spans="1:6">
      <c r="A13" s="13" t="s">
        <v>31</v>
      </c>
      <c r="B13" s="14" t="s">
        <v>32</v>
      </c>
      <c r="C13" s="17">
        <v>7100</v>
      </c>
      <c r="D13" s="17">
        <f t="shared" si="0"/>
        <v>115135.13513513513</v>
      </c>
    </row>
    <row r="14" spans="1:6">
      <c r="A14" s="10" t="s">
        <v>33</v>
      </c>
      <c r="B14" s="11" t="s">
        <v>34</v>
      </c>
      <c r="C14" s="12">
        <v>8100</v>
      </c>
      <c r="D14" s="12">
        <f t="shared" si="0"/>
        <v>131351.35135135136</v>
      </c>
    </row>
    <row r="15" spans="1:6" ht="21" thickBot="1">
      <c r="A15" s="15" t="s">
        <v>35</v>
      </c>
      <c r="B15" s="16" t="s">
        <v>36</v>
      </c>
      <c r="C15" s="18">
        <v>9100</v>
      </c>
      <c r="D15" s="18">
        <f t="shared" si="0"/>
        <v>147567.56756756757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Grille de salaire</vt:lpstr>
    </vt:vector>
  </TitlesOfParts>
  <Company>CLT-SERVICES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 RABEMANANJARA</dc:creator>
  <cp:lastModifiedBy>Mija RABEMANANJARA</cp:lastModifiedBy>
  <dcterms:created xsi:type="dcterms:W3CDTF">2017-01-23T20:57:02Z</dcterms:created>
  <dcterms:modified xsi:type="dcterms:W3CDTF">2017-01-23T22:24:10Z</dcterms:modified>
</cp:coreProperties>
</file>