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502\Documents\My Tableau Repository\MakeoverMonday\"/>
    </mc:Choice>
  </mc:AlternateContent>
  <xr:revisionPtr revIDLastSave="0" documentId="8_{B707E531-2420-4056-A988-33BBAC13C9CA}" xr6:coauthVersionLast="45" xr6:coauthVersionMax="45" xr10:uidLastSave="{00000000-0000-0000-0000-000000000000}"/>
  <bookViews>
    <workbookView xWindow="-108" yWindow="-108" windowWidth="23256" windowHeight="12576" xr2:uid="{073A0F81-87FE-4B65-A6A6-E2459DE51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P21" i="1"/>
  <c r="P20" i="1"/>
  <c r="P19" i="1"/>
  <c r="P18" i="1"/>
  <c r="B2" i="1"/>
  <c r="C2" i="1"/>
  <c r="K3" i="1" l="1"/>
  <c r="K2" i="1" s="1"/>
  <c r="J3" i="1"/>
  <c r="J2" i="1" s="1"/>
  <c r="I3" i="1"/>
  <c r="I2" i="1" s="1"/>
  <c r="H3" i="1"/>
  <c r="H2" i="1" s="1"/>
  <c r="D2" i="1"/>
  <c r="E2" i="1"/>
  <c r="F2" i="1"/>
  <c r="G2" i="1"/>
  <c r="G3" i="1"/>
  <c r="E3" i="1"/>
  <c r="F3" i="1"/>
  <c r="D3" i="1"/>
  <c r="C3" i="1"/>
  <c r="B3" i="1"/>
  <c r="L4" i="1"/>
  <c r="L3" i="1" l="1"/>
  <c r="L2" i="1"/>
  <c r="L5" i="1" s="1"/>
</calcChain>
</file>

<file path=xl/sharedStrings.xml><?xml version="1.0" encoding="utf-8"?>
<sst xmlns="http://schemas.openxmlformats.org/spreadsheetml/2006/main" count="20" uniqueCount="20">
  <si>
    <t>Deaths</t>
  </si>
  <si>
    <t xml:space="preserve">Cases </t>
  </si>
  <si>
    <t>Hospitalized Cases</t>
  </si>
  <si>
    <t>At-Home Cases</t>
  </si>
  <si>
    <t>&lt;9 yrs</t>
  </si>
  <si>
    <t>&gt;90 yrs</t>
  </si>
  <si>
    <t>10 -19 yrs</t>
  </si>
  <si>
    <t>20-29 yrs</t>
  </si>
  <si>
    <t>30-39 yrs</t>
  </si>
  <si>
    <t>40-49 yrs</t>
  </si>
  <si>
    <t>50-59 yrs</t>
  </si>
  <si>
    <t>60-69 yrs</t>
  </si>
  <si>
    <t>70-79 yrs</t>
  </si>
  <si>
    <t>80-89 yrs</t>
  </si>
  <si>
    <t>Acute Beds</t>
  </si>
  <si>
    <t>Acute with Surge</t>
  </si>
  <si>
    <t>ICU Beds</t>
  </si>
  <si>
    <t>ICE with Surge</t>
  </si>
  <si>
    <t>Ventilators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</si>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</sst>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San Mateo County COVID-19 Cases By Age</a:t>
            </a:r>
          </a:p>
          <a:p>
            <a:pPr>
              <a:defRPr/>
            </a:pPr>
            <a:r>
              <a:rPr lang="en-US"/>
              <a:t>Population: 750K   Total Cumlative</a:t>
            </a:r>
            <a:r>
              <a:rPr lang="en-US" baseline="0"/>
              <a:t> </a:t>
            </a:r>
            <a:r>
              <a:rPr lang="en-US"/>
              <a:t>Cases: 18,584   Total Deaths: 179</a:t>
            </a:r>
          </a:p>
        </c:rich>
      </c:tx>
      <c:layout>
        <c:manualLayout>
          <c:xMode val="edge"/>
          <c:yMode val="edge"/>
          <c:x val="0.18182929953712401"/>
          <c:y val="1.4641288433382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3650524076647E-2"/>
          <c:y val="0.14529091581673098"/>
          <c:w val="0.93596349475923357"/>
          <c:h val="0.75387376913456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At-Home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Sheet1!$B$1:$K$1</c:f>
              <c:strCache>
                <c:ptCount val="10"/>
                <c:pt idx="0">
                  <c:v>&lt;9 yrs</c:v>
                </c:pt>
                <c:pt idx="1">
                  <c:v>10 -19 yrs</c:v>
                </c:pt>
                <c:pt idx="2">
                  <c:v>20-29 yrs</c:v>
                </c:pt>
                <c:pt idx="3">
                  <c:v>30-39 yrs</c:v>
                </c:pt>
                <c:pt idx="4">
                  <c:v>40-49 yrs</c:v>
                </c:pt>
                <c:pt idx="5">
                  <c:v>50-59 yrs</c:v>
                </c:pt>
                <c:pt idx="6">
                  <c:v>60-69 yrs</c:v>
                </c:pt>
                <c:pt idx="7">
                  <c:v>70-79 yrs</c:v>
                </c:pt>
                <c:pt idx="8">
                  <c:v>80-89 yrs</c:v>
                </c:pt>
                <c:pt idx="9">
                  <c:v>&gt;90 yrs</c:v>
                </c:pt>
              </c:strCache>
            </c:strRef>
          </c:cat>
          <c:val>
            <c:numRef>
              <c:f>Sheet1!$B$2:$K$2</c:f>
              <c:numCache>
                <c:formatCode>0</c:formatCode>
                <c:ptCount val="10"/>
                <c:pt idx="0">
                  <c:v>1099.5</c:v>
                </c:pt>
                <c:pt idx="1">
                  <c:v>1855</c:v>
                </c:pt>
                <c:pt idx="2">
                  <c:v>3748.5</c:v>
                </c:pt>
                <c:pt idx="3">
                  <c:v>3554.5</c:v>
                </c:pt>
                <c:pt idx="4">
                  <c:v>2901.5</c:v>
                </c:pt>
                <c:pt idx="5">
                  <c:v>2292</c:v>
                </c:pt>
                <c:pt idx="6">
                  <c:v>1137.25</c:v>
                </c:pt>
                <c:pt idx="7">
                  <c:v>420.45000000000005</c:v>
                </c:pt>
                <c:pt idx="8">
                  <c:v>163.75</c:v>
                </c:pt>
                <c:pt idx="9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F-4133-A394-1BB73E7A8D6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Hospitalized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Sheet1!$B$1:$K$1</c:f>
              <c:strCache>
                <c:ptCount val="10"/>
                <c:pt idx="0">
                  <c:v>&lt;9 yrs</c:v>
                </c:pt>
                <c:pt idx="1">
                  <c:v>10 -19 yrs</c:v>
                </c:pt>
                <c:pt idx="2">
                  <c:v>20-29 yrs</c:v>
                </c:pt>
                <c:pt idx="3">
                  <c:v>30-39 yrs</c:v>
                </c:pt>
                <c:pt idx="4">
                  <c:v>40-49 yrs</c:v>
                </c:pt>
                <c:pt idx="5">
                  <c:v>50-59 yrs</c:v>
                </c:pt>
                <c:pt idx="6">
                  <c:v>60-69 yrs</c:v>
                </c:pt>
                <c:pt idx="7">
                  <c:v>70-79 yrs</c:v>
                </c:pt>
                <c:pt idx="8">
                  <c:v>80-89 yrs</c:v>
                </c:pt>
                <c:pt idx="9">
                  <c:v>&gt;90 yrs</c:v>
                </c:pt>
              </c:strCache>
            </c:strRef>
          </c:cat>
          <c:val>
            <c:numRef>
              <c:f>Sheet1!$B$3:$K$3</c:f>
              <c:numCache>
                <c:formatCode>0</c:formatCode>
                <c:ptCount val="10"/>
                <c:pt idx="0">
                  <c:v>22.5</c:v>
                </c:pt>
                <c:pt idx="1">
                  <c:v>15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105</c:v>
                </c:pt>
                <c:pt idx="6">
                  <c:v>388.75</c:v>
                </c:pt>
                <c:pt idx="7">
                  <c:v>242.54999999999998</c:v>
                </c:pt>
                <c:pt idx="8">
                  <c:v>182.25</c:v>
                </c:pt>
                <c:pt idx="9">
                  <c:v>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F-4133-A394-1BB73E7A8D6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Deaths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0 Deaths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D9F-4133-A394-1BB73E7A8D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12C494-8096-48C7-94C4-DEAFC0A2DF95}" type="VALUE">
                      <a:rPr lang="en-US"/>
                      <a:pPr/>
                      <a:t>[VALUE]</a:t>
                    </a:fld>
                    <a:r>
                      <a:rPr lang="en-US"/>
                      <a:t> Deaths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D9F-4133-A394-1BB73E7A8D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075420-AD11-413B-9D97-34689059FBBE}" type="VALUE">
                      <a:rPr lang="en-US"/>
                      <a:pPr/>
                      <a:t>[VALUE]</a:t>
                    </a:fld>
                    <a:r>
                      <a:rPr lang="en-US"/>
                      <a:t> Deaths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D9F-4133-A394-1BB73E7A8D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D442D1-89A4-486F-BFE7-DF407ECE4C6F}" type="VALUE">
                      <a:rPr lang="en-US"/>
                      <a:pPr/>
                      <a:t>[VALUE]</a:t>
                    </a:fld>
                    <a:r>
                      <a:rPr lang="en-US"/>
                      <a:t> Death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D9F-4133-A394-1BB73E7A8D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326E36-6C56-4436-A57D-BD337A271C70}" type="VALUE">
                      <a:rPr lang="en-US"/>
                      <a:pPr/>
                      <a:t>[VALUE]</a:t>
                    </a:fld>
                    <a:r>
                      <a:rPr lang="en-US"/>
                      <a:t> Deaths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9F-4133-A394-1BB73E7A8D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13 Deaths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D9F-4133-A394-1BB73E7A8D6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40DB292-551E-497F-BE71-4D9CA37BC8E3}" type="VALUE">
                      <a:rPr lang="en-US"/>
                      <a:pPr/>
                      <a:t>[VALUE]</a:t>
                    </a:fld>
                    <a:r>
                      <a:rPr lang="en-US"/>
                      <a:t> Deaths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D9F-4133-A394-1BB73E7A8D6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CADB175-4A88-44AD-AA30-0288C548B9B3}" type="VALUE">
                      <a:rPr lang="en-US"/>
                      <a:pPr/>
                      <a:t>[VALUE]</a:t>
                    </a:fld>
                    <a:r>
                      <a:rPr lang="en-US"/>
                      <a:t> Deaths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9F-4133-A394-1BB73E7A8D6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511806-E1A2-4DDB-81DC-C8B1BDE0EA04}" type="VALUE">
                      <a:rPr lang="en-US"/>
                      <a:pPr/>
                      <a:t>[VALUE]</a:t>
                    </a:fld>
                    <a:r>
                      <a:rPr lang="en-US"/>
                      <a:t> Deaths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D9F-4133-A394-1BB73E7A8D6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13F0609-15F1-40AC-89C6-A2CE9985FBFB}" type="VALUE">
                      <a:rPr lang="en-US"/>
                      <a:pPr/>
                      <a:t>[VALUE]</a:t>
                    </a:fld>
                    <a:r>
                      <a:rPr lang="en-US"/>
                      <a:t> Deaths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D9F-4133-A394-1BB73E7A8D6A}"/>
                </c:ext>
              </c:extLst>
            </c:dLbl>
            <c:numFmt formatCode="#,##0;\-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Sheet1!$B$1:$K$1</c:f>
              <c:strCache>
                <c:ptCount val="10"/>
                <c:pt idx="0">
                  <c:v>&lt;9 yrs</c:v>
                </c:pt>
                <c:pt idx="1">
                  <c:v>10 -19 yrs</c:v>
                </c:pt>
                <c:pt idx="2">
                  <c:v>20-29 yrs</c:v>
                </c:pt>
                <c:pt idx="3">
                  <c:v>30-39 yrs</c:v>
                </c:pt>
                <c:pt idx="4">
                  <c:v>40-49 yrs</c:v>
                </c:pt>
                <c:pt idx="5">
                  <c:v>50-59 yrs</c:v>
                </c:pt>
                <c:pt idx="6">
                  <c:v>60-69 yrs</c:v>
                </c:pt>
                <c:pt idx="7">
                  <c:v>70-79 yrs</c:v>
                </c:pt>
                <c:pt idx="8">
                  <c:v>80-89 yrs</c:v>
                </c:pt>
                <c:pt idx="9">
                  <c:v>&gt;90 yrs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59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F-4133-A394-1BB73E7A8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483792"/>
        <c:axId val="411590288"/>
      </c:barChart>
      <c:catAx>
        <c:axId val="5514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90288"/>
        <c:crosses val="autoZero"/>
        <c:auto val="1"/>
        <c:lblAlgn val="ctr"/>
        <c:lblOffset val="100"/>
        <c:noMultiLvlLbl val="0"/>
      </c:catAx>
      <c:valAx>
        <c:axId val="4115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35596472349857"/>
          <c:y val="0.46378682898898255"/>
          <c:w val="0.19296724568864904"/>
          <c:h val="0.16258017162203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 b="1" i="0" baseline="0"/>
      </a:pPr>
      <a:endParaRPr lang="en-US"/>
    </a:p>
  </c:txPr>
  <c:printSettings>
    <c:headerFooter/>
    <c:pageMargins b="0.75" l="0.7" r="0.7" t="0.75" header="0.3" footer="0.3"/>
    <c:pageSetup orientation="landscape" horizontalDpi="-3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312420</xdr:colOff>
      <xdr:row>30</xdr:row>
      <xdr:rowOff>160020</xdr:rowOff>
    </xdr:from>
    <xdr:ext cx="267708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C3139F-A3C7-49E2-9580-302725E0F8EF}"/>
            </a:ext>
          </a:extLst>
        </xdr:cNvPr>
        <xdr:cNvSpPr txBox="1"/>
      </xdr:nvSpPr>
      <xdr:spPr>
        <a:xfrm>
          <a:off x="3307080" y="5646420"/>
          <a:ext cx="26770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Creator: Thomas Cottrell   Updated 12/2/20</a:t>
          </a:r>
        </a:p>
      </xdr:txBody>
    </xdr:sp>
    <xdr:clientData/>
  </xdr:oneCellAnchor>
  <xdr:oneCellAnchor>
    <xdr:from>
      <xdr:col>4</xdr:col>
      <xdr:colOff>335280</xdr:colOff>
      <xdr:row>12</xdr:row>
      <xdr:rowOff>45720</xdr:rowOff>
    </xdr:from>
    <xdr:ext cx="63402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6242D5B-1AF5-49BF-9D4D-8D55021CB631}"/>
            </a:ext>
          </a:extLst>
        </xdr:cNvPr>
        <xdr:cNvSpPr txBox="1"/>
      </xdr:nvSpPr>
      <xdr:spPr>
        <a:xfrm>
          <a:off x="2773680" y="2057400"/>
          <a:ext cx="6340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1 Death</a:t>
          </a:r>
        </a:p>
      </xdr:txBody>
    </xdr:sp>
    <xdr:clientData/>
  </xdr:oneCellAnchor>
  <xdr:oneCellAnchor>
    <xdr:from>
      <xdr:col>5</xdr:col>
      <xdr:colOff>586740</xdr:colOff>
      <xdr:row>15</xdr:row>
      <xdr:rowOff>7620</xdr:rowOff>
    </xdr:from>
    <xdr:ext cx="37484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A77DD5B-A502-4247-959E-09FF5D6519BF}"/>
            </a:ext>
          </a:extLst>
        </xdr:cNvPr>
        <xdr:cNvSpPr txBox="1"/>
      </xdr:nvSpPr>
      <xdr:spPr>
        <a:xfrm>
          <a:off x="3634740" y="2567940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3 D</a:t>
          </a:r>
        </a:p>
      </xdr:txBody>
    </xdr:sp>
    <xdr:clientData/>
  </xdr:oneCellAnchor>
  <xdr:oneCellAnchor>
    <xdr:from>
      <xdr:col>7</xdr:col>
      <xdr:colOff>121920</xdr:colOff>
      <xdr:row>17</xdr:row>
      <xdr:rowOff>45720</xdr:rowOff>
    </xdr:from>
    <xdr:ext cx="44634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F904840-E874-48AC-9F75-E775BE86E7CF}"/>
            </a:ext>
          </a:extLst>
        </xdr:cNvPr>
        <xdr:cNvSpPr txBox="1"/>
      </xdr:nvSpPr>
      <xdr:spPr>
        <a:xfrm>
          <a:off x="4389120" y="2971800"/>
          <a:ext cx="4463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13 D</a:t>
          </a:r>
        </a:p>
      </xdr:txBody>
    </xdr:sp>
    <xdr:clientData/>
  </xdr:oneCellAnchor>
  <xdr:oneCellAnchor>
    <xdr:from>
      <xdr:col>8</xdr:col>
      <xdr:colOff>236220</xdr:colOff>
      <xdr:row>20</xdr:row>
      <xdr:rowOff>152400</xdr:rowOff>
    </xdr:from>
    <xdr:ext cx="44634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0B02ABD-A614-4872-B2E8-C70FB654435A}"/>
            </a:ext>
          </a:extLst>
        </xdr:cNvPr>
        <xdr:cNvSpPr txBox="1"/>
      </xdr:nvSpPr>
      <xdr:spPr>
        <a:xfrm>
          <a:off x="5113020" y="3627120"/>
          <a:ext cx="4463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27 D</a:t>
          </a:r>
        </a:p>
      </xdr:txBody>
    </xdr:sp>
    <xdr:clientData/>
  </xdr:oneCellAnchor>
  <xdr:oneCellAnchor>
    <xdr:from>
      <xdr:col>9</xdr:col>
      <xdr:colOff>373380</xdr:colOff>
      <xdr:row>24</xdr:row>
      <xdr:rowOff>144780</xdr:rowOff>
    </xdr:from>
    <xdr:ext cx="44634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526B00-2EDA-439A-B21F-1FD4D10D8FE7}"/>
            </a:ext>
          </a:extLst>
        </xdr:cNvPr>
        <xdr:cNvSpPr txBox="1"/>
      </xdr:nvSpPr>
      <xdr:spPr>
        <a:xfrm>
          <a:off x="5859780" y="4351020"/>
          <a:ext cx="4463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28 D</a:t>
          </a:r>
        </a:p>
      </xdr:txBody>
    </xdr:sp>
    <xdr:clientData/>
  </xdr:oneCellAnchor>
  <xdr:oneCellAnchor>
    <xdr:from>
      <xdr:col>10</xdr:col>
      <xdr:colOff>464820</xdr:colOff>
      <xdr:row>26</xdr:row>
      <xdr:rowOff>0</xdr:rowOff>
    </xdr:from>
    <xdr:ext cx="44634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A8CF1EF-3395-41DA-A8CC-BA258F2E1814}"/>
            </a:ext>
          </a:extLst>
        </xdr:cNvPr>
        <xdr:cNvSpPr txBox="1"/>
      </xdr:nvSpPr>
      <xdr:spPr>
        <a:xfrm>
          <a:off x="6560820" y="4572000"/>
          <a:ext cx="4463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55 D</a:t>
          </a:r>
        </a:p>
      </xdr:txBody>
    </xdr:sp>
    <xdr:clientData/>
  </xdr:oneCellAnchor>
  <xdr:oneCellAnchor>
    <xdr:from>
      <xdr:col>18</xdr:col>
      <xdr:colOff>518160</xdr:colOff>
      <xdr:row>19</xdr:row>
      <xdr:rowOff>60960</xdr:rowOff>
    </xdr:from>
    <xdr:ext cx="44634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EC91F5E-596B-4EBA-91F8-C3D2F513D15D}"/>
            </a:ext>
          </a:extLst>
        </xdr:cNvPr>
        <xdr:cNvSpPr txBox="1"/>
      </xdr:nvSpPr>
      <xdr:spPr>
        <a:xfrm>
          <a:off x="12047220" y="3535680"/>
          <a:ext cx="4463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44 D</a:t>
          </a:r>
        </a:p>
      </xdr:txBody>
    </xdr:sp>
    <xdr:clientData/>
  </xdr:oneCellAnchor>
  <xdr:twoCellAnchor>
    <xdr:from>
      <xdr:col>0</xdr:col>
      <xdr:colOff>95250</xdr:colOff>
      <xdr:row>5</xdr:row>
      <xdr:rowOff>121920</xdr:rowOff>
    </xdr:from>
    <xdr:to>
      <xdr:col>13</xdr:col>
      <xdr:colOff>396240</xdr:colOff>
      <xdr:row>34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111C33-2238-4898-AB74-11FF82AFA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30480</xdr:colOff>
      <xdr:row>10</xdr:row>
      <xdr:rowOff>99060</xdr:rowOff>
    </xdr:from>
    <xdr:ext cx="2132187" cy="157953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7D8393D-BDDE-43FD-9825-D25019B5168C}"/>
            </a:ext>
          </a:extLst>
        </xdr:cNvPr>
        <xdr:cNvSpPr txBox="1"/>
      </xdr:nvSpPr>
      <xdr:spPr>
        <a:xfrm>
          <a:off x="6073140" y="1927860"/>
          <a:ext cx="2132187" cy="15795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u="sng">
              <a:solidFill>
                <a:schemeClr val="bg1"/>
              </a:solidFill>
            </a:rPr>
            <a:t>Overall Hospital Utilization</a:t>
          </a:r>
        </a:p>
        <a:p>
          <a:r>
            <a:rPr lang="en-US" sz="1400">
              <a:solidFill>
                <a:schemeClr val="bg1"/>
              </a:solidFill>
            </a:rPr>
            <a:t>Acute Beds ...........85%</a:t>
          </a:r>
        </a:p>
        <a:p>
          <a:r>
            <a:rPr lang="en-US" sz="1400">
              <a:solidFill>
                <a:schemeClr val="bg1"/>
              </a:solidFill>
            </a:rPr>
            <a:t>Acute with Surge...67%</a:t>
          </a:r>
        </a:p>
        <a:p>
          <a:r>
            <a:rPr lang="en-US" sz="1400">
              <a:solidFill>
                <a:schemeClr val="bg1"/>
              </a:solidFill>
            </a:rPr>
            <a:t>ICU Beds................86%</a:t>
          </a:r>
        </a:p>
        <a:p>
          <a:r>
            <a:rPr lang="en-US" sz="1400">
              <a:solidFill>
                <a:schemeClr val="bg1"/>
              </a:solidFill>
            </a:rPr>
            <a:t>ICU with</a:t>
          </a:r>
          <a:r>
            <a:rPr lang="en-US" sz="1400" baseline="0">
              <a:solidFill>
                <a:schemeClr val="bg1"/>
              </a:solidFill>
            </a:rPr>
            <a:t> Surge.......38%</a:t>
          </a:r>
        </a:p>
        <a:p>
          <a:r>
            <a:rPr lang="en-US" sz="1400" baseline="0">
              <a:solidFill>
                <a:schemeClr val="bg1"/>
              </a:solidFill>
            </a:rPr>
            <a:t>Ventilators ............21%</a:t>
          </a:r>
        </a:p>
        <a:p>
          <a:endParaRPr lang="en-US" sz="1100"/>
        </a:p>
      </xdr:txBody>
    </xdr:sp>
    <xdr:clientData/>
  </xdr:oneCellAnchor>
  <xdr:twoCellAnchor editAs="oneCell">
    <xdr:from>
      <xdr:col>14</xdr:col>
      <xdr:colOff>25396</xdr:colOff>
      <xdr:row>6</xdr:row>
      <xdr:rowOff>91440</xdr:rowOff>
    </xdr:from>
    <xdr:to>
      <xdr:col>21</xdr:col>
      <xdr:colOff>118588</xdr:colOff>
      <xdr:row>17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A4A4F-5CD5-4211-8B85-3CC5AFED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16056" y="1188720"/>
          <a:ext cx="4497552" cy="193548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0.02957</cdr:x>
      <cdr:y>0.96154</cdr:y>
    </cdr:from>
    <cdr:to>
      <cdr:x>0.1459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2DE6AC-1893-4141-A5F3-5F4382958D76}"/>
            </a:ext>
          </a:extLst>
        </cdr:cNvPr>
        <cdr:cNvSpPr txBox="1"/>
      </cdr:nvSpPr>
      <cdr:spPr>
        <a:xfrm xmlns:a="http://schemas.openxmlformats.org/drawingml/2006/main">
          <a:off x="232410" y="4762500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0.31836</cdr:x>
      <cdr:y>0.94462</cdr:y>
    </cdr:from>
    <cdr:to>
      <cdr:x>0.59826</cdr:x>
      <cdr:y>0.98389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F8F26A4-56C7-4969-B9AB-09D3D97B53C6}"/>
            </a:ext>
          </a:extLst>
        </cdr:cNvPr>
        <cdr:cNvSpPr txBox="1"/>
      </cdr:nvSpPr>
      <cdr:spPr>
        <a:xfrm xmlns:a="http://schemas.openxmlformats.org/drawingml/2006/main">
          <a:off x="2795859" y="4916213"/>
          <a:ext cx="2458131" cy="204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bg1"/>
              </a:solidFill>
            </a:rPr>
            <a:t>Creator: Thomas Cottrell </a:t>
          </a:r>
          <a:r>
            <a:rPr lang="en-US" sz="900" baseline="0">
              <a:solidFill>
                <a:schemeClr val="bg1"/>
              </a:solidFill>
            </a:rPr>
            <a:t>  Last Update: 12/13/2020</a:t>
          </a:r>
          <a:endParaRPr lang="en-US" sz="9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480D-9B8B-4294-8CC3-D136AC88A456}">
  <dimension ref="A1:P22"/>
  <sheetViews>
    <sheetView tabSelected="1" workbookViewId="0">
      <selection activeCell="O28" sqref="O28"/>
    </sheetView>
  </sheetViews>
  <sheetFormatPr defaultRowHeight="14.4" x14ac:dyDescent="0.3"/>
  <cols>
    <col min="1" max="1" width="17" customWidth="1"/>
    <col min="15" max="15" width="14.21875" customWidth="1"/>
    <col min="16" max="16" width="5.5546875" customWidth="1"/>
  </cols>
  <sheetData>
    <row r="1" spans="1:12" x14ac:dyDescent="0.3"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</v>
      </c>
      <c r="L1" t="s">
        <v>19</v>
      </c>
    </row>
    <row r="2" spans="1:12" x14ac:dyDescent="0.3">
      <c r="A2" t="s">
        <v>3</v>
      </c>
      <c r="B2" s="1">
        <f>B5-B4-B3</f>
        <v>1099.5</v>
      </c>
      <c r="C2" s="1">
        <f t="shared" ref="C2:K2" si="0">C5-C4-C3</f>
        <v>1855</v>
      </c>
      <c r="D2" s="1">
        <f t="shared" si="0"/>
        <v>3748.5</v>
      </c>
      <c r="E2" s="1">
        <f t="shared" si="0"/>
        <v>3554.5</v>
      </c>
      <c r="F2" s="1">
        <f t="shared" si="0"/>
        <v>2901.5</v>
      </c>
      <c r="G2" s="1">
        <f t="shared" si="0"/>
        <v>2292</v>
      </c>
      <c r="H2" s="1">
        <f t="shared" si="0"/>
        <v>1137.25</v>
      </c>
      <c r="I2" s="1">
        <f t="shared" si="0"/>
        <v>420.45000000000005</v>
      </c>
      <c r="J2" s="1">
        <f t="shared" si="0"/>
        <v>163.75</v>
      </c>
      <c r="K2" s="1">
        <f t="shared" si="0"/>
        <v>99.2</v>
      </c>
      <c r="L2" s="2">
        <f>SUM(B2:K2)</f>
        <v>17271.650000000001</v>
      </c>
    </row>
    <row r="3" spans="1:12" x14ac:dyDescent="0.3">
      <c r="A3" t="s">
        <v>2</v>
      </c>
      <c r="B3" s="1">
        <f>3*7.5</f>
        <v>22.5</v>
      </c>
      <c r="C3" s="1">
        <f>2*7.5</f>
        <v>15</v>
      </c>
      <c r="D3" s="1">
        <f>5*7.5</f>
        <v>37.5</v>
      </c>
      <c r="E3" s="1">
        <f t="shared" ref="E3:F3" si="1">5*7.5</f>
        <v>37.5</v>
      </c>
      <c r="F3" s="1">
        <f t="shared" si="1"/>
        <v>37.5</v>
      </c>
      <c r="G3" s="1">
        <f>14*7.5</f>
        <v>105</v>
      </c>
      <c r="H3" s="1">
        <f>H5*0.25</f>
        <v>388.75</v>
      </c>
      <c r="I3" s="1">
        <f>I5*0.35</f>
        <v>242.54999999999998</v>
      </c>
      <c r="J3" s="1">
        <f>J5*0.45</f>
        <v>182.25</v>
      </c>
      <c r="K3" s="1">
        <f>K5*0.3</f>
        <v>61.8</v>
      </c>
      <c r="L3" s="2">
        <f>SUM(B3:K3)</f>
        <v>1130.3499999999999</v>
      </c>
    </row>
    <row r="4" spans="1:12" x14ac:dyDescent="0.3">
      <c r="A4" t="s">
        <v>0</v>
      </c>
      <c r="B4">
        <v>0</v>
      </c>
      <c r="C4">
        <v>0</v>
      </c>
      <c r="D4">
        <v>0</v>
      </c>
      <c r="E4">
        <v>1</v>
      </c>
      <c r="F4">
        <v>2</v>
      </c>
      <c r="G4">
        <v>13</v>
      </c>
      <c r="H4">
        <v>29</v>
      </c>
      <c r="I4">
        <v>30</v>
      </c>
      <c r="J4">
        <v>59</v>
      </c>
      <c r="K4">
        <v>45</v>
      </c>
      <c r="L4" s="2">
        <f>SUM(B4:K4)</f>
        <v>179</v>
      </c>
    </row>
    <row r="5" spans="1:12" x14ac:dyDescent="0.3">
      <c r="A5" t="s">
        <v>1</v>
      </c>
      <c r="B5">
        <v>1122</v>
      </c>
      <c r="C5">
        <v>1870</v>
      </c>
      <c r="D5">
        <v>3786</v>
      </c>
      <c r="E5">
        <v>3593</v>
      </c>
      <c r="F5">
        <v>2941</v>
      </c>
      <c r="G5">
        <v>2410</v>
      </c>
      <c r="H5">
        <v>1555</v>
      </c>
      <c r="I5">
        <v>693</v>
      </c>
      <c r="J5">
        <v>405</v>
      </c>
      <c r="K5">
        <v>206</v>
      </c>
      <c r="L5" s="2">
        <f>L2-L4</f>
        <v>17092.650000000001</v>
      </c>
    </row>
    <row r="18" spans="15:16" x14ac:dyDescent="0.3">
      <c r="O18" t="s">
        <v>14</v>
      </c>
      <c r="P18" s="3">
        <f>343/404</f>
        <v>0.84900990099009899</v>
      </c>
    </row>
    <row r="19" spans="15:16" x14ac:dyDescent="0.3">
      <c r="O19" t="s">
        <v>15</v>
      </c>
      <c r="P19" s="3">
        <f>343/(404+108)</f>
        <v>0.669921875</v>
      </c>
    </row>
    <row r="20" spans="15:16" x14ac:dyDescent="0.3">
      <c r="O20" t="s">
        <v>16</v>
      </c>
      <c r="P20" s="3">
        <f>59/69</f>
        <v>0.85507246376811596</v>
      </c>
    </row>
    <row r="21" spans="15:16" x14ac:dyDescent="0.3">
      <c r="O21" t="s">
        <v>17</v>
      </c>
      <c r="P21" s="3">
        <f>59/(69+88)</f>
        <v>0.37579617834394907</v>
      </c>
    </row>
    <row r="22" spans="15:16" x14ac:dyDescent="0.3">
      <c r="O22" t="s">
        <v>18</v>
      </c>
      <c r="P22" s="3">
        <f>23/110</f>
        <v>0.20909090909090908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16502</dc:creator>
  <cp:lastModifiedBy>16502</cp:lastModifiedBy>
  <cp:lastPrinted>2020-12-04T02:02:20Z</cp:lastPrinted>
  <dcterms:created xsi:type="dcterms:W3CDTF">2020-12-04T00:03:43Z</dcterms:created>
  <dcterms:modified xsi:type="dcterms:W3CDTF">2020-12-14T22:40:34Z</dcterms:modified>
</cp:coreProperties>
</file>