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be\Desktop\"/>
    </mc:Choice>
  </mc:AlternateContent>
  <xr:revisionPtr revIDLastSave="0" documentId="8_{5072091F-2975-4696-9621-E56EA3616894}" xr6:coauthVersionLast="43" xr6:coauthVersionMax="43" xr10:uidLastSave="{00000000-0000-0000-0000-000000000000}"/>
  <bookViews>
    <workbookView xWindow="-98" yWindow="-98" windowWidth="20715" windowHeight="13276" activeTab="2" xr2:uid="{A401D36B-BCB8-4F5D-B7B5-84F8B501F447}"/>
  </bookViews>
  <sheets>
    <sheet name="Initial data" sheetId="1" r:id="rId1"/>
    <sheet name="Linearized data" sheetId="2" r:id="rId2"/>
    <sheet name="Sheet6" sheetId="6" r:id="rId3"/>
  </sheets>
  <definedNames>
    <definedName name="solver_adj" localSheetId="2" hidden="1">Sheet6!$F$6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Sheet6!$N$13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3" i="2" l="1"/>
  <c r="AA41" i="2"/>
  <c r="AA39" i="2"/>
  <c r="Q42" i="2"/>
  <c r="P40" i="2"/>
  <c r="P38" i="2"/>
  <c r="M13" i="6" l="1"/>
  <c r="L13" i="6"/>
  <c r="N13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F25" i="6" s="1"/>
  <c r="E26" i="6"/>
  <c r="F26" i="6" s="1"/>
  <c r="E27" i="6"/>
  <c r="F27" i="6" s="1"/>
  <c r="E28" i="6"/>
  <c r="F28" i="6" s="1"/>
  <c r="E29" i="6"/>
  <c r="F29" i="6" s="1"/>
  <c r="E30" i="6"/>
  <c r="F30" i="6" s="1"/>
  <c r="E31" i="6"/>
  <c r="F31" i="6" s="1"/>
  <c r="E32" i="6"/>
  <c r="F32" i="6" s="1"/>
  <c r="E33" i="6"/>
  <c r="F33" i="6" s="1"/>
  <c r="E34" i="6"/>
  <c r="F34" i="6" s="1"/>
  <c r="E35" i="6"/>
  <c r="F35" i="6" s="1"/>
  <c r="E36" i="6"/>
  <c r="F36" i="6" s="1"/>
  <c r="E37" i="6"/>
  <c r="F37" i="6" s="1"/>
  <c r="E38" i="6"/>
  <c r="F38" i="6" s="1"/>
  <c r="E39" i="6"/>
  <c r="F39" i="6" s="1"/>
  <c r="E40" i="6"/>
  <c r="F40" i="6" s="1"/>
  <c r="E41" i="6"/>
  <c r="F41" i="6" s="1"/>
  <c r="E42" i="6"/>
  <c r="F42" i="6" s="1"/>
  <c r="E43" i="6"/>
  <c r="F43" i="6" s="1"/>
  <c r="E44" i="6"/>
  <c r="F44" i="6" s="1"/>
  <c r="E45" i="6"/>
  <c r="F45" i="6" s="1"/>
  <c r="E46" i="6"/>
  <c r="F46" i="6" s="1"/>
  <c r="E47" i="6"/>
  <c r="F47" i="6" s="1"/>
  <c r="E48" i="6"/>
  <c r="F48" i="6" s="1"/>
  <c r="E49" i="6"/>
  <c r="F49" i="6" s="1"/>
  <c r="E50" i="6"/>
  <c r="F50" i="6" s="1"/>
  <c r="E10" i="6"/>
  <c r="F10" i="6" s="1"/>
  <c r="G10" i="6" s="1"/>
  <c r="G26" i="6" l="1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W17" i="2"/>
  <c r="Z17" i="2"/>
  <c r="Z16" i="2"/>
  <c r="N17" i="2"/>
  <c r="Q17" i="2"/>
  <c r="Q16" i="2"/>
  <c r="Y7" i="2"/>
  <c r="Z7" i="2"/>
  <c r="Y8" i="2"/>
  <c r="Z8" i="2"/>
  <c r="Y9" i="2"/>
  <c r="Z9" i="2"/>
  <c r="Y10" i="2"/>
  <c r="Z10" i="2"/>
  <c r="Y11" i="2"/>
  <c r="Z11" i="2"/>
  <c r="Y12" i="2"/>
  <c r="Z12" i="2"/>
  <c r="Y13" i="2"/>
  <c r="Z13" i="2"/>
  <c r="Y14" i="2"/>
  <c r="Z14" i="2"/>
  <c r="Y6" i="2"/>
  <c r="Q9" i="2"/>
  <c r="R9" i="2"/>
  <c r="Q8" i="2"/>
  <c r="W12" i="2"/>
  <c r="W6" i="2"/>
  <c r="W9" i="2"/>
  <c r="W10" i="2"/>
  <c r="M9" i="6"/>
  <c r="L9" i="6"/>
  <c r="D34" i="1" l="1"/>
  <c r="C34" i="1"/>
  <c r="C43" i="1" s="1"/>
  <c r="G20" i="6"/>
  <c r="I11" i="6"/>
  <c r="G11" i="6"/>
  <c r="G14" i="6"/>
  <c r="G15" i="6"/>
  <c r="G17" i="6"/>
  <c r="G18" i="6"/>
  <c r="G19" i="6"/>
  <c r="G23" i="6"/>
  <c r="G24" i="6"/>
  <c r="U33" i="1"/>
  <c r="V33" i="1"/>
  <c r="J34" i="1"/>
  <c r="Q12" i="2"/>
  <c r="R12" i="2"/>
  <c r="F35" i="2"/>
  <c r="G39" i="2" s="1"/>
  <c r="C71" i="1" l="1"/>
  <c r="C55" i="1"/>
  <c r="C47" i="1"/>
  <c r="C37" i="1"/>
  <c r="C54" i="1"/>
  <c r="C61" i="1"/>
  <c r="C72" i="1"/>
  <c r="C64" i="1"/>
  <c r="C56" i="1"/>
  <c r="C48" i="1"/>
  <c r="C63" i="1"/>
  <c r="C70" i="1"/>
  <c r="C62" i="1"/>
  <c r="C46" i="1"/>
  <c r="C77" i="1"/>
  <c r="C69" i="1"/>
  <c r="C53" i="1"/>
  <c r="C45" i="1"/>
  <c r="C76" i="1"/>
  <c r="C68" i="1"/>
  <c r="C60" i="1"/>
  <c r="C52" i="1"/>
  <c r="C44" i="1"/>
  <c r="C75" i="1"/>
  <c r="C67" i="1"/>
  <c r="C59" i="1"/>
  <c r="C51" i="1"/>
  <c r="C74" i="1"/>
  <c r="C66" i="1"/>
  <c r="C58" i="1"/>
  <c r="C50" i="1"/>
  <c r="C42" i="1"/>
  <c r="C73" i="1"/>
  <c r="C65" i="1"/>
  <c r="C57" i="1"/>
  <c r="C49" i="1"/>
  <c r="C41" i="1"/>
  <c r="C40" i="1"/>
  <c r="C39" i="1"/>
  <c r="C38" i="1"/>
  <c r="G25" i="6"/>
  <c r="G16" i="6"/>
  <c r="G13" i="6"/>
  <c r="G22" i="6"/>
  <c r="G21" i="6"/>
  <c r="G12" i="6"/>
  <c r="K34" i="1" l="1"/>
  <c r="Z6" i="2"/>
  <c r="R39" i="1"/>
  <c r="T39" i="1" s="1"/>
  <c r="U39" i="1" s="1"/>
  <c r="R44" i="1"/>
  <c r="T44" i="1" s="1"/>
  <c r="U44" i="1" s="1"/>
  <c r="R45" i="1"/>
  <c r="T45" i="1" s="1"/>
  <c r="U45" i="1" s="1"/>
  <c r="R47" i="1"/>
  <c r="T47" i="1" s="1"/>
  <c r="U47" i="1" s="1"/>
  <c r="R52" i="1"/>
  <c r="T52" i="1" s="1"/>
  <c r="U52" i="1" s="1"/>
  <c r="R53" i="1"/>
  <c r="T53" i="1" s="1"/>
  <c r="U53" i="1" s="1"/>
  <c r="R55" i="1"/>
  <c r="T55" i="1" s="1"/>
  <c r="U55" i="1" s="1"/>
  <c r="R61" i="1"/>
  <c r="T61" i="1" s="1"/>
  <c r="U61" i="1" s="1"/>
  <c r="R63" i="1"/>
  <c r="T63" i="1" s="1"/>
  <c r="U63" i="1" s="1"/>
  <c r="R69" i="1"/>
  <c r="T69" i="1" s="1"/>
  <c r="U69" i="1" s="1"/>
  <c r="R71" i="1"/>
  <c r="T71" i="1" s="1"/>
  <c r="U71" i="1" s="1"/>
  <c r="R77" i="1"/>
  <c r="R6" i="2"/>
  <c r="R11" i="2"/>
  <c r="Q11" i="2"/>
  <c r="R10" i="2"/>
  <c r="Q10" i="2"/>
  <c r="R8" i="2"/>
  <c r="R7" i="2"/>
  <c r="Q7" i="2"/>
  <c r="Q6" i="2"/>
  <c r="R38" i="1"/>
  <c r="T38" i="1" s="1"/>
  <c r="U38" i="1" s="1"/>
  <c r="R40" i="1"/>
  <c r="T40" i="1" s="1"/>
  <c r="U40" i="1" s="1"/>
  <c r="R41" i="1"/>
  <c r="T41" i="1" s="1"/>
  <c r="U41" i="1" s="1"/>
  <c r="R42" i="1"/>
  <c r="T42" i="1" s="1"/>
  <c r="U42" i="1" s="1"/>
  <c r="R43" i="1"/>
  <c r="T43" i="1" s="1"/>
  <c r="U43" i="1" s="1"/>
  <c r="R46" i="1"/>
  <c r="T46" i="1" s="1"/>
  <c r="U46" i="1" s="1"/>
  <c r="R48" i="1"/>
  <c r="T48" i="1" s="1"/>
  <c r="U48" i="1" s="1"/>
  <c r="R49" i="1"/>
  <c r="T49" i="1" s="1"/>
  <c r="U49" i="1" s="1"/>
  <c r="R50" i="1"/>
  <c r="T50" i="1" s="1"/>
  <c r="U50" i="1" s="1"/>
  <c r="R51" i="1"/>
  <c r="T51" i="1" s="1"/>
  <c r="U51" i="1" s="1"/>
  <c r="R54" i="1"/>
  <c r="T54" i="1" s="1"/>
  <c r="U54" i="1" s="1"/>
  <c r="R56" i="1"/>
  <c r="T56" i="1" s="1"/>
  <c r="U56" i="1" s="1"/>
  <c r="R57" i="1"/>
  <c r="T57" i="1" s="1"/>
  <c r="U57" i="1" s="1"/>
  <c r="R58" i="1"/>
  <c r="T58" i="1" s="1"/>
  <c r="U58" i="1" s="1"/>
  <c r="R59" i="1"/>
  <c r="T59" i="1" s="1"/>
  <c r="U59" i="1" s="1"/>
  <c r="R60" i="1"/>
  <c r="T60" i="1" s="1"/>
  <c r="U60" i="1" s="1"/>
  <c r="R62" i="1"/>
  <c r="T62" i="1" s="1"/>
  <c r="U62" i="1" s="1"/>
  <c r="R64" i="1"/>
  <c r="T64" i="1" s="1"/>
  <c r="U64" i="1" s="1"/>
  <c r="R65" i="1"/>
  <c r="T65" i="1" s="1"/>
  <c r="U65" i="1" s="1"/>
  <c r="R66" i="1"/>
  <c r="T66" i="1" s="1"/>
  <c r="U66" i="1" s="1"/>
  <c r="R67" i="1"/>
  <c r="T67" i="1" s="1"/>
  <c r="U67" i="1" s="1"/>
  <c r="R68" i="1"/>
  <c r="T68" i="1" s="1"/>
  <c r="U68" i="1" s="1"/>
  <c r="R70" i="1"/>
  <c r="T70" i="1" s="1"/>
  <c r="U70" i="1" s="1"/>
  <c r="R72" i="1"/>
  <c r="T72" i="1" s="1"/>
  <c r="U72" i="1" s="1"/>
  <c r="R73" i="1"/>
  <c r="T73" i="1" s="1"/>
  <c r="U73" i="1" s="1"/>
  <c r="R74" i="1"/>
  <c r="T74" i="1" s="1"/>
  <c r="U74" i="1" s="1"/>
  <c r="R75" i="1"/>
  <c r="T75" i="1" s="1"/>
  <c r="U75" i="1" s="1"/>
  <c r="R76" i="1"/>
  <c r="T76" i="1" s="1"/>
  <c r="U76" i="1" s="1"/>
  <c r="R37" i="1"/>
  <c r="T37" i="1" s="1"/>
  <c r="U37" i="1" s="1"/>
  <c r="F37" i="2"/>
  <c r="F7" i="2"/>
  <c r="F8" i="2"/>
  <c r="F9" i="2"/>
  <c r="F10" i="2"/>
  <c r="F11" i="2"/>
  <c r="F12" i="2"/>
  <c r="F13" i="2"/>
  <c r="F14" i="2"/>
  <c r="F6" i="2"/>
  <c r="E7" i="2"/>
  <c r="E8" i="2"/>
  <c r="E9" i="2"/>
  <c r="E10" i="2"/>
  <c r="E11" i="2"/>
  <c r="E12" i="2"/>
  <c r="E13" i="2"/>
  <c r="E14" i="2"/>
  <c r="E6" i="2"/>
  <c r="K47" i="1" l="1"/>
  <c r="S47" i="1" s="1"/>
  <c r="K45" i="1"/>
  <c r="S45" i="1" s="1"/>
  <c r="K40" i="1"/>
  <c r="S40" i="1" s="1"/>
  <c r="K41" i="1"/>
  <c r="S41" i="1" s="1"/>
  <c r="K64" i="1"/>
  <c r="S64" i="1" s="1"/>
  <c r="K77" i="1"/>
  <c r="S77" i="1" s="1"/>
  <c r="K63" i="1"/>
  <c r="S63" i="1" s="1"/>
  <c r="K76" i="1"/>
  <c r="S76" i="1" s="1"/>
  <c r="K62" i="1"/>
  <c r="S62" i="1" s="1"/>
  <c r="K74" i="1"/>
  <c r="S74" i="1" s="1"/>
  <c r="K60" i="1"/>
  <c r="S60" i="1" s="1"/>
  <c r="K50" i="1"/>
  <c r="S50" i="1" s="1"/>
  <c r="K49" i="1"/>
  <c r="S49" i="1" s="1"/>
  <c r="K73" i="1"/>
  <c r="S73" i="1" s="1"/>
  <c r="K72" i="1"/>
  <c r="S72" i="1" s="1"/>
  <c r="K71" i="1"/>
  <c r="S71" i="1" s="1"/>
  <c r="K65" i="1"/>
  <c r="S65" i="1" s="1"/>
  <c r="K39" i="1"/>
  <c r="S39" i="1" s="1"/>
  <c r="K70" i="1"/>
  <c r="S70" i="1" s="1"/>
  <c r="K58" i="1"/>
  <c r="S58" i="1" s="1"/>
  <c r="K48" i="1"/>
  <c r="S48" i="1" s="1"/>
  <c r="K37" i="1"/>
  <c r="S37" i="1" s="1"/>
  <c r="K68" i="1"/>
  <c r="S68" i="1" s="1"/>
  <c r="K57" i="1"/>
  <c r="S57" i="1" s="1"/>
  <c r="K66" i="1"/>
  <c r="S66" i="1" s="1"/>
  <c r="K56" i="1"/>
  <c r="S56" i="1" s="1"/>
  <c r="K46" i="1"/>
  <c r="S46" i="1" s="1"/>
  <c r="K55" i="1"/>
  <c r="S55" i="1" s="1"/>
  <c r="K44" i="1"/>
  <c r="S44" i="1" s="1"/>
  <c r="K54" i="1"/>
  <c r="S54" i="1" s="1"/>
  <c r="K42" i="1"/>
  <c r="S42" i="1" s="1"/>
  <c r="K52" i="1"/>
  <c r="S52" i="1" s="1"/>
  <c r="K38" i="1"/>
  <c r="S38" i="1" s="1"/>
  <c r="K69" i="1"/>
  <c r="S69" i="1" s="1"/>
  <c r="K61" i="1"/>
  <c r="S61" i="1" s="1"/>
  <c r="K53" i="1"/>
  <c r="S53" i="1" s="1"/>
  <c r="K75" i="1"/>
  <c r="S75" i="1" s="1"/>
  <c r="K67" i="1"/>
  <c r="S67" i="1" s="1"/>
  <c r="K59" i="1"/>
  <c r="S59" i="1" s="1"/>
  <c r="K51" i="1"/>
  <c r="S51" i="1" s="1"/>
  <c r="K43" i="1"/>
  <c r="S43" i="1" s="1"/>
</calcChain>
</file>

<file path=xl/sharedStrings.xml><?xml version="1.0" encoding="utf-8"?>
<sst xmlns="http://schemas.openxmlformats.org/spreadsheetml/2006/main" count="164" uniqueCount="62">
  <si>
    <t xml:space="preserve">Data Points for HW 4 </t>
  </si>
  <si>
    <t>Response</t>
  </si>
  <si>
    <t>Mos (nM)</t>
  </si>
  <si>
    <t>ERK2</t>
  </si>
  <si>
    <t>MEK1</t>
  </si>
  <si>
    <t>Used for overall info (how ERK2 increases to increasing mos)</t>
  </si>
  <si>
    <t>Used for step 1 (how the MEK1 response increases to inceasing mos)</t>
  </si>
  <si>
    <t xml:space="preserve">Linearize step 1 </t>
  </si>
  <si>
    <t xml:space="preserve">_==&gt; </t>
  </si>
  <si>
    <t>log(mos)</t>
  </si>
  <si>
    <t>log(res/(1-res))</t>
  </si>
  <si>
    <t>From linearized data</t>
  </si>
  <si>
    <t>n = 1.9526</t>
  </si>
  <si>
    <t>(from fit in hw n = 1.7)</t>
  </si>
  <si>
    <t>intercept = ln (k)</t>
  </si>
  <si>
    <t xml:space="preserve">k </t>
  </si>
  <si>
    <t>x</t>
  </si>
  <si>
    <t>c</t>
  </si>
  <si>
    <t>Mos</t>
  </si>
  <si>
    <t>b</t>
  </si>
  <si>
    <t>RAW DATA</t>
  </si>
  <si>
    <t>FIT model</t>
  </si>
  <si>
    <t>m</t>
  </si>
  <si>
    <t>1/2 max</t>
  </si>
  <si>
    <t xml:space="preserve">1/2 max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</si>
  <si>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</si>
  <si>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</si>
  <si>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</si>
  <si>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</si>
  <si>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</si>
  <si>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</si>
  <si>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</si>
  <si>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</si>
  <si>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</si>
  <si>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</si>
  <si>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</si>
  <si>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</si>
  <si>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</si>
  <si>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</si>
  <si>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</si>
  <si>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</si>
  <si>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</si>
  <si>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</si>
  <si>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</si>
  <si>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</si>
  <si>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</si>
  <si>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</si>
  <si>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</si>
  <si>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</si>
  <si>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</si>
  <si>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n</t>
  </si>
  <si>
    <t>bizzar attempt to maximize x</t>
  </si>
  <si>
    <t>mos</t>
  </si>
  <si>
    <t>erk2</t>
  </si>
  <si>
    <t>mek1</t>
  </si>
  <si>
    <t>a</t>
  </si>
  <si>
    <t>w</t>
  </si>
  <si>
    <t>lhs</t>
  </si>
  <si>
    <t>rhs</t>
  </si>
  <si>
    <t>MOS</t>
  </si>
  <si>
    <t>Missing step, Used to find MEK1---&gt;ERK2</t>
  </si>
  <si>
    <t>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</si>
</sst>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0" xfId="0" applyBorder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MOS--&gt;ERK2   (OVERALL)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'Initial data'!$C$6:$C$13</c:f>
              <c:numCache>
                <c:formatCode>General</c:formatCode>
                <c:ptCount val="8"/>
                <c:pt idx="0">
                  <c:v>9</c:v>
                </c:pt>
                <c:pt idx="1">
                  <c:v>12</c:v>
                </c:pt>
                <c:pt idx="2">
                  <c:v>20</c:v>
                </c:pt>
                <c:pt idx="3">
                  <c:v>22</c:v>
                </c:pt>
                <c:pt idx="4">
                  <c:v>29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</c:numCache>
            </c:numRef>
          </c:xVal>
          <c:yVal>
            <c:numRef>
              <c:f>'Initial data'!$D$6:$D$13</c:f>
              <c:numCache>
                <c:formatCode>General</c:formatCode>
                <c:ptCount val="8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0.2</c:v>
                </c:pt>
                <c:pt idx="5">
                  <c:v>0.75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5-4E13-B090-23BE9D30894D}"/>
            </c:ext>
          </c:extLst>
        </c:ser>
        <c:ser>
          <c:idx val="1"/>
          <c:order val="1"/>
          <c:tx>
            <c:v>Fit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'Initial data'!$J$37:$J$77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'Initial data'!$K$37:$K$77</c:f>
              <c:numCache>
                <c:formatCode>General</c:formatCode>
                <c:ptCount val="41"/>
                <c:pt idx="0">
                  <c:v>0</c:v>
                </c:pt>
                <c:pt idx="1">
                  <c:v>5.0053990572995061E-4</c:v>
                </c:pt>
                <c:pt idx="2">
                  <c:v>5.859464344920181E-3</c:v>
                </c:pt>
                <c:pt idx="3">
                  <c:v>2.4325731928410189E-2</c:v>
                </c:pt>
                <c:pt idx="4">
                  <c:v>6.4868912669629672E-2</c:v>
                </c:pt>
                <c:pt idx="5">
                  <c:v>0.13300992310737172</c:v>
                </c:pt>
                <c:pt idx="6">
                  <c:v>0.22686616716192137</c:v>
                </c:pt>
                <c:pt idx="7">
                  <c:v>0.33675631636446507</c:v>
                </c:pt>
                <c:pt idx="8">
                  <c:v>0.44946908465275848</c:v>
                </c:pt>
                <c:pt idx="9">
                  <c:v>0.55382423922066037</c:v>
                </c:pt>
                <c:pt idx="10">
                  <c:v>0.64357124908688734</c:v>
                </c:pt>
                <c:pt idx="11">
                  <c:v>0.71705775979474262</c:v>
                </c:pt>
                <c:pt idx="12">
                  <c:v>0.77546134815133694</c:v>
                </c:pt>
                <c:pt idx="13">
                  <c:v>0.82114431324716564</c:v>
                </c:pt>
                <c:pt idx="14">
                  <c:v>0.8566474256339216</c:v>
                </c:pt>
                <c:pt idx="15">
                  <c:v>0.8842313258499207</c:v>
                </c:pt>
                <c:pt idx="16">
                  <c:v>0.90573921189741646</c:v>
                </c:pt>
                <c:pt idx="17">
                  <c:v>0.92260835243062322</c:v>
                </c:pt>
                <c:pt idx="18">
                  <c:v>0.93593432607977711</c:v>
                </c:pt>
                <c:pt idx="19">
                  <c:v>0.94654366551123459</c:v>
                </c:pt>
                <c:pt idx="20">
                  <c:v>0.9550580537749741</c:v>
                </c:pt>
                <c:pt idx="21">
                  <c:v>0.96194576145889343</c:v>
                </c:pt>
                <c:pt idx="22">
                  <c:v>0.96756095990297264</c:v>
                </c:pt>
                <c:pt idx="23">
                  <c:v>0.97217306163979134</c:v>
                </c:pt>
                <c:pt idx="24">
                  <c:v>0.97598837189091503</c:v>
                </c:pt>
                <c:pt idx="25">
                  <c:v>0.97916600105777951</c:v>
                </c:pt>
                <c:pt idx="26">
                  <c:v>0.98182956275146638</c:v>
                </c:pt>
                <c:pt idx="27">
                  <c:v>0.98407579927255906</c:v>
                </c:pt>
                <c:pt idx="28">
                  <c:v>0.98598097126453099</c:v>
                </c:pt>
                <c:pt idx="29">
                  <c:v>0.98760561807453662</c:v>
                </c:pt>
                <c:pt idx="30">
                  <c:v>0.98899812663313347</c:v>
                </c:pt>
                <c:pt idx="31">
                  <c:v>0.99019742480166451</c:v>
                </c:pt>
                <c:pt idx="32">
                  <c:v>0.99123502771589744</c:v>
                </c:pt>
                <c:pt idx="33">
                  <c:v>0.99213660306955642</c:v>
                </c:pt>
                <c:pt idx="34">
                  <c:v>0.99292317643217698</c:v>
                </c:pt>
                <c:pt idx="35">
                  <c:v>0.99361206546218128</c:v>
                </c:pt>
                <c:pt idx="36">
                  <c:v>0.99421760861249209</c:v>
                </c:pt>
                <c:pt idx="37">
                  <c:v>0.99475173705219966</c:v>
                </c:pt>
                <c:pt idx="38">
                  <c:v>0.99522442622115725</c:v>
                </c:pt>
                <c:pt idx="39">
                  <c:v>0.99564405440646742</c:v>
                </c:pt>
                <c:pt idx="40">
                  <c:v>0.99601768906748833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D5-4E13-B090-23BE9D308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97104"/>
        <c:axId val="482397744"/>
      </c:scatterChart>
      <c:valAx>
        <c:axId val="48239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97744"/>
        <c:crosses val="autoZero"/>
        <c:crossBetween val="midCat"/>
      </c:valAx>
      <c:valAx>
        <c:axId val="4823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ERK2</a:t>
                </a:r>
                <a:r>
                  <a:rPr lang="en-US" baseline="0"/>
                  <a:t> Response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9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MOS--&gt;MEK1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'Initial data'!$K$6:$K$14</c:f>
              <c:numCache>
                <c:formatCode>General</c:formatCode>
                <c:ptCount val="9"/>
                <c:pt idx="0">
                  <c:v>9</c:v>
                </c:pt>
                <c:pt idx="1">
                  <c:v>12</c:v>
                </c:pt>
                <c:pt idx="2">
                  <c:v>20</c:v>
                </c:pt>
                <c:pt idx="3">
                  <c:v>22</c:v>
                </c:pt>
                <c:pt idx="4">
                  <c:v>29</c:v>
                </c:pt>
                <c:pt idx="5">
                  <c:v>35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</c:numCache>
            </c:numRef>
          </c:xVal>
          <c:yVal>
            <c:numRef>
              <c:f>'Initial data'!$L$6:$L$14</c:f>
              <c:numCache>
                <c:formatCode>General</c:formatCode>
                <c:ptCount val="9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0.06</c:v>
                </c:pt>
                <c:pt idx="4">
                  <c:v>0.25</c:v>
                </c:pt>
                <c:pt idx="5">
                  <c:v>0.4</c:v>
                </c:pt>
                <c:pt idx="6">
                  <c:v>0.4</c:v>
                </c:pt>
                <c:pt idx="7">
                  <c:v>0.55000000000000004</c:v>
                </c:pt>
                <c:pt idx="8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B-4ECB-BC91-41769FD123BA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'Initial data'!$B$37:$B$77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'Initial data'!$C$37:$C$77</c:f>
              <c:numCache>
                <c:formatCode>General</c:formatCode>
                <c:ptCount val="41"/>
                <c:pt idx="0">
                  <c:v>0</c:v>
                </c:pt>
                <c:pt idx="1">
                  <c:v>7.6227229289470384E-3</c:v>
                </c:pt>
                <c:pt idx="2">
                  <c:v>2.8874060983280575E-2</c:v>
                </c:pt>
                <c:pt idx="3">
                  <c:v>6.1584025751394197E-2</c:v>
                </c:pt>
                <c:pt idx="4">
                  <c:v>0.10321006094349007</c:v>
                </c:pt>
                <c:pt idx="5">
                  <c:v>0.1510564074414163</c:v>
                </c:pt>
                <c:pt idx="6">
                  <c:v>0.20256595233419791</c:v>
                </c:pt>
                <c:pt idx="7">
                  <c:v>0.25552957218715278</c:v>
                </c:pt>
                <c:pt idx="8">
                  <c:v>0.308189308703888</c:v>
                </c:pt>
                <c:pt idx="9">
                  <c:v>0.35925205756289952</c:v>
                </c:pt>
                <c:pt idx="10">
                  <c:v>0.40784475939518144</c:v>
                </c:pt>
                <c:pt idx="11">
                  <c:v>0.45344100311471719</c:v>
                </c:pt>
                <c:pt idx="12">
                  <c:v>0.49578099731120834</c:v>
                </c:pt>
                <c:pt idx="13">
                  <c:v>0.53479791891233674</c:v>
                </c:pt>
                <c:pt idx="14">
                  <c:v>0.57055654803761591</c:v>
                </c:pt>
                <c:pt idx="15">
                  <c:v>0.60320551565203306</c:v>
                </c:pt>
                <c:pt idx="16">
                  <c:v>0.63294203765594348</c:v>
                </c:pt>
                <c:pt idx="17">
                  <c:v>0.65998700121642695</c:v>
                </c:pt>
                <c:pt idx="18">
                  <c:v>0.68456809517671735</c:v>
                </c:pt>
                <c:pt idx="19">
                  <c:v>0.70690890734813827</c:v>
                </c:pt>
                <c:pt idx="20">
                  <c:v>0.72722228926684995</c:v>
                </c:pt>
                <c:pt idx="21">
                  <c:v>0.74570667808134439</c:v>
                </c:pt>
                <c:pt idx="22">
                  <c:v>0.76254440584213723</c:v>
                </c:pt>
                <c:pt idx="23">
                  <c:v>0.77790130033603266</c:v>
                </c:pt>
                <c:pt idx="24">
                  <c:v>0.79192709055467558</c:v>
                </c:pt>
                <c:pt idx="25">
                  <c:v>0.80475628369881191</c:v>
                </c:pt>
                <c:pt idx="26">
                  <c:v>0.81650929091059421</c:v>
                </c:pt>
                <c:pt idx="27">
                  <c:v>0.82729365639210717</c:v>
                </c:pt>
                <c:pt idx="28">
                  <c:v>0.83720529802879207</c:v>
                </c:pt>
                <c:pt idx="29">
                  <c:v>0.84632970392959828</c:v>
                </c:pt>
                <c:pt idx="30">
                  <c:v>0.85474305352085311</c:v>
                </c:pt>
                <c:pt idx="31">
                  <c:v>0.86251324769183968</c:v>
                </c:pt>
                <c:pt idx="32">
                  <c:v>0.86970084262627134</c:v>
                </c:pt>
                <c:pt idx="33">
                  <c:v>0.87635988821937882</c:v>
                </c:pt>
                <c:pt idx="34">
                  <c:v>0.88253867566266953</c:v>
                </c:pt>
                <c:pt idx="35">
                  <c:v>0.88828040076287129</c:v>
                </c:pt>
                <c:pt idx="36">
                  <c:v>0.89362375045125353</c:v>
                </c:pt>
                <c:pt idx="37">
                  <c:v>0.89860342014159289</c:v>
                </c:pt>
                <c:pt idx="38">
                  <c:v>0.90325056938150139</c:v>
                </c:pt>
                <c:pt idx="39">
                  <c:v>0.90759322279220178</c:v>
                </c:pt>
                <c:pt idx="40">
                  <c:v>0.91165662272274739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2B-4ECB-BC91-41769FD12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91024"/>
        <c:axId val="482391344"/>
      </c:scatterChart>
      <c:valAx>
        <c:axId val="48239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91344"/>
        <c:crosses val="autoZero"/>
        <c:crossBetween val="midCat"/>
      </c:valAx>
      <c:valAx>
        <c:axId val="4823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MEK1</a:t>
                </a:r>
                <a:r>
                  <a:rPr lang="en-US" baseline="0"/>
                  <a:t> Response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9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MEK1--&gt;ERK2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'Initial data'!$S$6:$S$14</c:f>
              <c:numCache>
                <c:formatCode>General</c:formatCode>
                <c:ptCount val="9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0.06</c:v>
                </c:pt>
                <c:pt idx="4">
                  <c:v>0.25</c:v>
                </c:pt>
                <c:pt idx="5">
                  <c:v>0.4</c:v>
                </c:pt>
                <c:pt idx="6">
                  <c:v>0.4</c:v>
                </c:pt>
                <c:pt idx="7">
                  <c:v>0.55000000000000004</c:v>
                </c:pt>
                <c:pt idx="8">
                  <c:v>0.95</c:v>
                </c:pt>
              </c:numCache>
            </c:numRef>
          </c:xVal>
          <c:yVal>
            <c:numRef>
              <c:f>'Initial data'!$T$6:$T$14</c:f>
              <c:numCache>
                <c:formatCode>General</c:formatCode>
                <c:ptCount val="9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0.2</c:v>
                </c:pt>
                <c:pt idx="5">
                  <c:v>0.4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D1-4535-A23A-3376667B4BEE}"/>
            </c:ext>
          </c:extLst>
        </c:ser>
        <c:ser>
          <c:idx val="1"/>
          <c:order val="1"/>
          <c:tx>
            <c:v>Fit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'Initial data'!$T$37:$T$77</c:f>
              <c:numCache>
                <c:formatCode>General</c:formatCode>
                <c:ptCount val="41"/>
                <c:pt idx="0">
                  <c:v>0</c:v>
                </c:pt>
                <c:pt idx="1">
                  <c:v>7.6227229289470384E-3</c:v>
                </c:pt>
                <c:pt idx="2">
                  <c:v>2.8874060983280575E-2</c:v>
                </c:pt>
                <c:pt idx="3">
                  <c:v>6.1584025751394197E-2</c:v>
                </c:pt>
                <c:pt idx="4">
                  <c:v>0.10321006094349007</c:v>
                </c:pt>
                <c:pt idx="5">
                  <c:v>0.1510564074414163</c:v>
                </c:pt>
                <c:pt idx="6">
                  <c:v>0.20256595233419791</c:v>
                </c:pt>
                <c:pt idx="7">
                  <c:v>0.25552957218715278</c:v>
                </c:pt>
                <c:pt idx="8">
                  <c:v>0.308189308703888</c:v>
                </c:pt>
                <c:pt idx="9">
                  <c:v>0.35925205756289952</c:v>
                </c:pt>
                <c:pt idx="10">
                  <c:v>0.40784475939518144</c:v>
                </c:pt>
                <c:pt idx="11">
                  <c:v>0.45344100311471719</c:v>
                </c:pt>
                <c:pt idx="12">
                  <c:v>0.49578099731120834</c:v>
                </c:pt>
                <c:pt idx="13">
                  <c:v>0.53479791891233674</c:v>
                </c:pt>
                <c:pt idx="14">
                  <c:v>0.57055654803761591</c:v>
                </c:pt>
                <c:pt idx="15">
                  <c:v>0.60320551565203306</c:v>
                </c:pt>
                <c:pt idx="16">
                  <c:v>0.63294203765594348</c:v>
                </c:pt>
                <c:pt idx="17">
                  <c:v>0.65998700121642695</c:v>
                </c:pt>
                <c:pt idx="18">
                  <c:v>0.68456809517671735</c:v>
                </c:pt>
                <c:pt idx="19">
                  <c:v>0.70690890734813827</c:v>
                </c:pt>
                <c:pt idx="20">
                  <c:v>0.72722228926684995</c:v>
                </c:pt>
                <c:pt idx="21">
                  <c:v>0.74570667808134439</c:v>
                </c:pt>
                <c:pt idx="22">
                  <c:v>0.76254440584213723</c:v>
                </c:pt>
                <c:pt idx="23">
                  <c:v>0.77790130033603266</c:v>
                </c:pt>
                <c:pt idx="24">
                  <c:v>0.79192709055467558</c:v>
                </c:pt>
                <c:pt idx="25">
                  <c:v>0.80475628369881191</c:v>
                </c:pt>
                <c:pt idx="26">
                  <c:v>0.81650929091059421</c:v>
                </c:pt>
                <c:pt idx="27">
                  <c:v>0.82729365639210717</c:v>
                </c:pt>
                <c:pt idx="28">
                  <c:v>0.83720529802879207</c:v>
                </c:pt>
                <c:pt idx="29">
                  <c:v>0.84632970392959828</c:v>
                </c:pt>
                <c:pt idx="30">
                  <c:v>0.85474305352085311</c:v>
                </c:pt>
                <c:pt idx="31">
                  <c:v>0.86251324769183968</c:v>
                </c:pt>
                <c:pt idx="32">
                  <c:v>0.86970084262627134</c:v>
                </c:pt>
                <c:pt idx="33">
                  <c:v>0.87635988821937882</c:v>
                </c:pt>
                <c:pt idx="34">
                  <c:v>0.88253867566266953</c:v>
                </c:pt>
                <c:pt idx="35">
                  <c:v>0.88828040076287129</c:v>
                </c:pt>
                <c:pt idx="36">
                  <c:v>0.89362375045125353</c:v>
                </c:pt>
                <c:pt idx="37">
                  <c:v>0.89860342014159289</c:v>
                </c:pt>
                <c:pt idx="38">
                  <c:v>0.90325056938150139</c:v>
                </c:pt>
                <c:pt idx="39">
                  <c:v>0.90759322279220178</c:v>
                </c:pt>
              </c:numCache>
            </c:numRef>
          </c:xVal>
          <c:yVal>
            <c:numRef>
              <c:f>'Initial data'!$U$37:$U$77</c:f>
              <c:numCache>
                <c:formatCode>General</c:formatCode>
                <c:ptCount val="41"/>
                <c:pt idx="0">
                  <c:v>0</c:v>
                </c:pt>
                <c:pt idx="1">
                  <c:v>1.7445409641732149E-5</c:v>
                </c:pt>
                <c:pt idx="2">
                  <c:v>1.1099043014475441E-3</c:v>
                </c:pt>
                <c:pt idx="3">
                  <c:v>1.1660920558195779E-2</c:v>
                </c:pt>
                <c:pt idx="4">
                  <c:v>5.5766852382583415E-2</c:v>
                </c:pt>
                <c:pt idx="5">
                  <c:v>0.16230596235209421</c:v>
                </c:pt>
                <c:pt idx="6">
                  <c:v>0.32607566538513949</c:v>
                </c:pt>
                <c:pt idx="7">
                  <c:v>0.49962315706733063</c:v>
                </c:pt>
                <c:pt idx="8">
                  <c:v>0.64174292099239572</c:v>
                </c:pt>
                <c:pt idx="9">
                  <c:v>0.74290564759615185</c:v>
                </c:pt>
                <c:pt idx="10">
                  <c:v>0.81104612625185812</c:v>
                </c:pt>
                <c:pt idx="11">
                  <c:v>0.85660569267040743</c:v>
                </c:pt>
                <c:pt idx="12">
                  <c:v>0.88753626837441668</c:v>
                </c:pt>
                <c:pt idx="13">
                  <c:v>0.90905120763156666</c:v>
                </c:pt>
                <c:pt idx="14">
                  <c:v>0.92442058544553507</c:v>
                </c:pt>
                <c:pt idx="15">
                  <c:v>0.93568870106948976</c:v>
                </c:pt>
                <c:pt idx="16">
                  <c:v>0.9441513568330977</c:v>
                </c:pt>
                <c:pt idx="17">
                  <c:v>0.95064719137188158</c:v>
                </c:pt>
                <c:pt idx="18">
                  <c:v>0.95573166023000966</c:v>
                </c:pt>
                <c:pt idx="19">
                  <c:v>0.95978129231839082</c:v>
                </c:pt>
                <c:pt idx="20">
                  <c:v>0.9630570709029429</c:v>
                </c:pt>
                <c:pt idx="21">
                  <c:v>0.9657437066274519</c:v>
                </c:pt>
                <c:pt idx="22">
                  <c:v>0.96797448175918255</c:v>
                </c:pt>
                <c:pt idx="23">
                  <c:v>0.9698472981276397</c:v>
                </c:pt>
                <c:pt idx="24">
                  <c:v>0.97143525540466347</c:v>
                </c:pt>
                <c:pt idx="25">
                  <c:v>0.97279375992075545</c:v>
                </c:pt>
                <c:pt idx="26">
                  <c:v>0.97396538967734902</c:v>
                </c:pt>
                <c:pt idx="27">
                  <c:v>0.97498328103822918</c:v>
                </c:pt>
                <c:pt idx="28">
                  <c:v>0.97587352414977235</c:v>
                </c:pt>
                <c:pt idx="29">
                  <c:v>0.97665688256611116</c:v>
                </c:pt>
                <c:pt idx="30">
                  <c:v>0.97735004492553335</c:v>
                </c:pt>
                <c:pt idx="31">
                  <c:v>0.97796654783573689</c:v>
                </c:pt>
                <c:pt idx="32">
                  <c:v>0.97851746456256139</c:v>
                </c:pt>
                <c:pt idx="33">
                  <c:v>0.97901192475075427</c:v>
                </c:pt>
                <c:pt idx="34">
                  <c:v>0.97945751076531373</c:v>
                </c:pt>
                <c:pt idx="35">
                  <c:v>0.97986056292164525</c:v>
                </c:pt>
                <c:pt idx="36">
                  <c:v>0.98022641671842992</c:v>
                </c:pt>
                <c:pt idx="37">
                  <c:v>0.98055958881676086</c:v>
                </c:pt>
                <c:pt idx="38">
                  <c:v>0.98086392402350076</c:v>
                </c:pt>
                <c:pt idx="39">
                  <c:v>0.98114271234292771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D1-4535-A23A-3376667B4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91912"/>
        <c:axId val="483865968"/>
      </c:scatterChart>
      <c:valAx>
        <c:axId val="32179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MEK1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65968"/>
        <c:crosses val="autoZero"/>
        <c:crossBetween val="midCat"/>
      </c:valAx>
      <c:valAx>
        <c:axId val="4838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ERK</a:t>
                </a:r>
                <a:r>
                  <a:rPr lang="en-US" baseline="0"/>
                  <a:t>2 respose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9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MOS---&gt;MEK1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499912510936132"/>
                  <c:y val="6.51064450277048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'Linearized data'!$E$6:$E$14</c:f>
              <c:numCache>
                <c:formatCode>General</c:formatCode>
                <c:ptCount val="9"/>
                <c:pt idx="0">
                  <c:v>2.1972245773362196</c:v>
                </c:pt>
                <c:pt idx="1">
                  <c:v>2.4849066497880004</c:v>
                </c:pt>
                <c:pt idx="2">
                  <c:v>2.9957322735539909</c:v>
                </c:pt>
                <c:pt idx="3">
                  <c:v>3.0910424533583161</c:v>
                </c:pt>
                <c:pt idx="4">
                  <c:v>3.3672958299864741</c:v>
                </c:pt>
                <c:pt idx="5">
                  <c:v>3.5553480614894135</c:v>
                </c:pt>
                <c:pt idx="6">
                  <c:v>3.912023005428146</c:v>
                </c:pt>
                <c:pt idx="7">
                  <c:v>4.6051701859880918</c:v>
                </c:pt>
                <c:pt idx="8">
                  <c:v>5.2983173665480363</c:v>
                </c:pt>
              </c:numCache>
            </c:numRef>
          </c:xVal>
          <c:yVal>
            <c:numRef>
              <c:f>'Linearized data'!$F$6:$F$14</c:f>
              <c:numCache>
                <c:formatCode>General</c:formatCode>
                <c:ptCount val="9"/>
                <c:pt idx="0">
                  <c:v>-3.1780538303479453</c:v>
                </c:pt>
                <c:pt idx="1">
                  <c:v>-2.9444389791664403</c:v>
                </c:pt>
                <c:pt idx="2">
                  <c:v>-2.9444389791664403</c:v>
                </c:pt>
                <c:pt idx="3">
                  <c:v>-2.7515353130419489</c:v>
                </c:pt>
                <c:pt idx="4">
                  <c:v>-1.0986122886681098</c:v>
                </c:pt>
                <c:pt idx="5">
                  <c:v>-0.40546510810816427</c:v>
                </c:pt>
                <c:pt idx="6">
                  <c:v>-0.40546510810816427</c:v>
                </c:pt>
                <c:pt idx="7">
                  <c:v>0.20067069546215141</c:v>
                </c:pt>
                <c:pt idx="8">
                  <c:v>2.9444389791664394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C-4824-845A-CC9F8B97A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866288"/>
        <c:axId val="483866608"/>
      </c:scatterChart>
      <c:valAx>
        <c:axId val="48386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66608"/>
        <c:crosses val="autoZero"/>
        <c:crossBetween val="midCat"/>
      </c:valAx>
      <c:valAx>
        <c:axId val="4838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6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MOS---&gt;ERK2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10205599300087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'Linearized data'!$Q$6:$Q$12</c:f>
              <c:numCache>
                <c:formatCode>General</c:formatCode>
                <c:ptCount val="7"/>
                <c:pt idx="0">
                  <c:v>2.1972245773362196</c:v>
                </c:pt>
                <c:pt idx="1">
                  <c:v>3.0910424533583161</c:v>
                </c:pt>
                <c:pt idx="2">
                  <c:v>3.3672958299864741</c:v>
                </c:pt>
                <c:pt idx="3">
                  <c:v>3.5553480614894135</c:v>
                </c:pt>
                <c:pt idx="4">
                  <c:v>3.912023005428146</c:v>
                </c:pt>
                <c:pt idx="5">
                  <c:v>4.6051701859880918</c:v>
                </c:pt>
                <c:pt idx="6">
                  <c:v>5.2983173665480363</c:v>
                </c:pt>
              </c:numCache>
            </c:numRef>
          </c:xVal>
          <c:yVal>
            <c:numRef>
              <c:f>'Linearized data'!$R$6:$R$12</c:f>
              <c:numCache>
                <c:formatCode>General</c:formatCode>
                <c:ptCount val="7"/>
                <c:pt idx="0">
                  <c:v>-4.5951198501345898</c:v>
                </c:pt>
                <c:pt idx="1">
                  <c:v>-4.5951198501345898</c:v>
                </c:pt>
                <c:pt idx="2">
                  <c:v>-1.3862943611198906</c:v>
                </c:pt>
                <c:pt idx="3">
                  <c:v>-0.40546510810816427</c:v>
                </c:pt>
                <c:pt idx="4">
                  <c:v>1.0986122886681098</c:v>
                </c:pt>
                <c:pt idx="5">
                  <c:v>4.5951198501345889</c:v>
                </c:pt>
                <c:pt idx="6">
                  <c:v>4.5951198501345889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1-4A5B-9E15-5F2D0399B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41176"/>
        <c:axId val="603944696"/>
      </c:scatterChart>
      <c:valAx>
        <c:axId val="60394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44696"/>
        <c:crosses val="autoZero"/>
        <c:crossBetween val="midCat"/>
      </c:valAx>
      <c:valAx>
        <c:axId val="60394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4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MEK1---&gt;ERK2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312554680664917E-2"/>
          <c:y val="0.17171296296296298"/>
          <c:w val="0.91290966754155733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4113517060367453"/>
                  <c:y val="-4.13670166229221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'Linearized data'!$Y$6:$Y$13</c:f>
              <c:numCache>
                <c:formatCode>General</c:formatCode>
                <c:ptCount val="8"/>
                <c:pt idx="0">
                  <c:v>-3.2188758248682006</c:v>
                </c:pt>
                <c:pt idx="1">
                  <c:v>-2.9957322735539909</c:v>
                </c:pt>
                <c:pt idx="2">
                  <c:v>-2.9957322735539909</c:v>
                </c:pt>
                <c:pt idx="3">
                  <c:v>-2.8134107167600364</c:v>
                </c:pt>
                <c:pt idx="4">
                  <c:v>-1.3862943611198906</c:v>
                </c:pt>
                <c:pt idx="5">
                  <c:v>-0.916290731874155</c:v>
                </c:pt>
                <c:pt idx="6">
                  <c:v>-0.916290731874155</c:v>
                </c:pt>
                <c:pt idx="7">
                  <c:v>-0.59783700075562041</c:v>
                </c:pt>
              </c:numCache>
            </c:numRef>
          </c:xVal>
          <c:yVal>
            <c:numRef>
              <c:f>'Linearized data'!$Z$6:$Z$13</c:f>
              <c:numCache>
                <c:formatCode>General</c:formatCode>
                <c:ptCount val="8"/>
                <c:pt idx="0">
                  <c:v>-4.5951198501345898</c:v>
                </c:pt>
                <c:pt idx="1">
                  <c:v>-5.2933048247244923</c:v>
                </c:pt>
                <c:pt idx="2">
                  <c:v>-5.2933048247244923</c:v>
                </c:pt>
                <c:pt idx="3">
                  <c:v>-4.5951198501345898</c:v>
                </c:pt>
                <c:pt idx="4">
                  <c:v>-1.3862943611198906</c:v>
                </c:pt>
                <c:pt idx="5">
                  <c:v>-0.40546510810816427</c:v>
                </c:pt>
                <c:pt idx="6">
                  <c:v>1.0986122886681098</c:v>
                </c:pt>
                <c:pt idx="7">
                  <c:v>4.5951198501345889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0-4ADE-8943-B2FB3E894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731768"/>
        <c:axId val="508734648"/>
      </c:scatterChart>
      <c:valAx>
        <c:axId val="50873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34648"/>
        <c:crosses val="autoZero"/>
        <c:crossBetween val="midCat"/>
      </c:valAx>
      <c:valAx>
        <c:axId val="50873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31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Sheet6!$C$10:$C$50</c:f>
              <c:numCache>
                <c:formatCode>General</c:formatCode>
                <c:ptCount val="41"/>
                <c:pt idx="0">
                  <c:v>1E-8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34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Sheet6!$D$10:$D$50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3-4DDB-99EA-F056476079B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Sheet6!$C$10:$C$50</c:f>
              <c:numCache>
                <c:formatCode>General</c:formatCode>
                <c:ptCount val="41"/>
                <c:pt idx="0">
                  <c:v>1E-8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34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Sheet6!$E$10:$E$50</c:f>
              <c:numCache>
                <c:formatCode>General</c:formatCode>
                <c:ptCount val="41"/>
                <c:pt idx="0">
                  <c:v>3.3625338419295961E-17</c:v>
                </c:pt>
                <c:pt idx="1">
                  <c:v>2.0232004835282081E-2</c:v>
                </c:pt>
                <c:pt idx="2">
                  <c:v>6.2873126356438991E-2</c:v>
                </c:pt>
                <c:pt idx="3">
                  <c:v>0.11790618352003607</c:v>
                </c:pt>
                <c:pt idx="4">
                  <c:v>0.17896879712699817</c:v>
                </c:pt>
                <c:pt idx="5">
                  <c:v>0.24158568647252243</c:v>
                </c:pt>
                <c:pt idx="6">
                  <c:v>0.3027875095090477</c:v>
                </c:pt>
                <c:pt idx="7">
                  <c:v>0.34949002426306647</c:v>
                </c:pt>
                <c:pt idx="8">
                  <c:v>0.41459556804937198</c:v>
                </c:pt>
                <c:pt idx="9">
                  <c:v>0.46387100826819827</c:v>
                </c:pt>
                <c:pt idx="10">
                  <c:v>0.50858530672542834</c:v>
                </c:pt>
                <c:pt idx="11">
                  <c:v>0.54893582303490374</c:v>
                </c:pt>
                <c:pt idx="12">
                  <c:v>0.58523254055870344</c:v>
                </c:pt>
                <c:pt idx="13">
                  <c:v>0.61783378944700873</c:v>
                </c:pt>
                <c:pt idx="14">
                  <c:v>0.64710714615801079</c:v>
                </c:pt>
                <c:pt idx="15">
                  <c:v>0.6734070290090971</c:v>
                </c:pt>
                <c:pt idx="16">
                  <c:v>0.69706296646807864</c:v>
                </c:pt>
                <c:pt idx="17">
                  <c:v>0.71837445601613448</c:v>
                </c:pt>
                <c:pt idx="18">
                  <c:v>0.73760973866603463</c:v>
                </c:pt>
                <c:pt idx="19">
                  <c:v>0.75500678301209923</c:v>
                </c:pt>
                <c:pt idx="20">
                  <c:v>0.77077541716955766</c:v>
                </c:pt>
                <c:pt idx="21">
                  <c:v>0.7850999652312658</c:v>
                </c:pt>
                <c:pt idx="22">
                  <c:v>0.79814201103324123</c:v>
                </c:pt>
                <c:pt idx="23">
                  <c:v>0.8100430783999899</c:v>
                </c:pt>
                <c:pt idx="24">
                  <c:v>0.82092711912348137</c:v>
                </c:pt>
                <c:pt idx="25">
                  <c:v>0.83090276117028983</c:v>
                </c:pt>
                <c:pt idx="26">
                  <c:v>0.84006530524032852</c:v>
                </c:pt>
                <c:pt idx="27">
                  <c:v>0.8484984775811697</c:v>
                </c:pt>
                <c:pt idx="28">
                  <c:v>0.85627595708911897</c:v>
                </c:pt>
                <c:pt idx="29">
                  <c:v>0.86346269909655482</c:v>
                </c:pt>
                <c:pt idx="30">
                  <c:v>0.87011607927957157</c:v>
                </c:pt>
                <c:pt idx="31">
                  <c:v>0.87628688031399382</c:v>
                </c:pt>
                <c:pt idx="32">
                  <c:v>0.88202014216744229</c:v>
                </c:pt>
                <c:pt idx="33">
                  <c:v>0.88735589477916699</c:v>
                </c:pt>
                <c:pt idx="34">
                  <c:v>0.89232978965850873</c:v>
                </c:pt>
                <c:pt idx="35">
                  <c:v>0.8969736447977642</c:v>
                </c:pt>
                <c:pt idx="36">
                  <c:v>0.90131591533163391</c:v>
                </c:pt>
                <c:pt idx="37">
                  <c:v>0.90538210061879032</c:v>
                </c:pt>
                <c:pt idx="38">
                  <c:v>0.90919509687785915</c:v>
                </c:pt>
                <c:pt idx="39">
                  <c:v>0.91277550317098821</c:v>
                </c:pt>
                <c:pt idx="40">
                  <c:v>0.91614188737599611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3-4DDB-99EA-F056476079B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Sheet6!$C$10:$C$50</c:f>
              <c:numCache>
                <c:formatCode>General</c:formatCode>
                <c:ptCount val="41"/>
                <c:pt idx="0">
                  <c:v>1E-8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34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Sheet6!$F$10:$F$50</c:f>
              <c:numCache>
                <c:formatCode>General</c:formatCode>
                <c:ptCount val="41"/>
                <c:pt idx="0">
                  <c:v>2.8288514431935137E-50</c:v>
                </c:pt>
                <c:pt idx="1">
                  <c:v>3.6567287108887339E-4</c:v>
                </c:pt>
                <c:pt idx="2">
                  <c:v>1.2422028430350287E-2</c:v>
                </c:pt>
                <c:pt idx="3">
                  <c:v>8.2109804207967263E-2</c:v>
                </c:pt>
                <c:pt idx="4">
                  <c:v>0.24750286740357486</c:v>
                </c:pt>
                <c:pt idx="5">
                  <c:v>0.45612929099110644</c:v>
                </c:pt>
                <c:pt idx="6">
                  <c:v>0.62915250040834747</c:v>
                </c:pt>
                <c:pt idx="7">
                  <c:v>0.72633910122919854</c:v>
                </c:pt>
                <c:pt idx="8">
                  <c:v>0.81892958843280128</c:v>
                </c:pt>
                <c:pt idx="9">
                  <c:v>0.86523836799134535</c:v>
                </c:pt>
                <c:pt idx="10">
                  <c:v>0.8953525088149622</c:v>
                </c:pt>
                <c:pt idx="11">
                  <c:v>0.91566298955572889</c:v>
                </c:pt>
                <c:pt idx="12">
                  <c:v>0.92986347789919976</c:v>
                </c:pt>
                <c:pt idx="13">
                  <c:v>0.94012365744404758</c:v>
                </c:pt>
                <c:pt idx="14">
                  <c:v>0.94775551647201739</c:v>
                </c:pt>
                <c:pt idx="15">
                  <c:v>0.95357841047133252</c:v>
                </c:pt>
                <c:pt idx="16">
                  <c:v>0.95812051634140427</c:v>
                </c:pt>
                <c:pt idx="17">
                  <c:v>0.96173255911345035</c:v>
                </c:pt>
                <c:pt idx="18">
                  <c:v>0.96465384113591279</c:v>
                </c:pt>
                <c:pt idx="19">
                  <c:v>0.96705170961389053</c:v>
                </c:pt>
                <c:pt idx="20">
                  <c:v>0.96904582333428446</c:v>
                </c:pt>
                <c:pt idx="21">
                  <c:v>0.97072347586299368</c:v>
                </c:pt>
                <c:pt idx="22">
                  <c:v>0.97214951385846815</c:v>
                </c:pt>
                <c:pt idx="23">
                  <c:v>0.97337290527218612</c:v>
                </c:pt>
                <c:pt idx="24">
                  <c:v>0.97443118136256091</c:v>
                </c:pt>
                <c:pt idx="25">
                  <c:v>0.97535349935454863</c:v>
                </c:pt>
                <c:pt idx="26">
                  <c:v>0.97616279188070665</c:v>
                </c:pt>
                <c:pt idx="27">
                  <c:v>0.97687730034536413</c:v>
                </c:pt>
                <c:pt idx="28">
                  <c:v>0.97751168538220023</c:v>
                </c:pt>
                <c:pt idx="29">
                  <c:v>0.97807784229742845</c:v>
                </c:pt>
                <c:pt idx="30">
                  <c:v>0.9785855076214991</c:v>
                </c:pt>
                <c:pt idx="31">
                  <c:v>0.97904271568788748</c:v>
                </c:pt>
                <c:pt idx="32">
                  <c:v>0.97945614614379373</c:v>
                </c:pt>
                <c:pt idx="33">
                  <c:v>0.97983139118370177</c:v>
                </c:pt>
                <c:pt idx="34">
                  <c:v>0.98017316303174029</c:v>
                </c:pt>
                <c:pt idx="35">
                  <c:v>0.98048545648289709</c:v>
                </c:pt>
                <c:pt idx="36">
                  <c:v>0.98077167730964421</c:v>
                </c:pt>
                <c:pt idx="37">
                  <c:v>0.98103474450279637</c:v>
                </c:pt>
                <c:pt idx="38">
                  <c:v>0.98127717228133393</c:v>
                </c:pt>
                <c:pt idx="39">
                  <c:v>0.9815011363324132</c:v>
                </c:pt>
                <c:pt idx="40">
                  <c:v>0.98170852766470651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3-4DDB-99EA-F05647607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055288"/>
        <c:axId val="522054968"/>
      </c:scatterChart>
      <c:valAx>
        <c:axId val="52205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54968"/>
        <c:crosses val="autoZero"/>
        <c:crossBetween val="midCat"/>
      </c:valAx>
      <c:valAx>
        <c:axId val="52205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55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69056</xdr:colOff>
      <xdr:row>13</xdr:row>
      <xdr:rowOff>157163</xdr:rowOff>
    </xdr:from>
    <xdr:to>
      <xdr:col>7</xdr:col>
      <xdr:colOff>14289</xdr:colOff>
      <xdr:row>29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F631F-489B-4C33-A6D1-87E90A491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202405</xdr:colOff>
      <xdr:row>14</xdr:row>
      <xdr:rowOff>66675</xdr:rowOff>
    </xdr:from>
    <xdr:to>
      <xdr:col>15</xdr:col>
      <xdr:colOff>240505</xdr:colOff>
      <xdr:row>29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060785-C7FF-427D-9DCA-C23167956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378617</xdr:colOff>
      <xdr:row>14</xdr:row>
      <xdr:rowOff>138112</xdr:rowOff>
    </xdr:from>
    <xdr:to>
      <xdr:col>24</xdr:col>
      <xdr:colOff>416717</xdr:colOff>
      <xdr:row>29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F033D3-D8FD-4017-A429-E8E74BECC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135730</xdr:colOff>
      <xdr:row>15</xdr:row>
      <xdr:rowOff>28576</xdr:rowOff>
    </xdr:from>
    <xdr:to>
      <xdr:col>7</xdr:col>
      <xdr:colOff>173830</xdr:colOff>
      <xdr:row>30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EDD00-662A-4BB5-B91C-FF6C03A0C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192881</xdr:colOff>
      <xdr:row>17</xdr:row>
      <xdr:rowOff>133350</xdr:rowOff>
    </xdr:from>
    <xdr:to>
      <xdr:col>18</xdr:col>
      <xdr:colOff>230981</xdr:colOff>
      <xdr:row>32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DC8880-C274-478A-9FC1-6AA57DED7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230981</xdr:colOff>
      <xdr:row>18</xdr:row>
      <xdr:rowOff>76201</xdr:rowOff>
    </xdr:from>
    <xdr:to>
      <xdr:col>28</xdr:col>
      <xdr:colOff>269081</xdr:colOff>
      <xdr:row>33</xdr:row>
      <xdr:rowOff>104776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A0C878-2513-47D0-A479-1FBBDE7E0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554830</xdr:colOff>
      <xdr:row>20</xdr:row>
      <xdr:rowOff>142875</xdr:rowOff>
    </xdr:from>
    <xdr:to>
      <xdr:col>15</xdr:col>
      <xdr:colOff>592930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16177-4C77-486F-9624-9A40DA222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2DE15-6C65-44A2-8A47-34B9145A063A}">
  <dimension ref="A1:V77"/>
  <sheetViews>
    <sheetView workbookViewId="0">
      <selection activeCell="C2" sqref="C2"/>
    </sheetView>
  </sheetViews>
  <sheetFormatPr defaultRowHeight="14.25" x14ac:dyDescent="0.45"/>
  <cols>
    <col min="7" max="7" width="11.59765625" bestFit="1" customWidth="1"/>
    <col min="10" max="10" width="11.73046875" bestFit="1" customWidth="1"/>
    <col min="21" max="21" width="11.59765625" bestFit="1" customWidth="1"/>
  </cols>
  <sheetData>
    <row r="1" spans="2:20" x14ac:dyDescent="0.45">
      <c r="H1" s="6"/>
      <c r="Q1" s="6"/>
    </row>
    <row r="2" spans="2:20" x14ac:dyDescent="0.45">
      <c r="B2" t="s">
        <v>0</v>
      </c>
      <c r="H2" s="6"/>
      <c r="Q2" s="6"/>
    </row>
    <row r="3" spans="2:20" x14ac:dyDescent="0.45">
      <c r="H3" s="6"/>
      <c r="Q3" s="6"/>
      <c r="T3" t="s">
        <v>60</v>
      </c>
    </row>
    <row r="4" spans="2:20" x14ac:dyDescent="0.45">
      <c r="C4" t="s">
        <v>5</v>
      </c>
      <c r="H4" s="6"/>
      <c r="K4" t="s">
        <v>6</v>
      </c>
      <c r="Q4" s="6"/>
    </row>
    <row r="5" spans="2:20" x14ac:dyDescent="0.45">
      <c r="C5" t="s">
        <v>2</v>
      </c>
      <c r="D5" t="s">
        <v>1</v>
      </c>
      <c r="H5" s="6"/>
      <c r="K5" t="s">
        <v>2</v>
      </c>
      <c r="L5" t="s">
        <v>1</v>
      </c>
      <c r="Q5" s="6"/>
      <c r="R5" t="s">
        <v>18</v>
      </c>
      <c r="S5" t="s">
        <v>4</v>
      </c>
      <c r="T5" t="s">
        <v>3</v>
      </c>
    </row>
    <row r="6" spans="2:20" x14ac:dyDescent="0.45">
      <c r="B6" t="s">
        <v>3</v>
      </c>
      <c r="C6">
        <v>9</v>
      </c>
      <c r="D6">
        <v>0.01</v>
      </c>
      <c r="H6" s="6"/>
      <c r="J6" t="s">
        <v>4</v>
      </c>
      <c r="K6">
        <v>9</v>
      </c>
      <c r="L6">
        <v>0.04</v>
      </c>
      <c r="Q6" s="6"/>
      <c r="R6">
        <v>9</v>
      </c>
      <c r="S6">
        <v>0.04</v>
      </c>
      <c r="T6">
        <v>0.01</v>
      </c>
    </row>
    <row r="7" spans="2:20" x14ac:dyDescent="0.45">
      <c r="C7">
        <v>12</v>
      </c>
      <c r="D7">
        <v>0</v>
      </c>
      <c r="H7" s="6"/>
      <c r="K7">
        <v>12</v>
      </c>
      <c r="L7">
        <v>0.05</v>
      </c>
      <c r="Q7" s="6"/>
      <c r="R7">
        <v>12</v>
      </c>
      <c r="S7">
        <v>0.05</v>
      </c>
      <c r="T7">
        <v>0</v>
      </c>
    </row>
    <row r="8" spans="2:20" x14ac:dyDescent="0.45">
      <c r="C8">
        <v>20</v>
      </c>
      <c r="D8">
        <v>0</v>
      </c>
      <c r="H8" s="6"/>
      <c r="K8">
        <v>20</v>
      </c>
      <c r="L8">
        <v>0.05</v>
      </c>
      <c r="Q8" s="6"/>
      <c r="R8">
        <v>20</v>
      </c>
      <c r="S8">
        <v>0.05</v>
      </c>
      <c r="T8">
        <v>0</v>
      </c>
    </row>
    <row r="9" spans="2:20" x14ac:dyDescent="0.45">
      <c r="C9">
        <v>22</v>
      </c>
      <c r="D9">
        <v>0.01</v>
      </c>
      <c r="H9" s="6"/>
      <c r="K9">
        <v>22</v>
      </c>
      <c r="L9">
        <v>0.06</v>
      </c>
      <c r="Q9" s="6"/>
      <c r="R9">
        <v>22</v>
      </c>
      <c r="S9">
        <v>0.06</v>
      </c>
      <c r="T9">
        <v>0.01</v>
      </c>
    </row>
    <row r="10" spans="2:20" x14ac:dyDescent="0.45">
      <c r="C10">
        <v>29</v>
      </c>
      <c r="D10">
        <v>0.2</v>
      </c>
      <c r="H10" s="6"/>
      <c r="K10">
        <v>29</v>
      </c>
      <c r="L10">
        <v>0.25</v>
      </c>
      <c r="Q10" s="6"/>
      <c r="R10">
        <v>29</v>
      </c>
      <c r="S10">
        <v>0.25</v>
      </c>
      <c r="T10">
        <v>0.2</v>
      </c>
    </row>
    <row r="11" spans="2:20" x14ac:dyDescent="0.45">
      <c r="C11">
        <v>50</v>
      </c>
      <c r="D11">
        <v>0.75</v>
      </c>
      <c r="H11" s="6"/>
      <c r="K11">
        <v>35</v>
      </c>
      <c r="L11">
        <v>0.4</v>
      </c>
      <c r="Q11" s="6"/>
      <c r="R11">
        <v>35</v>
      </c>
      <c r="S11">
        <v>0.4</v>
      </c>
      <c r="T11">
        <v>0.4</v>
      </c>
    </row>
    <row r="12" spans="2:20" x14ac:dyDescent="0.45">
      <c r="C12">
        <v>100</v>
      </c>
      <c r="D12">
        <v>1</v>
      </c>
      <c r="H12" s="6"/>
      <c r="K12">
        <v>50</v>
      </c>
      <c r="L12">
        <v>0.4</v>
      </c>
      <c r="Q12" s="6"/>
      <c r="R12">
        <v>50</v>
      </c>
      <c r="S12">
        <v>0.4</v>
      </c>
      <c r="T12">
        <v>0.75</v>
      </c>
    </row>
    <row r="13" spans="2:20" x14ac:dyDescent="0.45">
      <c r="C13">
        <v>200</v>
      </c>
      <c r="D13">
        <v>1</v>
      </c>
      <c r="H13" s="6"/>
      <c r="K13">
        <v>100</v>
      </c>
      <c r="L13">
        <v>0.55000000000000004</v>
      </c>
      <c r="Q13" s="6"/>
      <c r="R13">
        <v>100</v>
      </c>
      <c r="S13">
        <v>0.55000000000000004</v>
      </c>
      <c r="T13">
        <v>1</v>
      </c>
    </row>
    <row r="14" spans="2:20" x14ac:dyDescent="0.45">
      <c r="H14" s="6"/>
      <c r="K14">
        <v>200</v>
      </c>
      <c r="L14">
        <v>0.95</v>
      </c>
      <c r="Q14" s="6"/>
      <c r="R14">
        <v>200</v>
      </c>
      <c r="S14">
        <v>0.95</v>
      </c>
      <c r="T14">
        <v>1</v>
      </c>
    </row>
    <row r="15" spans="2:20" x14ac:dyDescent="0.45">
      <c r="H15" s="6"/>
      <c r="Q15" s="6"/>
    </row>
    <row r="16" spans="2:20" x14ac:dyDescent="0.45">
      <c r="H16" s="6"/>
      <c r="Q16" s="6"/>
    </row>
    <row r="17" spans="8:22" x14ac:dyDescent="0.45">
      <c r="H17" s="6"/>
      <c r="Q17" s="6"/>
    </row>
    <row r="18" spans="8:22" x14ac:dyDescent="0.45">
      <c r="H18" s="6"/>
      <c r="Q18" s="6"/>
    </row>
    <row r="19" spans="8:22" x14ac:dyDescent="0.45">
      <c r="H19" s="6"/>
      <c r="Q19" s="6"/>
    </row>
    <row r="20" spans="8:22" x14ac:dyDescent="0.45">
      <c r="H20" s="6"/>
      <c r="Q20" s="6"/>
    </row>
    <row r="21" spans="8:22" x14ac:dyDescent="0.45">
      <c r="H21" s="6"/>
      <c r="Q21" s="6"/>
    </row>
    <row r="22" spans="8:22" x14ac:dyDescent="0.45">
      <c r="H22" s="6"/>
      <c r="Q22" s="6"/>
    </row>
    <row r="23" spans="8:22" x14ac:dyDescent="0.45">
      <c r="H23" s="6"/>
      <c r="Q23" s="6"/>
    </row>
    <row r="24" spans="8:22" x14ac:dyDescent="0.45">
      <c r="H24" s="6"/>
      <c r="Q24" s="6"/>
    </row>
    <row r="25" spans="8:22" x14ac:dyDescent="0.45">
      <c r="H25" s="6"/>
      <c r="Q25" s="6"/>
    </row>
    <row r="26" spans="8:22" x14ac:dyDescent="0.45">
      <c r="H26" s="6"/>
      <c r="Q26" s="6"/>
    </row>
    <row r="27" spans="8:22" x14ac:dyDescent="0.45">
      <c r="H27" s="6"/>
      <c r="Q27" s="6"/>
    </row>
    <row r="28" spans="8:22" x14ac:dyDescent="0.45">
      <c r="H28" s="6"/>
      <c r="Q28" s="6"/>
    </row>
    <row r="29" spans="8:22" x14ac:dyDescent="0.45">
      <c r="H29" s="6"/>
      <c r="Q29" s="6"/>
    </row>
    <row r="30" spans="8:22" x14ac:dyDescent="0.45">
      <c r="H30" s="6"/>
      <c r="Q30" s="6"/>
    </row>
    <row r="31" spans="8:22" x14ac:dyDescent="0.45">
      <c r="H31" s="6"/>
      <c r="Q31" s="6"/>
    </row>
    <row r="32" spans="8:22" x14ac:dyDescent="0.45">
      <c r="H32" s="6"/>
      <c r="Q32" s="6"/>
      <c r="U32" t="s">
        <v>19</v>
      </c>
      <c r="V32" t="s">
        <v>22</v>
      </c>
    </row>
    <row r="33" spans="1:22" x14ac:dyDescent="0.45">
      <c r="C33" t="s">
        <v>50</v>
      </c>
      <c r="D33" t="s">
        <v>55</v>
      </c>
      <c r="H33" s="6"/>
      <c r="J33" t="s">
        <v>16</v>
      </c>
      <c r="K33" t="s">
        <v>17</v>
      </c>
      <c r="Q33" s="6"/>
      <c r="U33">
        <f>'Linearized data'!Z16</f>
        <v>1.4203838248048812E-2</v>
      </c>
      <c r="V33">
        <f>'Linearized data'!W17</f>
        <v>3.119097758955911</v>
      </c>
    </row>
    <row r="34" spans="1:22" x14ac:dyDescent="0.45">
      <c r="C34">
        <f>'Linearized data'!F35</f>
        <v>1.9526259862128381</v>
      </c>
      <c r="D34">
        <f>'Linearized data'!F37</f>
        <v>3015.7384362931734</v>
      </c>
      <c r="H34" s="6"/>
      <c r="J34">
        <f>'Linearized data'!N17</f>
        <v>3.5569677619152071</v>
      </c>
      <c r="K34">
        <f>'Linearized data'!Q16</f>
        <v>611726.97016808193</v>
      </c>
      <c r="Q34" s="6"/>
    </row>
    <row r="35" spans="1:22" x14ac:dyDescent="0.45">
      <c r="H35" s="6"/>
      <c r="Q35" s="6"/>
      <c r="R35" t="s">
        <v>20</v>
      </c>
      <c r="T35" t="s">
        <v>21</v>
      </c>
    </row>
    <row r="36" spans="1:22" x14ac:dyDescent="0.45">
      <c r="H36" s="6"/>
      <c r="Q36" s="6"/>
      <c r="R36" t="s">
        <v>4</v>
      </c>
      <c r="S36" t="s">
        <v>3</v>
      </c>
      <c r="T36" t="s">
        <v>4</v>
      </c>
      <c r="U36" t="s">
        <v>3</v>
      </c>
    </row>
    <row r="37" spans="1:22" x14ac:dyDescent="0.45">
      <c r="B37">
        <v>0</v>
      </c>
      <c r="C37">
        <f>(B37^$C$34)/($D$34 + B37^$C$34)</f>
        <v>0</v>
      </c>
      <c r="H37" s="6"/>
      <c r="J37">
        <v>0</v>
      </c>
      <c r="K37">
        <f>(J37^$J$34)/($K$34 + J37^$J$34)</f>
        <v>0</v>
      </c>
      <c r="Q37" s="6"/>
      <c r="R37">
        <f>C37</f>
        <v>0</v>
      </c>
      <c r="S37">
        <f>K37</f>
        <v>0</v>
      </c>
      <c r="T37">
        <f>R37</f>
        <v>0</v>
      </c>
      <c r="U37">
        <f>(T37^$V$33)/($U$33 + T37^$V$33)</f>
        <v>0</v>
      </c>
    </row>
    <row r="38" spans="1:22" x14ac:dyDescent="0.45">
      <c r="B38">
        <v>5</v>
      </c>
      <c r="C38">
        <f>(B38^$C$34)/($D$34 + B38^$C$34)</f>
        <v>7.6227229289470384E-3</v>
      </c>
      <c r="H38" s="6"/>
      <c r="J38">
        <v>5</v>
      </c>
      <c r="K38">
        <f>(J38^$J$34)/($K$34 + J38^$J$34)</f>
        <v>5.0053990572995061E-4</v>
      </c>
      <c r="Q38" s="6"/>
      <c r="R38">
        <f>C38</f>
        <v>7.6227229289470384E-3</v>
      </c>
      <c r="S38">
        <f>K38</f>
        <v>5.0053990572995061E-4</v>
      </c>
      <c r="T38">
        <f>R38</f>
        <v>7.6227229289470384E-3</v>
      </c>
      <c r="U38">
        <f>(T38^$V$33)/($U$33 + T38^$V$33)</f>
        <v>1.7445409641732149E-5</v>
      </c>
    </row>
    <row r="39" spans="1:22" x14ac:dyDescent="0.45">
      <c r="B39">
        <v>10</v>
      </c>
      <c r="C39">
        <f>(B39^$C$34)/($D$34 + B39^$C$34)</f>
        <v>2.8874060983280575E-2</v>
      </c>
      <c r="H39" s="6"/>
      <c r="J39">
        <v>10</v>
      </c>
      <c r="K39">
        <f>(J39^$J$34)/($K$34 + J39^$J$34)</f>
        <v>5.859464344920181E-3</v>
      </c>
      <c r="Q39" s="6"/>
      <c r="R39">
        <f>C39</f>
        <v>2.8874060983280575E-2</v>
      </c>
      <c r="S39">
        <f>K39</f>
        <v>5.859464344920181E-3</v>
      </c>
      <c r="T39">
        <f>R39</f>
        <v>2.8874060983280575E-2</v>
      </c>
      <c r="U39">
        <f>(T39^$V$33)/($U$33 + T39^$V$33)</f>
        <v>1.1099043014475441E-3</v>
      </c>
    </row>
    <row r="40" spans="1:22" x14ac:dyDescent="0.45">
      <c r="B40">
        <v>15</v>
      </c>
      <c r="C40">
        <f>(B40^$C$34)/($D$34 + B40^$C$34)</f>
        <v>6.1584025751394197E-2</v>
      </c>
      <c r="H40" s="6"/>
      <c r="J40">
        <v>15</v>
      </c>
      <c r="K40">
        <f>(J40^$J$34)/($K$34 + J40^$J$34)</f>
        <v>2.4325731928410189E-2</v>
      </c>
      <c r="Q40" s="6"/>
      <c r="R40">
        <f>C40</f>
        <v>6.1584025751394197E-2</v>
      </c>
      <c r="S40">
        <f>K40</f>
        <v>2.4325731928410189E-2</v>
      </c>
      <c r="T40">
        <f>R40</f>
        <v>6.1584025751394197E-2</v>
      </c>
      <c r="U40">
        <f>(T40^$V$33)/($U$33 + T40^$V$33)</f>
        <v>1.1660920558195779E-2</v>
      </c>
    </row>
    <row r="41" spans="1:22" x14ac:dyDescent="0.45">
      <c r="B41">
        <v>20</v>
      </c>
      <c r="C41">
        <f>(B41^$C$34)/($D$34 + B41^$C$34)</f>
        <v>0.10321006094349007</v>
      </c>
      <c r="H41" s="6"/>
      <c r="J41">
        <v>20</v>
      </c>
      <c r="K41">
        <f>(J41^$J$34)/($K$34 + J41^$J$34)</f>
        <v>6.4868912669629672E-2</v>
      </c>
      <c r="Q41" s="6"/>
      <c r="R41">
        <f>C41</f>
        <v>0.10321006094349007</v>
      </c>
      <c r="S41">
        <f>K41</f>
        <v>6.4868912669629672E-2</v>
      </c>
      <c r="T41">
        <f>R41</f>
        <v>0.10321006094349007</v>
      </c>
      <c r="U41">
        <f>(T41^$V$33)/($U$33 + T41^$V$33)</f>
        <v>5.5766852382583415E-2</v>
      </c>
    </row>
    <row r="42" spans="1:22" x14ac:dyDescent="0.45">
      <c r="B42">
        <v>25</v>
      </c>
      <c r="C42">
        <f>(B42^$C$34)/($D$34 + B42^$C$34)</f>
        <v>0.1510564074414163</v>
      </c>
      <c r="H42" s="6"/>
      <c r="J42">
        <v>25</v>
      </c>
      <c r="K42">
        <f>(J42^$J$34)/($K$34 + J42^$J$34)</f>
        <v>0.13300992310737172</v>
      </c>
      <c r="Q42" s="6"/>
      <c r="R42">
        <f>C42</f>
        <v>0.1510564074414163</v>
      </c>
      <c r="S42">
        <f>K42</f>
        <v>0.13300992310737172</v>
      </c>
      <c r="T42">
        <f>R42</f>
        <v>0.1510564074414163</v>
      </c>
      <c r="U42">
        <f>(T42^$V$33)/($U$33 + T42^$V$33)</f>
        <v>0.16230596235209421</v>
      </c>
    </row>
    <row r="43" spans="1:22" x14ac:dyDescent="0.45">
      <c r="B43">
        <v>30</v>
      </c>
      <c r="C43">
        <f>(B43^$C$34)/($D$34 + B43^$C$34)</f>
        <v>0.20256595233419791</v>
      </c>
      <c r="H43" s="6"/>
      <c r="J43">
        <v>30</v>
      </c>
      <c r="K43">
        <f>(J43^$J$34)/($K$34 + J43^$J$34)</f>
        <v>0.22686616716192137</v>
      </c>
      <c r="Q43" s="6"/>
      <c r="R43">
        <f>C43</f>
        <v>0.20256595233419791</v>
      </c>
      <c r="S43">
        <f>K43</f>
        <v>0.22686616716192137</v>
      </c>
      <c r="T43">
        <f>R43</f>
        <v>0.20256595233419791</v>
      </c>
      <c r="U43">
        <f>(T43^$V$33)/($U$33 + T43^$V$33)</f>
        <v>0.32607566538513949</v>
      </c>
    </row>
    <row r="44" spans="1:22" x14ac:dyDescent="0.45">
      <c r="B44">
        <v>35</v>
      </c>
      <c r="C44">
        <f>(B44^$C$34)/($D$34 + B44^$C$34)</f>
        <v>0.25552957218715278</v>
      </c>
      <c r="H44" s="6"/>
      <c r="J44">
        <v>35</v>
      </c>
      <c r="K44">
        <f>(J44^$J$34)/($K$34 + J44^$J$34)</f>
        <v>0.33675631636446507</v>
      </c>
      <c r="Q44" s="6"/>
      <c r="R44">
        <f>C44</f>
        <v>0.25552957218715278</v>
      </c>
      <c r="S44">
        <f>K44</f>
        <v>0.33675631636446507</v>
      </c>
      <c r="T44">
        <f>R44</f>
        <v>0.25552957218715278</v>
      </c>
      <c r="U44">
        <f>(T44^$V$33)/($U$33 + T44^$V$33)</f>
        <v>0.49962315706733063</v>
      </c>
    </row>
    <row r="45" spans="1:22" x14ac:dyDescent="0.45">
      <c r="B45">
        <v>40</v>
      </c>
      <c r="C45">
        <f>(B45^$C$34)/($D$34 + B45^$C$34)</f>
        <v>0.308189308703888</v>
      </c>
      <c r="H45" s="6"/>
      <c r="J45">
        <v>40</v>
      </c>
      <c r="K45">
        <f>(J45^$J$34)/($K$34 + J45^$J$34)</f>
        <v>0.44946908465275848</v>
      </c>
      <c r="Q45" s="6"/>
      <c r="R45">
        <f>C45</f>
        <v>0.308189308703888</v>
      </c>
      <c r="S45">
        <f>K45</f>
        <v>0.44946908465275848</v>
      </c>
      <c r="T45">
        <f>R45</f>
        <v>0.308189308703888</v>
      </c>
      <c r="U45">
        <f>(T45^$V$33)/($U$33 + T45^$V$33)</f>
        <v>0.64174292099239572</v>
      </c>
    </row>
    <row r="46" spans="1:22" x14ac:dyDescent="0.45">
      <c r="A46" s="7"/>
      <c r="B46" s="7">
        <v>45</v>
      </c>
      <c r="C46" s="7">
        <f>(B46^$C$34)/($D$34 + B46^$C$34)</f>
        <v>0.35925205756289952</v>
      </c>
      <c r="D46" s="7"/>
      <c r="E46" s="7"/>
      <c r="H46" s="6"/>
      <c r="I46" s="7"/>
      <c r="J46" s="7">
        <v>45</v>
      </c>
      <c r="K46" s="7">
        <f>(J46^$J$34)/($K$34 + J46^$J$34)</f>
        <v>0.55382423922066037</v>
      </c>
      <c r="L46" s="7"/>
      <c r="M46" s="7"/>
      <c r="N46" s="7"/>
      <c r="Q46" s="6"/>
      <c r="R46">
        <f>C46</f>
        <v>0.35925205756289952</v>
      </c>
      <c r="S46">
        <f>K46</f>
        <v>0.55382423922066037</v>
      </c>
      <c r="T46">
        <f>R46</f>
        <v>0.35925205756289952</v>
      </c>
      <c r="U46">
        <f>(T46^$V$33)/($U$33 + T46^$V$33)</f>
        <v>0.74290564759615185</v>
      </c>
    </row>
    <row r="47" spans="1:22" x14ac:dyDescent="0.45">
      <c r="A47" s="7"/>
      <c r="B47" s="7">
        <v>50</v>
      </c>
      <c r="C47" s="7">
        <f>(B47^$C$34)/($D$34 + B47^$C$34)</f>
        <v>0.40784475939518144</v>
      </c>
      <c r="D47" s="7"/>
      <c r="E47" s="7"/>
      <c r="H47" s="6"/>
      <c r="I47" s="7"/>
      <c r="J47" s="7">
        <v>50</v>
      </c>
      <c r="K47" s="7">
        <f>(J47^$J$34)/($K$34 + J47^$J$34)</f>
        <v>0.64357124908688734</v>
      </c>
      <c r="L47" s="7"/>
      <c r="M47" s="7"/>
      <c r="N47" s="7"/>
      <c r="Q47" s="6"/>
      <c r="R47">
        <f>C47</f>
        <v>0.40784475939518144</v>
      </c>
      <c r="S47">
        <f>K47</f>
        <v>0.64357124908688734</v>
      </c>
      <c r="T47">
        <f>R47</f>
        <v>0.40784475939518144</v>
      </c>
      <c r="U47">
        <f>(T47^$V$33)/($U$33 + T47^$V$33)</f>
        <v>0.81104612625185812</v>
      </c>
    </row>
    <row r="48" spans="1:22" x14ac:dyDescent="0.45">
      <c r="A48" s="7"/>
      <c r="B48" s="7">
        <v>55</v>
      </c>
      <c r="C48" s="7">
        <f>(B48^$C$34)/($D$34 + B48^$C$34)</f>
        <v>0.45344100311471719</v>
      </c>
      <c r="D48" s="7"/>
      <c r="E48" s="7"/>
      <c r="H48" s="6"/>
      <c r="I48" s="7"/>
      <c r="J48" s="7">
        <v>55</v>
      </c>
      <c r="K48" s="7">
        <f>(J48^$J$34)/($K$34 + J48^$J$34)</f>
        <v>0.71705775979474262</v>
      </c>
      <c r="L48" s="7"/>
      <c r="M48" s="7"/>
      <c r="N48" s="7"/>
      <c r="Q48" s="6"/>
      <c r="R48">
        <f>C48</f>
        <v>0.45344100311471719</v>
      </c>
      <c r="S48">
        <f>K48</f>
        <v>0.71705775979474262</v>
      </c>
      <c r="T48">
        <f>R48</f>
        <v>0.45344100311471719</v>
      </c>
      <c r="U48">
        <f>(T48^$V$33)/($U$33 + T48^$V$33)</f>
        <v>0.85660569267040743</v>
      </c>
    </row>
    <row r="49" spans="2:21" x14ac:dyDescent="0.45">
      <c r="B49">
        <v>60</v>
      </c>
      <c r="C49">
        <f>(B49^$C$34)/($D$34 + B49^$C$34)</f>
        <v>0.49578099731120834</v>
      </c>
      <c r="H49" s="6"/>
      <c r="I49" s="7"/>
      <c r="J49" s="7">
        <v>60</v>
      </c>
      <c r="K49" s="7">
        <f>(J49^$J$34)/($K$34 + J49^$J$34)</f>
        <v>0.77546134815133694</v>
      </c>
      <c r="L49" s="7"/>
      <c r="M49" s="7"/>
      <c r="N49" s="7"/>
      <c r="Q49" s="6"/>
      <c r="R49">
        <f>C49</f>
        <v>0.49578099731120834</v>
      </c>
      <c r="S49">
        <f>K49</f>
        <v>0.77546134815133694</v>
      </c>
      <c r="T49">
        <f>R49</f>
        <v>0.49578099731120834</v>
      </c>
      <c r="U49">
        <f>(T49^$V$33)/($U$33 + T49^$V$33)</f>
        <v>0.88753626837441668</v>
      </c>
    </row>
    <row r="50" spans="2:21" x14ac:dyDescent="0.45">
      <c r="B50">
        <v>65</v>
      </c>
      <c r="C50">
        <f>(B50^$C$34)/($D$34 + B50^$C$34)</f>
        <v>0.53479791891233674</v>
      </c>
      <c r="H50" s="6"/>
      <c r="I50" s="7"/>
      <c r="J50" s="7">
        <v>65</v>
      </c>
      <c r="K50" s="7">
        <f>(J50^$J$34)/($K$34 + J50^$J$34)</f>
        <v>0.82114431324716564</v>
      </c>
      <c r="L50" s="7"/>
      <c r="M50" s="7"/>
      <c r="N50" s="7"/>
      <c r="Q50" s="6"/>
      <c r="R50">
        <f>C50</f>
        <v>0.53479791891233674</v>
      </c>
      <c r="S50">
        <f>K50</f>
        <v>0.82114431324716564</v>
      </c>
      <c r="T50">
        <f>R50</f>
        <v>0.53479791891233674</v>
      </c>
      <c r="U50">
        <f>(T50^$V$33)/($U$33 + T50^$V$33)</f>
        <v>0.90905120763156666</v>
      </c>
    </row>
    <row r="51" spans="2:21" x14ac:dyDescent="0.45">
      <c r="B51">
        <v>70</v>
      </c>
      <c r="C51">
        <f>(B51^$C$34)/($D$34 + B51^$C$34)</f>
        <v>0.57055654803761591</v>
      </c>
      <c r="H51" s="6"/>
      <c r="J51">
        <v>70</v>
      </c>
      <c r="K51">
        <f>(J51^$J$34)/($K$34 + J51^$J$34)</f>
        <v>0.8566474256339216</v>
      </c>
      <c r="Q51" s="6"/>
      <c r="R51">
        <f>C51</f>
        <v>0.57055654803761591</v>
      </c>
      <c r="S51">
        <f>K51</f>
        <v>0.8566474256339216</v>
      </c>
      <c r="T51">
        <f>R51</f>
        <v>0.57055654803761591</v>
      </c>
      <c r="U51">
        <f>(T51^$V$33)/($U$33 + T51^$V$33)</f>
        <v>0.92442058544553507</v>
      </c>
    </row>
    <row r="52" spans="2:21" x14ac:dyDescent="0.45">
      <c r="B52">
        <v>75</v>
      </c>
      <c r="C52">
        <f>(B52^$C$34)/($D$34 + B52^$C$34)</f>
        <v>0.60320551565203306</v>
      </c>
      <c r="H52" s="6"/>
      <c r="J52">
        <v>75</v>
      </c>
      <c r="K52">
        <f>(J52^$J$34)/($K$34 + J52^$J$34)</f>
        <v>0.8842313258499207</v>
      </c>
      <c r="Q52" s="6"/>
      <c r="R52">
        <f>C52</f>
        <v>0.60320551565203306</v>
      </c>
      <c r="S52">
        <f>K52</f>
        <v>0.8842313258499207</v>
      </c>
      <c r="T52">
        <f>R52</f>
        <v>0.60320551565203306</v>
      </c>
      <c r="U52">
        <f>(T52^$V$33)/($U$33 + T52^$V$33)</f>
        <v>0.93568870106948976</v>
      </c>
    </row>
    <row r="53" spans="2:21" x14ac:dyDescent="0.45">
      <c r="B53">
        <v>80</v>
      </c>
      <c r="C53">
        <f>(B53^$C$34)/($D$34 + B53^$C$34)</f>
        <v>0.63294203765594348</v>
      </c>
      <c r="H53" s="6"/>
      <c r="J53">
        <v>80</v>
      </c>
      <c r="K53">
        <f>(J53^$J$34)/($K$34 + J53^$J$34)</f>
        <v>0.90573921189741646</v>
      </c>
      <c r="Q53" s="6"/>
      <c r="R53">
        <f>C53</f>
        <v>0.63294203765594348</v>
      </c>
      <c r="S53">
        <f>K53</f>
        <v>0.90573921189741646</v>
      </c>
      <c r="T53">
        <f>R53</f>
        <v>0.63294203765594348</v>
      </c>
      <c r="U53">
        <f>(T53^$V$33)/($U$33 + T53^$V$33)</f>
        <v>0.9441513568330977</v>
      </c>
    </row>
    <row r="54" spans="2:21" x14ac:dyDescent="0.45">
      <c r="B54">
        <v>85</v>
      </c>
      <c r="C54">
        <f>(B54^$C$34)/($D$34 + B54^$C$34)</f>
        <v>0.65998700121642695</v>
      </c>
      <c r="H54" s="6"/>
      <c r="J54">
        <v>85</v>
      </c>
      <c r="K54">
        <f>(J54^$J$34)/($K$34 + J54^$J$34)</f>
        <v>0.92260835243062322</v>
      </c>
      <c r="Q54" s="6"/>
      <c r="R54">
        <f>C54</f>
        <v>0.65998700121642695</v>
      </c>
      <c r="S54">
        <f>K54</f>
        <v>0.92260835243062322</v>
      </c>
      <c r="T54">
        <f>R54</f>
        <v>0.65998700121642695</v>
      </c>
      <c r="U54">
        <f>(T54^$V$33)/($U$33 + T54^$V$33)</f>
        <v>0.95064719137188158</v>
      </c>
    </row>
    <row r="55" spans="2:21" x14ac:dyDescent="0.45">
      <c r="B55">
        <v>90</v>
      </c>
      <c r="C55">
        <f>(B55^$C$34)/($D$34 + B55^$C$34)</f>
        <v>0.68456809517671735</v>
      </c>
      <c r="H55" s="6"/>
      <c r="J55">
        <v>90</v>
      </c>
      <c r="K55">
        <f>(J55^$J$34)/($K$34 + J55^$J$34)</f>
        <v>0.93593432607977711</v>
      </c>
      <c r="Q55" s="6"/>
      <c r="R55">
        <f>C55</f>
        <v>0.68456809517671735</v>
      </c>
      <c r="S55">
        <f>K55</f>
        <v>0.93593432607977711</v>
      </c>
      <c r="T55">
        <f>R55</f>
        <v>0.68456809517671735</v>
      </c>
      <c r="U55">
        <f>(T55^$V$33)/($U$33 + T55^$V$33)</f>
        <v>0.95573166023000966</v>
      </c>
    </row>
    <row r="56" spans="2:21" x14ac:dyDescent="0.45">
      <c r="B56">
        <v>95</v>
      </c>
      <c r="C56">
        <f>(B56^$C$34)/($D$34 + B56^$C$34)</f>
        <v>0.70690890734813827</v>
      </c>
      <c r="H56" s="6"/>
      <c r="J56">
        <v>95</v>
      </c>
      <c r="K56">
        <f>(J56^$J$34)/($K$34 + J56^$J$34)</f>
        <v>0.94654366551123459</v>
      </c>
      <c r="Q56" s="6"/>
      <c r="R56">
        <f>C56</f>
        <v>0.70690890734813827</v>
      </c>
      <c r="S56">
        <f>K56</f>
        <v>0.94654366551123459</v>
      </c>
      <c r="T56">
        <f>R56</f>
        <v>0.70690890734813827</v>
      </c>
      <c r="U56">
        <f>(T56^$V$33)/($U$33 + T56^$V$33)</f>
        <v>0.95978129231839082</v>
      </c>
    </row>
    <row r="57" spans="2:21" x14ac:dyDescent="0.45">
      <c r="B57">
        <v>100</v>
      </c>
      <c r="C57">
        <f>(B57^$C$34)/($D$34 + B57^$C$34)</f>
        <v>0.72722228926684995</v>
      </c>
      <c r="H57" s="6"/>
      <c r="J57">
        <v>100</v>
      </c>
      <c r="K57">
        <f>(J57^$J$34)/($K$34 + J57^$J$34)</f>
        <v>0.9550580537749741</v>
      </c>
      <c r="Q57" s="6"/>
      <c r="R57">
        <f>C57</f>
        <v>0.72722228926684995</v>
      </c>
      <c r="S57">
        <f>K57</f>
        <v>0.9550580537749741</v>
      </c>
      <c r="T57">
        <f>R57</f>
        <v>0.72722228926684995</v>
      </c>
      <c r="U57">
        <f>(T57^$V$33)/($U$33 + T57^$V$33)</f>
        <v>0.9630570709029429</v>
      </c>
    </row>
    <row r="58" spans="2:21" x14ac:dyDescent="0.45">
      <c r="B58">
        <v>105</v>
      </c>
      <c r="C58">
        <f>(B58^$C$34)/($D$34 + B58^$C$34)</f>
        <v>0.74570667808134439</v>
      </c>
      <c r="H58" s="6"/>
      <c r="J58">
        <v>105</v>
      </c>
      <c r="K58">
        <f>(J58^$J$34)/($K$34 + J58^$J$34)</f>
        <v>0.96194576145889343</v>
      </c>
      <c r="Q58" s="6"/>
      <c r="R58">
        <f>C58</f>
        <v>0.74570667808134439</v>
      </c>
      <c r="S58">
        <f>K58</f>
        <v>0.96194576145889343</v>
      </c>
      <c r="T58">
        <f>R58</f>
        <v>0.74570667808134439</v>
      </c>
      <c r="U58">
        <f>(T58^$V$33)/($U$33 + T58^$V$33)</f>
        <v>0.9657437066274519</v>
      </c>
    </row>
    <row r="59" spans="2:21" x14ac:dyDescent="0.45">
      <c r="B59">
        <v>110</v>
      </c>
      <c r="C59">
        <f>(B59^$C$34)/($D$34 + B59^$C$34)</f>
        <v>0.76254440584213723</v>
      </c>
      <c r="H59" s="6"/>
      <c r="J59">
        <v>110</v>
      </c>
      <c r="K59">
        <f>(J59^$J$34)/($K$34 + J59^$J$34)</f>
        <v>0.96756095990297264</v>
      </c>
      <c r="Q59" s="6"/>
      <c r="R59">
        <f>C59</f>
        <v>0.76254440584213723</v>
      </c>
      <c r="S59">
        <f>K59</f>
        <v>0.96756095990297264</v>
      </c>
      <c r="T59">
        <f>R59</f>
        <v>0.76254440584213723</v>
      </c>
      <c r="U59">
        <f>(T59^$V$33)/($U$33 + T59^$V$33)</f>
        <v>0.96797448175918255</v>
      </c>
    </row>
    <row r="60" spans="2:21" x14ac:dyDescent="0.45">
      <c r="B60">
        <v>115</v>
      </c>
      <c r="C60">
        <f>(B60^$C$34)/($D$34 + B60^$C$34)</f>
        <v>0.77790130033603266</v>
      </c>
      <c r="H60" s="6"/>
      <c r="J60">
        <v>115</v>
      </c>
      <c r="K60">
        <f>(J60^$J$34)/($K$34 + J60^$J$34)</f>
        <v>0.97217306163979134</v>
      </c>
      <c r="Q60" s="6"/>
      <c r="R60">
        <f>C60</f>
        <v>0.77790130033603266</v>
      </c>
      <c r="S60">
        <f>K60</f>
        <v>0.97217306163979134</v>
      </c>
      <c r="T60">
        <f>R60</f>
        <v>0.77790130033603266</v>
      </c>
      <c r="U60">
        <f>(T60^$V$33)/($U$33 + T60^$V$33)</f>
        <v>0.9698472981276397</v>
      </c>
    </row>
    <row r="61" spans="2:21" x14ac:dyDescent="0.45">
      <c r="B61">
        <v>120</v>
      </c>
      <c r="C61">
        <f>(B61^$C$34)/($D$34 + B61^$C$34)</f>
        <v>0.79192709055467558</v>
      </c>
      <c r="H61" s="6"/>
      <c r="J61">
        <v>120</v>
      </c>
      <c r="K61">
        <f>(J61^$J$34)/($K$34 + J61^$J$34)</f>
        <v>0.97598837189091503</v>
      </c>
      <c r="Q61" s="6"/>
      <c r="R61">
        <f>C61</f>
        <v>0.79192709055467558</v>
      </c>
      <c r="S61">
        <f>K61</f>
        <v>0.97598837189091503</v>
      </c>
      <c r="T61">
        <f>R61</f>
        <v>0.79192709055467558</v>
      </c>
      <c r="U61">
        <f>(T61^$V$33)/($U$33 + T61^$V$33)</f>
        <v>0.97143525540466347</v>
      </c>
    </row>
    <row r="62" spans="2:21" x14ac:dyDescent="0.45">
      <c r="B62">
        <v>125</v>
      </c>
      <c r="C62">
        <f>(B62^$C$34)/($D$34 + B62^$C$34)</f>
        <v>0.80475628369881191</v>
      </c>
      <c r="H62" s="6"/>
      <c r="J62">
        <v>125</v>
      </c>
      <c r="K62">
        <f>(J62^$J$34)/($K$34 + J62^$J$34)</f>
        <v>0.97916600105777951</v>
      </c>
      <c r="Q62" s="6"/>
      <c r="R62">
        <f>C62</f>
        <v>0.80475628369881191</v>
      </c>
      <c r="S62">
        <f>K62</f>
        <v>0.97916600105777951</v>
      </c>
      <c r="T62">
        <f>R62</f>
        <v>0.80475628369881191</v>
      </c>
      <c r="U62">
        <f>(T62^$V$33)/($U$33 + T62^$V$33)</f>
        <v>0.97279375992075545</v>
      </c>
    </row>
    <row r="63" spans="2:21" x14ac:dyDescent="0.45">
      <c r="B63">
        <v>130</v>
      </c>
      <c r="C63">
        <f>(B63^$C$34)/($D$34 + B63^$C$34)</f>
        <v>0.81650929091059421</v>
      </c>
      <c r="H63" s="6"/>
      <c r="J63">
        <v>130</v>
      </c>
      <c r="K63">
        <f>(J63^$J$34)/($K$34 + J63^$J$34)</f>
        <v>0.98182956275146638</v>
      </c>
      <c r="Q63" s="6"/>
      <c r="R63">
        <f>C63</f>
        <v>0.81650929091059421</v>
      </c>
      <c r="S63">
        <f>K63</f>
        <v>0.98182956275146638</v>
      </c>
      <c r="T63">
        <f>R63</f>
        <v>0.81650929091059421</v>
      </c>
      <c r="U63">
        <f>(T63^$V$33)/($U$33 + T63^$V$33)</f>
        <v>0.97396538967734902</v>
      </c>
    </row>
    <row r="64" spans="2:21" x14ac:dyDescent="0.45">
      <c r="B64">
        <v>135</v>
      </c>
      <c r="C64">
        <f>(B64^$C$34)/($D$34 + B64^$C$34)</f>
        <v>0.82729365639210717</v>
      </c>
      <c r="H64" s="6"/>
      <c r="J64">
        <v>135</v>
      </c>
      <c r="K64">
        <f>(J64^$J$34)/($K$34 + J64^$J$34)</f>
        <v>0.98407579927255906</v>
      </c>
      <c r="Q64" s="6"/>
      <c r="R64">
        <f>C64</f>
        <v>0.82729365639210717</v>
      </c>
      <c r="S64">
        <f>K64</f>
        <v>0.98407579927255906</v>
      </c>
      <c r="T64">
        <f>R64</f>
        <v>0.82729365639210717</v>
      </c>
      <c r="U64">
        <f>(T64^$V$33)/($U$33 + T64^$V$33)</f>
        <v>0.97498328103822918</v>
      </c>
    </row>
    <row r="65" spans="2:21" x14ac:dyDescent="0.45">
      <c r="B65">
        <v>140</v>
      </c>
      <c r="C65">
        <f>(B65^$C$34)/($D$34 + B65^$C$34)</f>
        <v>0.83720529802879207</v>
      </c>
      <c r="H65" s="6"/>
      <c r="J65">
        <v>140</v>
      </c>
      <c r="K65">
        <f>(J65^$J$34)/($K$34 + J65^$J$34)</f>
        <v>0.98598097126453099</v>
      </c>
      <c r="Q65" s="6"/>
      <c r="R65">
        <f>C65</f>
        <v>0.83720529802879207</v>
      </c>
      <c r="S65">
        <f>K65</f>
        <v>0.98598097126453099</v>
      </c>
      <c r="T65">
        <f>R65</f>
        <v>0.83720529802879207</v>
      </c>
      <c r="U65">
        <f>(T65^$V$33)/($U$33 + T65^$V$33)</f>
        <v>0.97587352414977235</v>
      </c>
    </row>
    <row r="66" spans="2:21" x14ac:dyDescent="0.45">
      <c r="B66">
        <v>145</v>
      </c>
      <c r="C66">
        <f>(B66^$C$34)/($D$34 + B66^$C$34)</f>
        <v>0.84632970392959828</v>
      </c>
      <c r="H66" s="6"/>
      <c r="J66">
        <v>145</v>
      </c>
      <c r="K66">
        <f>(J66^$J$34)/($K$34 + J66^$J$34)</f>
        <v>0.98760561807453662</v>
      </c>
      <c r="Q66" s="6"/>
      <c r="R66">
        <f>C66</f>
        <v>0.84632970392959828</v>
      </c>
      <c r="S66">
        <f>K66</f>
        <v>0.98760561807453662</v>
      </c>
      <c r="T66">
        <f>R66</f>
        <v>0.84632970392959828</v>
      </c>
      <c r="U66">
        <f>(T66^$V$33)/($U$33 + T66^$V$33)</f>
        <v>0.97665688256611116</v>
      </c>
    </row>
    <row r="67" spans="2:21" x14ac:dyDescent="0.45">
      <c r="B67">
        <v>150</v>
      </c>
      <c r="C67">
        <f>(B67^$C$34)/($D$34 + B67^$C$34)</f>
        <v>0.85474305352085311</v>
      </c>
      <c r="H67" s="6"/>
      <c r="J67">
        <v>150</v>
      </c>
      <c r="K67">
        <f>(J67^$J$34)/($K$34 + J67^$J$34)</f>
        <v>0.98899812663313347</v>
      </c>
      <c r="Q67" s="6"/>
      <c r="R67">
        <f>C67</f>
        <v>0.85474305352085311</v>
      </c>
      <c r="S67">
        <f>K67</f>
        <v>0.98899812663313347</v>
      </c>
      <c r="T67">
        <f>R67</f>
        <v>0.85474305352085311</v>
      </c>
      <c r="U67">
        <f>(T67^$V$33)/($U$33 + T67^$V$33)</f>
        <v>0.97735004492553335</v>
      </c>
    </row>
    <row r="68" spans="2:21" x14ac:dyDescent="0.45">
      <c r="B68">
        <v>155</v>
      </c>
      <c r="C68">
        <f>(B68^$C$34)/($D$34 + B68^$C$34)</f>
        <v>0.86251324769183968</v>
      </c>
      <c r="H68" s="6"/>
      <c r="J68">
        <v>155</v>
      </c>
      <c r="K68">
        <f>(J68^$J$34)/($K$34 + J68^$J$34)</f>
        <v>0.99019742480166451</v>
      </c>
      <c r="Q68" s="6"/>
      <c r="R68">
        <f>C68</f>
        <v>0.86251324769183968</v>
      </c>
      <c r="S68">
        <f>K68</f>
        <v>0.99019742480166451</v>
      </c>
      <c r="T68">
        <f>R68</f>
        <v>0.86251324769183968</v>
      </c>
      <c r="U68">
        <f>(T68^$V$33)/($U$33 + T68^$V$33)</f>
        <v>0.97796654783573689</v>
      </c>
    </row>
    <row r="69" spans="2:21" x14ac:dyDescent="0.45">
      <c r="B69">
        <v>160</v>
      </c>
      <c r="C69">
        <f>(B69^$C$34)/($D$34 + B69^$C$34)</f>
        <v>0.86970084262627134</v>
      </c>
      <c r="H69" s="6"/>
      <c r="J69">
        <v>160</v>
      </c>
      <c r="K69">
        <f>(J69^$J$34)/($K$34 + J69^$J$34)</f>
        <v>0.99123502771589744</v>
      </c>
      <c r="Q69" s="6"/>
      <c r="R69">
        <f>C69</f>
        <v>0.86970084262627134</v>
      </c>
      <c r="S69">
        <f>K69</f>
        <v>0.99123502771589744</v>
      </c>
      <c r="T69">
        <f>R69</f>
        <v>0.86970084262627134</v>
      </c>
      <c r="U69">
        <f>(T69^$V$33)/($U$33 + T69^$V$33)</f>
        <v>0.97851746456256139</v>
      </c>
    </row>
    <row r="70" spans="2:21" x14ac:dyDescent="0.45">
      <c r="B70">
        <v>165</v>
      </c>
      <c r="C70">
        <f>(B70^$C$34)/($D$34 + B70^$C$34)</f>
        <v>0.87635988821937882</v>
      </c>
      <c r="H70" s="6"/>
      <c r="J70">
        <v>165</v>
      </c>
      <c r="K70">
        <f>(J70^$J$34)/($K$34 + J70^$J$34)</f>
        <v>0.99213660306955642</v>
      </c>
      <c r="Q70" s="6"/>
      <c r="R70">
        <f>C70</f>
        <v>0.87635988821937882</v>
      </c>
      <c r="S70">
        <f>K70</f>
        <v>0.99213660306955642</v>
      </c>
      <c r="T70">
        <f>R70</f>
        <v>0.87635988821937882</v>
      </c>
      <c r="U70">
        <f>(T70^$V$33)/($U$33 + T70^$V$33)</f>
        <v>0.97901192475075427</v>
      </c>
    </row>
    <row r="71" spans="2:21" x14ac:dyDescent="0.45">
      <c r="B71">
        <v>170</v>
      </c>
      <c r="C71">
        <f>(B71^$C$34)/($D$34 + B71^$C$34)</f>
        <v>0.88253867566266953</v>
      </c>
      <c r="H71" s="6"/>
      <c r="J71">
        <v>170</v>
      </c>
      <c r="K71">
        <f>(J71^$J$34)/($K$34 + J71^$J$34)</f>
        <v>0.99292317643217698</v>
      </c>
      <c r="Q71" s="6"/>
      <c r="R71">
        <f>C71</f>
        <v>0.88253867566266953</v>
      </c>
      <c r="S71">
        <f>K71</f>
        <v>0.99292317643217698</v>
      </c>
      <c r="T71">
        <f>R71</f>
        <v>0.88253867566266953</v>
      </c>
      <c r="U71">
        <f>(T71^$V$33)/($U$33 + T71^$V$33)</f>
        <v>0.97945751076531373</v>
      </c>
    </row>
    <row r="72" spans="2:21" x14ac:dyDescent="0.45">
      <c r="B72">
        <v>175</v>
      </c>
      <c r="C72">
        <f>(B72^$C$34)/($D$34 + B72^$C$34)</f>
        <v>0.88828040076287129</v>
      </c>
      <c r="H72" s="6"/>
      <c r="J72">
        <v>175</v>
      </c>
      <c r="K72">
        <f>(J72^$J$34)/($K$34 + J72^$J$34)</f>
        <v>0.99361206546218128</v>
      </c>
      <c r="Q72" s="6"/>
      <c r="R72">
        <f>C72</f>
        <v>0.88828040076287129</v>
      </c>
      <c r="S72">
        <f>K72</f>
        <v>0.99361206546218128</v>
      </c>
      <c r="T72">
        <f>R72</f>
        <v>0.88828040076287129</v>
      </c>
      <c r="U72">
        <f>(T72^$V$33)/($U$33 + T72^$V$33)</f>
        <v>0.97986056292164525</v>
      </c>
    </row>
    <row r="73" spans="2:21" x14ac:dyDescent="0.45">
      <c r="B73">
        <v>180</v>
      </c>
      <c r="C73">
        <f>(B73^$C$34)/($D$34 + B73^$C$34)</f>
        <v>0.89362375045125353</v>
      </c>
      <c r="H73" s="6"/>
      <c r="J73">
        <v>180</v>
      </c>
      <c r="K73">
        <f>(J73^$J$34)/($K$34 + J73^$J$34)</f>
        <v>0.99421760861249209</v>
      </c>
      <c r="Q73" s="6"/>
      <c r="R73">
        <f>C73</f>
        <v>0.89362375045125353</v>
      </c>
      <c r="S73">
        <f>K73</f>
        <v>0.99421760861249209</v>
      </c>
      <c r="T73">
        <f>R73</f>
        <v>0.89362375045125353</v>
      </c>
      <c r="U73">
        <f>(T73^$V$33)/($U$33 + T73^$V$33)</f>
        <v>0.98022641671842992</v>
      </c>
    </row>
    <row r="74" spans="2:21" x14ac:dyDescent="0.45">
      <c r="B74">
        <v>185</v>
      </c>
      <c r="C74">
        <f>(B74^$C$34)/($D$34 + B74^$C$34)</f>
        <v>0.89860342014159289</v>
      </c>
      <c r="H74" s="6"/>
      <c r="J74">
        <v>185</v>
      </c>
      <c r="K74">
        <f>(J74^$J$34)/($K$34 + J74^$J$34)</f>
        <v>0.99475173705219966</v>
      </c>
      <c r="Q74" s="6"/>
      <c r="R74">
        <f>C74</f>
        <v>0.89860342014159289</v>
      </c>
      <c r="S74">
        <f>K74</f>
        <v>0.99475173705219966</v>
      </c>
      <c r="T74">
        <f>R74</f>
        <v>0.89860342014159289</v>
      </c>
      <c r="U74">
        <f>(T74^$V$33)/($U$33 + T74^$V$33)</f>
        <v>0.98055958881676086</v>
      </c>
    </row>
    <row r="75" spans="2:21" x14ac:dyDescent="0.45">
      <c r="B75">
        <v>190</v>
      </c>
      <c r="C75">
        <f>(B75^$C$34)/($D$34 + B75^$C$34)</f>
        <v>0.90325056938150139</v>
      </c>
      <c r="H75" s="6"/>
      <c r="J75">
        <v>190</v>
      </c>
      <c r="K75">
        <f>(J75^$J$34)/($K$34 + J75^$J$34)</f>
        <v>0.99522442622115725</v>
      </c>
      <c r="Q75" s="6"/>
      <c r="R75">
        <f>C75</f>
        <v>0.90325056938150139</v>
      </c>
      <c r="S75">
        <f>K75</f>
        <v>0.99522442622115725</v>
      </c>
      <c r="T75">
        <f>R75</f>
        <v>0.90325056938150139</v>
      </c>
      <c r="U75">
        <f>(T75^$V$33)/($U$33 + T75^$V$33)</f>
        <v>0.98086392402350076</v>
      </c>
    </row>
    <row r="76" spans="2:21" x14ac:dyDescent="0.45">
      <c r="B76">
        <v>195</v>
      </c>
      <c r="C76">
        <f>(B76^$C$34)/($D$34 + B76^$C$34)</f>
        <v>0.90759322279220178</v>
      </c>
      <c r="H76" s="6"/>
      <c r="J76">
        <v>195</v>
      </c>
      <c r="K76">
        <f>(J76^$J$34)/($K$34 + J76^$J$34)</f>
        <v>0.99564405440646742</v>
      </c>
      <c r="Q76" s="6"/>
      <c r="R76">
        <f>C76</f>
        <v>0.90759322279220178</v>
      </c>
      <c r="S76">
        <f>K76</f>
        <v>0.99564405440646742</v>
      </c>
      <c r="T76">
        <f>R76</f>
        <v>0.90759322279220178</v>
      </c>
      <c r="U76">
        <f>(T76^$V$33)/($U$33 + T76^$V$33)</f>
        <v>0.98114271234292771</v>
      </c>
    </row>
    <row r="77" spans="2:21" x14ac:dyDescent="0.45">
      <c r="B77">
        <v>200</v>
      </c>
      <c r="C77">
        <f>(B77^$C$34)/($D$34 + B77^$C$34)</f>
        <v>0.91165662272274739</v>
      </c>
      <c r="H77" s="6"/>
      <c r="J77">
        <v>200</v>
      </c>
      <c r="K77">
        <f>(J77^$J$34)/($K$34 + J77^$J$34)</f>
        <v>0.99601768906748833</v>
      </c>
      <c r="Q77" s="6"/>
      <c r="R77">
        <f>C77</f>
        <v>0.91165662272274739</v>
      </c>
      <c r="S77">
        <f>K77</f>
        <v>0.99601768906748833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6396C-9B7F-400A-8ED7-88DF44A4A373}">
  <dimension ref="A1:AE77"/>
  <sheetViews>
    <sheetView topLeftCell="N28" workbookViewId="0">
      <selection activeCell="I23" sqref="I23"/>
    </sheetView>
  </sheetViews>
  <sheetFormatPr defaultRowHeight="14.25" x14ac:dyDescent="0.45"/>
  <cols>
    <col min="17" max="17" width="11.73046875" bestFit="1" customWidth="1"/>
    <col min="25" max="25" width="11.59765625" bestFit="1" customWidth="1"/>
  </cols>
  <sheetData>
    <row r="1" spans="1:26" x14ac:dyDescent="0.45">
      <c r="K1" s="8"/>
      <c r="U1" s="8"/>
    </row>
    <row r="2" spans="1:26" x14ac:dyDescent="0.45">
      <c r="B2" t="s">
        <v>7</v>
      </c>
      <c r="K2" s="8"/>
      <c r="U2" s="8"/>
    </row>
    <row r="3" spans="1:26" x14ac:dyDescent="0.45">
      <c r="K3" s="8"/>
      <c r="U3" s="8"/>
    </row>
    <row r="4" spans="1:26" x14ac:dyDescent="0.45">
      <c r="K4" s="8"/>
      <c r="U4" s="8"/>
    </row>
    <row r="5" spans="1:26" x14ac:dyDescent="0.45">
      <c r="B5" t="s">
        <v>2</v>
      </c>
      <c r="C5" t="s">
        <v>1</v>
      </c>
      <c r="D5" t="s">
        <v>8</v>
      </c>
      <c r="E5" t="s">
        <v>9</v>
      </c>
      <c r="F5" t="s">
        <v>10</v>
      </c>
      <c r="K5" s="8"/>
      <c r="N5" t="s">
        <v>2</v>
      </c>
      <c r="O5" t="s">
        <v>1</v>
      </c>
      <c r="P5" t="s">
        <v>8</v>
      </c>
      <c r="Q5" t="s">
        <v>9</v>
      </c>
      <c r="R5" t="s">
        <v>10</v>
      </c>
      <c r="U5" s="8"/>
      <c r="V5" s="7" t="s">
        <v>4</v>
      </c>
      <c r="W5" t="s">
        <v>3</v>
      </c>
      <c r="Y5" t="s">
        <v>9</v>
      </c>
      <c r="Z5" t="s">
        <v>10</v>
      </c>
    </row>
    <row r="6" spans="1:26" x14ac:dyDescent="0.45">
      <c r="A6" t="s">
        <v>4</v>
      </c>
      <c r="B6">
        <v>9</v>
      </c>
      <c r="C6">
        <v>0.04</v>
      </c>
      <c r="E6">
        <f>LN(B6)</f>
        <v>2.1972245773362196</v>
      </c>
      <c r="F6">
        <f>LN(C6/(1-C6))</f>
        <v>-3.1780538303479453</v>
      </c>
      <c r="K6" s="8"/>
      <c r="M6" t="s">
        <v>3</v>
      </c>
      <c r="N6">
        <v>9</v>
      </c>
      <c r="O6">
        <v>0.01</v>
      </c>
      <c r="Q6">
        <f>LN(N6)</f>
        <v>2.1972245773362196</v>
      </c>
      <c r="R6">
        <f>LN(O6/(1-O6))</f>
        <v>-4.5951198501345898</v>
      </c>
      <c r="U6" s="8"/>
      <c r="V6" s="7">
        <v>0.04</v>
      </c>
      <c r="W6">
        <f>O6</f>
        <v>0.01</v>
      </c>
      <c r="Y6">
        <f>LN(V6)</f>
        <v>-3.2188758248682006</v>
      </c>
      <c r="Z6">
        <f>LN(W6/(1-W6))</f>
        <v>-4.5951198501345898</v>
      </c>
    </row>
    <row r="7" spans="1:26" x14ac:dyDescent="0.45">
      <c r="B7">
        <v>12</v>
      </c>
      <c r="C7">
        <v>0.05</v>
      </c>
      <c r="E7">
        <f t="shared" ref="E7:E14" si="0">LN(B7)</f>
        <v>2.4849066497880004</v>
      </c>
      <c r="F7">
        <f t="shared" ref="F7:F14" si="1">LN(C7/(1-C7))</f>
        <v>-2.9444389791664403</v>
      </c>
      <c r="K7" s="8"/>
      <c r="N7">
        <v>12</v>
      </c>
      <c r="O7">
        <v>0</v>
      </c>
      <c r="Q7">
        <f t="shared" ref="Q7:Q12" si="2">LN(N9)</f>
        <v>3.0910424533583161</v>
      </c>
      <c r="R7">
        <f t="shared" ref="R7:R12" si="3">LN(O9/(1-O9))</f>
        <v>-4.5951198501345898</v>
      </c>
      <c r="U7" s="8"/>
      <c r="V7" s="7">
        <v>0.05</v>
      </c>
      <c r="W7">
        <v>5.0000000000000001E-3</v>
      </c>
      <c r="Y7">
        <f t="shared" ref="Y7:Y14" si="4">LN(V7)</f>
        <v>-2.9957322735539909</v>
      </c>
      <c r="Z7">
        <f t="shared" ref="Z7:Z14" si="5">LN(W7/(1-W7))</f>
        <v>-5.2933048247244923</v>
      </c>
    </row>
    <row r="8" spans="1:26" x14ac:dyDescent="0.45">
      <c r="B8">
        <v>20</v>
      </c>
      <c r="C8">
        <v>0.05</v>
      </c>
      <c r="E8">
        <f t="shared" si="0"/>
        <v>2.9957322735539909</v>
      </c>
      <c r="F8">
        <f t="shared" si="1"/>
        <v>-2.9444389791664403</v>
      </c>
      <c r="K8" s="8"/>
      <c r="N8">
        <v>20</v>
      </c>
      <c r="O8">
        <v>0</v>
      </c>
      <c r="Q8">
        <f t="shared" si="2"/>
        <v>3.3672958299864741</v>
      </c>
      <c r="R8">
        <f t="shared" si="3"/>
        <v>-1.3862943611198906</v>
      </c>
      <c r="U8" s="8"/>
      <c r="V8" s="7">
        <v>0.05</v>
      </c>
      <c r="W8">
        <v>5.0000000000000001E-3</v>
      </c>
      <c r="Y8">
        <f t="shared" si="4"/>
        <v>-2.9957322735539909</v>
      </c>
      <c r="Z8">
        <f t="shared" si="5"/>
        <v>-5.2933048247244923</v>
      </c>
    </row>
    <row r="9" spans="1:26" x14ac:dyDescent="0.45">
      <c r="B9">
        <v>22</v>
      </c>
      <c r="C9">
        <v>0.06</v>
      </c>
      <c r="E9">
        <f t="shared" si="0"/>
        <v>3.0910424533583161</v>
      </c>
      <c r="F9">
        <f t="shared" si="1"/>
        <v>-2.7515353130419489</v>
      </c>
      <c r="K9" s="8"/>
      <c r="N9">
        <v>22</v>
      </c>
      <c r="O9">
        <v>0.01</v>
      </c>
      <c r="Q9">
        <f t="shared" si="2"/>
        <v>3.5553480614894135</v>
      </c>
      <c r="R9">
        <f t="shared" si="3"/>
        <v>-0.40546510810816427</v>
      </c>
      <c r="U9" s="8"/>
      <c r="V9" s="7">
        <v>0.06</v>
      </c>
      <c r="W9">
        <f>O9</f>
        <v>0.01</v>
      </c>
      <c r="Y9">
        <f t="shared" si="4"/>
        <v>-2.8134107167600364</v>
      </c>
      <c r="Z9">
        <f t="shared" si="5"/>
        <v>-4.5951198501345898</v>
      </c>
    </row>
    <row r="10" spans="1:26" x14ac:dyDescent="0.45">
      <c r="B10">
        <v>29</v>
      </c>
      <c r="C10">
        <v>0.25</v>
      </c>
      <c r="E10">
        <f t="shared" si="0"/>
        <v>3.3672958299864741</v>
      </c>
      <c r="F10">
        <f t="shared" si="1"/>
        <v>-1.0986122886681098</v>
      </c>
      <c r="K10" s="8"/>
      <c r="N10">
        <v>29</v>
      </c>
      <c r="O10">
        <v>0.2</v>
      </c>
      <c r="Q10">
        <f t="shared" si="2"/>
        <v>3.912023005428146</v>
      </c>
      <c r="R10">
        <f t="shared" si="3"/>
        <v>1.0986122886681098</v>
      </c>
      <c r="U10" s="8"/>
      <c r="V10" s="7">
        <v>0.25</v>
      </c>
      <c r="W10">
        <f>O10</f>
        <v>0.2</v>
      </c>
      <c r="Y10">
        <f t="shared" si="4"/>
        <v>-1.3862943611198906</v>
      </c>
      <c r="Z10">
        <f t="shared" si="5"/>
        <v>-1.3862943611198906</v>
      </c>
    </row>
    <row r="11" spans="1:26" x14ac:dyDescent="0.45">
      <c r="B11">
        <v>35</v>
      </c>
      <c r="C11">
        <v>0.4</v>
      </c>
      <c r="E11">
        <f t="shared" si="0"/>
        <v>3.5553480614894135</v>
      </c>
      <c r="F11">
        <f t="shared" si="1"/>
        <v>-0.40546510810816427</v>
      </c>
      <c r="K11" s="8"/>
      <c r="N11">
        <v>35</v>
      </c>
      <c r="O11">
        <v>0.4</v>
      </c>
      <c r="Q11">
        <f t="shared" si="2"/>
        <v>4.6051701859880918</v>
      </c>
      <c r="R11">
        <f t="shared" si="3"/>
        <v>4.5951198501345889</v>
      </c>
      <c r="U11" s="8"/>
      <c r="V11" s="7">
        <v>0.4</v>
      </c>
      <c r="W11">
        <v>0.4</v>
      </c>
      <c r="Y11">
        <f t="shared" si="4"/>
        <v>-0.916290731874155</v>
      </c>
      <c r="Z11">
        <f t="shared" si="5"/>
        <v>-0.40546510810816427</v>
      </c>
    </row>
    <row r="12" spans="1:26" x14ac:dyDescent="0.45">
      <c r="B12">
        <v>50</v>
      </c>
      <c r="C12">
        <v>0.4</v>
      </c>
      <c r="E12">
        <f t="shared" si="0"/>
        <v>3.912023005428146</v>
      </c>
      <c r="F12">
        <f t="shared" si="1"/>
        <v>-0.40546510810816427</v>
      </c>
      <c r="K12" s="8"/>
      <c r="N12">
        <v>50</v>
      </c>
      <c r="O12">
        <v>0.75</v>
      </c>
      <c r="Q12">
        <f t="shared" si="2"/>
        <v>5.2983173665480363</v>
      </c>
      <c r="R12">
        <f t="shared" si="3"/>
        <v>4.5951198501345889</v>
      </c>
      <c r="U12" s="8"/>
      <c r="V12" s="7">
        <v>0.4</v>
      </c>
      <c r="W12">
        <f>O12</f>
        <v>0.75</v>
      </c>
      <c r="Y12">
        <f t="shared" si="4"/>
        <v>-0.916290731874155</v>
      </c>
      <c r="Z12">
        <f t="shared" si="5"/>
        <v>1.0986122886681098</v>
      </c>
    </row>
    <row r="13" spans="1:26" x14ac:dyDescent="0.45">
      <c r="B13">
        <v>100</v>
      </c>
      <c r="C13">
        <v>0.55000000000000004</v>
      </c>
      <c r="E13">
        <f t="shared" si="0"/>
        <v>4.6051701859880918</v>
      </c>
      <c r="F13">
        <f t="shared" si="1"/>
        <v>0.20067069546215141</v>
      </c>
      <c r="K13" s="8"/>
      <c r="N13">
        <v>100</v>
      </c>
      <c r="O13">
        <v>0.99</v>
      </c>
      <c r="U13" s="8"/>
      <c r="V13" s="7">
        <v>0.55000000000000004</v>
      </c>
      <c r="W13">
        <v>0.99</v>
      </c>
      <c r="Y13">
        <f t="shared" si="4"/>
        <v>-0.59783700075562041</v>
      </c>
      <c r="Z13">
        <f t="shared" si="5"/>
        <v>4.5951198501345889</v>
      </c>
    </row>
    <row r="14" spans="1:26" x14ac:dyDescent="0.45">
      <c r="B14">
        <v>200</v>
      </c>
      <c r="C14">
        <v>0.95</v>
      </c>
      <c r="E14">
        <f t="shared" si="0"/>
        <v>5.2983173665480363</v>
      </c>
      <c r="F14">
        <f t="shared" si="1"/>
        <v>2.9444389791664394</v>
      </c>
      <c r="K14" s="8"/>
      <c r="N14">
        <v>200</v>
      </c>
      <c r="O14">
        <v>0.99</v>
      </c>
      <c r="U14" s="8"/>
      <c r="V14" s="7">
        <v>0.95</v>
      </c>
      <c r="W14">
        <v>0.99</v>
      </c>
      <c r="Y14">
        <f t="shared" si="4"/>
        <v>-5.1293294387550578E-2</v>
      </c>
      <c r="Z14">
        <f t="shared" si="5"/>
        <v>4.5951198501345889</v>
      </c>
    </row>
    <row r="15" spans="1:26" x14ac:dyDescent="0.45">
      <c r="K15" s="8"/>
      <c r="U15" s="8"/>
      <c r="V15" s="7"/>
    </row>
    <row r="16" spans="1:26" x14ac:dyDescent="0.45">
      <c r="K16" s="8"/>
      <c r="N16" t="s">
        <v>16</v>
      </c>
      <c r="P16" t="s">
        <v>15</v>
      </c>
      <c r="Q16">
        <f>EXP(-1*M51)</f>
        <v>611726.97016808193</v>
      </c>
      <c r="U16" s="8"/>
      <c r="V16" s="7"/>
      <c r="W16" t="s">
        <v>22</v>
      </c>
      <c r="Y16" t="s">
        <v>19</v>
      </c>
      <c r="Z16">
        <f>EXP(-X52)</f>
        <v>1.4203838248048812E-2</v>
      </c>
    </row>
    <row r="17" spans="2:26" x14ac:dyDescent="0.45">
      <c r="K17" s="8"/>
      <c r="N17">
        <f>M52</f>
        <v>3.5569677619152071</v>
      </c>
      <c r="P17" t="s">
        <v>24</v>
      </c>
      <c r="Q17">
        <f>EXP(-M51/N17)</f>
        <v>42.347052408420488</v>
      </c>
      <c r="U17" s="8"/>
      <c r="V17" s="7"/>
      <c r="W17">
        <f>X53</f>
        <v>3.119097758955911</v>
      </c>
      <c r="Y17" t="s">
        <v>23</v>
      </c>
      <c r="Z17">
        <f>EXP(-X52/X53)</f>
        <v>0.2556530922702131</v>
      </c>
    </row>
    <row r="18" spans="2:26" x14ac:dyDescent="0.45">
      <c r="K18" s="8"/>
      <c r="U18" s="8"/>
    </row>
    <row r="19" spans="2:26" x14ac:dyDescent="0.45">
      <c r="K19" s="8"/>
      <c r="U19" s="8"/>
    </row>
    <row r="20" spans="2:26" x14ac:dyDescent="0.45">
      <c r="K20" s="8"/>
      <c r="U20" s="8"/>
    </row>
    <row r="21" spans="2:26" x14ac:dyDescent="0.45">
      <c r="K21" s="8"/>
      <c r="U21" s="8"/>
    </row>
    <row r="22" spans="2:26" x14ac:dyDescent="0.45">
      <c r="K22" s="8"/>
      <c r="U22" s="8"/>
    </row>
    <row r="23" spans="2:26" x14ac:dyDescent="0.45">
      <c r="K23" s="8"/>
      <c r="U23" s="8"/>
    </row>
    <row r="24" spans="2:26" x14ac:dyDescent="0.45">
      <c r="K24" s="8"/>
      <c r="U24" s="8"/>
    </row>
    <row r="25" spans="2:26" x14ac:dyDescent="0.45">
      <c r="K25" s="8"/>
      <c r="U25" s="8"/>
    </row>
    <row r="26" spans="2:26" x14ac:dyDescent="0.45">
      <c r="K26" s="8"/>
      <c r="U26" s="8"/>
    </row>
    <row r="27" spans="2:26" x14ac:dyDescent="0.45">
      <c r="K27" s="8"/>
      <c r="U27" s="8"/>
    </row>
    <row r="28" spans="2:26" x14ac:dyDescent="0.45">
      <c r="K28" s="8"/>
      <c r="U28" s="8"/>
    </row>
    <row r="29" spans="2:26" x14ac:dyDescent="0.45">
      <c r="K29" s="8"/>
      <c r="U29" s="8"/>
    </row>
    <row r="30" spans="2:26" x14ac:dyDescent="0.45">
      <c r="K30" s="8"/>
      <c r="U30" s="8"/>
    </row>
    <row r="31" spans="2:26" x14ac:dyDescent="0.45">
      <c r="K31" s="8"/>
      <c r="U31" s="8"/>
    </row>
    <row r="32" spans="2:26" x14ac:dyDescent="0.45">
      <c r="B32" t="s">
        <v>25</v>
      </c>
      <c r="F32" t="s">
        <v>11</v>
      </c>
      <c r="K32" s="8"/>
      <c r="U32" s="8"/>
    </row>
    <row r="33" spans="2:28" ht="14.65" thickBot="1" x14ac:dyDescent="0.5">
      <c r="K33" s="8"/>
      <c r="U33" s="8"/>
    </row>
    <row r="34" spans="2:28" x14ac:dyDescent="0.45">
      <c r="B34" s="4" t="s">
        <v>26</v>
      </c>
      <c r="C34" s="4"/>
      <c r="F34" t="s">
        <v>12</v>
      </c>
      <c r="G34" t="s">
        <v>13</v>
      </c>
      <c r="K34" s="8"/>
      <c r="U34" s="8"/>
    </row>
    <row r="35" spans="2:28" x14ac:dyDescent="0.45">
      <c r="B35" s="1" t="s">
        <v>27</v>
      </c>
      <c r="C35" s="1">
        <v>0.95172087280112716</v>
      </c>
      <c r="E35" t="s">
        <v>61</v>
      </c>
      <c r="F35" s="5">
        <f>C49</f>
        <v>1.9526259862128381</v>
      </c>
      <c r="K35" s="8"/>
      <c r="L35" t="s">
        <v>25</v>
      </c>
      <c r="P35" t="s">
        <v>11</v>
      </c>
      <c r="U35" s="8"/>
    </row>
    <row r="36" spans="2:28" ht="14.65" thickBot="1" x14ac:dyDescent="0.5">
      <c r="B36" s="1" t="s">
        <v>28</v>
      </c>
      <c r="C36" s="1">
        <v>0.90577261972533918</v>
      </c>
      <c r="F36" t="s">
        <v>14</v>
      </c>
      <c r="K36" s="8"/>
      <c r="U36" s="8"/>
      <c r="W36" t="s">
        <v>25</v>
      </c>
      <c r="AA36" t="s">
        <v>11</v>
      </c>
    </row>
    <row r="37" spans="2:28" ht="14.65" thickBot="1" x14ac:dyDescent="0.5">
      <c r="B37" s="1" t="s">
        <v>29</v>
      </c>
      <c r="C37" s="1">
        <v>0.89231156540038759</v>
      </c>
      <c r="F37">
        <f xml:space="preserve"> EXP(8.0116)</f>
        <v>3015.7384362931734</v>
      </c>
      <c r="K37" s="8"/>
      <c r="L37" s="4" t="s">
        <v>26</v>
      </c>
      <c r="M37" s="4"/>
      <c r="P37" t="s">
        <v>12</v>
      </c>
      <c r="Q37" t="s">
        <v>13</v>
      </c>
      <c r="U37" s="8"/>
    </row>
    <row r="38" spans="2:28" x14ac:dyDescent="0.45">
      <c r="B38" s="1" t="s">
        <v>30</v>
      </c>
      <c r="C38" s="1">
        <v>0.66459279225012924</v>
      </c>
      <c r="K38" s="8"/>
      <c r="L38" s="1" t="s">
        <v>27</v>
      </c>
      <c r="M38" s="1">
        <v>0.9441045945740143</v>
      </c>
      <c r="O38" t="s">
        <v>61</v>
      </c>
      <c r="P38" s="5">
        <f>M52</f>
        <v>3.5569677619152071</v>
      </c>
      <c r="U38" s="8"/>
      <c r="W38" s="4" t="s">
        <v>26</v>
      </c>
      <c r="X38" s="4"/>
      <c r="AA38" t="s">
        <v>12</v>
      </c>
      <c r="AB38" t="s">
        <v>13</v>
      </c>
    </row>
    <row r="39" spans="2:28" ht="14.65" thickBot="1" x14ac:dyDescent="0.5">
      <c r="B39" s="2" t="s">
        <v>31</v>
      </c>
      <c r="C39" s="2">
        <v>9</v>
      </c>
      <c r="F39" t="s">
        <v>23</v>
      </c>
      <c r="G39" s="5">
        <f>EXP(-C48/F35)</f>
        <v>60.52083994292088</v>
      </c>
      <c r="K39" s="8"/>
      <c r="L39" s="1" t="s">
        <v>28</v>
      </c>
      <c r="M39" s="1">
        <v>0.89133348549576386</v>
      </c>
      <c r="P39" t="s">
        <v>14</v>
      </c>
      <c r="U39" s="8"/>
      <c r="W39" s="1" t="s">
        <v>27</v>
      </c>
      <c r="X39" s="1">
        <v>0.95385614634503724</v>
      </c>
      <c r="Z39" t="s">
        <v>61</v>
      </c>
      <c r="AA39" s="5">
        <f>X53</f>
        <v>3.119097758955911</v>
      </c>
    </row>
    <row r="40" spans="2:28" x14ac:dyDescent="0.45">
      <c r="K40" s="8"/>
      <c r="L40" s="1" t="s">
        <v>29</v>
      </c>
      <c r="M40" s="1">
        <v>0.86960018259491656</v>
      </c>
      <c r="P40">
        <f xml:space="preserve"> EXP(-M51)</f>
        <v>611726.97016808193</v>
      </c>
      <c r="U40" s="8"/>
      <c r="W40" s="1" t="s">
        <v>28</v>
      </c>
      <c r="X40" s="1">
        <v>0.90984154792020511</v>
      </c>
      <c r="AA40" t="s">
        <v>14</v>
      </c>
    </row>
    <row r="41" spans="2:28" ht="14.65" thickBot="1" x14ac:dyDescent="0.5">
      <c r="B41" t="s">
        <v>32</v>
      </c>
      <c r="K41" s="8"/>
      <c r="L41" s="1" t="s">
        <v>30</v>
      </c>
      <c r="M41" s="1">
        <v>1.3804656362256995</v>
      </c>
      <c r="U41" s="8"/>
      <c r="W41" s="1" t="s">
        <v>29</v>
      </c>
      <c r="X41" s="1">
        <v>0.89696176905166303</v>
      </c>
      <c r="AA41">
        <f xml:space="preserve"> EXP(-X52)</f>
        <v>1.4203838248048812E-2</v>
      </c>
    </row>
    <row r="42" spans="2:28" ht="14.65" thickBot="1" x14ac:dyDescent="0.5">
      <c r="B42" s="3"/>
      <c r="C42" s="3" t="s">
        <v>37</v>
      </c>
      <c r="D42" s="3" t="s">
        <v>38</v>
      </c>
      <c r="E42" s="3" t="s">
        <v>39</v>
      </c>
      <c r="F42" s="3" t="s">
        <v>40</v>
      </c>
      <c r="G42" s="3" t="s">
        <v>41</v>
      </c>
      <c r="K42" s="8"/>
      <c r="L42" s="2" t="s">
        <v>31</v>
      </c>
      <c r="M42" s="2">
        <v>7</v>
      </c>
      <c r="P42" t="s">
        <v>23</v>
      </c>
      <c r="Q42" s="5">
        <f>EXP(-M51/P38)</f>
        <v>42.347052408420488</v>
      </c>
      <c r="U42" s="8"/>
      <c r="W42" s="1" t="s">
        <v>30</v>
      </c>
      <c r="X42" s="1">
        <v>1.2922559893949552</v>
      </c>
    </row>
    <row r="43" spans="2:28" ht="14.65" thickBot="1" x14ac:dyDescent="0.5">
      <c r="B43" s="1" t="s">
        <v>33</v>
      </c>
      <c r="C43" s="1">
        <v>1</v>
      </c>
      <c r="D43" s="1">
        <v>29.720175199175845</v>
      </c>
      <c r="E43" s="1">
        <v>29.720175199175845</v>
      </c>
      <c r="F43" s="1">
        <v>67.288386025334574</v>
      </c>
      <c r="G43" s="1">
        <v>7.764826443195295E-5</v>
      </c>
      <c r="K43" s="8"/>
      <c r="U43" s="8"/>
      <c r="W43" s="2" t="s">
        <v>31</v>
      </c>
      <c r="X43" s="2">
        <v>9</v>
      </c>
      <c r="AA43" t="s">
        <v>23</v>
      </c>
      <c r="AB43" s="5">
        <f>EXP(-X52/AA39)</f>
        <v>0.2556530922702131</v>
      </c>
    </row>
    <row r="44" spans="2:28" ht="14.65" thickBot="1" x14ac:dyDescent="0.5">
      <c r="B44" s="1" t="s">
        <v>34</v>
      </c>
      <c r="C44" s="1">
        <v>7</v>
      </c>
      <c r="D44" s="1">
        <v>3.0917850565757639</v>
      </c>
      <c r="E44" s="1">
        <v>0.44168357951082343</v>
      </c>
      <c r="F44" s="1"/>
      <c r="G44" s="1"/>
      <c r="K44" s="8"/>
      <c r="L44" t="s">
        <v>32</v>
      </c>
      <c r="U44" s="8"/>
    </row>
    <row r="45" spans="2:28" ht="14.65" thickBot="1" x14ac:dyDescent="0.5">
      <c r="B45" s="2" t="s">
        <v>35</v>
      </c>
      <c r="C45" s="2">
        <v>8</v>
      </c>
      <c r="D45" s="2">
        <v>32.811960255751607</v>
      </c>
      <c r="E45" s="2"/>
      <c r="F45" s="2"/>
      <c r="G45" s="2"/>
      <c r="K45" s="8"/>
      <c r="L45" s="3"/>
      <c r="M45" s="3" t="s">
        <v>37</v>
      </c>
      <c r="N45" s="3" t="s">
        <v>38</v>
      </c>
      <c r="O45" s="3" t="s">
        <v>39</v>
      </c>
      <c r="P45" s="3" t="s">
        <v>40</v>
      </c>
      <c r="Q45" s="3" t="s">
        <v>41</v>
      </c>
      <c r="U45" s="8"/>
      <c r="W45" t="s">
        <v>32</v>
      </c>
    </row>
    <row r="46" spans="2:28" ht="14.65" thickBot="1" x14ac:dyDescent="0.5">
      <c r="K46" s="8"/>
      <c r="L46" s="1" t="s">
        <v>33</v>
      </c>
      <c r="M46" s="1">
        <v>1</v>
      </c>
      <c r="N46" s="1">
        <v>78.156605709936684</v>
      </c>
      <c r="O46" s="1">
        <v>78.156605709936684</v>
      </c>
      <c r="P46" s="1">
        <v>41.012334368238925</v>
      </c>
      <c r="Q46" s="1">
        <v>1.3764614819153414E-3</v>
      </c>
      <c r="U46" s="8"/>
      <c r="W46" s="3"/>
      <c r="X46" s="3" t="s">
        <v>37</v>
      </c>
      <c r="Y46" s="3" t="s">
        <v>38</v>
      </c>
      <c r="Z46" s="3" t="s">
        <v>39</v>
      </c>
      <c r="AA46" s="3" t="s">
        <v>40</v>
      </c>
      <c r="AB46" s="3" t="s">
        <v>41</v>
      </c>
    </row>
    <row r="47" spans="2:28" x14ac:dyDescent="0.45">
      <c r="B47" s="3"/>
      <c r="C47" s="3" t="s">
        <v>42</v>
      </c>
      <c r="D47" s="3" t="s">
        <v>30</v>
      </c>
      <c r="E47" s="3" t="s">
        <v>43</v>
      </c>
      <c r="F47" s="3" t="s">
        <v>44</v>
      </c>
      <c r="G47" s="3" t="s">
        <v>45</v>
      </c>
      <c r="H47" s="3" t="s">
        <v>46</v>
      </c>
      <c r="I47" s="3" t="s">
        <v>47</v>
      </c>
      <c r="J47" s="3" t="s">
        <v>48</v>
      </c>
      <c r="K47" s="8"/>
      <c r="L47" s="1" t="s">
        <v>34</v>
      </c>
      <c r="M47" s="1">
        <v>5</v>
      </c>
      <c r="N47" s="1">
        <v>9.5284268640001262</v>
      </c>
      <c r="O47" s="1">
        <v>1.9056853728000251</v>
      </c>
      <c r="P47" s="1"/>
      <c r="Q47" s="1"/>
      <c r="U47" s="8"/>
      <c r="W47" s="1" t="s">
        <v>33</v>
      </c>
      <c r="X47" s="1">
        <v>1</v>
      </c>
      <c r="Y47" s="1">
        <v>117.96535139833628</v>
      </c>
      <c r="Z47" s="1">
        <v>117.96535139833628</v>
      </c>
      <c r="AA47" s="1">
        <v>70.641084540855147</v>
      </c>
      <c r="AB47" s="1">
        <v>6.641855268622689E-5</v>
      </c>
    </row>
    <row r="48" spans="2:28" ht="14.65" thickBot="1" x14ac:dyDescent="0.5">
      <c r="B48" s="1" t="s">
        <v>36</v>
      </c>
      <c r="C48" s="1">
        <v>-8.011600536109416</v>
      </c>
      <c r="D48" s="1">
        <v>0.86226818695589058</v>
      </c>
      <c r="E48" s="1">
        <v>-9.2913094293704361</v>
      </c>
      <c r="F48" s="1">
        <v>3.4658562783968576E-5</v>
      </c>
      <c r="G48" s="1">
        <v>-10.050540802362256</v>
      </c>
      <c r="H48" s="1">
        <v>-5.9726602698565756</v>
      </c>
      <c r="I48" s="1">
        <v>-10.050540802362256</v>
      </c>
      <c r="J48" s="1">
        <v>-5.9726602698565756</v>
      </c>
      <c r="K48" s="8"/>
      <c r="L48" s="2" t="s">
        <v>35</v>
      </c>
      <c r="M48" s="2">
        <v>6</v>
      </c>
      <c r="N48" s="2">
        <v>87.685032573936809</v>
      </c>
      <c r="O48" s="2"/>
      <c r="P48" s="2"/>
      <c r="Q48" s="2"/>
      <c r="U48" s="8"/>
      <c r="W48" s="1" t="s">
        <v>34</v>
      </c>
      <c r="X48" s="1">
        <v>7</v>
      </c>
      <c r="Y48" s="1">
        <v>11.689478794889942</v>
      </c>
      <c r="Z48" s="1">
        <v>1.6699255421271346</v>
      </c>
      <c r="AA48" s="1"/>
      <c r="AB48" s="1"/>
    </row>
    <row r="49" spans="2:31" ht="14.65" thickBot="1" x14ac:dyDescent="0.5">
      <c r="B49" s="2" t="s">
        <v>49</v>
      </c>
      <c r="C49" s="2">
        <v>1.9526259862128381</v>
      </c>
      <c r="D49" s="2">
        <v>0.23803948884935999</v>
      </c>
      <c r="E49" s="2">
        <v>8.2029498368169094</v>
      </c>
      <c r="F49" s="2">
        <v>7.7648264431953099E-5</v>
      </c>
      <c r="G49" s="2">
        <v>1.3897520380428912</v>
      </c>
      <c r="H49" s="2">
        <v>2.5154999343827851</v>
      </c>
      <c r="I49" s="2">
        <v>1.3897520380428912</v>
      </c>
      <c r="J49" s="2">
        <v>2.5154999343827851</v>
      </c>
      <c r="K49" s="8"/>
      <c r="U49" s="8"/>
      <c r="W49" s="2" t="s">
        <v>35</v>
      </c>
      <c r="X49" s="2">
        <v>8</v>
      </c>
      <c r="Y49" s="2">
        <v>129.65483019322622</v>
      </c>
      <c r="Z49" s="2"/>
      <c r="AA49" s="2"/>
      <c r="AB49" s="2"/>
    </row>
    <row r="50" spans="2:31" ht="14.65" thickBot="1" x14ac:dyDescent="0.5">
      <c r="K50" s="8"/>
      <c r="L50" s="3"/>
      <c r="M50" s="3" t="s">
        <v>42</v>
      </c>
      <c r="N50" s="3" t="s">
        <v>30</v>
      </c>
      <c r="O50" s="3" t="s">
        <v>43</v>
      </c>
      <c r="P50" s="3" t="s">
        <v>44</v>
      </c>
      <c r="Q50" s="3" t="s">
        <v>45</v>
      </c>
      <c r="R50" s="3" t="s">
        <v>46</v>
      </c>
      <c r="S50" s="3" t="s">
        <v>47</v>
      </c>
      <c r="T50" s="3" t="s">
        <v>48</v>
      </c>
      <c r="U50" s="8"/>
    </row>
    <row r="51" spans="2:31" x14ac:dyDescent="0.45">
      <c r="K51" s="8"/>
      <c r="L51" s="1" t="s">
        <v>36</v>
      </c>
      <c r="M51" s="1">
        <v>-13.32404133477379</v>
      </c>
      <c r="N51" s="1">
        <v>2.1299858725462286</v>
      </c>
      <c r="O51" s="1">
        <v>-6.2554599570399771</v>
      </c>
      <c r="P51" s="1">
        <v>1.5306847483338151E-3</v>
      </c>
      <c r="Q51" s="1">
        <v>-18.799344328903093</v>
      </c>
      <c r="R51" s="1">
        <v>-7.8487383406444877</v>
      </c>
      <c r="S51" s="1">
        <v>-18.799344328903093</v>
      </c>
      <c r="T51" s="1">
        <v>-7.8487383406444877</v>
      </c>
      <c r="U51" s="8"/>
      <c r="W51" s="3"/>
      <c r="X51" s="3" t="s">
        <v>42</v>
      </c>
      <c r="Y51" s="3" t="s">
        <v>30</v>
      </c>
      <c r="Z51" s="3" t="s">
        <v>43</v>
      </c>
      <c r="AA51" s="3" t="s">
        <v>44</v>
      </c>
      <c r="AB51" s="3" t="s">
        <v>45</v>
      </c>
      <c r="AC51" s="3" t="s">
        <v>46</v>
      </c>
      <c r="AD51" s="3" t="s">
        <v>47</v>
      </c>
      <c r="AE51" s="3" t="s">
        <v>48</v>
      </c>
    </row>
    <row r="52" spans="2:31" ht="14.65" thickBot="1" x14ac:dyDescent="0.5">
      <c r="K52" s="8"/>
      <c r="L52" s="2" t="s">
        <v>49</v>
      </c>
      <c r="M52" s="2">
        <v>3.5569677619152071</v>
      </c>
      <c r="N52" s="2">
        <v>0.55542149656186368</v>
      </c>
      <c r="O52" s="2">
        <v>6.4040873173496751</v>
      </c>
      <c r="P52" s="2">
        <v>1.3764614819153391E-3</v>
      </c>
      <c r="Q52" s="2">
        <v>2.1292113517313425</v>
      </c>
      <c r="R52" s="2">
        <v>4.9847241720990718</v>
      </c>
      <c r="S52" s="2">
        <v>2.1292113517313425</v>
      </c>
      <c r="T52" s="2">
        <v>4.9847241720990718</v>
      </c>
      <c r="U52" s="8"/>
      <c r="W52" s="1" t="s">
        <v>36</v>
      </c>
      <c r="X52" s="1">
        <v>4.254243051740791</v>
      </c>
      <c r="Y52" s="1">
        <v>0.78418410502373959</v>
      </c>
      <c r="Z52" s="1">
        <v>5.4250564688658187</v>
      </c>
      <c r="AA52" s="1">
        <v>9.8179038197342616E-4</v>
      </c>
      <c r="AB52" s="1">
        <v>2.3999422992880728</v>
      </c>
      <c r="AC52" s="1">
        <v>6.1085438041935092</v>
      </c>
      <c r="AD52" s="1">
        <v>2.3999422992880728</v>
      </c>
      <c r="AE52" s="1">
        <v>6.1085438041935092</v>
      </c>
    </row>
    <row r="53" spans="2:31" ht="14.65" thickBot="1" x14ac:dyDescent="0.5">
      <c r="K53" s="8"/>
      <c r="U53" s="8"/>
      <c r="W53" s="2" t="s">
        <v>49</v>
      </c>
      <c r="X53" s="2">
        <v>3.119097758955911</v>
      </c>
      <c r="Y53" s="2">
        <v>0.37110799227035762</v>
      </c>
      <c r="Z53" s="2">
        <v>8.4048250749706366</v>
      </c>
      <c r="AA53" s="2">
        <v>6.641855268622689E-5</v>
      </c>
      <c r="AB53" s="2">
        <v>2.2415668004735156</v>
      </c>
      <c r="AC53" s="2">
        <v>3.9966287174383064</v>
      </c>
      <c r="AD53" s="2">
        <v>2.2415668004735156</v>
      </c>
      <c r="AE53" s="2">
        <v>3.9966287174383064</v>
      </c>
    </row>
    <row r="54" spans="2:31" x14ac:dyDescent="0.45">
      <c r="K54" s="8"/>
      <c r="U54" s="8"/>
    </row>
    <row r="55" spans="2:31" x14ac:dyDescent="0.45">
      <c r="K55" s="8"/>
      <c r="U55" s="8"/>
    </row>
    <row r="61" spans="2:31" x14ac:dyDescent="0.45">
      <c r="Q61" s="9"/>
      <c r="R61" s="9"/>
      <c r="S61" s="9"/>
      <c r="T61" s="9"/>
      <c r="U61" s="9"/>
      <c r="V61" s="9"/>
      <c r="W61" s="9"/>
      <c r="X61" s="9"/>
      <c r="Y61" s="9"/>
    </row>
    <row r="62" spans="2:31" x14ac:dyDescent="0.45">
      <c r="Q62" s="10"/>
      <c r="R62" s="10"/>
      <c r="S62" s="9"/>
      <c r="T62" s="9"/>
      <c r="U62" s="9"/>
      <c r="V62" s="9"/>
      <c r="W62" s="9"/>
      <c r="X62" s="9"/>
      <c r="Y62" s="9"/>
    </row>
    <row r="63" spans="2:31" x14ac:dyDescent="0.45">
      <c r="Q63" s="1"/>
      <c r="R63" s="1"/>
      <c r="S63" s="9"/>
      <c r="T63" s="9"/>
      <c r="U63" s="9"/>
      <c r="V63" s="9"/>
      <c r="W63" s="9"/>
      <c r="X63" s="9"/>
      <c r="Y63" s="9"/>
    </row>
    <row r="64" spans="2:31" x14ac:dyDescent="0.45">
      <c r="Q64" s="1"/>
      <c r="R64" s="1"/>
      <c r="S64" s="9"/>
      <c r="T64" s="9"/>
      <c r="U64" s="9"/>
      <c r="V64" s="9"/>
      <c r="W64" s="9"/>
      <c r="X64" s="9"/>
      <c r="Y64" s="9"/>
    </row>
    <row r="65" spans="17:25" x14ac:dyDescent="0.45">
      <c r="Q65" s="1"/>
      <c r="R65" s="1"/>
      <c r="S65" s="9"/>
      <c r="T65" s="9"/>
      <c r="U65" s="9"/>
      <c r="V65" s="9"/>
      <c r="W65" s="9"/>
      <c r="X65" s="9"/>
      <c r="Y65" s="9"/>
    </row>
    <row r="66" spans="17:25" x14ac:dyDescent="0.45">
      <c r="Q66" s="1"/>
      <c r="R66" s="1"/>
      <c r="S66" s="9"/>
      <c r="T66" s="9"/>
      <c r="U66" s="9"/>
      <c r="V66" s="9"/>
      <c r="W66" s="9"/>
      <c r="X66" s="9"/>
      <c r="Y66" s="9"/>
    </row>
    <row r="67" spans="17:25" x14ac:dyDescent="0.45">
      <c r="Q67" s="1"/>
      <c r="R67" s="1"/>
      <c r="S67" s="9"/>
      <c r="T67" s="9"/>
      <c r="U67" s="9"/>
      <c r="V67" s="9"/>
      <c r="W67" s="9"/>
      <c r="X67" s="9"/>
      <c r="Y67" s="9"/>
    </row>
    <row r="68" spans="17:25" x14ac:dyDescent="0.45">
      <c r="Q68" s="9"/>
      <c r="R68" s="9"/>
      <c r="S68" s="9"/>
      <c r="T68" s="9"/>
      <c r="U68" s="9"/>
      <c r="V68" s="9"/>
      <c r="W68" s="9"/>
      <c r="X68" s="9"/>
      <c r="Y68" s="9"/>
    </row>
    <row r="69" spans="17:25" x14ac:dyDescent="0.45">
      <c r="Q69" s="9"/>
      <c r="R69" s="9"/>
      <c r="S69" s="9"/>
      <c r="T69" s="9"/>
      <c r="U69" s="9"/>
      <c r="V69" s="9"/>
      <c r="W69" s="9"/>
      <c r="X69" s="9"/>
      <c r="Y69" s="9"/>
    </row>
    <row r="70" spans="17:25" x14ac:dyDescent="0.45">
      <c r="Q70" s="11"/>
      <c r="R70" s="11"/>
      <c r="S70" s="11"/>
      <c r="T70" s="11"/>
      <c r="U70" s="11"/>
      <c r="V70" s="11"/>
      <c r="W70" s="9"/>
      <c r="X70" s="9"/>
      <c r="Y70" s="9"/>
    </row>
    <row r="71" spans="17:25" x14ac:dyDescent="0.45">
      <c r="Q71" s="1"/>
      <c r="R71" s="1"/>
      <c r="S71" s="1"/>
      <c r="T71" s="1"/>
      <c r="U71" s="1"/>
      <c r="V71" s="1"/>
      <c r="W71" s="9"/>
      <c r="X71" s="9"/>
      <c r="Y71" s="9"/>
    </row>
    <row r="72" spans="17:25" x14ac:dyDescent="0.45">
      <c r="Q72" s="1"/>
      <c r="R72" s="1"/>
      <c r="S72" s="1"/>
      <c r="T72" s="1"/>
      <c r="U72" s="1"/>
      <c r="V72" s="1"/>
      <c r="W72" s="9"/>
      <c r="X72" s="9"/>
      <c r="Y72" s="9"/>
    </row>
    <row r="73" spans="17:25" x14ac:dyDescent="0.45">
      <c r="Q73" s="1"/>
      <c r="R73" s="1"/>
      <c r="S73" s="1"/>
      <c r="T73" s="1"/>
      <c r="U73" s="1"/>
      <c r="V73" s="1"/>
      <c r="W73" s="9"/>
      <c r="X73" s="9"/>
      <c r="Y73" s="9"/>
    </row>
    <row r="74" spans="17:25" x14ac:dyDescent="0.45">
      <c r="Q74" s="9"/>
      <c r="R74" s="9"/>
      <c r="S74" s="9"/>
      <c r="T74" s="9"/>
      <c r="U74" s="9"/>
      <c r="V74" s="9"/>
      <c r="W74" s="9"/>
      <c r="X74" s="9"/>
      <c r="Y74" s="9"/>
    </row>
    <row r="75" spans="17:25" x14ac:dyDescent="0.45">
      <c r="Q75" s="11"/>
      <c r="R75" s="11"/>
      <c r="S75" s="11"/>
      <c r="T75" s="11"/>
      <c r="U75" s="11"/>
      <c r="V75" s="11"/>
      <c r="W75" s="11"/>
      <c r="X75" s="11"/>
      <c r="Y75" s="11"/>
    </row>
    <row r="76" spans="17:25" x14ac:dyDescent="0.45">
      <c r="Q76" s="1"/>
      <c r="R76" s="1"/>
      <c r="S76" s="1"/>
      <c r="T76" s="1"/>
      <c r="U76" s="1"/>
      <c r="V76" s="1"/>
      <c r="W76" s="1"/>
      <c r="X76" s="1"/>
      <c r="Y76" s="1"/>
    </row>
    <row r="77" spans="17:25" x14ac:dyDescent="0.45">
      <c r="Q77" s="1"/>
      <c r="R77" s="1"/>
      <c r="S77" s="1"/>
      <c r="T77" s="1"/>
      <c r="U77" s="1"/>
      <c r="V77" s="1"/>
      <c r="W77" s="1"/>
      <c r="X77" s="1"/>
      <c r="Y77" s="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0A4D-1A5E-41FF-8F39-B82EB124CCEF}">
  <dimension ref="B2:N50"/>
  <sheetViews>
    <sheetView tabSelected="1" topLeftCell="A4" workbookViewId="0">
      <selection activeCell="N13" sqref="N13"/>
    </sheetView>
  </sheetViews>
  <sheetFormatPr defaultRowHeight="14.25" x14ac:dyDescent="0.45"/>
  <cols>
    <col min="3" max="3" width="10.73046875" bestFit="1" customWidth="1"/>
    <col min="5" max="6" width="11.59765625" bestFit="1" customWidth="1"/>
    <col min="10" max="10" width="9.73046875" bestFit="1" customWidth="1"/>
    <col min="12" max="13" width="11.59765625" bestFit="1" customWidth="1"/>
    <col min="14" max="14" width="11.73046875" bestFit="1" customWidth="1"/>
  </cols>
  <sheetData>
    <row r="2" spans="3:14" x14ac:dyDescent="0.45">
      <c r="I2">
        <v>3015.7384362931734</v>
      </c>
      <c r="J2">
        <v>8.5285099736918859E-3</v>
      </c>
      <c r="K2">
        <v>660614.59695227619</v>
      </c>
    </row>
    <row r="3" spans="3:14" x14ac:dyDescent="0.45">
      <c r="C3" t="s">
        <v>51</v>
      </c>
      <c r="F3">
        <v>1.9526259862128381</v>
      </c>
      <c r="G3">
        <v>3.12</v>
      </c>
    </row>
    <row r="5" spans="3:14" x14ac:dyDescent="0.45">
      <c r="F5" t="s">
        <v>50</v>
      </c>
      <c r="G5" t="s">
        <v>22</v>
      </c>
      <c r="H5" t="s">
        <v>55</v>
      </c>
      <c r="I5" t="s">
        <v>19</v>
      </c>
      <c r="J5" t="s">
        <v>17</v>
      </c>
    </row>
    <row r="6" spans="3:14" x14ac:dyDescent="0.45">
      <c r="F6">
        <v>1.7</v>
      </c>
      <c r="G6">
        <v>3.12</v>
      </c>
      <c r="H6">
        <v>3015.7384362931734</v>
      </c>
      <c r="I6">
        <v>8.5285099736918859E-3</v>
      </c>
      <c r="J6">
        <v>660614.59695227619</v>
      </c>
    </row>
    <row r="7" spans="3:14" x14ac:dyDescent="0.45">
      <c r="H7" t="s">
        <v>23</v>
      </c>
      <c r="I7" t="s">
        <v>23</v>
      </c>
      <c r="J7" t="s">
        <v>23</v>
      </c>
      <c r="L7" t="s">
        <v>57</v>
      </c>
      <c r="M7" t="s">
        <v>58</v>
      </c>
    </row>
    <row r="8" spans="3:14" x14ac:dyDescent="0.45">
      <c r="H8">
        <v>49</v>
      </c>
      <c r="I8">
        <v>0.25559999999999999</v>
      </c>
      <c r="J8">
        <v>36</v>
      </c>
      <c r="L8" t="s">
        <v>56</v>
      </c>
    </row>
    <row r="9" spans="3:14" x14ac:dyDescent="0.45">
      <c r="C9" t="s">
        <v>52</v>
      </c>
      <c r="E9" t="s">
        <v>54</v>
      </c>
      <c r="F9" t="s">
        <v>53</v>
      </c>
      <c r="G9" t="s">
        <v>16</v>
      </c>
      <c r="L9">
        <f>K13^N14</f>
        <v>1</v>
      </c>
      <c r="M9">
        <f>(J6/I6)*((K13^F6)/(H6+K13^F6))^G6</f>
        <v>97058.844180758417</v>
      </c>
    </row>
    <row r="10" spans="3:14" x14ac:dyDescent="0.45">
      <c r="C10">
        <v>1E-8</v>
      </c>
      <c r="E10">
        <f>(C10^$F$6)/(($H$8)^$F$6+C10^$F$6)</f>
        <v>3.3625338419295961E-17</v>
      </c>
      <c r="F10">
        <f>(E10^$G$6)/(($I$8)^$G$6+E10^$G$6)</f>
        <v>2.8288514431935137E-50</v>
      </c>
      <c r="G10">
        <f>LN(F10/(1-F10))/(LN(C10)-LN($J$8))</f>
        <v>5.1848913170015685</v>
      </c>
    </row>
    <row r="11" spans="3:14" x14ac:dyDescent="0.45">
      <c r="C11">
        <v>5</v>
      </c>
      <c r="E11">
        <f t="shared" ref="E11:E50" si="0">(C11^$F$6)/(($H$8)^$F$6+C11^$F$6)</f>
        <v>2.0232004835282081E-2</v>
      </c>
      <c r="F11">
        <f t="shared" ref="F11:F50" si="1">(E11^$G$6)/(($I$8)^$G$6+E11^$G$6)</f>
        <v>3.6567287108887339E-4</v>
      </c>
      <c r="G11">
        <f t="shared" ref="G11:G50" si="2">LN(F11/(1-F11))/(LN(C11)-LN($J$8))</f>
        <v>4.0086529250906651</v>
      </c>
      <c r="I11">
        <f>LN(1)</f>
        <v>0</v>
      </c>
    </row>
    <row r="12" spans="3:14" x14ac:dyDescent="0.45">
      <c r="C12">
        <v>10</v>
      </c>
      <c r="E12">
        <f t="shared" si="0"/>
        <v>6.2873126356438991E-2</v>
      </c>
      <c r="F12">
        <f t="shared" si="1"/>
        <v>1.2422028430350287E-2</v>
      </c>
      <c r="G12">
        <f t="shared" si="2"/>
        <v>3.4160890391550578</v>
      </c>
      <c r="K12" t="s">
        <v>59</v>
      </c>
      <c r="L12" t="s">
        <v>4</v>
      </c>
      <c r="M12" t="s">
        <v>3</v>
      </c>
      <c r="N12" t="s">
        <v>16</v>
      </c>
    </row>
    <row r="13" spans="3:14" x14ac:dyDescent="0.45">
      <c r="C13">
        <v>15</v>
      </c>
      <c r="E13">
        <f t="shared" si="0"/>
        <v>0.11790618352003607</v>
      </c>
      <c r="F13">
        <f t="shared" si="1"/>
        <v>8.2109804207967263E-2</v>
      </c>
      <c r="G13">
        <f t="shared" si="2"/>
        <v>2.7574032524871983</v>
      </c>
      <c r="K13">
        <v>34</v>
      </c>
      <c r="L13">
        <f>(K13^$F$6)/(($H$8)^$F$6+K13^$F$6)</f>
        <v>0.34949002426306647</v>
      </c>
      <c r="M13">
        <f>(L13^$G$6)/(($I$8)^$G$6+L13^$G$6)</f>
        <v>0.72633910122919854</v>
      </c>
      <c r="N13">
        <f>LN(M13/(1-M13))/(LN(K13)-LN(J8))</f>
        <v>-17.077577517901798</v>
      </c>
    </row>
    <row r="14" spans="3:14" x14ac:dyDescent="0.45">
      <c r="C14">
        <v>20</v>
      </c>
      <c r="E14">
        <f t="shared" si="0"/>
        <v>0.17896879712699817</v>
      </c>
      <c r="F14">
        <f t="shared" si="1"/>
        <v>0.24750286740357486</v>
      </c>
      <c r="G14">
        <f t="shared" si="2"/>
        <v>1.8918003505357326</v>
      </c>
    </row>
    <row r="15" spans="3:14" x14ac:dyDescent="0.45">
      <c r="C15">
        <v>25</v>
      </c>
      <c r="E15">
        <f t="shared" si="0"/>
        <v>0.24158568647252243</v>
      </c>
      <c r="F15">
        <f t="shared" si="1"/>
        <v>0.45612929099110644</v>
      </c>
      <c r="G15">
        <f t="shared" si="2"/>
        <v>0.48248614216967656</v>
      </c>
    </row>
    <row r="16" spans="3:14" x14ac:dyDescent="0.45">
      <c r="C16">
        <v>30</v>
      </c>
      <c r="E16">
        <f t="shared" si="0"/>
        <v>0.3027875095090477</v>
      </c>
      <c r="F16">
        <f t="shared" si="1"/>
        <v>0.62915250040834747</v>
      </c>
      <c r="G16">
        <f t="shared" si="2"/>
        <v>-2.8991785710946627</v>
      </c>
    </row>
    <row r="17" spans="2:7" x14ac:dyDescent="0.45">
      <c r="C17">
        <v>34</v>
      </c>
      <c r="E17">
        <f t="shared" si="0"/>
        <v>0.34949002426306647</v>
      </c>
      <c r="F17">
        <f t="shared" si="1"/>
        <v>0.72633910122919854</v>
      </c>
      <c r="G17">
        <f t="shared" si="2"/>
        <v>-17.077577517901798</v>
      </c>
    </row>
    <row r="18" spans="2:7" x14ac:dyDescent="0.45">
      <c r="C18">
        <v>40</v>
      </c>
      <c r="E18">
        <f t="shared" si="0"/>
        <v>0.41459556804937198</v>
      </c>
      <c r="F18">
        <f t="shared" si="1"/>
        <v>0.81892958843280128</v>
      </c>
      <c r="G18">
        <f t="shared" si="2"/>
        <v>14.323317689958051</v>
      </c>
    </row>
    <row r="19" spans="2:7" x14ac:dyDescent="0.45">
      <c r="C19">
        <v>45</v>
      </c>
      <c r="E19">
        <f t="shared" si="0"/>
        <v>0.46387100826819827</v>
      </c>
      <c r="F19">
        <f t="shared" si="1"/>
        <v>0.86523836799134535</v>
      </c>
      <c r="G19">
        <f t="shared" si="2"/>
        <v>8.3331895499660504</v>
      </c>
    </row>
    <row r="20" spans="2:7" x14ac:dyDescent="0.45">
      <c r="B20" s="5"/>
      <c r="C20">
        <v>50</v>
      </c>
      <c r="E20">
        <f t="shared" si="0"/>
        <v>0.50858530672542834</v>
      </c>
      <c r="F20">
        <f t="shared" si="1"/>
        <v>0.8953525088149622</v>
      </c>
      <c r="G20">
        <f t="shared" si="2"/>
        <v>6.5345310634875284</v>
      </c>
    </row>
    <row r="21" spans="2:7" x14ac:dyDescent="0.45">
      <c r="C21">
        <v>55</v>
      </c>
      <c r="E21">
        <f t="shared" si="0"/>
        <v>0.54893582303490374</v>
      </c>
      <c r="F21">
        <f t="shared" si="1"/>
        <v>0.91566298955572889</v>
      </c>
      <c r="G21">
        <f t="shared" si="2"/>
        <v>5.627058548808261</v>
      </c>
    </row>
    <row r="22" spans="2:7" x14ac:dyDescent="0.45">
      <c r="C22">
        <v>60</v>
      </c>
      <c r="E22">
        <f t="shared" si="0"/>
        <v>0.58523254055870344</v>
      </c>
      <c r="F22">
        <f t="shared" si="1"/>
        <v>0.92986347789919976</v>
      </c>
      <c r="G22">
        <f t="shared" si="2"/>
        <v>5.0596407047486034</v>
      </c>
    </row>
    <row r="23" spans="2:7" x14ac:dyDescent="0.45">
      <c r="C23">
        <v>65</v>
      </c>
      <c r="E23">
        <f t="shared" si="0"/>
        <v>0.61783378944700873</v>
      </c>
      <c r="F23">
        <f t="shared" si="1"/>
        <v>0.94012365744404758</v>
      </c>
      <c r="G23">
        <f t="shared" si="2"/>
        <v>4.6604798267821659</v>
      </c>
    </row>
    <row r="24" spans="2:7" x14ac:dyDescent="0.45">
      <c r="C24">
        <v>70</v>
      </c>
      <c r="E24">
        <f t="shared" si="0"/>
        <v>0.64710714615801079</v>
      </c>
      <c r="F24">
        <f t="shared" si="1"/>
        <v>0.94775551647201739</v>
      </c>
      <c r="G24">
        <f t="shared" si="2"/>
        <v>4.3582940511684898</v>
      </c>
    </row>
    <row r="25" spans="2:7" x14ac:dyDescent="0.45">
      <c r="C25">
        <v>75</v>
      </c>
      <c r="E25">
        <f t="shared" si="0"/>
        <v>0.6734070290090971</v>
      </c>
      <c r="F25">
        <f t="shared" si="1"/>
        <v>0.95357841047133252</v>
      </c>
      <c r="G25">
        <f t="shared" si="2"/>
        <v>4.1179617837696014</v>
      </c>
    </row>
    <row r="26" spans="2:7" x14ac:dyDescent="0.45">
      <c r="C26">
        <v>80</v>
      </c>
      <c r="E26">
        <f t="shared" si="0"/>
        <v>0.69706296646807864</v>
      </c>
      <c r="F26">
        <f t="shared" si="1"/>
        <v>0.95812051634140427</v>
      </c>
      <c r="G26">
        <f t="shared" si="2"/>
        <v>3.9200342438357834</v>
      </c>
    </row>
    <row r="27" spans="2:7" x14ac:dyDescent="0.45">
      <c r="C27">
        <v>85</v>
      </c>
      <c r="E27">
        <f t="shared" si="0"/>
        <v>0.71837445601613448</v>
      </c>
      <c r="F27">
        <f t="shared" si="1"/>
        <v>0.96173255911345035</v>
      </c>
      <c r="G27">
        <f t="shared" si="2"/>
        <v>3.7527827926123858</v>
      </c>
    </row>
    <row r="28" spans="2:7" x14ac:dyDescent="0.45">
      <c r="C28">
        <v>90</v>
      </c>
      <c r="E28">
        <f t="shared" si="0"/>
        <v>0.73760973866603463</v>
      </c>
      <c r="F28">
        <f t="shared" si="1"/>
        <v>0.96465384113591279</v>
      </c>
      <c r="G28">
        <f t="shared" si="2"/>
        <v>3.6086576910738128</v>
      </c>
    </row>
    <row r="29" spans="2:7" x14ac:dyDescent="0.45">
      <c r="C29">
        <v>95</v>
      </c>
      <c r="E29">
        <f t="shared" si="0"/>
        <v>0.75500678301209923</v>
      </c>
      <c r="F29">
        <f t="shared" si="1"/>
        <v>0.96705170961389053</v>
      </c>
      <c r="G29">
        <f t="shared" si="2"/>
        <v>3.4825422750753785</v>
      </c>
    </row>
    <row r="30" spans="2:7" x14ac:dyDescent="0.45">
      <c r="C30">
        <v>100</v>
      </c>
      <c r="E30">
        <f t="shared" si="0"/>
        <v>0.77077541716955766</v>
      </c>
      <c r="F30">
        <f t="shared" si="1"/>
        <v>0.96904582333428446</v>
      </c>
      <c r="G30">
        <f t="shared" si="2"/>
        <v>3.3708214711793847</v>
      </c>
    </row>
    <row r="31" spans="2:7" x14ac:dyDescent="0.45">
      <c r="C31">
        <v>105</v>
      </c>
      <c r="E31">
        <f t="shared" si="0"/>
        <v>0.7850999652312658</v>
      </c>
      <c r="F31">
        <f t="shared" si="1"/>
        <v>0.97072347586299368</v>
      </c>
      <c r="G31">
        <f t="shared" si="2"/>
        <v>3.2708522257654513</v>
      </c>
    </row>
    <row r="32" spans="2:7" x14ac:dyDescent="0.45">
      <c r="C32">
        <v>110</v>
      </c>
      <c r="E32">
        <f t="shared" si="0"/>
        <v>0.79814201103324123</v>
      </c>
      <c r="F32">
        <f t="shared" si="1"/>
        <v>0.97214951385846815</v>
      </c>
      <c r="G32">
        <f t="shared" si="2"/>
        <v>3.1806462645843507</v>
      </c>
    </row>
    <row r="33" spans="3:7" x14ac:dyDescent="0.45">
      <c r="C33">
        <v>115</v>
      </c>
      <c r="E33">
        <f t="shared" si="0"/>
        <v>0.8100430783999899</v>
      </c>
      <c r="F33">
        <f t="shared" si="1"/>
        <v>0.97337290527218612</v>
      </c>
      <c r="G33">
        <f t="shared" si="2"/>
        <v>3.0986715124177047</v>
      </c>
    </row>
    <row r="34" spans="3:7" x14ac:dyDescent="0.45">
      <c r="C34">
        <v>120</v>
      </c>
      <c r="E34">
        <f t="shared" si="0"/>
        <v>0.82092711912348137</v>
      </c>
      <c r="F34">
        <f t="shared" si="1"/>
        <v>0.97443118136256091</v>
      </c>
      <c r="G34">
        <f t="shared" si="2"/>
        <v>3.0237230416016976</v>
      </c>
    </row>
    <row r="35" spans="3:7" x14ac:dyDescent="0.45">
      <c r="C35">
        <v>125</v>
      </c>
      <c r="E35">
        <f t="shared" si="0"/>
        <v>0.83090276117028983</v>
      </c>
      <c r="F35">
        <f t="shared" si="1"/>
        <v>0.97535349935454863</v>
      </c>
      <c r="G35">
        <f t="shared" si="2"/>
        <v>2.9548364464337951</v>
      </c>
    </row>
    <row r="36" spans="3:7" x14ac:dyDescent="0.45">
      <c r="C36">
        <v>130</v>
      </c>
      <c r="E36">
        <f t="shared" si="0"/>
        <v>0.84006530524032852</v>
      </c>
      <c r="F36">
        <f t="shared" si="1"/>
        <v>0.97616279188070665</v>
      </c>
      <c r="G36">
        <f t="shared" si="2"/>
        <v>2.8912280315320098</v>
      </c>
    </row>
    <row r="37" spans="3:7" x14ac:dyDescent="0.45">
      <c r="C37">
        <v>135</v>
      </c>
      <c r="E37">
        <f t="shared" si="0"/>
        <v>0.8484984775811697</v>
      </c>
      <c r="F37">
        <f t="shared" si="1"/>
        <v>0.97687730034536413</v>
      </c>
      <c r="G37">
        <f t="shared" si="2"/>
        <v>2.8322524771040176</v>
      </c>
    </row>
    <row r="38" spans="3:7" x14ac:dyDescent="0.45">
      <c r="C38">
        <v>140</v>
      </c>
      <c r="E38">
        <f t="shared" si="0"/>
        <v>0.85627595708911897</v>
      </c>
      <c r="F38">
        <f t="shared" si="1"/>
        <v>0.97751168538220023</v>
      </c>
      <c r="G38">
        <f t="shared" si="2"/>
        <v>2.7773722096513791</v>
      </c>
    </row>
    <row r="39" spans="3:7" x14ac:dyDescent="0.45">
      <c r="C39">
        <v>145</v>
      </c>
      <c r="E39">
        <f t="shared" si="0"/>
        <v>0.86346269909655482</v>
      </c>
      <c r="F39">
        <f t="shared" si="1"/>
        <v>0.97807784229742845</v>
      </c>
      <c r="G39">
        <f t="shared" si="2"/>
        <v>2.7261348047976921</v>
      </c>
    </row>
    <row r="40" spans="3:7" x14ac:dyDescent="0.45">
      <c r="C40">
        <v>150</v>
      </c>
      <c r="E40">
        <f t="shared" si="0"/>
        <v>0.87011607927957157</v>
      </c>
      <c r="F40">
        <f t="shared" si="1"/>
        <v>0.9785855076214991</v>
      </c>
      <c r="G40">
        <f t="shared" si="2"/>
        <v>2.6781560225080123</v>
      </c>
    </row>
    <row r="41" spans="3:7" x14ac:dyDescent="0.45">
      <c r="C41">
        <v>155</v>
      </c>
      <c r="E41">
        <f t="shared" si="0"/>
        <v>0.87628688031399382</v>
      </c>
      <c r="F41">
        <f t="shared" si="1"/>
        <v>0.97904271568788748</v>
      </c>
      <c r="G41">
        <f t="shared" si="2"/>
        <v>2.6331068697768547</v>
      </c>
    </row>
    <row r="42" spans="3:7" x14ac:dyDescent="0.45">
      <c r="C42">
        <v>160</v>
      </c>
      <c r="E42">
        <f t="shared" si="0"/>
        <v>0.88202014216744229</v>
      </c>
      <c r="F42">
        <f t="shared" si="1"/>
        <v>0.97945614614379373</v>
      </c>
      <c r="G42">
        <f t="shared" si="2"/>
        <v>2.590703594433061</v>
      </c>
    </row>
    <row r="43" spans="3:7" x14ac:dyDescent="0.45">
      <c r="C43">
        <v>165</v>
      </c>
      <c r="E43">
        <f t="shared" si="0"/>
        <v>0.88735589477916699</v>
      </c>
      <c r="F43">
        <f t="shared" si="1"/>
        <v>0.97983139118370177</v>
      </c>
      <c r="G43">
        <f t="shared" si="2"/>
        <v>2.5506998465735622</v>
      </c>
    </row>
    <row r="44" spans="3:7" x14ac:dyDescent="0.45">
      <c r="C44">
        <v>170</v>
      </c>
      <c r="E44">
        <f t="shared" si="0"/>
        <v>0.89232978965850873</v>
      </c>
      <c r="F44">
        <f t="shared" si="1"/>
        <v>0.98017316303174029</v>
      </c>
      <c r="G44">
        <f t="shared" si="2"/>
        <v>2.5128804665334465</v>
      </c>
    </row>
    <row r="45" spans="3:7" x14ac:dyDescent="0.45">
      <c r="C45">
        <v>175</v>
      </c>
      <c r="E45">
        <f t="shared" si="0"/>
        <v>0.8969736447977642</v>
      </c>
      <c r="F45">
        <f t="shared" si="1"/>
        <v>0.98048545648289709</v>
      </c>
      <c r="G45">
        <f t="shared" si="2"/>
        <v>2.4770565097119941</v>
      </c>
    </row>
    <row r="46" spans="3:7" x14ac:dyDescent="0.45">
      <c r="C46">
        <v>180</v>
      </c>
      <c r="E46">
        <f t="shared" si="0"/>
        <v>0.90131591533163391</v>
      </c>
      <c r="F46">
        <f t="shared" si="1"/>
        <v>0.98077167730964421</v>
      </c>
      <c r="G46">
        <f t="shared" si="2"/>
        <v>2.4430612234559668</v>
      </c>
    </row>
    <row r="47" spans="3:7" x14ac:dyDescent="0.45">
      <c r="C47">
        <v>185</v>
      </c>
      <c r="E47">
        <f t="shared" si="0"/>
        <v>0.90538210061879032</v>
      </c>
      <c r="F47">
        <f t="shared" si="1"/>
        <v>0.98103474450279637</v>
      </c>
      <c r="G47">
        <f t="shared" si="2"/>
        <v>2.4107467650163592</v>
      </c>
    </row>
    <row r="48" spans="3:7" x14ac:dyDescent="0.45">
      <c r="C48">
        <v>190</v>
      </c>
      <c r="E48">
        <f t="shared" si="0"/>
        <v>0.90919509687785915</v>
      </c>
      <c r="F48">
        <f t="shared" si="1"/>
        <v>0.98127717228133393</v>
      </c>
      <c r="G48">
        <f t="shared" si="2"/>
        <v>2.3799815023138433</v>
      </c>
    </row>
    <row r="49" spans="3:7" x14ac:dyDescent="0.45">
      <c r="C49">
        <v>195</v>
      </c>
      <c r="E49">
        <f t="shared" si="0"/>
        <v>0.91277550317098821</v>
      </c>
      <c r="F49">
        <f t="shared" si="1"/>
        <v>0.9815011363324132</v>
      </c>
      <c r="G49">
        <f t="shared" si="2"/>
        <v>2.350647777415483</v>
      </c>
    </row>
    <row r="50" spans="3:7" x14ac:dyDescent="0.45">
      <c r="C50">
        <v>200</v>
      </c>
      <c r="E50">
        <f t="shared" si="0"/>
        <v>0.91614188737599611</v>
      </c>
      <c r="F50">
        <f t="shared" si="1"/>
        <v>0.98170852766470651</v>
      </c>
      <c r="G50">
        <f t="shared" si="2"/>
        <v>2.3226400406083796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data</vt:lpstr>
      <vt:lpstr>Linearized data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roberts</dc:creator>
  <cp:lastModifiedBy>cameron roberts</cp:lastModifiedBy>
  <dcterms:created xsi:type="dcterms:W3CDTF">2019-04-16T19:36:32Z</dcterms:created>
  <dcterms:modified xsi:type="dcterms:W3CDTF">2019-04-18T12:49:00Z</dcterms:modified>
</cp:coreProperties>
</file>