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curlster/Documents/Local-Code/Kickstarter-Fundraising-Success-Analysis-in-Excel/"/>
    </mc:Choice>
  </mc:AlternateContent>
  <xr:revisionPtr revIDLastSave="0" documentId="13_ncr:1_{535B4FC8-27B7-B44B-B94F-5254AF511489}" xr6:coauthVersionLast="47" xr6:coauthVersionMax="47" xr10:uidLastSave="{00000000-0000-0000-0000-000000000000}"/>
  <bookViews>
    <workbookView xWindow="0" yWindow="580" windowWidth="25600" windowHeight="14300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Descriptive Statistics" sheetId="9" state="hidden" r:id="rId4"/>
    <sheet name="PB Successful US KS" sheetId="11" state="hidden" r:id="rId5"/>
    <sheet name="PB Failed US KS" sheetId="12" state="hidden" r:id="rId6"/>
    <sheet name="IR Successful US KS" sheetId="13" state="hidden" r:id="rId7"/>
    <sheet name="IR Failed US KS" sheetId="14" state="hidden" r:id="rId8"/>
    <sheet name="Edinburgh Research" sheetId="6" state="hidden" r:id="rId9"/>
    <sheet name="Category Statistics" sheetId="2" state="hidden" r:id="rId10"/>
    <sheet name="Subcategory Statistics" sheetId="3" state="hidden" r:id="rId11"/>
    <sheet name="Outcomes Based on Launch Date" sheetId="5" state="hidden" r:id="rId12"/>
  </sheets>
  <definedNames>
    <definedName name="_xlnm._FilterDatabase" localSheetId="0" hidden="1">Kickstarter!$A$1:$U$4115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7" l="1"/>
  <c r="B9" i="17"/>
  <c r="B7" i="17"/>
  <c r="B4" i="17"/>
  <c r="B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1" i="17"/>
  <c r="B10" i="17"/>
  <c r="B8" i="17"/>
  <c r="B6" i="17"/>
  <c r="B5" i="17"/>
  <c r="B3" i="17"/>
  <c r="C14" i="9"/>
  <c r="C13" i="9"/>
  <c r="C12" i="9"/>
  <c r="B14" i="9"/>
  <c r="B13" i="9"/>
  <c r="B12" i="9"/>
  <c r="C7" i="9"/>
  <c r="C6" i="9"/>
  <c r="C8" i="9" s="1"/>
  <c r="C5" i="9"/>
  <c r="B7" i="9"/>
  <c r="B6" i="9"/>
  <c r="B5" i="9"/>
  <c r="C31" i="9"/>
  <c r="C30" i="9"/>
  <c r="C28" i="9"/>
  <c r="C27" i="9"/>
  <c r="B31" i="9"/>
  <c r="B30" i="9"/>
  <c r="B28" i="9"/>
  <c r="B27" i="9"/>
  <c r="C23" i="9"/>
  <c r="C22" i="9"/>
  <c r="B23" i="9"/>
  <c r="B22" i="9"/>
  <c r="C20" i="9"/>
  <c r="B20" i="9"/>
  <c r="C19" i="9"/>
  <c r="B19" i="9"/>
  <c r="C11" i="9"/>
  <c r="B11" i="9"/>
  <c r="C4" i="9"/>
  <c r="B4" i="9"/>
  <c r="C10" i="9"/>
  <c r="B10" i="9"/>
  <c r="C3" i="9"/>
  <c r="B3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8" i="9" l="1"/>
  <c r="C15" i="9"/>
  <c r="B15" i="9"/>
  <c r="E13" i="17"/>
  <c r="E9" i="17"/>
  <c r="F9" i="17" s="1"/>
  <c r="E5" i="17"/>
  <c r="H5" i="17" s="1"/>
  <c r="G13" i="17"/>
  <c r="H13" i="17"/>
  <c r="E12" i="17"/>
  <c r="H12" i="17" s="1"/>
  <c r="E8" i="17"/>
  <c r="F8" i="17" s="1"/>
  <c r="E4" i="17"/>
  <c r="F4" i="17" s="1"/>
  <c r="F13" i="17"/>
  <c r="E11" i="17"/>
  <c r="F11" i="17" s="1"/>
  <c r="E7" i="17"/>
  <c r="H7" i="17" s="1"/>
  <c r="E3" i="17"/>
  <c r="H3" i="17" s="1"/>
  <c r="E10" i="17"/>
  <c r="H10" i="17" s="1"/>
  <c r="E6" i="17"/>
  <c r="H6" i="17" s="1"/>
  <c r="E2" i="17"/>
  <c r="F2" i="17" s="1"/>
  <c r="C14" i="17"/>
  <c r="D14" i="17"/>
  <c r="B14" i="17"/>
  <c r="F5" i="17" l="1"/>
  <c r="G5" i="17"/>
  <c r="G9" i="17"/>
  <c r="H9" i="17"/>
  <c r="G2" i="17"/>
  <c r="G6" i="17"/>
  <c r="F10" i="17"/>
  <c r="H2" i="17"/>
  <c r="G11" i="17"/>
  <c r="G10" i="17"/>
  <c r="F7" i="17"/>
  <c r="G8" i="17"/>
  <c r="H11" i="17"/>
  <c r="G7" i="17"/>
  <c r="F3" i="17"/>
  <c r="F6" i="17"/>
  <c r="H8" i="17"/>
  <c r="G4" i="17"/>
  <c r="G3" i="17"/>
  <c r="H4" i="17"/>
  <c r="F12" i="17"/>
  <c r="E14" i="17"/>
  <c r="H14" i="17" s="1"/>
  <c r="G12" i="17"/>
  <c r="F14" i="17" l="1"/>
  <c r="G14" i="17"/>
</calcChain>
</file>

<file path=xl/sharedStrings.xml><?xml version="1.0" encoding="utf-8"?>
<sst xmlns="http://schemas.openxmlformats.org/spreadsheetml/2006/main" count="35227" uniqueCount="8420">
  <si>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</si>
  <si>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</si>
  <si>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</si>
  <si>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</si>
  <si>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</si>
  <si>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</si>
  <si>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</si>
  <si>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</si>
  <si>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</si>
  <si>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</si>
  <si>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</si>
  <si>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</si>
  <si>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</si>
  <si>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</si>
  <si>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</si>
  <si>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</si>
  <si>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</si>
  <si>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</si>
  <si>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</si>
  <si>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</si>
  <si>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</si>
  <si>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</si>
  <si>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</si>
  <si>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</si>
  <si>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</si>
  <si>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</si>
  <si>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</si>
  <si>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</si>
  <si>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</si>
  <si>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</si>
  <si>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</si>
  <si>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</si>
  <si>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</si>
  <si>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</si>
  <si>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</si>
  <si>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</si>
  <si>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</si>
  <si>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</si>
  <si>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</si>
  <si>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</si>
  <si>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</si>
  <si>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</si>
  <si>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</si>
  <si>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</si>
  <si>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</si>
  <si>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</si>
  <si>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</si>
  <si>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</si>
  <si>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</si>
  <si>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</si>
  <si>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</si>
  <si>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</si>
  <si>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</si>
  <si>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</si>
  <si>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</si>
  <si>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</si>
  <si>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</si>
  <si>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</si>
  <si>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</si>
  <si>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</si>
  <si>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</si>
  <si>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</si>
  <si>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</si>
  <si>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</si>
  <si>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</si>
  <si>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</si>
  <si>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</si>
  <si>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</si>
  <si>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</si>
  <si>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</si>
  <si>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</si>
  <si>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</si>
  <si>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</si>
  <si>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</si>
  <si>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</si>
  <si>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</si>
  <si>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</si>
  <si>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</si>
  <si>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</si>
  <si>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</si>
  <si>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</si>
  <si>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</si>
  <si>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</si>
  <si>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</si>
  <si>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</si>
  <si>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</si>
  <si>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</si>
  <si>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</si>
  <si>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</si>
  <si>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</si>
  <si>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</si>
  <si>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</si>
  <si>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</si>
  <si>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</si>
  <si>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</si>
  <si>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</si>
  <si>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</si>
  <si>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</si>
  <si>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</si>
  <si>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</si>
  <si>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</si>
  <si>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</si>
  <si>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</si>
  <si>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</si>
  <si>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</si>
  <si>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</si>
  <si>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</si>
  <si>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</si>
  <si>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</si>
  <si>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</si>
  <si>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</si>
  <si>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</si>
  <si>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</si>
  <si>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</si>
  <si>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</si>
  <si>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</si>
  <si>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</si>
  <si>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</si>
  <si>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</si>
  <si>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</si>
  <si>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</si>
  <si>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</si>
  <si>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</si>
  <si>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</si>
  <si>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</si>
  <si>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</si>
  <si>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</si>
  <si>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</si>
  <si>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</si>
  <si>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</si>
  <si>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</si>
  <si>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</si>
  <si>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</si>
  <si>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</si>
  <si>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</si>
  <si>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</si>
  <si>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</si>
  <si>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</si>
  <si>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</si>
  <si>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</si>
  <si>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</si>
  <si>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</si>
  <si>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</si>
  <si>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</si>
  <si>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</si>
  <si>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</si>
  <si>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</si>
  <si>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</si>
  <si>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</si>
  <si>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</si>
  <si>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</si>
  <si>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</si>
  <si>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</si>
  <si>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</si>
  <si>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</si>
  <si>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</si>
  <si>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</si>
  <si>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</si>
  <si>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</si>
  <si>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</si>
  <si>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</si>
  <si>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</si>
  <si>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</si>
  <si>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</si>
  <si>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</si>
  <si>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</si>
  <si>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</si>
  <si>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</si>
  <si>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</si>
  <si>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</si>
  <si>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</si>
  <si>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</si>
  <si>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</si>
  <si>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</si>
  <si>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</si>
  <si>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</si>
  <si>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</si>
  <si>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</si>
  <si>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</si>
  <si>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</si>
  <si>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</si>
  <si>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</si>
  <si>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</si>
  <si>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</si>
  <si>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</si>
  <si>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</si>
  <si>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</si>
  <si>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</si>
  <si>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</si>
  <si>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</si>
  <si>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</si>
  <si>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</si>
  <si>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</si>
  <si>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</si>
  <si>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</si>
  <si>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</si>
  <si>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</si>
  <si>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</si>
  <si>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</si>
  <si>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</si>
  <si>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</si>
  <si>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</si>
  <si>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</si>
  <si>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</si>
  <si>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</si>
  <si>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</si>
  <si>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</si>
  <si>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</si>
  <si>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</si>
  <si>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</si>
  <si>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</si>
  <si>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</si>
  <si>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</si>
  <si>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</si>
  <si>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</si>
  <si>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</si>
  <si>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</si>
  <si>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</si>
  <si>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</si>
  <si>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</si>
  <si>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</si>
  <si>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</si>
  <si>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</si>
  <si>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</si>
  <si>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</si>
  <si>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</si>
  <si>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</si>
  <si>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</si>
  <si>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</si>
  <si>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</si>
  <si>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</si>
  <si>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</si>
  <si>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</si>
  <si>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</si>
  <si>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</si>
  <si>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</si>
  <si>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</si>
  <si>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</si>
  <si>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</si>
  <si>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</si>
  <si>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</si>
  <si>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</si>
  <si>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</si>
  <si>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</si>
  <si>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</si>
  <si>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</si>
  <si>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</si>
  <si>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</si>
  <si>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</si>
  <si>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</si>
  <si>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</si>
  <si>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</si>
  <si>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</si>
  <si>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</si>
  <si>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</si>
  <si>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</si>
  <si>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</si>
  <si>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</si>
  <si>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</si>
  <si>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</si>
  <si>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</si>
  <si>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</si>
  <si>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</si>
  <si>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</si>
  <si>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</si>
  <si>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</si>
  <si>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</si>
  <si>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</si>
  <si>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</si>
  <si>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</si>
  <si>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</si>
  <si>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</si>
  <si>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</si>
  <si>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</si>
  <si>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</si>
  <si>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</si>
  <si>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</si>
  <si>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</si>
  <si>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</si>
  <si>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</si>
  <si>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</si>
  <si>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</si>
  <si>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</si>
  <si>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</si>
  <si>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</si>
  <si>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</si>
  <si>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</si>
  <si>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</si>
  <si>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</si>
  <si>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</si>
  <si>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</si>
  <si>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</si>
  <si>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</si>
  <si>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</si>
  <si>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</si>
  <si>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</si>
  <si>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</si>
  <si>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</si>
  <si>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</si>
  <si>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</si>
  <si>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</si>
  <si>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</si>
  <si>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</si>
  <si>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</si>
  <si>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</si>
  <si>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</si>
  <si>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</si>
  <si>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</si>
  <si>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</si>
  <si>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</si>
  <si>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</si>
  <si>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</si>
  <si>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</si>
  <si>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</si>
  <si>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</si>
  <si>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</si>
  <si>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</si>
  <si>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</si>
  <si>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</si>
  <si>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</si>
  <si>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</si>
  <si>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</si>
  <si>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</si>
  <si>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</si>
  <si>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</si>
  <si>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</si>
  <si>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</si>
  <si>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</si>
  <si>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</si>
  <si>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</si>
  <si>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</si>
  <si>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</si>
  <si>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</si>
  <si>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</si>
  <si>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</si>
  <si>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</si>
  <si>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</si>
  <si>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</si>
  <si>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</si>
  <si>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</si>
  <si>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</si>
  <si>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</si>
  <si>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</si>
  <si>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</si>
  <si>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</si>
  <si>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</si>
  <si>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</si>
  <si>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</si>
  <si>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</si>
  <si>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</si>
  <si>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</si>
  <si>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</si>
  <si>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</si>
  <si>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</si>
  <si>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</si>
  <si>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</si>
  <si>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</si>
  <si>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</si>
  <si>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</si>
  <si>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</si>
  <si>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</si>
  <si>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</si>
  <si>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</si>
  <si>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</si>
  <si>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</si>
  <si>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</si>
  <si>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</si>
  <si>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</si>
  <si>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</si>
  <si>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</si>
  <si>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</si>
  <si>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</si>
  <si>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</si>
  <si>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</si>
  <si>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</si>
  <si>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</si>
  <si>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</si>
  <si>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</si>
  <si>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</si>
  <si>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</si>
  <si>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</si>
  <si>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</si>
  <si>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</si>
  <si>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</si>
  <si>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</si>
  <si>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</si>
  <si>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</si>
  <si>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</si>
  <si>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</si>
  <si>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</si>
  <si>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</si>
  <si>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</si>
  <si>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</si>
  <si>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</si>
  <si>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</si>
  <si>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</si>
  <si>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</si>
  <si>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</si>
  <si>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</si>
  <si>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</si>
  <si>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</si>
  <si>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</si>
  <si>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</si>
  <si>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</si>
  <si>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</si>
  <si>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</si>
  <si>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</si>
  <si>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</si>
  <si>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</si>
  <si>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</si>
  <si>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</si>
  <si>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</si>
  <si>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</si>
  <si>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</si>
  <si>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</si>
  <si>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</si>
  <si>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</si>
  <si>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</si>
  <si>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</si>
  <si>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</si>
  <si>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</si>
  <si>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</si>
  <si>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</si>
  <si>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</si>
  <si>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</si>
  <si>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</si>
  <si>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</si>
  <si>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</si>
  <si>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</si>
  <si>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</si>
  <si>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</si>
  <si>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</si>
  <si>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</si>
  <si>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</si>
  <si>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</si>
  <si>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</si>
  <si>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</si>
  <si>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</si>
  <si>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</si>
  <si>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</si>
  <si>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</si>
  <si>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</si>
  <si>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</si>
  <si>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</si>
  <si>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</si>
  <si>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</si>
  <si>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</si>
  <si>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</si>
  <si>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</si>
  <si>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</si>
  <si>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</si>
  <si>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</si>
  <si>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</si>
  <si>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</si>
  <si>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</si>
  <si>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</si>
  <si>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</si>
  <si>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</si>
  <si>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</si>
  <si>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</si>
  <si>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</si>
  <si>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</si>
  <si>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</si>
  <si>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</si>
  <si>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</si>
  <si>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</si>
  <si>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</si>
  <si>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</si>
  <si>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</si>
  <si>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</si>
  <si>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</si>
  <si>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</si>
  <si>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</si>
  <si>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</si>
  <si>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</si>
  <si>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</si>
  <si>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</si>
  <si>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</si>
  <si>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</si>
  <si>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</si>
  <si>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</si>
  <si>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</si>
  <si>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</si>
  <si>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</si>
  <si>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</si>
  <si>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</si>
  <si>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</si>
  <si>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</si>
  <si>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</si>
  <si>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</si>
  <si>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</si>
  <si>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</si>
  <si>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</si>
  <si>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</si>
  <si>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</si>
  <si>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</si>
  <si>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</si>
  <si>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</si>
  <si>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</si>
  <si>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</si>
  <si>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</si>
  <si>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</si>
  <si>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</si>
  <si>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</si>
  <si>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</si>
  <si>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</si>
  <si>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</si>
  <si>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</si>
  <si>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</si>
  <si>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</si>
  <si>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</si>
  <si>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</si>
  <si>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</si>
  <si>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</si>
  <si>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</si>
  <si>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</si>
  <si>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</si>
  <si>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</si>
  <si>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</si>
  <si>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</si>
  <si>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</si>
  <si>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</si>
  <si>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</si>
  <si>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</si>
  <si>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</si>
  <si>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</si>
  <si>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</si>
  <si>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</si>
  <si>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</si>
  <si>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</si>
  <si>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</si>
  <si>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</si>
  <si>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</si>
  <si>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</si>
  <si>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</si>
  <si>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</si>
  <si>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</si>
  <si>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</si>
  <si>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</si>
  <si>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</si>
  <si>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</si>
  <si>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</si>
  <si>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</si>
  <si>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</si>
  <si>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</si>
  <si>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</si>
  <si>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</si>
  <si>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</si>
  <si>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</si>
  <si>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</si>
  <si>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</si>
  <si>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</si>
  <si>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</si>
  <si>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</si>
  <si>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</si>
  <si>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</si>
  <si>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</si>
  <si>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</si>
  <si>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</si>
  <si>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</si>
  <si>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</si>
  <si>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</si>
  <si>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</si>
  <si>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</si>
  <si>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</si>
  <si>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</si>
  <si>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</si>
  <si>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</si>
  <si>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</si>
  <si>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</si>
  <si>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</si>
  <si>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</si>
  <si>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</si>
  <si>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</si>
  <si>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</si>
  <si>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</si>
  <si>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</si>
  <si>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</si>
  <si>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</si>
  <si>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</si>
  <si>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</si>
  <si>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</si>
  <si>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</si>
  <si>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</si>
  <si>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</si>
  <si>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</si>
  <si>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</si>
  <si>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</si>
  <si>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</si>
  <si>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</si>
  <si>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</si>
  <si>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</si>
  <si>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</si>
  <si>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</si>
  <si>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</si>
  <si>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</si>
  <si>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</si>
  <si>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</si>
  <si>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</si>
  <si>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</si>
  <si>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</si>
  <si>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</si>
  <si>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</si>
  <si>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</si>
  <si>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</si>
  <si>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</si>
  <si>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</si>
  <si>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</si>
  <si>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</si>
  <si>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</si>
  <si>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</si>
  <si>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</si>
  <si>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</si>
  <si>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</si>
  <si>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</si>
  <si>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</si>
  <si>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</si>
  <si>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</si>
  <si>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</si>
  <si>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</si>
  <si>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</si>
  <si>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</si>
  <si>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</si>
  <si>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</si>
  <si>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</si>
  <si>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</si>
  <si>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</si>
  <si>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</si>
  <si>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</si>
  <si>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</si>
  <si>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</si>
  <si>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</si>
  <si>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</si>
  <si>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</si>
  <si>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</si>
  <si>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</si>
  <si>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</si>
  <si>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</si>
  <si>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</si>
  <si>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</si>
  <si>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</si>
  <si>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</si>
  <si>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</si>
  <si>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</si>
  <si>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</si>
  <si>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</si>
  <si>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</si>
  <si>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</si>
  <si>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</si>
  <si>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</si>
  <si>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</si>
  <si>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</si>
  <si>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</si>
  <si>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</si>
  <si>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</si>
  <si>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</si>
  <si>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</si>
  <si>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</si>
  <si>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</si>
  <si>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</si>
  <si>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</si>
  <si>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</si>
  <si>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</si>
  <si>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</si>
  <si>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</si>
  <si>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</si>
  <si>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</si>
  <si>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</si>
  <si>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</si>
  <si>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</si>
  <si>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</si>
  <si>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</si>
  <si>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</si>
  <si>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</si>
  <si>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</si>
  <si>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</si>
  <si>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</si>
  <si>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</si>
  <si>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</si>
  <si>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</si>
  <si>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</si>
  <si>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</si>
  <si>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</si>
  <si>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</si>
  <si>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</si>
  <si>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</si>
  <si>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</si>
  <si>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</si>
  <si>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</si>
  <si>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</si>
  <si>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</si>
  <si>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</si>
  <si>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</si>
  <si>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</si>
  <si>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</si>
  <si>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</si>
  <si>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</si>
  <si>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</si>
  <si>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</si>
  <si>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</si>
  <si>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</si>
  <si>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</si>
  <si>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</si>
  <si>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</si>
  <si>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</si>
  <si>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</si>
  <si>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</si>
  <si>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</si>
  <si>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</si>
  <si>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</si>
  <si>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</si>
  <si>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</si>
  <si>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</si>
  <si>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</si>
  <si>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</si>
  <si>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</si>
  <si>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</si>
  <si>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</si>
  <si>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</si>
  <si>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</si>
  <si>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</si>
  <si>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</si>
  <si>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</si>
  <si>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</si>
  <si>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</si>
  <si>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</si>
  <si>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</si>
  <si>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</si>
  <si>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</si>
  <si>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</si>
  <si>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</si>
  <si>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</si>
  <si>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</si>
  <si>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</si>
  <si>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</si>
  <si>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</si>
  <si>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</si>
  <si>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</si>
  <si>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</si>
  <si>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</si>
  <si>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</si>
  <si>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</si>
  <si>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</si>
  <si>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</si>
  <si>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</si>
  <si>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</si>
  <si>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</si>
  <si>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</si>
  <si>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</si>
  <si>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</si>
  <si>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</si>
  <si>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</si>
  <si>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</si>
  <si>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</si>
  <si>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</si>
  <si>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</si>
  <si>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</si>
  <si>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</si>
  <si>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</si>
  <si>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</si>
  <si>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</si>
  <si>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</si>
  <si>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</si>
  <si>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</si>
  <si>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</si>
  <si>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</si>
  <si>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</si>
  <si>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</si>
  <si>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</si>
  <si>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</si>
  <si>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</si>
  <si>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</si>
  <si>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</si>
  <si>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</si>
  <si>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</si>
  <si>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</si>
  <si>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</si>
  <si>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</si>
  <si>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</si>
  <si>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</si>
  <si>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</si>
  <si>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</si>
  <si>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</si>
  <si>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</si>
  <si>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</si>
  <si>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</si>
  <si>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</si>
  <si>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</si>
  <si>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</si>
  <si>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</si>
  <si>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</si>
  <si>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</si>
  <si>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</si>
  <si>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</si>
  <si>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</si>
  <si>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</si>
  <si>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</si>
  <si>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</si>
  <si>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</si>
  <si>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</si>
  <si>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</si>
  <si>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</si>
  <si>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</si>
  <si>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</si>
  <si>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</si>
  <si>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</si>
  <si>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</si>
  <si>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</si>
  <si>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</si>
  <si>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</si>
  <si>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</si>
  <si>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</si>
  <si>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</si>
  <si>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</si>
  <si>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</si>
  <si>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</si>
  <si>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</si>
  <si>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</si>
  <si>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</si>
  <si>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</si>
  <si>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</si>
  <si>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</si>
  <si>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</si>
  <si>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</si>
  <si>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</si>
  <si>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</si>
  <si>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</si>
  <si>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</si>
  <si>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</si>
  <si>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</si>
  <si>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</si>
  <si>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</si>
  <si>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</si>
  <si>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</si>
  <si>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</si>
  <si>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</si>
  <si>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</si>
  <si>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</si>
  <si>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</si>
  <si>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</si>
  <si>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</si>
  <si>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</si>
  <si>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</si>
  <si>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</si>
  <si>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</si>
  <si>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</si>
  <si>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</si>
  <si>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</si>
  <si>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</si>
  <si>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</si>
  <si>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</si>
  <si>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</si>
  <si>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</si>
  <si>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</si>
  <si>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</si>
  <si>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</si>
  <si>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</si>
  <si>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</si>
  <si>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</si>
  <si>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</si>
  <si>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</si>
  <si>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</si>
  <si>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</si>
  <si>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</si>
  <si>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</si>
  <si>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</si>
  <si>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</si>
  <si>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</si>
  <si>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</si>
  <si>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</si>
  <si>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</si>
  <si>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</si>
  <si>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</si>
  <si>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</si>
  <si>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</si>
  <si>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</si>
  <si>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</si>
  <si>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</si>
  <si>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</si>
  <si>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</si>
  <si>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</si>
  <si>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</si>
  <si>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</si>
  <si>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</si>
  <si>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</si>
  <si>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</si>
  <si>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</si>
  <si>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</si>
  <si>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</si>
  <si>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</si>
  <si>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</si>
  <si>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</si>
  <si>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</si>
  <si>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</si>
  <si>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</si>
  <si>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</si>
  <si>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</si>
  <si>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</si>
  <si>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</si>
  <si>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</si>
  <si>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</si>
  <si>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</si>
  <si>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</si>
  <si>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</si>
  <si>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</si>
  <si>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</si>
  <si>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</si>
  <si>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</si>
  <si>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</si>
  <si>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</si>
  <si>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</si>
  <si>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</si>
  <si>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</si>
  <si>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</si>
  <si>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</si>
  <si>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</si>
  <si>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</si>
  <si>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</si>
  <si>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</si>
  <si>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</si>
  <si>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</si>
  <si>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</si>
  <si>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</si>
  <si>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</si>
  <si>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</si>
  <si>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</si>
  <si>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</si>
  <si>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</si>
  <si>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</si>
  <si>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</si>
  <si>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</si>
  <si>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</si>
  <si>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</si>
  <si>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</si>
  <si>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</si>
  <si>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</si>
  <si>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</si>
  <si>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</si>
  <si>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</si>
  <si>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</si>
  <si>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</si>
  <si>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</si>
  <si>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</si>
  <si>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</si>
  <si>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</si>
  <si>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</si>
  <si>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</si>
  <si>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</si>
  <si>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</si>
  <si>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</si>
  <si>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</si>
  <si>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</si>
  <si>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</si>
  <si>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</si>
  <si>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</si>
  <si>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</si>
  <si>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</si>
  <si>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</si>
  <si>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</si>
  <si>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</si>
  <si>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</si>
  <si>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</si>
  <si>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</si>
  <si>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</si>
  <si>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</si>
  <si>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</si>
  <si>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</si>
  <si>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</si>
  <si>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</si>
  <si>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</si>
  <si>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</si>
  <si>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</si>
  <si>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</si>
  <si>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</si>
  <si>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</si>
  <si>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</si>
  <si>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</si>
  <si>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</si>
  <si>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</si>
  <si>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</si>
  <si>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</si>
  <si>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</si>
  <si>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</si>
  <si>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</si>
  <si>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</si>
  <si>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</si>
  <si>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</si>
  <si>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</si>
  <si>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</si>
  <si>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</si>
  <si>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</si>
  <si>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</si>
  <si>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</si>
  <si>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</si>
  <si>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</si>
  <si>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</si>
  <si>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</si>
  <si>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</si>
  <si>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</si>
  <si>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</si>
  <si>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</si>
  <si>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</si>
  <si>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</si>
  <si>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</si>
  <si>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</si>
  <si>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</si>
  <si>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</si>
  <si>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</si>
  <si>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</si>
  <si>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</si>
  <si>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</si>
  <si>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</si>
  <si>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</si>
  <si>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</si>
  <si>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</si>
  <si>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</si>
  <si>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</si>
  <si>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</si>
  <si>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</si>
  <si>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</si>
  <si>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</si>
  <si>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</si>
  <si>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</si>
  <si>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</si>
  <si>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</si>
  <si>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</si>
  <si>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</si>
  <si>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</si>
  <si>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</si>
  <si>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</si>
  <si>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</si>
  <si>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</si>
  <si>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</si>
  <si>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</si>
  <si>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</si>
  <si>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</si>
  <si>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</si>
  <si>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</si>
  <si>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</si>
  <si>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</si>
  <si>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</si>
  <si>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</si>
  <si>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</si>
  <si>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</si>
  <si>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</si>
  <si>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</si>
  <si>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</si>
  <si>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</si>
  <si>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</si>
  <si>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</si>
  <si>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</si>
  <si>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</si>
  <si>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</si>
  <si>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</si>
  <si>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</si>
  <si>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</si>
  <si>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</si>
  <si>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</si>
  <si>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</si>
  <si>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</si>
  <si>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</si>
  <si>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</si>
  <si>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</si>
  <si>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</si>
  <si>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</si>
  <si>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</si>
  <si>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</si>
  <si>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</si>
  <si>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</si>
  <si>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</si>
  <si>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</si>
  <si>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</si>
  <si>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</si>
  <si>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</si>
  <si>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</si>
  <si>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</si>
  <si>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</si>
  <si>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</si>
  <si>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</si>
  <si>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</si>
  <si>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</si>
  <si>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</si>
  <si>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</si>
  <si>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</si>
  <si>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</si>
  <si>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</si>
  <si>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</si>
  <si>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</si>
  <si>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</si>
  <si>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</si>
  <si>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</si>
  <si>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</si>
  <si>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</si>
  <si>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</si>
  <si>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</si>
  <si>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</si>
  <si>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</si>
  <si>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</si>
  <si>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</si>
  <si>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</si>
  <si>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</si>
  <si>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</si>
  <si>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</si>
  <si>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</si>
  <si>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</si>
  <si>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</si>
  <si>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</si>
  <si>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</si>
  <si>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</si>
  <si>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</si>
  <si>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</si>
  <si>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</si>
  <si>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</si>
  <si>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</si>
  <si>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</si>
  <si>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</si>
  <si>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</si>
  <si>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</si>
  <si>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</si>
  <si>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</si>
  <si>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</si>
  <si>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</si>
  <si>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</si>
  <si>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</si>
  <si>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</si>
  <si>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</si>
  <si>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</si>
  <si>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</si>
  <si>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</si>
  <si>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</si>
  <si>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</si>
  <si>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</si>
  <si>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</si>
  <si>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</si>
  <si>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</si>
  <si>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</si>
  <si>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</si>
  <si>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</si>
  <si>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</si>
  <si>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</si>
  <si>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</si>
  <si>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</si>
  <si>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</si>
  <si>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</si>
  <si>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</si>
  <si>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</si>
  <si>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</si>
  <si>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</si>
  <si>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</si>
  <si>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</si>
  <si>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</si>
  <si>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</si>
  <si>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</si>
  <si>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</si>
  <si>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</si>
  <si>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</si>
  <si>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</si>
  <si>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</si>
  <si>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</si>
  <si>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</si>
  <si>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</si>
  <si>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</si>
  <si>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</si>
  <si>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</si>
  <si>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</si>
  <si>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</si>
  <si>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</si>
  <si>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</si>
  <si>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</si>
  <si>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</si>
  <si>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</si>
  <si>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</si>
  <si>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</si>
  <si>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</si>
  <si>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</si>
  <si>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</si>
  <si>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</si>
  <si>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</si>
  <si>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</si>
  <si>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</si>
  <si>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</si>
  <si>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</si>
  <si>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</si>
  <si>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</si>
  <si>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</si>
  <si>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</si>
  <si>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</si>
  <si>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</si>
  <si>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</si>
  <si>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</si>
  <si>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</si>
  <si>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</si>
  <si>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</si>
  <si>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</si>
  <si>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</si>
  <si>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</si>
  <si>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</si>
  <si>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</si>
  <si>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</si>
  <si>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</si>
  <si>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</si>
  <si>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</si>
  <si>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</si>
  <si>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</si>
  <si>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</si>
  <si>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</si>
  <si>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</si>
  <si>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</si>
  <si>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</si>
  <si>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</si>
  <si>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</si>
  <si>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</si>
  <si>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</si>
  <si>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</si>
  <si>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</si>
  <si>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</si>
  <si>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</si>
  <si>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</si>
  <si>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</si>
  <si>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</si>
  <si>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</si>
  <si>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</si>
  <si>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</si>
  <si>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</si>
  <si>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</si>
  <si>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</si>
  <si>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</si>
  <si>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</si>
  <si>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</si>
  <si>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</si>
  <si>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</si>
  <si>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</si>
  <si>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</si>
  <si>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</si>
  <si>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</si>
  <si>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</si>
  <si>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</si>
  <si>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</si>
  <si>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</si>
  <si>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</si>
  <si>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</si>
  <si>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</si>
  <si>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</si>
  <si>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</si>
  <si>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</si>
  <si>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</si>
  <si>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</si>
  <si>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</si>
  <si>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</si>
  <si>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</si>
  <si>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</si>
  <si>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</si>
  <si>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</si>
  <si>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</si>
  <si>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</si>
  <si>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</si>
  <si>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</si>
  <si>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</si>
  <si>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</si>
  <si>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</si>
  <si>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</si>
  <si>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</si>
  <si>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</si>
  <si>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</si>
  <si>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</si>
  <si>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</si>
  <si>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</si>
  <si>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</si>
  <si>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</si>
  <si>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</si>
  <si>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</si>
  <si>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</si>
  <si>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</si>
  <si>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</si>
  <si>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</si>
  <si>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</si>
  <si>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</si>
  <si>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</si>
  <si>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</si>
  <si>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</si>
  <si>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</si>
  <si>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</si>
  <si>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</si>
  <si>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</si>
  <si>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</si>
  <si>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</si>
  <si>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</si>
  <si>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</si>
  <si>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</si>
  <si>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</si>
  <si>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</si>
  <si>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</si>
  <si>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</si>
  <si>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</si>
  <si>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</si>
  <si>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</si>
  <si>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</si>
  <si>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</si>
  <si>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</si>
  <si>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</si>
  <si>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</si>
  <si>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</si>
  <si>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</si>
  <si>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</si>
  <si>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</si>
  <si>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</si>
  <si>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</si>
  <si>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</si>
  <si>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</si>
  <si>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</si>
  <si>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</si>
  <si>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</si>
  <si>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</si>
  <si>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</si>
  <si>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</si>
  <si>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</si>
  <si>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</si>
  <si>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</si>
  <si>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</si>
  <si>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</si>
  <si>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</si>
  <si>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</si>
  <si>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</si>
  <si>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</si>
  <si>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</si>
  <si>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</si>
  <si>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</si>
  <si>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</si>
  <si>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</si>
  <si>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</si>
  <si>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</si>
  <si>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</si>
  <si>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</si>
  <si>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</si>
  <si>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</si>
  <si>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</si>
  <si>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</si>
  <si>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</si>
  <si>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</si>
  <si>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</si>
  <si>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</si>
  <si>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</si>
  <si>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</si>
  <si>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</si>
  <si>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</si>
  <si>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</si>
  <si>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</si>
  <si>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</si>
  <si>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</si>
  <si>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</si>
  <si>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</si>
  <si>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</si>
  <si>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</si>
  <si>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</si>
  <si>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</si>
  <si>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</si>
  <si>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</si>
  <si>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</si>
  <si>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</si>
  <si>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</si>
  <si>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</si>
  <si>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</si>
  <si>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</si>
  <si>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</si>
  <si>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</si>
  <si>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</si>
  <si>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</si>
  <si>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</si>
  <si>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</si>
  <si>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</si>
  <si>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</si>
  <si>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</si>
  <si>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</si>
  <si>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</si>
  <si>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</si>
  <si>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</si>
  <si>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</si>
  <si>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</si>
  <si>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</si>
  <si>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</si>
  <si>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</si>
  <si>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</si>
  <si>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</si>
  <si>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</si>
  <si>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</si>
  <si>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</si>
  <si>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</si>
  <si>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</si>
  <si>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</si>
  <si>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</si>
  <si>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</si>
  <si>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</si>
  <si>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</si>
  <si>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</si>
  <si>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</si>
  <si>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</si>
  <si>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</si>
  <si>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</si>
  <si>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</si>
  <si>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</si>
  <si>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</si>
  <si>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</si>
  <si>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</si>
  <si>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</si>
  <si>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</si>
  <si>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</si>
  <si>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</si>
  <si>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</si>
  <si>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</si>
  <si>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</si>
  <si>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</si>
  <si>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</si>
  <si>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</si>
  <si>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</si>
  <si>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</si>
  <si>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</si>
  <si>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</si>
  <si>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</si>
  <si>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</si>
  <si>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</si>
  <si>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</si>
  <si>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</si>
  <si>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</si>
  <si>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</si>
  <si>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</si>
  <si>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</si>
  <si>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</si>
  <si>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</si>
  <si>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</si>
  <si>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</si>
  <si>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</si>
  <si>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</si>
  <si>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</si>
  <si>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</si>
  <si>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</si>
  <si>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</si>
  <si>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</si>
  <si>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</si>
  <si>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</si>
  <si>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</si>
  <si>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</si>
  <si>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</si>
  <si>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</si>
  <si>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</si>
  <si>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</si>
  <si>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</si>
  <si>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</si>
  <si>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</si>
  <si>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</si>
  <si>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</si>
  <si>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</si>
  <si>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</si>
  <si>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</si>
  <si>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</si>
  <si>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</si>
  <si>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</si>
  <si>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</si>
  <si>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</si>
  <si>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</si>
  <si>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</si>
  <si>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</si>
  <si>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</si>
  <si>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</si>
  <si>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</si>
  <si>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</si>
  <si>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</si>
  <si>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</si>
  <si>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</si>
  <si>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</si>
  <si>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</si>
  <si>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</si>
  <si>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</si>
  <si>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</si>
  <si>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</si>
  <si>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</si>
  <si>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</si>
  <si>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</si>
  <si>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</si>
  <si>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</si>
  <si>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</si>
  <si>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</si>
  <si>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</si>
  <si>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</si>
  <si>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</si>
  <si>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</si>
  <si>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</si>
  <si>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</si>
  <si>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</si>
  <si>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</si>
  <si>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</si>
  <si>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</si>
  <si>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</si>
  <si>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</si>
  <si>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</si>
  <si>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</si>
  <si>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</si>
  <si>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</si>
  <si>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</si>
  <si>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</si>
  <si>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</si>
  <si>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</si>
  <si>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</si>
  <si>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</si>
  <si>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</si>
  <si>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</si>
  <si>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</si>
  <si>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</si>
  <si>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</si>
  <si>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</si>
  <si>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</si>
  <si>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</si>
  <si>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</si>
  <si>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</si>
  <si>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</si>
  <si>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</si>
  <si>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</si>
  <si>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</si>
  <si>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</si>
  <si>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</si>
  <si>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</si>
  <si>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</si>
  <si>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</si>
  <si>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</si>
  <si>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</si>
  <si>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</si>
  <si>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</si>
  <si>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</si>
  <si>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</si>
  <si>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</si>
  <si>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</si>
  <si>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</si>
  <si>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</si>
  <si>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</si>
  <si>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</si>
  <si>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</si>
  <si>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</si>
  <si>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</si>
  <si>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</si>
  <si>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</si>
  <si>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</si>
  <si>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</si>
  <si>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</si>
  <si>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</si>
  <si>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</si>
  <si>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</si>
  <si>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</si>
  <si>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</si>
  <si>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</si>
  <si>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</si>
  <si>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</si>
  <si>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</si>
  <si>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</si>
  <si>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</si>
  <si>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</si>
  <si>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</si>
  <si>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</si>
  <si>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</si>
  <si>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</si>
  <si>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</si>
  <si>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</si>
  <si>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</si>
  <si>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</si>
  <si>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</si>
  <si>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</si>
  <si>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</si>
  <si>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</si>
  <si>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</si>
  <si>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</si>
  <si>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</si>
  <si>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</si>
  <si>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</si>
  <si>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</si>
  <si>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</si>
  <si>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</si>
  <si>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</si>
  <si>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</si>
  <si>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</si>
  <si>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</si>
  <si>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</si>
  <si>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</si>
  <si>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</si>
  <si>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</si>
  <si>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</si>
  <si>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</si>
  <si>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</si>
  <si>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</si>
  <si>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</si>
  <si>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</si>
  <si>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</si>
  <si>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</si>
  <si>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</si>
  <si>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</si>
  <si>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</si>
  <si>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</si>
  <si>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</si>
  <si>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</si>
  <si>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</si>
  <si>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</si>
  <si>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</si>
  <si>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</si>
  <si>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</si>
  <si>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</si>
  <si>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</si>
  <si>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</si>
  <si>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</si>
  <si>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</si>
  <si>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</si>
  <si>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</si>
  <si>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</si>
  <si>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</si>
  <si>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</si>
  <si>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</si>
  <si>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</si>
  <si>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</si>
  <si>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</si>
  <si>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</si>
  <si>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</si>
  <si>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</si>
  <si>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</si>
  <si>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</si>
  <si>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</si>
  <si>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</si>
  <si>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</si>
  <si>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</si>
  <si>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</si>
  <si>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</si>
  <si>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</si>
  <si>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</si>
  <si>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</si>
  <si>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</si>
  <si>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</si>
  <si>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</si>
  <si>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</si>
  <si>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</si>
  <si>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</si>
  <si>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</si>
  <si>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</si>
  <si>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</si>
  <si>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</si>
  <si>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</si>
  <si>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</si>
  <si>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</si>
  <si>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</si>
  <si>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</si>
  <si>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</si>
  <si>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</si>
  <si>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</si>
  <si>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</si>
  <si>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</si>
  <si>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</si>
  <si>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</si>
  <si>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</si>
  <si>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</si>
  <si>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</si>
  <si>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</si>
  <si>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</si>
  <si>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</si>
  <si>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</si>
  <si>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</si>
  <si>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</si>
  <si>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</si>
  <si>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</si>
  <si>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</si>
  <si>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</si>
  <si>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</si>
  <si>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</si>
  <si>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</si>
  <si>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</si>
  <si>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</si>
  <si>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</si>
  <si>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</si>
  <si>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</si>
  <si>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</si>
  <si>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</si>
  <si>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</si>
  <si>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</si>
  <si>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</si>
  <si>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</si>
  <si>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</si>
  <si>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</si>
  <si>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</si>
  <si>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</si>
  <si>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</si>
  <si>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</si>
  <si>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</si>
  <si>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</si>
  <si>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</si>
  <si>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</si>
  <si>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</si>
  <si>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</si>
  <si>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</si>
  <si>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</si>
  <si>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</si>
  <si>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</si>
  <si>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</si>
  <si>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</si>
  <si>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</si>
  <si>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</si>
  <si>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</si>
  <si>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</si>
  <si>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</si>
  <si>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</si>
  <si>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</si>
  <si>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</si>
  <si>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</si>
  <si>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</si>
  <si>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</si>
  <si>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</si>
  <si>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</si>
  <si>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</si>
  <si>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</si>
  <si>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</si>
  <si>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</si>
  <si>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</si>
  <si>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</si>
  <si>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</si>
  <si>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</si>
  <si>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</si>
  <si>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</si>
  <si>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</si>
  <si>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</si>
  <si>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</si>
  <si>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</si>
  <si>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</si>
  <si>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</si>
  <si>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</si>
  <si>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</si>
  <si>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</si>
  <si>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</si>
  <si>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</si>
  <si>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</si>
  <si>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</si>
  <si>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</si>
  <si>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</si>
  <si>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</si>
  <si>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</si>
  <si>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</si>
  <si>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</si>
  <si>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</si>
  <si>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</si>
  <si>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</si>
  <si>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</si>
  <si>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</si>
  <si>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</si>
  <si>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</si>
  <si>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</si>
  <si>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</si>
  <si>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</si>
  <si>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</si>
  <si>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</si>
  <si>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</si>
  <si>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</si>
  <si>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</si>
  <si>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</si>
  <si>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</si>
  <si>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</si>
  <si>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</si>
  <si>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</si>
  <si>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</si>
  <si>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</si>
  <si>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</si>
  <si>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</si>
  <si>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</si>
  <si>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</si>
  <si>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</si>
  <si>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</si>
  <si>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</si>
  <si>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</si>
  <si>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</si>
  <si>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</si>
  <si>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</si>
  <si>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</si>
  <si>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</si>
  <si>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</si>
  <si>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</si>
  <si>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</si>
  <si>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</si>
  <si>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</si>
  <si>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</si>
  <si>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</si>
  <si>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</si>
  <si>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</si>
  <si>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</si>
  <si>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</si>
  <si>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</si>
  <si>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</si>
  <si>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</si>
  <si>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</si>
  <si>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</si>
  <si>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</si>
  <si>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</si>
  <si>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</si>
  <si>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</si>
  <si>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</si>
  <si>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</si>
  <si>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</si>
  <si>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</si>
  <si>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</si>
  <si>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</si>
  <si>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</si>
  <si>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</si>
  <si>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</si>
  <si>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</si>
  <si>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</si>
  <si>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</si>
  <si>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</si>
  <si>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</si>
  <si>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</si>
  <si>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</si>
  <si>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</si>
  <si>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</si>
  <si>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</si>
  <si>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</si>
  <si>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</si>
  <si>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</si>
  <si>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</si>
  <si>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</si>
  <si>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</si>
  <si>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</si>
  <si>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</si>
  <si>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</si>
  <si>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</si>
  <si>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</si>
  <si>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</si>
  <si>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</si>
  <si>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</si>
  <si>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</si>
  <si>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</si>
  <si>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</si>
  <si>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</si>
  <si>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</si>
  <si>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</si>
  <si>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</si>
  <si>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</si>
  <si>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</si>
  <si>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</si>
  <si>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</si>
  <si>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</si>
  <si>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</si>
  <si>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</si>
  <si>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</si>
  <si>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</si>
  <si>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</si>
  <si>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</si>
  <si>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</si>
  <si>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</si>
  <si>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</si>
  <si>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</si>
  <si>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</si>
  <si>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</si>
  <si>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</si>
  <si>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</si>
  <si>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</si>
  <si>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</si>
  <si>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</si>
  <si>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</si>
  <si>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</si>
  <si>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</si>
  <si>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</si>
  <si>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</si>
  <si>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</si>
  <si>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</si>
  <si>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</si>
  <si>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</si>
  <si>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</si>
  <si>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</si>
  <si>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</si>
  <si>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</si>
  <si>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</si>
  <si>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</si>
  <si>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</si>
  <si>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</si>
  <si>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</si>
  <si>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</si>
  <si>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</si>
  <si>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</si>
  <si>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</si>
  <si>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</si>
  <si>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</si>
  <si>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</si>
  <si>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</si>
  <si>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</si>
  <si>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</si>
  <si>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</si>
  <si>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</si>
  <si>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</si>
  <si>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</si>
  <si>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</si>
  <si>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</si>
  <si>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</si>
  <si>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</si>
  <si>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</si>
  <si>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</si>
  <si>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</si>
  <si>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</si>
  <si>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</si>
  <si>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</si>
  <si>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</si>
  <si>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</si>
  <si>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</si>
  <si>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</si>
  <si>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</si>
  <si>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</si>
  <si>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</si>
  <si>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</si>
  <si>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</si>
  <si>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</si>
  <si>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</si>
  <si>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</si>
  <si>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</si>
  <si>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</si>
  <si>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</si>
  <si>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</si>
  <si>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</si>
  <si>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</si>
  <si>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</si>
  <si>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</si>
  <si>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</si>
  <si>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</si>
  <si>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</si>
  <si>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</si>
  <si>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</si>
  <si>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</si>
  <si>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</si>
  <si>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</si>
  <si>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</si>
  <si>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</si>
  <si>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</si>
  <si>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</si>
  <si>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</si>
  <si>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</si>
  <si>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</si>
  <si>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</si>
  <si>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</si>
  <si>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</si>
  <si>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</si>
  <si>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</si>
  <si>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</si>
  <si>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</si>
  <si>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</si>
  <si>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</si>
  <si>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</si>
  <si>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</si>
  <si>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</si>
  <si>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</si>
  <si>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</si>
  <si>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</si>
  <si>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</si>
  <si>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</si>
  <si>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</si>
  <si>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</si>
  <si>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</si>
  <si>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</si>
  <si>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</si>
  <si>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</si>
  <si>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</si>
  <si>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</si>
  <si>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</si>
  <si>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</si>
  <si>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</si>
  <si>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</si>
  <si>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</si>
  <si>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</si>
  <si>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</si>
  <si>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</si>
  <si>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</si>
  <si>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</si>
  <si>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</si>
  <si>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</si>
  <si>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</si>
  <si>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</si>
  <si>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</si>
  <si>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</si>
  <si>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</si>
  <si>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</si>
  <si>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</si>
  <si>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</si>
  <si>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</si>
  <si>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</si>
  <si>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</si>
  <si>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</si>
  <si>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</si>
  <si>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</si>
  <si>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</si>
  <si>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</si>
  <si>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</si>
  <si>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</si>
  <si>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</si>
  <si>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</si>
  <si>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</si>
  <si>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</si>
  <si>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</si>
  <si>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</si>
  <si>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</si>
  <si>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</si>
  <si>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</si>
  <si>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</si>
  <si>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</si>
  <si>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</si>
  <si>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</si>
  <si>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</si>
  <si>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</si>
  <si>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</si>
  <si>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</si>
  <si>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</si>
  <si>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</si>
  <si>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</si>
  <si>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</si>
  <si>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</si>
  <si>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</si>
  <si>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</si>
  <si>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</si>
  <si>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</si>
  <si>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</si>
  <si>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</si>
  <si>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</si>
  <si>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</si>
  <si>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</si>
  <si>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</si>
  <si>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</si>
  <si>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</si>
  <si>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</si>
  <si>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</si>
  <si>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</si>
  <si>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</si>
  <si>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</si>
  <si>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</si>
  <si>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</si>
  <si>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</si>
  <si>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</si>
  <si>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</si>
  <si>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</si>
  <si>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</si>
  <si>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</si>
  <si>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</si>
  <si>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</si>
  <si>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</si>
  <si>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</si>
  <si>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</si>
  <si>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</si>
  <si>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</si>
  <si>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</si>
  <si>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</si>
  <si>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</si>
  <si>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</si>
  <si>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</si>
  <si>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</si>
  <si>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</si>
  <si>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</si>
  <si>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</si>
  <si>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</si>
  <si>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</si>
  <si>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</si>
  <si>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</si>
  <si>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</si>
  <si>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</si>
  <si>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</si>
  <si>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</si>
  <si>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</si>
  <si>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</si>
  <si>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</si>
  <si>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</si>
  <si>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</si>
  <si>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</si>
  <si>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</si>
  <si>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</si>
  <si>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</si>
  <si>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</si>
  <si>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</si>
  <si>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</si>
  <si>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</si>
  <si>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</si>
  <si>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</si>
  <si>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</si>
  <si>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</si>
  <si>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</si>
  <si>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</si>
  <si>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</si>
  <si>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</si>
  <si>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</si>
  <si>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</si>
  <si>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</si>
  <si>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</si>
  <si>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</si>
  <si>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</si>
  <si>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</si>
  <si>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</si>
  <si>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</si>
  <si>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</si>
  <si>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</si>
  <si>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</si>
  <si>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</si>
  <si>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</si>
  <si>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</si>
  <si>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</si>
  <si>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</si>
  <si>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</si>
  <si>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</si>
  <si>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</si>
  <si>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</si>
  <si>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</si>
  <si>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</si>
  <si>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</si>
  <si>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</si>
  <si>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</si>
  <si>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</si>
  <si>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</si>
  <si>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</si>
  <si>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</si>
  <si>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</si>
  <si>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</si>
  <si>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</si>
  <si>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</si>
  <si>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</si>
  <si>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</si>
  <si>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</si>
  <si>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</si>
  <si>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</si>
  <si>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</si>
  <si>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</si>
  <si>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</si>
  <si>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</si>
  <si>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</si>
  <si>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</si>
  <si>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</si>
  <si>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</si>
  <si>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</si>
  <si>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</si>
  <si>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</si>
  <si>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</si>
  <si>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</si>
  <si>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</si>
  <si>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</si>
  <si>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</si>
  <si>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</si>
  <si>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</si>
  <si>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</si>
  <si>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</si>
  <si>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</si>
  <si>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</si>
  <si>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</si>
  <si>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</si>
  <si>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</si>
  <si>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</si>
  <si>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</si>
  <si>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</si>
  <si>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</si>
  <si>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</si>
  <si>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</si>
  <si>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</si>
  <si>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</si>
  <si>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</si>
  <si>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</si>
  <si>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</si>
  <si>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</si>
  <si>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</si>
  <si>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</si>
  <si>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</si>
  <si>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</si>
  <si>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</si>
  <si>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</si>
  <si>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</si>
  <si>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</si>
  <si>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</si>
  <si>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</si>
  <si>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</si>
  <si>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</si>
  <si>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</si>
  <si>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</si>
  <si>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</si>
  <si>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</si>
  <si>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</si>
  <si>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</si>
  <si>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</si>
  <si>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</si>
  <si>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</si>
  <si>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</si>
  <si>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</si>
  <si>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</si>
  <si>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</si>
  <si>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</si>
  <si>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</si>
  <si>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</si>
  <si>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</si>
  <si>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</si>
  <si>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</si>
  <si>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</si>
  <si>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</si>
  <si>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</si>
  <si>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</si>
  <si>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</si>
  <si>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</si>
  <si>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</si>
  <si>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</si>
  <si>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</si>
  <si>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</si>
  <si>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</si>
  <si>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</si>
  <si>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</si>
  <si>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</si>
  <si>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</si>
  <si>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</si>
  <si>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</si>
  <si>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</si>
  <si>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</si>
  <si>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</si>
  <si>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</si>
  <si>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</si>
  <si>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</si>
  <si>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</si>
  <si>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</si>
  <si>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</si>
  <si>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</si>
  <si>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</si>
  <si>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</si>
  <si>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</si>
  <si>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</si>
  <si>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</si>
  <si>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</si>
  <si>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</si>
  <si>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</si>
  <si>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</si>
  <si>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</si>
  <si>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</si>
  <si>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</si>
  <si>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</si>
  <si>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</si>
  <si>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</si>
  <si>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</si>
  <si>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</si>
  <si>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</si>
  <si>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</si>
  <si>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</si>
  <si>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</si>
  <si>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</si>
  <si>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</si>
  <si>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</si>
  <si>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</si>
  <si>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</si>
  <si>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</si>
  <si>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</si>
  <si>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</si>
  <si>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</si>
  <si>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</si>
  <si>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</si>
  <si>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</si>
  <si>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</si>
  <si>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</si>
  <si>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</si>
  <si>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</si>
  <si>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</si>
  <si>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</si>
  <si>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</si>
  <si>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</si>
  <si>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</si>
  <si>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</si>
  <si>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</si>
  <si>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</si>
  <si>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</si>
  <si>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</si>
  <si>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</si>
  <si>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</si>
  <si>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</si>
  <si>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</si>
  <si>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</si>
  <si>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</si>
  <si>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</si>
  <si>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</si>
  <si>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</si>
  <si>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</si>
  <si>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</si>
  <si>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</si>
  <si>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</si>
  <si>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</si>
  <si>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</si>
  <si>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</si>
  <si>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</si>
  <si>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</si>
  <si>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</si>
  <si>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</si>
  <si>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</si>
  <si>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</si>
  <si>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</si>
  <si>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</si>
  <si>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</si>
  <si>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</si>
  <si>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</si>
  <si>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</si>
  <si>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</si>
  <si>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</si>
  <si>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</si>
  <si>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</si>
  <si>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</si>
  <si>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</si>
  <si>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</si>
  <si>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</si>
  <si>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</si>
  <si>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</si>
  <si>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</si>
  <si>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</si>
  <si>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</si>
  <si>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</si>
  <si>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</si>
  <si>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</si>
  <si>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</si>
  <si>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</si>
  <si>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</si>
  <si>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</si>
  <si>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</si>
  <si>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</si>
  <si>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</si>
  <si>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</si>
  <si>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</si>
  <si>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</si>
  <si>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</si>
  <si>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</si>
  <si>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</si>
  <si>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</si>
  <si>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</si>
  <si>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</si>
  <si>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</si>
  <si>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</si>
  <si>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</si>
  <si>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</si>
  <si>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</si>
  <si>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</si>
  <si>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</si>
  <si>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</si>
  <si>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</si>
  <si>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</si>
  <si>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</si>
  <si>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</si>
  <si>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</si>
  <si>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</si>
  <si>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</si>
  <si>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</si>
  <si>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</si>
  <si>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</si>
  <si>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</si>
  <si>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</si>
  <si>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</si>
  <si>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</si>
  <si>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</si>
  <si>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</si>
  <si>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</si>
  <si>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</si>
  <si>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</si>
  <si>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</si>
  <si>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</si>
  <si>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</si>
  <si>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</si>
  <si>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</si>
  <si>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</si>
  <si>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</si>
  <si>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</si>
  <si>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</si>
  <si>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</si>
  <si>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</si>
  <si>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</si>
  <si>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</si>
  <si>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</si>
  <si>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</si>
  <si>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</si>
  <si>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</si>
  <si>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</si>
  <si>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</si>
  <si>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</si>
  <si>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</si>
  <si>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</si>
  <si>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</si>
  <si>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</si>
  <si>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</si>
  <si>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</si>
  <si>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</si>
  <si>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</si>
  <si>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</si>
  <si>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</si>
  <si>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</si>
  <si>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</si>
  <si>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</si>
  <si>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</si>
  <si>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</si>
  <si>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</si>
  <si>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</si>
  <si>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</si>
  <si>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</si>
  <si>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</si>
  <si>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</si>
  <si>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</si>
  <si>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</si>
  <si>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</si>
  <si>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</si>
  <si>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</si>
  <si>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</si>
  <si>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</si>
  <si>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</si>
  <si>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</si>
  <si>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</si>
  <si>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</si>
  <si>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</si>
  <si>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</si>
  <si>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</si>
  <si>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</si>
  <si>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</si>
  <si>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</si>
  <si>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</si>
  <si>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</si>
  <si>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</si>
  <si>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</si>
  <si>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</si>
  <si>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</si>
  <si>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</si>
  <si>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</si>
  <si>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</si>
  <si>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</si>
  <si>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</si>
  <si>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</si>
  <si>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</si>
  <si>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</si>
  <si>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</si>
  <si>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</si>
  <si>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</si>
  <si>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</si>
  <si>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</si>
  <si>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</si>
  <si>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</si>
  <si>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</si>
  <si>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</si>
  <si>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</si>
  <si>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</si>
  <si>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</si>
  <si>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</si>
  <si>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</si>
  <si>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</si>
  <si>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</si>
  <si>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</si>
  <si>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</si>
  <si>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</si>
  <si>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</si>
  <si>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</si>
  <si>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</si>
  <si>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</si>
  <si>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</si>
  <si>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</si>
  <si>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</si>
  <si>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</si>
  <si>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</si>
  <si>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</si>
  <si>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</si>
  <si>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</si>
  <si>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</si>
  <si>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</si>
  <si>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</si>
  <si>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</si>
  <si>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</si>
  <si>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</si>
  <si>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</si>
  <si>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</si>
  <si>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</si>
  <si>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</si>
  <si>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</si>
  <si>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</si>
  <si>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</si>
  <si>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</si>
  <si>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</si>
  <si>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</si>
  <si>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</si>
  <si>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</si>
  <si>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</si>
  <si>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</si>
  <si>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</si>
  <si>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</si>
  <si>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</si>
  <si>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</si>
  <si>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</si>
  <si>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</si>
  <si>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</si>
  <si>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</si>
  <si>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</si>
  <si>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</si>
  <si>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</si>
  <si>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</si>
  <si>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</si>
  <si>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</si>
  <si>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</si>
  <si>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</si>
  <si>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</si>
  <si>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</si>
  <si>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</si>
  <si>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</si>
  <si>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</si>
  <si>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</si>
  <si>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</si>
  <si>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</si>
  <si>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</si>
  <si>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</si>
  <si>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</si>
  <si>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</si>
  <si>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</si>
  <si>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</si>
  <si>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</si>
  <si>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</si>
  <si>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</si>
  <si>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</si>
  <si>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</si>
  <si>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</si>
  <si>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</si>
  <si>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</si>
  <si>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</si>
  <si>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</si>
  <si>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</si>
  <si>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</si>
  <si>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</si>
  <si>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</si>
  <si>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</si>
  <si>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</si>
  <si>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</si>
  <si>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</si>
  <si>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</si>
  <si>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</si>
  <si>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</si>
  <si>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</si>
  <si>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</si>
  <si>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</si>
  <si>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</si>
  <si>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</si>
  <si>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</si>
  <si>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</si>
  <si>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</si>
  <si>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</si>
  <si>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</si>
  <si>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</si>
  <si>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</si>
  <si>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</si>
  <si>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</si>
  <si>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</si>
  <si>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</si>
  <si>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</si>
  <si>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</si>
  <si>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</si>
  <si>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</si>
  <si>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</si>
  <si>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</si>
  <si>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</si>
  <si>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</si>
  <si>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</si>
  <si>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</si>
  <si>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</si>
  <si>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</si>
  <si>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</si>
  <si>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</si>
  <si>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</si>
  <si>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</si>
  <si>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</si>
  <si>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</si>
  <si>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</si>
  <si>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</si>
  <si>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</si>
  <si>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</si>
  <si>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</si>
  <si>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</si>
  <si>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</si>
  <si>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</si>
  <si>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</si>
  <si>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</si>
  <si>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</si>
  <si>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</si>
  <si>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</si>
  <si>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</si>
  <si>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</si>
  <si>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</si>
  <si>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</si>
  <si>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</si>
  <si>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</si>
  <si>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</si>
  <si>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</si>
  <si>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</si>
  <si>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</si>
  <si>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</si>
  <si>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</si>
  <si>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</si>
  <si>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</si>
  <si>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</si>
  <si>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</si>
  <si>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</si>
  <si>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</si>
  <si>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</si>
  <si>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</si>
  <si>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</si>
  <si>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</si>
  <si>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</si>
  <si>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</si>
  <si>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</si>
  <si>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</si>
  <si>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</si>
  <si>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</si>
  <si>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</si>
  <si>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</si>
  <si>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</si>
  <si>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</si>
  <si>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</si>
  <si>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</si>
  <si>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</si>
  <si>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</si>
  <si>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</si>
  <si>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</si>
  <si>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</si>
  <si>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</si>
  <si>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</si>
  <si>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</si>
  <si>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</si>
  <si>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</si>
  <si>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</si>
  <si>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</si>
  <si>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</si>
  <si>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</si>
  <si>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</si>
  <si>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</si>
  <si>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</si>
  <si>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</si>
  <si>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</si>
  <si>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</si>
  <si>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</si>
  <si>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</si>
  <si>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</si>
  <si>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</si>
  <si>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</si>
  <si>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</si>
  <si>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</si>
  <si>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</si>
  <si>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</si>
  <si>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</si>
  <si>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</si>
  <si>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</si>
  <si>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</si>
  <si>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</si>
  <si>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</si>
  <si>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</si>
  <si>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</si>
  <si>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</si>
  <si>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</si>
  <si>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</si>
  <si>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</si>
  <si>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</si>
  <si>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</si>
  <si>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</si>
  <si>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</si>
  <si>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</si>
  <si>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</si>
  <si>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</si>
  <si>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</si>
  <si>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</si>
  <si>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</si>
  <si>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</si>
  <si>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</si>
  <si>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</si>
  <si>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</si>
  <si>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</si>
  <si>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</si>
  <si>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</si>
  <si>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</si>
  <si>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</si>
  <si>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</si>
  <si>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</si>
  <si>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</si>
  <si>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</si>
  <si>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</si>
  <si>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</si>
  <si>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</si>
  <si>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</si>
  <si>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</si>
  <si>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</si>
  <si>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</si>
  <si>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</si>
  <si>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</si>
  <si>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</si>
  <si>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</si>
  <si>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</si>
  <si>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</si>
  <si>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</si>
  <si>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</si>
  <si>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</si>
  <si>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</si>
  <si>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</si>
  <si>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</si>
  <si>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</si>
  <si>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</si>
  <si>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</si>
  <si>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</si>
  <si>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</si>
  <si>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</si>
  <si>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</si>
  <si>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</si>
  <si>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</si>
  <si>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</si>
  <si>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</si>
  <si>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</si>
  <si>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</si>
  <si>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</si>
  <si>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</si>
  <si>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</si>
  <si>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</si>
  <si>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</si>
  <si>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</si>
  <si>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</si>
  <si>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</si>
  <si>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</si>
  <si>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</si>
  <si>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</si>
  <si>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</si>
  <si>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</si>
  <si>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</si>
  <si>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</si>
  <si>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</si>
  <si>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</si>
  <si>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</si>
  <si>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</si>
  <si>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</si>
  <si>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</si>
  <si>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</si>
  <si>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</si>
  <si>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</si>
  <si>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</si>
  <si>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</si>
  <si>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</si>
  <si>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</si>
  <si>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</si>
  <si>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</si>
  <si>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</si>
  <si>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</si>
  <si>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</si>
  <si>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</si>
  <si>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</si>
  <si>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</si>
  <si>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</si>
  <si>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</si>
  <si>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</si>
  <si>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</si>
  <si>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</si>
  <si>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</si>
  <si>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</si>
  <si>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</si>
  <si>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</si>
  <si>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</si>
  <si>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</si>
  <si>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</si>
  <si>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</si>
  <si>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</si>
  <si>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</si>
  <si>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</si>
  <si>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</si>
  <si>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</si>
  <si>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</si>
  <si>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</si>
  <si>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</si>
  <si>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</si>
  <si>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</si>
  <si>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</si>
  <si>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</si>
  <si>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</si>
  <si>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</si>
  <si>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</si>
  <si>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</si>
  <si>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</si>
  <si>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</si>
  <si>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</si>
  <si>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</si>
  <si>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</si>
  <si>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</si>
  <si>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</si>
  <si>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</si>
  <si>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</si>
  <si>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</si>
  <si>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</si>
  <si>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</si>
  <si>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</si>
  <si>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</si>
  <si>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</si>
  <si>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</si>
  <si>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</si>
  <si>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</si>
  <si>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</si>
  <si>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</si>
  <si>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</si>
  <si>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</si>
  <si>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</si>
  <si>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</si>
  <si>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</si>
  <si>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</si>
  <si>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</si>
  <si>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</si>
  <si>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</si>
  <si>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</si>
  <si>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</si>
  <si>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</si>
  <si>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</si>
  <si>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</si>
  <si>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</si>
  <si>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</si>
  <si>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</si>
  <si>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</si>
  <si>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</si>
  <si>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</si>
  <si>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</si>
  <si>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</si>
  <si>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</si>
  <si>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</si>
  <si>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</si>
  <si>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</si>
  <si>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</si>
  <si>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</si>
  <si>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</si>
  <si>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</si>
  <si>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</si>
  <si>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</si>
  <si>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</si>
  <si>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</si>
  <si>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</si>
  <si>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</si>
  <si>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</si>
  <si>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</si>
  <si>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</si>
  <si>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</si>
  <si>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</si>
  <si>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</si>
  <si>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</si>
  <si>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</si>
  <si>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</si>
  <si>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</si>
  <si>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</si>
  <si>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</si>
  <si>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</si>
  <si>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</si>
  <si>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</si>
  <si>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</si>
  <si>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</si>
  <si>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</si>
  <si>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</si>
  <si>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</si>
  <si>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</si>
  <si>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</si>
  <si>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</si>
  <si>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</si>
  <si>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</si>
  <si>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</si>
  <si>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</si>
  <si>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</si>
  <si>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</si>
  <si>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</si>
  <si>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</si>
  <si>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</si>
  <si>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</si>
  <si>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</si>
  <si>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</si>
  <si>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</si>
  <si>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</si>
  <si>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</si>
  <si>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</si>
  <si>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</si>
  <si>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</si>
  <si>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</si>
  <si>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</si>
  <si>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</si>
  <si>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</si>
  <si>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</si>
  <si>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</si>
  <si>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</si>
  <si>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</si>
  <si>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</si>
  <si>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</si>
  <si>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</si>
  <si>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</si>
  <si>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</si>
  <si>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</si>
  <si>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</si>
  <si>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</si>
  <si>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</si>
  <si>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</si>
  <si>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</si>
  <si>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</si>
  <si>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</si>
  <si>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</si>
  <si>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</si>
  <si>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</si>
  <si>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</si>
  <si>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</si>
  <si>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</si>
  <si>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</si>
  <si>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</si>
  <si>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</si>
  <si>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</si>
  <si>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</si>
  <si>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</si>
  <si>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</si>
  <si>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</si>
  <si>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</si>
  <si>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</si>
  <si>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</si>
  <si>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</si>
  <si>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</si>
  <si>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</si>
  <si>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</si>
  <si>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</si>
  <si>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</si>
  <si>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</si>
  <si>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</si>
  <si>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</si>
  <si>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</si>
  <si>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</si>
  <si>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</si>
  <si>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</si>
  <si>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</si>
  <si>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</si>
  <si>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</si>
  <si>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</si>
  <si>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</si>
  <si>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</si>
  <si>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</si>
  <si>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</si>
  <si>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</si>
  <si>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</si>
  <si>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</si>
  <si>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</si>
  <si>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</si>
  <si>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</si>
  <si>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</si>
  <si>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</si>
  <si>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</si>
  <si>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</si>
  <si>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</si>
  <si>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</si>
  <si>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</si>
  <si>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</si>
  <si>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</si>
  <si>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</si>
  <si>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</si>
  <si>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</si>
  <si>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</si>
  <si>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</si>
  <si>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</si>
  <si>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</si>
  <si>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</si>
  <si>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</si>
  <si>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</si>
  <si>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</si>
  <si>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</si>
  <si>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</si>
  <si>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</si>
  <si>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</si>
  <si>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</si>
  <si>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</si>
  <si>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</si>
  <si>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</si>
  <si>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</si>
  <si>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</si>
  <si>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</si>
  <si>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</si>
  <si>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</si>
  <si>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</si>
  <si>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</si>
  <si>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</si>
  <si>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</si>
  <si>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</si>
  <si>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</si>
  <si>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</si>
  <si>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</si>
  <si>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</si>
  <si>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</si>
  <si>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</si>
  <si>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</si>
  <si>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</si>
  <si>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</si>
  <si>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</si>
  <si>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</si>
  <si>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</si>
  <si>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</si>
  <si>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</si>
  <si>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</si>
  <si>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</si>
  <si>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</si>
  <si>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</si>
  <si>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</si>
  <si>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</si>
  <si>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</si>
  <si>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</si>
  <si>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</si>
  <si>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</si>
  <si>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</si>
  <si>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</si>
  <si>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</si>
  <si>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</si>
  <si>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</si>
  <si>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</si>
  <si>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</si>
  <si>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</si>
  <si>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</si>
  <si>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</si>
  <si>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</si>
  <si>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</si>
  <si>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</si>
  <si>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</si>
  <si>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</si>
  <si>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</si>
  <si>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</si>
  <si>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</si>
  <si>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</si>
  <si>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</si>
  <si>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</si>
  <si>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</si>
  <si>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</si>
  <si>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</si>
  <si>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</si>
  <si>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</si>
  <si>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</si>
  <si>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</si>
  <si>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</si>
  <si>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</si>
  <si>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</si>
  <si>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</si>
  <si>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</si>
  <si>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</si>
  <si>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</si>
  <si>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</si>
  <si>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</si>
  <si>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</si>
  <si>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</si>
  <si>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</si>
  <si>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</si>
  <si>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</si>
  <si>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</si>
  <si>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</si>
  <si>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</si>
  <si>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</si>
  <si>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</si>
  <si>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</si>
  <si>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</si>
  <si>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</si>
  <si>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</si>
  <si>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</si>
  <si>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</si>
  <si>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</si>
  <si>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</si>
  <si>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</si>
  <si>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</si>
  <si>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</si>
  <si>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</si>
  <si>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</si>
  <si>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</si>
  <si>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</si>
  <si>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</si>
  <si>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</si>
  <si>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</si>
  <si>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</si>
  <si>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</si>
  <si>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</si>
  <si>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</si>
  <si>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</si>
  <si>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</si>
  <si>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</si>
  <si>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</si>
  <si>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</si>
  <si>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</si>
  <si>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</si>
  <si>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</si>
  <si>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</si>
  <si>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</si>
  <si>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</si>
  <si>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</si>
  <si>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</si>
  <si>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</si>
  <si>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</si>
  <si>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</si>
  <si>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</si>
  <si>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</si>
  <si>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</si>
  <si>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</si>
  <si>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</si>
  <si>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</si>
  <si>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</si>
  <si>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</si>
  <si>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</si>
  <si>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</si>
  <si>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</si>
  <si>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</si>
  <si>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</si>
  <si>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</si>
  <si>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</si>
  <si>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</si>
  <si>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</si>
  <si>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</si>
  <si>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</si>
  <si>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</si>
  <si>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</si>
  <si>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</si>
  <si>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</si>
  <si>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</si>
  <si>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</si>
  <si>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</si>
  <si>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</si>
  <si>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</si>
  <si>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</si>
  <si>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</si>
  <si>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</si>
  <si>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</si>
  <si>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</si>
  <si>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</si>
  <si>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</si>
  <si>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</si>
  <si>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</si>
  <si>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</si>
  <si>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</si>
  <si>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</si>
  <si>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</si>
  <si>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</si>
  <si>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</si>
  <si>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</si>
  <si>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</si>
  <si>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</si>
  <si>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</si>
  <si>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</si>
  <si>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</si>
  <si>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</si>
  <si>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</si>
  <si>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</si>
  <si>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</si>
  <si>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</si>
  <si>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</si>
  <si>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</si>
  <si>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</si>
  <si>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</si>
  <si>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</si>
  <si>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</si>
  <si>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</si>
  <si>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</si>
  <si>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</si>
  <si>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</si>
  <si>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</si>
  <si>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</si>
  <si>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</si>
  <si>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</si>
  <si>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</si>
  <si>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</si>
  <si>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</si>
  <si>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</si>
  <si>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</si>
  <si>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</si>
  <si>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</si>
  <si>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</si>
  <si>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</si>
  <si>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</si>
  <si>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</si>
  <si>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</si>
  <si>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</si>
  <si>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</si>
  <si>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</si>
  <si>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</si>
  <si>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</si>
  <si>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</si>
  <si>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</si>
  <si>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</si>
  <si>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</si>
  <si>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</si>
  <si>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</si>
  <si>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</si>
  <si>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</si>
  <si>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</si>
  <si>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</si>
  <si>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</si>
  <si>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</si>
  <si>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</si>
  <si>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</si>
  <si>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</si>
  <si>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</si>
  <si>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</si>
  <si>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</si>
  <si>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</si>
  <si>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</si>
  <si>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</si>
  <si>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</si>
  <si>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</si>
  <si>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</si>
  <si>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</si>
  <si>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</si>
  <si>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</si>
  <si>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</si>
  <si>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</si>
  <si>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</si>
  <si>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</si>
  <si>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</si>
  <si>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</si>
  <si>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</si>
  <si>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</si>
  <si>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</si>
  <si>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</si>
  <si>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</si>
  <si>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</si>
  <si>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</si>
  <si>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</si>
  <si>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</si>
  <si>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</si>
  <si>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</si>
  <si>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</si>
  <si>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</si>
  <si>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</si>
  <si>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</si>
  <si>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</si>
  <si>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</si>
  <si>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</si>
  <si>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</si>
  <si>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</si>
  <si>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</si>
  <si>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</si>
  <si>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</si>
  <si>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</si>
  <si>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</si>
  <si>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</si>
  <si>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</si>
  <si>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</si>
  <si>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</si>
  <si>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</si>
  <si>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</si>
  <si>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</si>
  <si>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</si>
  <si>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</si>
  <si>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</si>
  <si>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</si>
  <si>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</si>
  <si>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</si>
  <si>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</si>
  <si>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</si>
  <si>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</si>
  <si>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</si>
  <si>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</si>
  <si>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</si>
  <si>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</si>
  <si>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</si>
  <si>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</si>
  <si>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</si>
  <si>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</si>
  <si>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</si>
  <si>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</si>
  <si>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</si>
  <si>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</si>
  <si>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</si>
  <si>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</si>
  <si>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</si>
  <si>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</si>
  <si>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</si>
  <si>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</si>
  <si>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</si>
  <si>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</si>
  <si>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</si>
  <si>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</si>
  <si>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</si>
  <si>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</si>
  <si>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</si>
  <si>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</si>
  <si>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</si>
  <si>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</si>
  <si>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</si>
  <si>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</si>
  <si>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</si>
  <si>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</si>
  <si>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</si>
  <si>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</si>
  <si>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</si>
  <si>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</si>
  <si>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</si>
  <si>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</si>
  <si>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</si>
  <si>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</si>
  <si>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</si>
  <si>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</si>
  <si>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</si>
  <si>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</si>
  <si>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</si>
  <si>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</si>
  <si>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</si>
  <si>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</si>
  <si>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</si>
  <si>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</si>
  <si>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</si>
  <si>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</si>
  <si>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</si>
  <si>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</si>
  <si>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</si>
  <si>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</si>
  <si>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</si>
  <si>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</si>
  <si>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</si>
  <si>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</si>
  <si>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</si>
  <si>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</si>
  <si>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</si>
  <si>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</si>
  <si>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</si>
  <si>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</si>
  <si>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</si>
  <si>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</si>
  <si>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</si>
  <si>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</si>
  <si>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</si>
  <si>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</si>
  <si>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</si>
  <si>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</si>
  <si>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</si>
  <si>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</si>
  <si>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</si>
  <si>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</si>
  <si>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</si>
  <si>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</si>
  <si>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</si>
  <si>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</si>
  <si>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</si>
  <si>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</si>
  <si>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</si>
  <si>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</si>
  <si>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</si>
  <si>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</si>
  <si>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</si>
  <si>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</si>
  <si>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</si>
  <si>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</si>
  <si>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</si>
  <si>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</si>
  <si>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</si>
  <si>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</si>
  <si>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</si>
  <si>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</si>
  <si>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</si>
  <si>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</si>
  <si>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</si>
  <si>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</si>
  <si>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</si>
  <si>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</si>
  <si>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</si>
  <si>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</si>
  <si>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</si>
  <si>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</si>
  <si>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</si>
  <si>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</si>
  <si>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</si>
  <si>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</si>
  <si>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</si>
  <si>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</si>
  <si>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</si>
  <si>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</si>
  <si>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</si>
  <si>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</si>
  <si>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</si>
  <si>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</si>
  <si>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</si>
  <si>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</si>
  <si>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</si>
  <si>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</si>
  <si>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</si>
  <si>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</si>
  <si>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</si>
  <si>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</si>
  <si>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</si>
  <si>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</si>
  <si>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</si>
  <si>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</si>
  <si>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</si>
  <si>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</si>
  <si>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</si>
  <si>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</si>
  <si>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</si>
  <si>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</si>
  <si>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</si>
  <si>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</si>
  <si>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</si>
  <si>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</si>
  <si>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</si>
  <si>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</si>
  <si>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</si>
  <si>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</si>
  <si>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</si>
  <si>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</si>
  <si>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</si>
  <si>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</si>
  <si>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</si>
  <si>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</si>
  <si>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</si>
  <si>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</si>
  <si>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</si>
  <si>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</si>
  <si>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</si>
  <si>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</si>
  <si>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</si>
  <si>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</si>
  <si>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</si>
  <si>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</si>
  <si>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</si>
  <si>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</si>
  <si>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</si>
  <si>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</si>
  <si>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</si>
  <si>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</si>
  <si>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</si>
  <si>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</si>
  <si>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</si>
  <si>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</si>
  <si>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</si>
  <si>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</si>
  <si>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</si>
  <si>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</si>
  <si>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</si>
  <si>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</si>
  <si>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</si>
  <si>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</si>
  <si>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</si>
  <si>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</si>
  <si>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</si>
  <si>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</si>
  <si>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</si>
  <si>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</si>
  <si>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</si>
  <si>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</si>
  <si>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</si>
  <si>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</si>
  <si>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</si>
  <si>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</si>
  <si>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</si>
  <si>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</si>
  <si>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</si>
  <si>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</si>
  <si>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</si>
  <si>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</si>
  <si>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</si>
  <si>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</si>
  <si>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</si>
  <si>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</si>
  <si>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</si>
  <si>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</si>
  <si>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</si>
  <si>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</si>
  <si>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</si>
  <si>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</si>
  <si>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</si>
  <si>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</si>
  <si>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</si>
  <si>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</si>
  <si>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</si>
  <si>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</si>
  <si>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</si>
  <si>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</si>
  <si>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</si>
  <si>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</si>
  <si>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</si>
  <si>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</si>
  <si>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</si>
  <si>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</si>
  <si>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</si>
  <si>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</si>
  <si>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</si>
  <si>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</si>
  <si>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</si>
  <si>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</si>
  <si>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</si>
  <si>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</si>
  <si>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</si>
  <si>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</si>
  <si>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</si>
  <si>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</si>
  <si>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</si>
  <si>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</si>
  <si>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</si>
  <si>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</si>
  <si>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</si>
  <si>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</si>
  <si>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</si>
  <si>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</si>
  <si>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</si>
  <si>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</si>
  <si>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</si>
  <si>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</si>
  <si>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</si>
  <si>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</si>
  <si>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</si>
  <si>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</si>
  <si>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</si>
  <si>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</si>
  <si>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</si>
  <si>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</si>
  <si>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</si>
  <si>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</si>
  <si>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</si>
  <si>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</si>
  <si>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</si>
  <si>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</si>
  <si>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</si>
  <si>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</si>
  <si>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</si>
  <si>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</si>
  <si>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</si>
  <si>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</si>
  <si>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</si>
  <si>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</si>
  <si>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</si>
  <si>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</si>
  <si>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</si>
  <si>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</si>
  <si>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</si>
  <si>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</si>
  <si>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</si>
  <si>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</si>
  <si>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</si>
  <si>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</si>
  <si>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</si>
  <si>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</si>
  <si>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</si>
  <si>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</si>
  <si>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</si>
  <si>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</si>
  <si>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</si>
  <si>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</si>
  <si>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</si>
  <si>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</si>
  <si>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</si>
  <si>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</si>
  <si>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</si>
  <si>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</si>
  <si>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</si>
  <si>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</si>
  <si>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</si>
  <si>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</si>
  <si>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</si>
  <si>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</si>
  <si>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</si>
  <si>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</si>
  <si>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</si>
  <si>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</si>
  <si>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</si>
  <si>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</si>
  <si>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</si>
  <si>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</si>
  <si>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</si>
  <si>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</si>
  <si>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</si>
  <si>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</si>
  <si>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</si>
  <si>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</si>
  <si>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</si>
  <si>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</si>
  <si>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</si>
  <si>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</si>
  <si>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</si>
  <si>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</si>
  <si>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</si>
  <si>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</si>
  <si>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</si>
  <si>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</si>
  <si>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</si>
  <si>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</si>
  <si>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</si>
  <si>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</si>
  <si>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</si>
  <si>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</si>
  <si>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</si>
  <si>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</si>
  <si>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</si>
  <si>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</si>
  <si>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</si>
  <si>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</si>
  <si>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</si>
  <si>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</si>
  <si>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</si>
  <si>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</si>
  <si>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</si>
  <si>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</si>
  <si>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</si>
  <si>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</si>
  <si>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</si>
  <si>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</si>
  <si>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</si>
  <si>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</si>
  <si>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</si>
  <si>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</si>
  <si>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</si>
  <si>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</si>
  <si>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</si>
  <si>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</si>
  <si>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</si>
  <si>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</si>
  <si>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</si>
  <si>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</si>
  <si>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</si>
  <si>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</si>
  <si>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</si>
  <si>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</si>
  <si>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</si>
  <si>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</si>
  <si>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</si>
  <si>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</si>
  <si>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</si>
  <si>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</si>
  <si>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</si>
  <si>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</si>
  <si>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</si>
  <si>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</si>
  <si>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</si>
  <si>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</si>
  <si>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</si>
  <si>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</si>
  <si>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</si>
  <si>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</si>
  <si>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</si>
  <si>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</si>
  <si>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</si>
  <si>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</si>
  <si>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</si>
  <si>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</si>
  <si>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</si>
  <si>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</si>
  <si>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</si>
  <si>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</si>
  <si>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</si>
  <si>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</si>
  <si>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</si>
  <si>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</si>
  <si>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</si>
  <si>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</si>
  <si>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</si>
  <si>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</si>
  <si>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</si>
  <si>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</si>
  <si>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</si>
  <si>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</si>
  <si>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</si>
  <si>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</si>
  <si>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</si>
  <si>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</si>
  <si>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</si>
  <si>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</si>
  <si>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</si>
  <si>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</si>
  <si>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</si>
  <si>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</si>
  <si>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</si>
  <si>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</si>
  <si>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</si>
  <si>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</si>
  <si>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</si>
  <si>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</si>
  <si>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</si>
  <si>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</si>
  <si>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</si>
  <si>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</si>
  <si>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</si>
  <si>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</si>
  <si>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</si>
  <si>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</si>
  <si>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</si>
  <si>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</si>
  <si>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</si>
  <si>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</si>
  <si>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</si>
  <si>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</si>
  <si>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</si>
  <si>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</si>
  <si>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</si>
  <si>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</si>
  <si>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</si>
  <si>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</si>
  <si>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</si>
  <si>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</si>
  <si>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</si>
  <si>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</si>
  <si>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</si>
  <si>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</si>
  <si>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</si>
  <si>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</si>
  <si>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</si>
  <si>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</si>
  <si>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</si>
  <si>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</si>
  <si>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</si>
  <si>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</si>
  <si>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</si>
  <si>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</si>
  <si>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</si>
  <si>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</si>
  <si>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</si>
  <si>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</si>
  <si>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</si>
  <si>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</si>
  <si>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</si>
  <si>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</si>
  <si>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</si>
  <si>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</si>
  <si>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</si>
  <si>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</si>
  <si>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</si>
  <si>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</si>
  <si>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</si>
  <si>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</si>
  <si>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</si>
  <si>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</si>
  <si>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</si>
  <si>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</si>
  <si>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</si>
  <si>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</si>
  <si>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</si>
  <si>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</si>
  <si>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</si>
  <si>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</si>
  <si>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</si>
  <si>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</si>
  <si>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</si>
  <si>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</si>
  <si>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</si>
  <si>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</si>
  <si>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</si>
  <si>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</si>
  <si>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</si>
  <si>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</si>
  <si>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</si>
  <si>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</si>
  <si>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</si>
  <si>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</si>
  <si>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</si>
  <si>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</si>
  <si>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</si>
  <si>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</si>
  <si>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</si>
  <si>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</si>
  <si>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</si>
  <si>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</si>
  <si>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</si>
  <si>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</si>
  <si>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</si>
  <si>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</si>
  <si>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</si>
  <si>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</si>
  <si>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</si>
  <si>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</si>
  <si>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</si>
  <si>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</si>
  <si>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</si>
  <si>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</si>
  <si>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</si>
  <si>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</si>
  <si>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</si>
  <si>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</si>
  <si>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</si>
  <si>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</si>
  <si>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</si>
  <si>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</si>
  <si>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</si>
  <si>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</si>
  <si>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</si>
  <si>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</si>
  <si>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</si>
  <si>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</si>
  <si>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</si>
  <si>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</si>
  <si>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</si>
  <si>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</si>
  <si>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</si>
  <si>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</si>
  <si>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</si>
  <si>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</si>
  <si>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</si>
  <si>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</si>
  <si>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</si>
  <si>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</si>
  <si>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</si>
  <si>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</si>
  <si>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</si>
  <si>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</si>
  <si>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</si>
  <si>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</si>
  <si>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</si>
  <si>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</si>
  <si>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</si>
  <si>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</si>
  <si>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</si>
  <si>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</si>
  <si>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</si>
  <si>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</si>
  <si>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</si>
  <si>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</si>
  <si>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</si>
  <si>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</si>
  <si>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</si>
  <si>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</si>
  <si>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</si>
  <si>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</si>
  <si>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</si>
  <si>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</si>
  <si>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</si>
  <si>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</si>
  <si>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</si>
  <si>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</si>
  <si>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</si>
  <si>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</si>
  <si>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</si>
  <si>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</si>
  <si>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</si>
  <si>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</si>
  <si>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</si>
  <si>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</si>
  <si>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</si>
  <si>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</si>
  <si>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</si>
  <si>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</si>
  <si>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</si>
  <si>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</si>
  <si>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</si>
  <si>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</si>
  <si>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</si>
  <si>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</si>
  <si>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</si>
  <si>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</si>
  <si>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</si>
  <si>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</si>
  <si>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</si>
  <si>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</si>
  <si>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</si>
  <si>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</si>
  <si>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</si>
  <si>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</si>
  <si>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</si>
  <si>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</si>
  <si>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</si>
  <si>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</si>
  <si>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</si>
  <si>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</si>
  <si>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</si>
  <si>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</si>
  <si>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</si>
  <si>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</si>
  <si>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</si>
  <si>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</si>
  <si>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</si>
  <si>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</si>
  <si>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</si>
  <si>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</si>
  <si>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</si>
  <si>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</si>
  <si>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</si>
  <si>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</si>
  <si>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</si>
  <si>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</si>
  <si>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</si>
  <si>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</si>
  <si>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</si>
  <si>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</si>
  <si>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</si>
  <si>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</si>
  <si>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</si>
  <si>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</si>
  <si>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</si>
  <si>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</si>
  <si>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</si>
  <si>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</si>
  <si>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</si>
  <si>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</si>
  <si>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</si>
  <si>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</si>
  <si>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</si>
  <si>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</si>
  <si>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</si>
  <si>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</si>
  <si>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</si>
  <si>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</si>
  <si>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</si>
  <si>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</si>
  <si>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</si>
  <si>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</si>
  <si>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</si>
  <si>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</si>
  <si>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</si>
  <si>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</si>
  <si>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</si>
  <si>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</si>
  <si>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</si>
  <si>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</si>
  <si>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</si>
  <si>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</si>
  <si>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</si>
  <si>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</si>
  <si>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</si>
  <si>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</si>
  <si>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</si>
  <si>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</si>
  <si>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</si>
  <si>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</si>
  <si>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</si>
  <si>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</si>
  <si>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</si>
  <si>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</si>
  <si>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</si>
  <si>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</si>
  <si>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</si>
  <si>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</si>
  <si>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</si>
  <si>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</si>
  <si>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</si>
  <si>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</si>
  <si>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</si>
  <si>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</si>
  <si>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</si>
  <si>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</si>
  <si>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</si>
  <si>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</si>
  <si>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</si>
  <si>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</si>
  <si>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</si>
  <si>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</si>
  <si>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</si>
  <si>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</si>
  <si>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</si>
  <si>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</si>
  <si>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</si>
  <si>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</si>
  <si>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</si>
  <si>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</si>
  <si>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</si>
  <si>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</si>
  <si>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</si>
  <si>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</si>
  <si>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</si>
  <si>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</si>
  <si>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</si>
  <si>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</si>
  <si>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</si>
  <si>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</si>
  <si>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</si>
  <si>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</si>
  <si>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</si>
  <si>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</si>
  <si>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</si>
  <si>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</si>
  <si>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</si>
  <si>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</si>
  <si>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</si>
  <si>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</si>
  <si>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</si>
  <si>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</si>
  <si>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</si>
  <si>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</si>
  <si>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</si>
  <si>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</si>
  <si>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</si>
  <si>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</si>
  <si>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</si>
  <si>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</si>
  <si>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</si>
  <si>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</si>
  <si>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</si>
  <si>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</si>
  <si>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</si>
  <si>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</si>
  <si>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</si>
  <si>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</si>
  <si>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</si>
  <si>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</si>
  <si>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</si>
  <si>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</si>
  <si>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</si>
  <si>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</si>
  <si>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</si>
  <si>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</si>
  <si>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</si>
  <si>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</si>
  <si>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</si>
  <si>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</si>
  <si>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</si>
  <si>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</si>
  <si>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</si>
  <si>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</si>
  <si>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</si>
  <si>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</si>
  <si>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</si>
  <si>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</si>
  <si>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</si>
  <si>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</si>
  <si>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</si>
  <si>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</si>
  <si>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</si>
  <si>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</si>
  <si>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</si>
  <si>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</si>
  <si>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</si>
  <si>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</si>
  <si>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</si>
  <si>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</si>
  <si>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</si>
  <si>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</si>
  <si>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</si>
  <si>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</si>
  <si>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</si>
  <si>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</si>
  <si>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</si>
  <si>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</si>
  <si>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</si>
  <si>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</si>
  <si>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</si>
  <si>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</si>
  <si>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</si>
  <si>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</si>
  <si>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</si>
  <si>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</si>
  <si>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</si>
  <si>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</si>
  <si>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</si>
  <si>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</si>
  <si>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</si>
  <si>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</si>
  <si>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</si>
  <si>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</si>
  <si>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</si>
  <si>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</si>
  <si>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</si>
  <si>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</si>
  <si>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</si>
  <si>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</si>
  <si>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</si>
  <si>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</si>
  <si>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</si>
  <si>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</si>
  <si>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</si>
  <si>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</si>
  <si>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</si>
  <si>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</si>
  <si>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</si>
  <si>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</si>
  <si>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</si>
  <si>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</si>
  <si>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</si>
  <si>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</si>
  <si>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</si>
  <si>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</si>
  <si>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</si>
  <si>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</si>
  <si>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</si>
  <si>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</si>
  <si>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</si>
  <si>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</si>
  <si>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</si>
  <si>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</si>
  <si>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</si>
  <si>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</si>
  <si>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</si>
  <si>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</si>
  <si>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</si>
  <si>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</si>
  <si>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</si>
  <si>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</si>
  <si>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</si>
  <si>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</si>
  <si>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</si>
  <si>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</si>
  <si>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</si>
  <si>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</si>
  <si>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</si>
  <si>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</si>
  <si>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</si>
  <si>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</si>
  <si>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</si>
  <si>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</si>
  <si>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</si>
  <si>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</si>
  <si>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</si>
  <si>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</si>
  <si>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</si>
  <si>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</si>
  <si>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</si>
  <si>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</si>
  <si>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</si>
  <si>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</si>
  <si>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</si>
  <si>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</si>
  <si>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</si>
  <si>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</si>
  <si>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</si>
  <si>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</si>
  <si>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</si>
  <si>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</si>
  <si>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</si>
  <si>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</si>
  <si>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</si>
  <si>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</si>
  <si>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</si>
  <si>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</si>
  <si>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</si>
  <si>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</si>
  <si>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</si>
  <si>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</si>
  <si>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</si>
  <si>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</si>
  <si>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</si>
  <si>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</si>
  <si>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</si>
  <si>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</si>
  <si>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</si>
  <si>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</si>
  <si>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</si>
  <si>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</si>
  <si>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</si>
  <si>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</si>
  <si>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</si>
  <si>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</si>
  <si>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</si>
  <si>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</si>
  <si>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</si>
  <si>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</si>
  <si>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</si>
  <si>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</si>
  <si>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</si>
  <si>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</si>
  <si>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</si>
  <si>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</si>
  <si>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</si>
  <si>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</si>
  <si>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</si>
  <si>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</si>
  <si>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</si>
  <si>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</si>
  <si>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</si>
  <si>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</si>
  <si>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</si>
  <si>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</si>
  <si>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</si>
  <si>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</si>
  <si>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</si>
  <si>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</si>
  <si>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</si>
  <si>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</si>
  <si>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</si>
  <si>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</si>
  <si>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</si>
  <si>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</si>
  <si>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</si>
  <si>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</si>
  <si>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</si>
  <si>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</si>
  <si>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</si>
  <si>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</si>
  <si>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</si>
  <si>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</si>
  <si>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</si>
  <si>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</si>
  <si>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</si>
  <si>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</si>
  <si>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</si>
  <si>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</si>
  <si>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</si>
  <si>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</si>
  <si>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</si>
  <si>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</si>
  <si>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</si>
  <si>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</si>
  <si>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</si>
  <si>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</si>
  <si>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</si>
  <si>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</si>
  <si>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</si>
  <si>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</si>
  <si>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</si>
  <si>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</si>
  <si>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</si>
  <si>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</si>
  <si>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</si>
  <si>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</si>
  <si>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</si>
  <si>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</si>
  <si>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</si>
  <si>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</si>
  <si>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</si>
  <si>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</si>
  <si>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</si>
  <si>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</si>
  <si>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</si>
  <si>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</si>
  <si>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</si>
  <si>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</si>
  <si>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</si>
  <si>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</si>
  <si>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</si>
  <si>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</si>
  <si>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</si>
  <si>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</si>
  <si>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</si>
  <si>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</si>
  <si>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</si>
  <si>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</si>
  <si>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</si>
  <si>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</si>
  <si>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</si>
  <si>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</si>
  <si>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</si>
  <si>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</si>
  <si>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</si>
  <si>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</si>
  <si>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</si>
  <si>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</si>
  <si>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</si>
  <si>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</si>
  <si>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</si>
  <si>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</si>
  <si>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</si>
  <si>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</si>
  <si>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</si>
  <si>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</si>
  <si>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</si>
  <si>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</si>
  <si>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</si>
  <si>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</si>
  <si>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</si>
  <si>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</si>
  <si>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</si>
  <si>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</si>
  <si>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</si>
  <si>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</si>
  <si>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</si>
  <si>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</si>
  <si>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</si>
  <si>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</si>
  <si>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</si>
  <si>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</si>
  <si>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</si>
  <si>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</si>
  <si>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</si>
  <si>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</si>
  <si>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</si>
  <si>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</si>
  <si>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</si>
  <si>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</si>
  <si>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</si>
  <si>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</si>
  <si>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</si>
  <si>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</si>
  <si>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</si>
  <si>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</si>
  <si>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</si>
  <si>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</si>
  <si>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</si>
  <si>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</si>
  <si>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</si>
  <si>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</si>
  <si>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</si>
  <si>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</si>
  <si>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</si>
  <si>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</si>
  <si>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</si>
  <si>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</si>
  <si>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</si>
  <si>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</si>
  <si>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</si>
  <si>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</si>
  <si>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</si>
  <si>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</si>
  <si>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</si>
  <si>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</si>
  <si>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</si>
  <si>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</si>
  <si>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</si>
  <si>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</si>
  <si>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</si>
  <si>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</si>
  <si>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</si>
  <si>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</si>
  <si>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</si>
  <si>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</si>
  <si>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</si>
  <si>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</si>
  <si>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</si>
  <si>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</si>
  <si>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</si>
  <si>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</si>
  <si>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</si>
  <si>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</si>
  <si>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</si>
  <si>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</si>
  <si>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</si>
  <si>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</si>
  <si>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</si>
  <si>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</si>
  <si>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</si>
  <si>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</si>
  <si>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</si>
  <si>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</si>
  <si>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</si>
  <si>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</si>
  <si>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</si>
  <si>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</si>
  <si>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</si>
  <si>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</si>
  <si>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</si>
  <si>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</si>
  <si>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</si>
  <si>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</si>
  <si>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</si>
  <si>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</si>
  <si>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</si>
  <si>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</si>
  <si>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</si>
  <si>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</si>
  <si>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</si>
  <si>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</si>
  <si>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</si>
  <si>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</si>
  <si>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</si>
  <si>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</si>
  <si>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</si>
  <si>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</si>
  <si>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</si>
  <si>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</si>
  <si>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</si>
  <si>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</si>
  <si>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</si>
  <si>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</si>
  <si>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</si>
  <si>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</si>
  <si>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</si>
  <si>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</si>
  <si>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</si>
  <si>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</si>
  <si>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</si>
  <si>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</si>
  <si>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</si>
  <si>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</si>
  <si>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</si>
  <si>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</si>
  <si>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</si>
  <si>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</si>
  <si>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</si>
  <si>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</si>
  <si>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</si>
  <si>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</si>
  <si>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</si>
  <si>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</si>
  <si>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</si>
  <si>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</si>
  <si>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</si>
  <si>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</si>
  <si>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</si>
  <si>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</si>
  <si>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</si>
  <si>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</si>
  <si>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</si>
  <si>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</si>
  <si>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</si>
  <si>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</si>
  <si>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</si>
  <si>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</si>
  <si>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</si>
  <si>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</si>
  <si>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</si>
  <si>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</si>
  <si>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</si>
  <si>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</si>
  <si>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</si>
  <si>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</si>
  <si>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</si>
  <si>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</si>
  <si>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</si>
  <si>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</si>
  <si>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</si>
  <si>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</si>
  <si>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</si>
  <si>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</si>
  <si>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</si>
  <si>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</si>
  <si>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</si>
  <si>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</si>
  <si>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</si>
  <si>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</si>
  <si>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</si>
  <si>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</si>
  <si>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</si>
  <si>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</si>
  <si>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</si>
  <si>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</si>
  <si>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</si>
  <si>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</si>
  <si>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</si>
  <si>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</si>
  <si>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</si>
  <si>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</si>
  <si>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</si>
  <si>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</si>
  <si>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</si>
  <si>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</si>
  <si>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</si>
  <si>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</si>
  <si>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</si>
  <si>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</si>
  <si>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</si>
  <si>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</si>
  <si>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</si>
  <si>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</si>
  <si>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</si>
  <si>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</si>
  <si>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</si>
  <si>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</si>
  <si>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</si>
  <si>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</si>
  <si>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</si>
  <si>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</si>
  <si>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</si>
  <si>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</si>
  <si>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</si>
  <si>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</si>
  <si>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</si>
  <si>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</si>
  <si>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</si>
  <si>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</si>
  <si>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</si>
  <si>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</si>
  <si>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</si>
  <si>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</si>
  <si>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</si>
  <si>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</si>
  <si>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</si>
  <si>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</si>
  <si>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</si>
  <si>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</si>
  <si>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</si>
  <si>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</si>
  <si>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</si>
  <si>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</si>
  <si>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</si>
  <si>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</si>
  <si>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</si>
  <si>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</si>
  <si>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</si>
  <si>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</si>
  <si>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</si>
  <si>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</si>
  <si>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</si>
  <si>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</si>
  <si>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</si>
  <si>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</si>
  <si>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</si>
  <si>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</si>
  <si>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</si>
  <si>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</si>
  <si>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</si>
  <si>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</si>
  <si>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</si>
  <si>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</si>
  <si>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</si>
  <si>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</si>
  <si>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</si>
  <si>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</si>
  <si>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</si>
  <si>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</si>
  <si>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</si>
  <si>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</si>
  <si>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</si>
  <si>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</si>
  <si>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</si>
  <si>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</si>
  <si>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</si>
  <si>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</si>
  <si>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</si>
  <si>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</si>
  <si>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</si>
  <si>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</si>
  <si>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</si>
  <si>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</si>
  <si>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</si>
  <si>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</si>
  <si>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</si>
  <si>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</si>
  <si>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</si>
  <si>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</si>
  <si>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</si>
  <si>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</si>
  <si>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</si>
  <si>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</si>
  <si>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</si>
  <si>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</si>
  <si>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</si>
  <si>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</si>
  <si>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</si>
  <si>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</si>
  <si>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</si>
  <si>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</si>
  <si>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</si>
  <si>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</si>
  <si>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</si>
  <si>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</si>
  <si>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</si>
  <si>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</si>
  <si>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</si>
  <si>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</si>
  <si>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</si>
  <si>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</si>
  <si>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</si>
  <si>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</si>
  <si>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</si>
  <si>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</si>
  <si>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</si>
  <si>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</si>
  <si>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</si>
  <si>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</si>
  <si>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</si>
  <si>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</si>
  <si>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</si>
  <si>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</si>
  <si>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</si>
  <si>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</si>
  <si>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</si>
  <si>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</si>
  <si>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</si>
  <si>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</si>
  <si>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</si>
  <si>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</si>
  <si>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</si>
  <si>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</si>
  <si>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</si>
  <si>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</si>
  <si>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</si>
  <si>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</si>
  <si>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</si>
  <si>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</si>
  <si>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</si>
  <si>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</si>
  <si>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</si>
  <si>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</si>
  <si>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</si>
  <si>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</si>
  <si>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</si>
  <si>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</si>
  <si>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</si>
  <si>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</si>
  <si>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</si>
  <si>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</si>
  <si>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</si>
  <si>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</si>
  <si>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</si>
  <si>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</si>
  <si>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</si>
  <si>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</si>
  <si>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</si>
  <si>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</si>
  <si>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</si>
  <si>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</si>
  <si>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</si>
  <si>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</si>
  <si>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</si>
  <si>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</si>
  <si>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</si>
  <si>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</si>
  <si>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</si>
  <si>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</si>
  <si>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</si>
  <si>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</si>
  <si>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</si>
  <si>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</si>
  <si>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</si>
  <si>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</si>
  <si>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</si>
  <si>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</si>
  <si>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</si>
  <si>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</si>
  <si>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</si>
  <si>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</si>
  <si>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</si>
  <si>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</si>
  <si>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</si>
  <si>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</si>
  <si>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</si>
  <si>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</si>
  <si>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</si>
  <si>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</si>
  <si>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</si>
  <si>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</si>
  <si>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</si>
  <si>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</si>
  <si>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</si>
  <si>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</si>
  <si>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</si>
  <si>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</si>
  <si>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</si>
  <si>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</si>
  <si>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</si>
  <si>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</si>
  <si>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</si>
  <si>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</si>
  <si>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</si>
  <si>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</si>
  <si>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</si>
  <si>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</si>
  <si>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</si>
  <si>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</si>
  <si>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</si>
  <si>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</si>
  <si>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</si>
  <si>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</si>
  <si>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</si>
  <si>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</si>
  <si>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</si>
  <si>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</si>
  <si>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</si>
  <si>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</si>
  <si>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</si>
  <si>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</si>
  <si>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</si>
  <si>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</si>
  <si>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</si>
  <si>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</si>
  <si>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</si>
  <si>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</si>
  <si>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</si>
  <si>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</si>
  <si>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</si>
  <si>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</si>
  <si>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</si>
  <si>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</si>
  <si>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</si>
  <si>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</si>
  <si>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</si>
  <si>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</si>
  <si>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</si>
  <si>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</si>
  <si>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</si>
  <si>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</si>
  <si>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</si>
  <si>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</si>
  <si>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</si>
  <si>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</si>
  <si>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</si>
  <si>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</si>
  <si>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</si>
  <si>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</si>
  <si>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</si>
  <si>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</si>
  <si>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</si>
  <si>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</si>
  <si>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</si>
  <si>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</si>
  <si>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</si>
  <si>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</si>
  <si>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</si>
  <si>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</si>
  <si>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</si>
  <si>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</si>
  <si>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</si>
  <si>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</si>
  <si>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</si>
  <si>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</si>
  <si>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</si>
  <si>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</si>
  <si>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</si>
  <si>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</si>
  <si>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</si>
  <si>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</si>
  <si>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</si>
  <si>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</si>
  <si>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</si>
  <si>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</si>
  <si>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</si>
  <si>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</si>
  <si>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</si>
  <si>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</si>
  <si>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</si>
  <si>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</si>
  <si>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</si>
  <si>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</si>
  <si>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</si>
  <si>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</si>
  <si>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</si>
  <si>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</si>
  <si>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</si>
  <si>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</si>
  <si>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</si>
  <si>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</si>
  <si>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</si>
  <si>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</si>
  <si>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</si>
  <si>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</si>
  <si>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</si>
  <si>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</si>
  <si>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</si>
  <si>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</si>
  <si>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</si>
  <si>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</si>
  <si>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</si>
  <si>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</si>
  <si>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</si>
  <si>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</si>
  <si>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</si>
  <si>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</si>
  <si>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</si>
  <si>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</si>
  <si>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</si>
  <si>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</si>
  <si>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</si>
  <si>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</si>
  <si>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</si>
  <si>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</si>
  <si>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</si>
  <si>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</si>
  <si>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</si>
  <si>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</si>
  <si>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</si>
  <si>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</si>
  <si>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</si>
  <si>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</si>
  <si>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</si>
  <si>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</si>
  <si>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</si>
  <si>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</si>
  <si>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</si>
  <si>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</si>
  <si>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</si>
  <si>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</si>
  <si>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</si>
  <si>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</si>
  <si>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</si>
  <si>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</si>
  <si>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</si>
  <si>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</si>
  <si>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</si>
  <si>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</si>
  <si>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</si>
  <si>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</si>
  <si>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</si>
  <si>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</si>
  <si>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</si>
  <si>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</si>
  <si>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</si>
  <si>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</si>
  <si>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</si>
  <si>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</si>
  <si>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</si>
  <si>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</si>
  <si>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</si>
  <si>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</si>
  <si>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</si>
  <si>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</si>
  <si>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</si>
  <si>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</si>
  <si>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</si>
  <si>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</si>
  <si>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</si>
  <si>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</si>
  <si>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</si>
  <si>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</si>
  <si>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</si>
  <si>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</si>
  <si>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</si>
  <si>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</si>
  <si>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</si>
  <si>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</si>
  <si>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</si>
  <si>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</si>
  <si>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</si>
  <si>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</si>
  <si>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</si>
  <si>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</si>
  <si>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</si>
  <si>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</si>
  <si>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</si>
  <si>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</si>
  <si>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</si>
  <si>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</si>
  <si>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</si>
  <si>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</si>
  <si>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</si>
  <si>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</si>
  <si>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</si>
  <si>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</si>
  <si>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</si>
  <si>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</si>
  <si>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</si>
  <si>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</si>
  <si>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</si>
  <si>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</si>
  <si>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</si>
  <si>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</si>
  <si>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</si>
  <si>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</si>
  <si>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</si>
  <si>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</si>
  <si>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</si>
  <si>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</si>
  <si>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</si>
  <si>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</si>
  <si>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</si>
  <si>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</si>
  <si>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</si>
  <si>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</si>
  <si>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</si>
  <si>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</si>
  <si>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</si>
  <si>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</si>
  <si>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</si>
  <si>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</si>
  <si>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</si>
  <si>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</si>
  <si>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</si>
  <si>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</si>
  <si>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</si>
  <si>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</si>
  <si>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</si>
  <si>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</si>
  <si>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</si>
  <si>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</si>
  <si>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</si>
  <si>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</si>
  <si>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</si>
  <si>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</si>
  <si>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</si>
  <si>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</si>
  <si>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</si>
  <si>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</si>
  <si>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</si>
  <si>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</si>
  <si>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</si>
  <si>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</si>
  <si>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</si>
  <si>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</si>
  <si>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</si>
  <si>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</si>
  <si>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</si>
  <si>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</si>
  <si>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</si>
  <si>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</si>
  <si>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</si>
  <si>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</si>
  <si>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</si>
  <si>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</si>
  <si>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</si>
  <si>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</si>
  <si>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</si>
  <si>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</si>
  <si>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</si>
  <si>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</si>
  <si>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</si>
  <si>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</si>
  <si>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</si>
  <si>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</si>
  <si>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</si>
  <si>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</si>
  <si>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</si>
  <si>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</si>
  <si>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</si>
  <si>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</si>
  <si>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</si>
  <si>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</si>
  <si>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</si>
  <si>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</si>
  <si>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</si>
  <si>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</si>
  <si>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</si>
  <si>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</si>
  <si>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</si>
  <si>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</si>
  <si>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</si>
  <si>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</si>
  <si>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</si>
  <si>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</si>
  <si>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</si>
  <si>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</si>
  <si>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</si>
  <si>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</si>
  <si>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</si>
  <si>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</si>
  <si>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</si>
  <si>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</si>
  <si>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</si>
  <si>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</si>
  <si>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</si>
  <si>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</si>
  <si>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</si>
  <si>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</si>
  <si>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</si>
  <si>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</si>
  <si>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</si>
  <si>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</si>
  <si>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</si>
  <si>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</si>
  <si>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</si>
  <si>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</si>
  <si>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</si>
  <si>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</si>
  <si>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</si>
  <si>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</si>
  <si>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</si>
  <si>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</si>
  <si>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</si>
  <si>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</si>
  <si>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</si>
  <si>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</si>
  <si>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</si>
  <si>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</si>
  <si>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</si>
  <si>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</si>
  <si>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</si>
  <si>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</si>
  <si>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</si>
  <si>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</si>
  <si>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</si>
  <si>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</si>
  <si>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</si>
  <si>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</si>
  <si>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</si>
  <si>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</si>
  <si>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</si>
  <si>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</si>
  <si>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</si>
  <si>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</si>
  <si>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</si>
  <si>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</si>
  <si>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</si>
  <si>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</si>
  <si>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</si>
  <si>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</si>
  <si>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</si>
  <si>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</si>
  <si>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</si>
  <si>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</si>
  <si>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</si>
  <si>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</si>
  <si>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</si>
  <si>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</si>
  <si>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</si>
  <si>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</si>
  <si>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</si>
  <si>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</si>
  <si>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</si>
  <si>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</si>
  <si>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</si>
  <si>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</si>
  <si>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</si>
  <si>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</si>
  <si>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</si>
  <si>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</si>
  <si>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</si>
  <si>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</si>
  <si>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</si>
  <si>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</si>
  <si>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</si>
  <si>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</si>
  <si>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</si>
  <si>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</si>
  <si>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</si>
  <si>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</si>
  <si>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</si>
  <si>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</si>
  <si>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</si>
  <si>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</si>
  <si>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</si>
  <si>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</si>
  <si>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</si>
  <si>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</si>
  <si>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</si>
  <si>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</si>
  <si>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</si>
  <si>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</si>
  <si>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</si>
  <si>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</si>
  <si>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</si>
  <si>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</si>
  <si>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</si>
  <si>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</si>
  <si>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</si>
  <si>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</si>
  <si>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</si>
  <si>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</si>
  <si>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</si>
  <si>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</si>
  <si>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</si>
  <si>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</si>
  <si>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</si>
  <si>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</si>
  <si>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</si>
  <si>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</si>
  <si>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</si>
  <si>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</si>
  <si>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</si>
  <si>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</si>
  <si>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</si>
  <si>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</si>
  <si>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</si>
  <si>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</si>
  <si>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</si>
  <si>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</si>
  <si>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</si>
  <si>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</si>
  <si>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</si>
  <si>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</si>
  <si>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</si>
  <si>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</si>
  <si>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</si>
  <si>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</si>
  <si>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</si>
  <si>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</si>
  <si>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</si>
  <si>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</si>
  <si>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</si>
  <si>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</si>
  <si>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</si>
  <si>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</si>
  <si>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</si>
  <si>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</si>
  <si>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</si>
  <si>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</si>
  <si>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</si>
  <si>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</si>
  <si>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</si>
  <si>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</si>
  <si>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</si>
  <si>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</si>
  <si>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</si>
  <si>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</si>
  <si>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</si>
  <si>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</si>
  <si>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</si>
  <si>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</si>
  <si>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</si>
  <si>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</si>
  <si>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</si>
  <si>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</si>
  <si>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</si>
  <si>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</si>
  <si>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</si>
  <si>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</si>
  <si>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</si>
  <si>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</si>
  <si>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</si>
  <si>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</si>
  <si>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</si>
  <si>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</si>
  <si>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</si>
  <si>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</si>
  <si>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</si>
  <si>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</si>
  <si>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</si>
  <si>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</si>
  <si>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</si>
  <si>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</si>
  <si>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</si>
  <si>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</si>
  <si>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</si>
  <si>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</si>
  <si>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</si>
  <si>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</si>
  <si>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</si>
  <si>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</si>
  <si>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</si>
  <si>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</si>
  <si>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</si>
  <si>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</si>
  <si>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</si>
  <si>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</si>
  <si>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</si>
  <si>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</si>
  <si>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</si>
  <si>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</si>
  <si>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</si>
  <si>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</si>
  <si>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</si>
  <si>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</si>
  <si>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</si>
  <si>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</si>
  <si>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</si>
  <si>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</si>
  <si>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</si>
  <si>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</si>
  <si>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</si>
  <si>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</si>
  <si>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</si>
  <si>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</si>
  <si>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</si>
  <si>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</si>
  <si>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</si>
  <si>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</si>
  <si>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</si>
  <si>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</si>
  <si>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</si>
  <si>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</si>
  <si>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</si>
  <si>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</si>
  <si>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</si>
  <si>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</si>
  <si>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</si>
  <si>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</si>
  <si>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</si>
  <si>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</si>
  <si>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</si>
  <si>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</si>
  <si>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</si>
  <si>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</si>
  <si>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</si>
  <si>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</si>
  <si>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</si>
  <si>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</si>
  <si>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</si>
  <si>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</si>
  <si>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</si>
  <si>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</si>
  <si>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</si>
  <si>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</si>
  <si>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</si>
  <si>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</si>
  <si>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</si>
  <si>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</si>
  <si>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</si>
  <si>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</si>
  <si>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</si>
  <si>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</si>
  <si>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</si>
  <si>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</si>
  <si>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</si>
  <si>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</si>
  <si>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</si>
  <si>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</si>
  <si>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</si>
  <si>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</si>
  <si>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</si>
  <si>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</si>
  <si>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</si>
  <si>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</si>
  <si>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</si>
  <si>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</si>
  <si>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</si>
  <si>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</si>
  <si>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</si>
  <si>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</si>
  <si>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</si>
  <si>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</si>
  <si>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</si>
  <si>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</si>
  <si>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</si>
  <si>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</si>
  <si>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</si>
  <si>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</si>
  <si>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</si>
  <si>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</si>
  <si>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</si>
  <si>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</si>
  <si>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</si>
  <si>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</si>
  <si>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</si>
  <si>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</si>
  <si>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</si>
  <si>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</si>
  <si>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</si>
  <si>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</si>
  <si>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</si>
  <si>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</si>
  <si>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</si>
  <si>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</si>
  <si>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</si>
  <si>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</si>
  <si>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</si>
  <si>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</si>
  <si>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</si>
  <si>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</si>
  <si>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</si>
  <si>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</si>
  <si>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</si>
  <si>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</si>
  <si>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</si>
  <si>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</si>
  <si>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</si>
  <si>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</si>
  <si>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</si>
  <si>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</si>
  <si>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</si>
  <si>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</si>
  <si>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</si>
  <si>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</si>
  <si>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</si>
  <si>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</si>
  <si>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</si>
  <si>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</si>
  <si>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</si>
  <si>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</si>
  <si>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</si>
  <si>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</si>
  <si>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</si>
  <si>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</si>
  <si>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</si>
  <si>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</si>
  <si>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</si>
  <si>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</si>
  <si>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</si>
  <si>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</si>
  <si>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</si>
  <si>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</si>
  <si>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</si>
  <si>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</si>
  <si>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</si>
  <si>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</si>
  <si>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</si>
  <si>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</si>
  <si>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</si>
  <si>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</si>
  <si>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</si>
  <si>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</si>
  <si>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</si>
  <si>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</si>
  <si>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</si>
  <si>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</si>
  <si>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</si>
  <si>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</si>
  <si>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</si>
  <si>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</si>
  <si>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</si>
  <si>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</si>
  <si>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</si>
  <si>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</si>
  <si>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</si>
  <si>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</si>
  <si>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</si>
  <si>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</si>
  <si>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</si>
  <si>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</si>
  <si>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</si>
  <si>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</si>
  <si>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</si>
  <si>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</si>
  <si>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</si>
  <si>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</si>
  <si>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</si>
  <si>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</si>
  <si>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</si>
  <si>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</si>
  <si>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</si>
  <si>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</si>
  <si>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</si>
  <si>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</si>
  <si>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</si>
  <si>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</si>
  <si>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</si>
  <si>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</si>
  <si>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</si>
  <si>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</si>
  <si>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</si>
  <si>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</si>
  <si>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</si>
  <si>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</si>
  <si>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</si>
  <si>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</si>
  <si>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</si>
  <si>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</si>
  <si>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</si>
  <si>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</si>
  <si>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</si>
  <si>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</si>
  <si>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</si>
  <si>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</si>
  <si>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</si>
  <si>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</si>
  <si>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</si>
  <si>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</si>
  <si>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</si>
  <si>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</si>
  <si>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</si>
  <si>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</si>
  <si>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</si>
  <si>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</si>
  <si>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</si>
  <si>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</si>
  <si>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</si>
  <si>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</si>
  <si>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</si>
  <si>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</si>
  <si>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</si>
  <si>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</si>
  <si>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</si>
  <si>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</si>
  <si>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</si>
  <si>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</si>
  <si>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</si>
  <si>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</si>
  <si>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</si>
  <si>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</si>
  <si>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</si>
  <si>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</si>
  <si>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</si>
  <si>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</si>
  <si>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</si>
  <si>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</si>
  <si>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</si>
  <si>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</si>
  <si>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</si>
  <si>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</si>
  <si>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</si>
  <si>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</si>
  <si>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</si>
  <si>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</si>
  <si>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</si>
  <si>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</si>
  <si>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</si>
  <si>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</si>
  <si>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</si>
  <si>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</si>
  <si>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</si>
  <si>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</si>
  <si>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</si>
  <si>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</si>
  <si>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</si>
  <si>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</si>
  <si>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</si>
  <si>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</si>
  <si>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</si>
  <si>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</si>
  <si>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</si>
  <si>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</si>
  <si>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</si>
  <si>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</si>
  <si>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</si>
  <si>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</si>
  <si>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</si>
  <si>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</si>
  <si>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</si>
  <si>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</si>
  <si>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</si>
  <si>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</si>
  <si>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</si>
  <si>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</si>
  <si>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</si>
  <si>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</si>
  <si>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</si>
  <si>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</si>
  <si>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</si>
  <si>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</si>
  <si>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</si>
  <si>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</si>
  <si>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</si>
  <si>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</si>
  <si>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</si>
  <si>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</si>
  <si>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</si>
  <si>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</si>
  <si>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</si>
  <si>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</si>
  <si>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</si>
  <si>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</si>
  <si>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</si>
  <si>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</si>
  <si>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</si>
  <si>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</si>
  <si>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</si>
  <si>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</si>
  <si>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</si>
  <si>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</si>
  <si>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</si>
  <si>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</si>
  <si>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</si>
  <si>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</si>
  <si>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</si>
  <si>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</si>
  <si>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</si>
  <si>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</si>
  <si>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</si>
  <si>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</si>
  <si>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</si>
  <si>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</si>
  <si>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</si>
  <si>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</si>
  <si>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</si>
  <si>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</si>
  <si>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</si>
  <si>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</si>
  <si>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</si>
  <si>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</si>
  <si>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</si>
  <si>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</si>
  <si>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</si>
  <si>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</si>
  <si>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</si>
  <si>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</si>
  <si>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</si>
  <si>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</si>
  <si>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</si>
  <si>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</si>
  <si>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</si>
  <si>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</si>
  <si>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</si>
  <si>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</si>
  <si>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</si>
  <si>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</si>
  <si>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</si>
  <si>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</si>
  <si>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</si>
  <si>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</si>
  <si>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</si>
  <si>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</si>
  <si>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</si>
  <si>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</si>
  <si>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</si>
  <si>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</si>
  <si>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</si>
  <si>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</si>
  <si>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</si>
  <si>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</si>
  <si>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</si>
  <si>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</si>
  <si>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</si>
  <si>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</si>
  <si>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</si>
  <si>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</si>
  <si>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</si>
  <si>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</si>
  <si>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</si>
  <si>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</si>
  <si>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</si>
  <si>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</si>
  <si>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</si>
  <si>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</si>
  <si>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</si>
  <si>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</si>
  <si>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</si>
  <si>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</si>
  <si>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</si>
  <si>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</si>
  <si>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</si>
  <si>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</si>
  <si>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</si>
  <si>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</si>
  <si>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</si>
  <si>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</si>
  <si>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</si>
  <si>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</si>
  <si>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</si>
  <si>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</si>
  <si>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</si>
  <si>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</si>
  <si>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</si>
  <si>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</si>
  <si>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</si>
  <si>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</si>
  <si>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</si>
  <si>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</si>
  <si>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</si>
  <si>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</si>
  <si>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</si>
  <si>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</si>
  <si>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</si>
  <si>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</si>
  <si>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</si>
  <si>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</si>
  <si>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</si>
  <si>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</si>
  <si>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</si>
  <si>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</si>
  <si>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</si>
  <si>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</si>
  <si>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</si>
  <si>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</si>
  <si>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</si>
  <si>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</si>
  <si>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</si>
  <si>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</si>
  <si>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</si>
  <si>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</si>
  <si>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</si>
  <si>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</si>
  <si>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</si>
  <si>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</si>
  <si>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</si>
  <si>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</si>
  <si>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</si>
  <si>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</si>
  <si>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</si>
  <si>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</si>
  <si>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</si>
  <si>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</si>
  <si>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</si>
  <si>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</si>
  <si>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</si>
  <si>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</si>
  <si>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</si>
  <si>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</si>
  <si>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</si>
  <si>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</si>
  <si>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</si>
  <si>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</si>
  <si>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</si>
  <si>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</si>
  <si>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</si>
  <si>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</si>
  <si>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</si>
  <si>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</si>
  <si>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</si>
  <si>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</si>
  <si>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</si>
  <si>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</si>
  <si>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</si>
  <si>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</si>
  <si>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</si>
  <si>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</si>
  <si>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</si>
  <si>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</si>
  <si>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</si>
  <si>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</si>
  <si>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</si>
  <si>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</si>
  <si>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</si>
  <si>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</si>
  <si>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</si>
  <si>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</si>
  <si>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</si>
  <si>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</si>
  <si>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</si>
  <si>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</si>
  <si>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</si>
  <si>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</si>
  <si>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</si>
  <si>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</si>
  <si>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</si>
  <si>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</si>
  <si>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</si>
  <si>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</si>
  <si>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</si>
  <si>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</si>
  <si>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</si>
  <si>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</si>
  <si>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</si>
  <si>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</si>
  <si>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</si>
  <si>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</si>
  <si>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</si>
  <si>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</si>
  <si>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</si>
  <si>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</si>
  <si>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</si>
  <si>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</si>
  <si>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</si>
  <si>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</si>
  <si>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</si>
  <si>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</si>
  <si>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</si>
  <si>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</si>
  <si>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</si>
  <si>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</si>
  <si>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</si>
  <si>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</si>
  <si>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</si>
  <si>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</si>
  <si>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</si>
  <si>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</si>
  <si>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</si>
  <si>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</si>
  <si>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</si>
  <si>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</si>
  <si>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</si>
  <si>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</si>
  <si>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</si>
  <si>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</si>
  <si>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</si>
  <si>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</si>
  <si>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</si>
  <si>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</si>
  <si>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</si>
  <si>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</si>
  <si>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</si>
  <si>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</si>
  <si>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</si>
  <si>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</si>
  <si>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</si>
  <si>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</si>
  <si>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</si>
  <si>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</si>
  <si>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</si>
  <si>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</si>
  <si>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</si>
  <si>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</si>
  <si>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</si>
  <si>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</si>
  <si>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</si>
  <si>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</si>
  <si>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</si>
  <si>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</si>
  <si>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</si>
  <si>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</si>
  <si>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</si>
  <si>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</si>
  <si>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</si>
  <si>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</si>
  <si>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</si>
  <si>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</si>
  <si>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</si>
  <si>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</si>
  <si>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</si>
  <si>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</si>
  <si>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</si>
  <si>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</si>
  <si>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</si>
  <si>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</si>
  <si>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</si>
  <si>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</si>
  <si>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</si>
  <si>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</si>
  <si>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</si>
  <si>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</si>
  <si>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</si>
  <si>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</si>
  <si>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</si>
  <si>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</si>
  <si>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</si>
  <si>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</si>
  <si>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</si>
  <si>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</si>
  <si>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</si>
  <si>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</si>
  <si>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</si>
  <si>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</si>
  <si>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</si>
  <si>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</si>
  <si>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</si>
  <si>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</si>
  <si>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</si>
  <si>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</si>
  <si>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</si>
  <si>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</si>
  <si>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</si>
  <si>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</si>
  <si>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</si>
  <si>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</si>
  <si>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</si>
  <si>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</si>
  <si>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</si>
  <si>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</si>
  <si>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</si>
  <si>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</si>
  <si>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</si>
  <si>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</si>
  <si>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</si>
  <si>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</si>
  <si>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</si>
  <si>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</si>
  <si>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</si>
  <si>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</si>
  <si>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</si>
  <si>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</si>
  <si>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</si>
  <si>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</si>
  <si>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</si>
  <si>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</si>
  <si>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</si>
  <si>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</si>
  <si>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</si>
  <si>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</si>
  <si>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</si>
  <si>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</si>
  <si>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</si>
  <si>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</si>
  <si>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</si>
  <si>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</si>
  <si>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</si>
  <si>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</si>
  <si>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</si>
  <si>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</si>
  <si>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</si>
  <si>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</si>
  <si>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</si>
  <si>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</si>
  <si>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</si>
  <si>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</si>
  <si>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</si>
  <si>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</si>
  <si>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</si>
  <si>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</si>
  <si>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</si>
  <si>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</si>
  <si>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</si>
  <si>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</si>
  <si>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</si>
  <si>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</si>
  <si>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</si>
  <si>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</si>
  <si>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</si>
  <si>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</si>
  <si>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</si>
  <si>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</si>
  <si>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</si>
  <si>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</si>
  <si>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</si>
  <si>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</si>
  <si>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</si>
  <si>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</si>
  <si>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</si>
  <si>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</si>
  <si>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</si>
  <si>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</si>
  <si>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</si>
  <si>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</si>
  <si>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</si>
  <si>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</si>
  <si>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</si>
  <si>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</si>
  <si>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</si>
  <si>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</si>
  <si>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</si>
  <si>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</si>
  <si>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</si>
  <si>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</si>
  <si>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</si>
  <si>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</si>
  <si>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</si>
  <si>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</si>
  <si>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</si>
  <si>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</si>
  <si>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</si>
  <si>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</si>
  <si>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</si>
  <si>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</si>
  <si>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</si>
  <si>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</si>
  <si>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</si>
  <si>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</si>
  <si>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</si>
  <si>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</si>
  <si>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</si>
  <si>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</si>
  <si>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</si>
  <si>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</si>
  <si>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</si>
  <si>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</si>
  <si>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</si>
  <si>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</si>
  <si>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</si>
  <si>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</si>
  <si>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</si>
  <si>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</si>
  <si>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</si>
  <si>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</si>
  <si>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</si>
  <si>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</si>
  <si>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</si>
  <si>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</si>
  <si>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</si>
  <si>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</si>
  <si>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</si>
  <si>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</si>
  <si>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</si>
  <si>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</si>
  <si>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</si>
  <si>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</si>
  <si>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</si>
  <si>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</si>
  <si>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</si>
  <si>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</si>
  <si>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</si>
  <si>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</si>
  <si>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</si>
  <si>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</si>
  <si>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</si>
  <si>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</si>
  <si>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</si>
  <si>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</si>
  <si>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</si>
  <si>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</si>
  <si>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</si>
  <si>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</si>
  <si>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</si>
  <si>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</si>
  <si>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</si>
  <si>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</si>
  <si>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</si>
  <si>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</si>
  <si>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</si>
  <si>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</si>
  <si>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</si>
  <si>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</si>
  <si>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</si>
  <si>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</si>
  <si>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</si>
  <si>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</si>
  <si>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</si>
  <si>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</si>
  <si>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</si>
  <si>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</si>
  <si>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</si>
  <si>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</si>
  <si>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</si>
  <si>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</si>
  <si>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</si>
  <si>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</si>
  <si>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</si>
  <si>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</si>
  <si>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</si>
  <si>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</si>
  <si>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</si>
  <si>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</si>
  <si>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</si>
  <si>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</si>
  <si>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</si>
  <si>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</si>
  <si>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</si>
  <si>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</si>
  <si>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</si>
  <si>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</si>
  <si>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</si>
  <si>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</si>
  <si>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</si>
  <si>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</si>
  <si>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</si>
  <si>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</si>
  <si>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</si>
  <si>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</si>
  <si>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</si>
  <si>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</si>
  <si>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</si>
  <si>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</si>
  <si>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</si>
  <si>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</si>
  <si>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</si>
  <si>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</si>
  <si>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</si>
  <si>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</si>
  <si>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</si>
  <si>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</si>
  <si>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</si>
  <si>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</si>
  <si>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</si>
  <si>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</si>
  <si>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</si>
  <si>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</si>
  <si>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</si>
  <si>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</si>
  <si>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</si>
  <si>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</si>
  <si>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</si>
  <si>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</si>
  <si>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</si>
  <si>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</si>
  <si>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</si>
  <si>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</si>
  <si>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</si>
  <si>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</si>
  <si>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</si>
  <si>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</si>
  <si>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</si>
  <si>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</si>
  <si>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</si>
  <si>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</si>
  <si>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</si>
  <si>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</si>
  <si>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</si>
  <si>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</si>
  <si>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</si>
  <si>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</si>
  <si>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</si>
  <si>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</si>
  <si>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</si>
  <si>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</si>
  <si>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</si>
  <si>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</si>
  <si>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</si>
  <si>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</si>
  <si>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</si>
  <si>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</si>
  <si>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</si>
  <si>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</si>
  <si>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</si>
  <si>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</si>
  <si>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</si>
  <si>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</si>
  <si>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</si>
  <si>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</si>
  <si>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</si>
  <si>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</si>
  <si>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</si>
  <si>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</si>
  <si>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</si>
  <si>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</si>
  <si>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</si>
  <si>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</si>
  <si>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</si>
  <si>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</si>
  <si>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</si>
  <si>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</si>
  <si>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</si>
  <si>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</si>
  <si>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</si>
  <si>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</si>
  <si>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</si>
  <si>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</si>
  <si>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</si>
  <si>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</si>
  <si>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</si>
  <si>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</si>
  <si>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</si>
  <si>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</si>
  <si>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</si>
  <si>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</si>
  <si>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</si>
  <si>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</si>
  <si>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</si>
  <si>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</si>
  <si>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</si>
  <si>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</si>
  <si>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</si>
  <si>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</si>
  <si>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</si>
  <si>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</si>
  <si>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</si>
  <si>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</si>
  <si>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</si>
  <si>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</si>
  <si>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</si>
  <si>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</si>
  <si>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</si>
  <si>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</si>
  <si>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</si>
  <si>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</si>
  <si>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</si>
  <si>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</si>
  <si>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</si>
  <si>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</si>
  <si>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</si>
  <si>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</si>
  <si>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</si>
  <si>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</si>
  <si>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</si>
  <si>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</si>
  <si>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</si>
  <si>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</si>
  <si>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</si>
  <si>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</si>
  <si>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</si>
  <si>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</si>
  <si>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</si>
  <si>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</si>
  <si>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</si>
  <si>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</si>
  <si>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</si>
  <si>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</si>
  <si>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</si>
  <si>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</si>
  <si>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</si>
  <si>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</si>
  <si>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</si>
  <si>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</si>
  <si>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</si>
  <si>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</si>
  <si>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</si>
  <si>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</si>
  <si>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</si>
  <si>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</si>
  <si>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</si>
  <si>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</si>
  <si>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</si>
  <si>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</si>
  <si>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</si>
  <si>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</si>
  <si>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</si>
  <si>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</si>
  <si>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</si>
  <si>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</si>
  <si>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</si>
  <si>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</si>
  <si>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</si>
  <si>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</si>
  <si>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</si>
  <si>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</si>
  <si>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</si>
  <si>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</si>
  <si>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</si>
  <si>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</si>
  <si>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</si>
  <si>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</si>
  <si>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</si>
  <si>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</si>
  <si>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</si>
  <si>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</si>
  <si>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</si>
  <si>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</si>
  <si>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</si>
  <si>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</si>
  <si>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</si>
  <si>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</si>
  <si>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</si>
  <si>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</si>
  <si>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</si>
  <si>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</si>
  <si>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</si>
  <si>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</si>
  <si>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</si>
  <si>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</si>
  <si>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</si>
  <si>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</si>
  <si>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</si>
  <si>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</si>
  <si>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</si>
  <si>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</si>
  <si>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</si>
  <si>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</si>
  <si>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</si>
  <si>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</si>
  <si>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</si>
  <si>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</si>
  <si>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</si>
  <si>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</si>
  <si>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</si>
  <si>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</si>
  <si>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</si>
  <si>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</si>
  <si>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</si>
  <si>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</si>
  <si>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</si>
  <si>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</si>
  <si>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</si>
  <si>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</si>
  <si>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</si>
  <si>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</si>
  <si>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</si>
  <si>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</si>
  <si>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</si>
  <si>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</si>
  <si>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</si>
  <si>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</si>
  <si>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</si>
  <si>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</si>
  <si>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</si>
  <si>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</si>
  <si>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</si>
  <si>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</si>
  <si>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</si>
  <si>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</si>
  <si>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</si>
  <si>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</si>
  <si>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</si>
  <si>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</si>
  <si>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</si>
  <si>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</si>
  <si>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</si>
  <si>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</si>
  <si>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</si>
  <si>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</si>
  <si>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</si>
  <si>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</si>
  <si>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</si>
  <si>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</si>
  <si>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</si>
  <si>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</si>
  <si>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</si>
  <si>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</si>
  <si>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</si>
  <si>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</si>
  <si>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</si>
  <si>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</si>
  <si>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</si>
  <si>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</si>
  <si>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</si>
  <si>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</si>
  <si>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</si>
  <si>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</si>
  <si>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</si>
  <si>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</si>
  <si>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</si>
  <si>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</si>
  <si>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</si>
  <si>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</si>
  <si>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</si>
  <si>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</si>
  <si>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</si>
  <si>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</si>
  <si>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</si>
  <si>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</si>
  <si>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</si>
  <si>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</si>
  <si>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</si>
  <si>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</si>
  <si>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</si>
  <si>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</si>
  <si>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</si>
  <si>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</si>
  <si>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</si>
  <si>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</si>
  <si>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</si>
  <si>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</si>
  <si>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</si>
  <si>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</si>
  <si>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</si>
  <si>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</si>
  <si>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</si>
  <si>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</si>
  <si>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</si>
  <si>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</si>
  <si>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</si>
  <si>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</si>
  <si>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</si>
  <si>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</si>
  <si>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</si>
  <si>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</si>
  <si>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</si>
  <si>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</si>
  <si>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</si>
  <si>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</si>
  <si>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</si>
  <si>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</si>
  <si>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</si>
  <si>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</si>
  <si>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</si>
  <si>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</si>
  <si>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</si>
  <si>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</si>
  <si>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</si>
  <si>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</si>
  <si>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</si>
  <si>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</si>
  <si>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</si>
  <si>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</si>
  <si>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</si>
  <si>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</si>
  <si>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</si>
  <si>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</si>
  <si>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</si>
  <si>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</si>
  <si>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</si>
  <si>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</si>
  <si>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</si>
  <si>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</si>
  <si>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</si>
  <si>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</si>
  <si>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</si>
  <si>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</si>
  <si>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</si>
  <si>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</si>
  <si>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</si>
  <si>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</si>
  <si>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</si>
  <si>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</si>
  <si>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</si>
  <si>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</si>
  <si>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</si>
  <si>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</si>
  <si>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</si>
  <si>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</si>
  <si>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</si>
  <si>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</si>
  <si>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</si>
  <si>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</si>
  <si>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</si>
  <si>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</si>
  <si>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</si>
  <si>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</si>
  <si>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</si>
  <si>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</si>
  <si>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</si>
  <si>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</si>
  <si>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</si>
  <si>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</si>
  <si>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</si>
  <si>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</si>
  <si>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</si>
  <si>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</si>
  <si>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</si>
  <si>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</si>
  <si>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</si>
  <si>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</si>
  <si>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</si>
  <si>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</si>
  <si>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</si>
  <si>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</si>
  <si>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</si>
  <si>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</si>
  <si>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</si>
  <si>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</si>
  <si>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</si>
  <si>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</si>
  <si>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</si>
  <si>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</si>
  <si>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</si>
  <si>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</si>
  <si>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</si>
  <si>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</si>
  <si>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</si>
  <si>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</si>
  <si>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</si>
  <si>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</si>
  <si>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</si>
  <si>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</si>
  <si>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</si>
  <si>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</si>
  <si>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</si>
  <si>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</si>
  <si>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</si>
  <si>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</si>
  <si>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</si>
  <si>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</si>
  <si>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</si>
  <si>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</si>
  <si>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</si>
  <si>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</si>
  <si>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</si>
  <si>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</si>
  <si>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</si>
  <si>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</si>
  <si>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</si>
  <si>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</si>
  <si>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</si>
  <si>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</si>
  <si>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</si>
  <si>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</si>
  <si>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</si>
  <si>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</si>
  <si>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</si>
  <si>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</si>
  <si>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</si>
  <si>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</si>
  <si>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</si>
  <si>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</si>
  <si>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</si>
  <si>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</si>
  <si>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</si>
  <si>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</si>
  <si>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</si>
  <si>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</si>
  <si>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</si>
  <si>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</si>
  <si>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</si>
  <si>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</si>
  <si>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</si>
  <si>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</si>
  <si>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</si>
  <si>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</si>
  <si>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</si>
  <si>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</si>
  <si>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</si>
  <si>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</si>
  <si>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</si>
  <si>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</si>
  <si>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</si>
  <si>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</si>
  <si>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</si>
  <si>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</si>
  <si>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</si>
  <si>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</si>
  <si>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</si>
  <si>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</si>
  <si>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</si>
  <si>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</si>
  <si>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</si>
  <si>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</si>
  <si>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</si>
  <si>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</si>
  <si>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</si>
  <si>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</si>
  <si>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</si>
  <si>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</si>
  <si>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</si>
  <si>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</si>
  <si>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</si>
  <si>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</si>
  <si>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</si>
  <si>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</si>
  <si>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</si>
  <si>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</si>
  <si>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</si>
  <si>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</si>
  <si>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</si>
  <si>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</si>
  <si>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</si>
  <si>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</si>
  <si>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</si>
  <si>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</si>
  <si>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</si>
  <si>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</si>
  <si>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</si>
  <si>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</si>
  <si>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</si>
  <si>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</si>
  <si>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</si>
  <si>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</si>
  <si>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</si>
  <si>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</si>
  <si>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</si>
  <si>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</si>
  <si>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</si>
  <si>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</si>
  <si>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</si>
  <si>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</si>
  <si>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</si>
  <si>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</si>
  <si>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</si>
  <si>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</si>
  <si>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</si>
  <si>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</si>
  <si>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</si>
  <si>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</si>
  <si>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</si>
  <si>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</si>
  <si>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</si>
  <si>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</si>
  <si>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</si>
  <si>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</si>
  <si>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</si>
  <si>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</si>
  <si>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</si>
  <si>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</si>
  <si>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</si>
  <si>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</si>
  <si>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</si>
  <si>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</si>
  <si>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</si>
  <si>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</si>
  <si>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</si>
  <si>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</si>
  <si>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</si>
  <si>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</si>
  <si>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</si>
  <si>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</si>
  <si>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</si>
  <si>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</si>
  <si>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</si>
  <si>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</si>
  <si>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</si>
  <si>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</si>
  <si>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</si>
  <si>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</si>
  <si>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</si>
  <si>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</si>
  <si>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</si>
  <si>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</si>
  <si>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</si>
  <si>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</si>
  <si>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</si>
  <si>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</si>
  <si>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</si>
  <si>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</si>
  <si>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</si>
  <si>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</si>
  <si>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</si>
  <si>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</si>
  <si>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</si>
  <si>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</si>
  <si>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</si>
  <si>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</si>
  <si>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</si>
  <si>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</si>
  <si>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</si>
  <si>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</si>
  <si>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</si>
  <si>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</si>
  <si>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</si>
  <si>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</si>
  <si>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</si>
  <si>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</si>
  <si>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</si>
  <si>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</si>
  <si>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</si>
  <si>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</si>
  <si>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</si>
  <si>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</si>
  <si>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</si>
  <si>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</si>
  <si>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</si>
  <si>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</si>
  <si>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</si>
  <si>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</si>
  <si>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</si>
  <si>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</si>
  <si>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</si>
  <si>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</si>
  <si>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</si>
  <si>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</si>
  <si>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</si>
  <si>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</si>
  <si>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</si>
  <si>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</si>
  <si>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</si>
  <si>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</si>
  <si>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</si>
  <si>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</si>
  <si>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</si>
  <si>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</si>
  <si>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</si>
  <si>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</si>
  <si>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</si>
  <si>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</si>
  <si>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</si>
  <si>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</si>
  <si>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</si>
  <si>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</si>
  <si>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</si>
  <si>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</si>
  <si>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</si>
  <si>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</si>
  <si>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</si>
  <si>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</si>
  <si>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</si>
  <si>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</si>
  <si>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</si>
  <si>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</si>
  <si>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</si>
  <si>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</si>
  <si>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</si>
  <si>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</si>
  <si>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</si>
  <si>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</si>
  <si>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</si>
  <si>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</si>
  <si>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</si>
  <si>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</si>
  <si>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</si>
  <si>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</si>
  <si>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</si>
  <si>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</si>
  <si>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</si>
  <si>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</si>
  <si>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</si>
  <si>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</si>
  <si>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</si>
  <si>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</si>
  <si>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</si>
  <si>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</si>
  <si>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</si>
  <si>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</si>
  <si>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</si>
  <si>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</si>
  <si>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</si>
  <si>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</si>
  <si>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</si>
  <si>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</si>
  <si>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</si>
  <si>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</si>
  <si>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</si>
  <si>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</si>
  <si>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</si>
  <si>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</si>
  <si>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</si>
  <si>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</si>
  <si>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</si>
  <si>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</si>
  <si>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</si>
  <si>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</si>
  <si>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</si>
  <si>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</si>
  <si>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</si>
  <si>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</si>
  <si>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</si>
  <si>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</si>
  <si>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</si>
  <si>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</si>
  <si>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</si>
  <si>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</si>
  <si>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</si>
  <si>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</si>
  <si>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</si>
  <si>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</si>
  <si>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</si>
  <si>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</si>
  <si>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</si>
  <si>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</si>
  <si>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</si>
  <si>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</si>
  <si>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</si>
  <si>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</si>
  <si>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</si>
  <si>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</si>
  <si>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</si>
  <si>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</si>
  <si>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</si>
  <si>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</si>
  <si>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</si>
  <si>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</si>
  <si>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</si>
  <si>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</si>
  <si>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</si>
  <si>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</si>
  <si>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</si>
  <si>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</si>
  <si>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</si>
  <si>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</si>
  <si>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</si>
  <si>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</si>
  <si>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</si>
  <si>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</si>
  <si>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</si>
  <si>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</si>
  <si>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</si>
  <si>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</si>
  <si>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</si>
  <si>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</si>
  <si>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</si>
  <si>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</si>
  <si>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</si>
  <si>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</si>
  <si>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</si>
  <si>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</si>
  <si>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</si>
  <si>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</si>
  <si>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</si>
  <si>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</si>
  <si>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</si>
  <si>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</si>
  <si>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</si>
  <si>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</si>
  <si>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</si>
  <si>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</si>
  <si>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</si>
  <si>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</si>
  <si>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</si>
  <si>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</si>
  <si>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</si>
  <si>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</si>
  <si>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</si>
  <si>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</si>
  <si>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</si>
  <si>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</si>
  <si>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</si>
  <si>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</si>
  <si>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</si>
  <si>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</si>
  <si>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</si>
  <si>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</si>
  <si>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</si>
  <si>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</si>
  <si>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</si>
  <si>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</si>
  <si>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</si>
  <si>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</si>
  <si>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</si>
  <si>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</si>
  <si>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</si>
  <si>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</si>
  <si>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</si>
  <si>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</si>
  <si>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</si>
  <si>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</si>
  <si>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</si>
  <si>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</si>
  <si>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</si>
  <si>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</si>
  <si>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</si>
  <si>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</si>
  <si>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</si>
  <si>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</si>
  <si>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</si>
  <si>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</si>
  <si>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</si>
  <si>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</si>
  <si>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</si>
  <si>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</si>
  <si>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</si>
  <si>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</si>
  <si>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</si>
  <si>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</si>
  <si>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</si>
  <si>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</si>
  <si>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</si>
  <si>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</si>
  <si>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</si>
  <si>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</si>
  <si>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</si>
  <si>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</si>
  <si>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</si>
  <si>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</si>
  <si>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</si>
  <si>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</si>
  <si>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</si>
  <si>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</si>
  <si>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</si>
  <si>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</si>
  <si>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</si>
  <si>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</si>
  <si>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</si>
  <si>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</si>
  <si>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</si>
  <si>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</si>
  <si>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</si>
  <si>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</si>
  <si>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</si>
  <si>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</si>
  <si>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</si>
  <si>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</si>
  <si>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</si>
  <si>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</si>
  <si>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</si>
  <si>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</si>
  <si>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</si>
  <si>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</si>
  <si>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</si>
  <si>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</si>
  <si>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</si>
  <si>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</si>
  <si>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</si>
  <si>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</si>
  <si>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</si>
  <si>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</si>
  <si>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</si>
  <si>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</si>
  <si>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</si>
  <si>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</si>
  <si>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</si>
  <si>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</si>
  <si>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</si>
  <si>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</si>
  <si>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</si>
  <si>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</si>
  <si>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</si>
  <si>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</si>
  <si>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</si>
  <si>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</si>
  <si>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</si>
  <si>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</si>
  <si>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</si>
  <si>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</si>
  <si>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</si>
  <si>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</si>
  <si>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</si>
  <si>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</si>
  <si>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</si>
  <si>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</si>
  <si>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</si>
  <si>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</si>
  <si>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</si>
  <si>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</si>
  <si>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</si>
  <si>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</si>
  <si>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</si>
  <si>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</si>
  <si>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</si>
  <si>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</si>
  <si>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</si>
  <si>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</si>
  <si>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</si>
  <si>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</si>
  <si>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</si>
  <si>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</si>
  <si>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</si>
  <si>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</si>
  <si>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</si>
  <si>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</si>
  <si>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</si>
  <si>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</si>
  <si>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</si>
  <si>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</si>
  <si>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</si>
  <si>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</si>
  <si>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</si>
  <si>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</si>
  <si>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</si>
  <si>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</si>
  <si>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</si>
  <si>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</si>
  <si>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</si>
  <si>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</si>
  <si>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</si>
  <si>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</si>
  <si>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</si>
  <si>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</si>
  <si>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</si>
  <si>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</si>
  <si>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</si>
  <si>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</si>
  <si>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</si>
  <si>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</si>
  <si>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</si>
  <si>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</si>
  <si>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</si>
  <si>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</si>
  <si>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</si>
  <si>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</si>
  <si>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</si>
  <si>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</si>
  <si>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</si>
  <si>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</si>
  <si>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</si>
  <si>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</si>
  <si>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</si>
  <si>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</si>
  <si>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</si>
  <si>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</si>
  <si>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</si>
  <si>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</si>
  <si>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</si>
  <si>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</si>
  <si>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</si>
  <si>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</si>
  <si>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</si>
  <si>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</si>
  <si>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</si>
  <si>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</si>
  <si>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</si>
  <si>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</si>
  <si>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</si>
  <si>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</si>
  <si>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</si>
  <si>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</si>
  <si>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</si>
  <si>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</si>
  <si>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</si>
  <si>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</si>
  <si>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</si>
  <si>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</si>
  <si>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</si>
  <si>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</si>
  <si>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</si>
  <si>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</si>
  <si>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</si>
  <si>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</si>
  <si>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</si>
  <si>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</si>
  <si>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</si>
  <si>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</si>
  <si>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</si>
  <si>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</si>
  <si>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</si>
  <si>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</si>
  <si>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</si>
  <si>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</si>
  <si>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</si>
  <si>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</si>
  <si>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</si>
  <si>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</si>
  <si>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</si>
  <si>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</si>
  <si>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</si>
  <si>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</si>
  <si>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</si>
  <si>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</si>
  <si>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</si>
  <si>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</si>
  <si>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</si>
  <si>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</si>
  <si>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</si>
  <si>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</si>
  <si>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</si>
  <si>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</si>
  <si>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</si>
  <si>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</si>
  <si>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</si>
  <si>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</si>
  <si>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</si>
  <si>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</si>
  <si>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</si>
  <si>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</si>
  <si>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</si>
  <si>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</si>
  <si>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</si>
  <si>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</si>
  <si>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</si>
  <si>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</si>
  <si>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</si>
  <si>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</si>
  <si>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</si>
  <si>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</si>
  <si>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</si>
  <si>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</si>
  <si>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</si>
  <si>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</si>
  <si>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</si>
  <si>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</si>
  <si>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</si>
  <si>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</si>
  <si>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</si>
  <si>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</si>
  <si>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</si>
  <si>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</si>
  <si>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</si>
  <si>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</si>
  <si>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</si>
  <si>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</si>
  <si>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</si>
  <si>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</si>
  <si>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</si>
  <si>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</si>
  <si>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</si>
  <si>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</si>
  <si>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</si>
  <si>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</si>
  <si>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</si>
  <si>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</si>
  <si>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</si>
  <si>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</si>
  <si>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</si>
  <si>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</si>
  <si>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</si>
  <si>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</si>
  <si>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</si>
  <si>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</si>
  <si>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</si>
  <si>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</si>
  <si>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</si>
  <si>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</si>
  <si>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</si>
  <si>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</si>
  <si>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</si>
  <si>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</si>
  <si>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</si>
  <si>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</si>
  <si>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</si>
  <si>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</si>
  <si>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</si>
  <si>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</si>
  <si>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</si>
  <si>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</si>
  <si>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</si>
  <si>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</si>
  <si>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</si>
  <si>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</si>
  <si>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</si>
  <si>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</si>
  <si>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</si>
  <si>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</si>
  <si>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</si>
  <si>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</si>
  <si>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</si>
  <si>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</si>
  <si>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</si>
  <si>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</si>
  <si>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</si>
  <si>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</si>
  <si>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</si>
  <si>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</si>
  <si>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</si>
  <si>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</si>
  <si>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</si>
  <si>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</si>
  <si>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</si>
  <si>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</si>
  <si>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</si>
  <si>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</si>
  <si>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</si>
  <si>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</si>
  <si>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</si>
  <si>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</si>
  <si>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</si>
  <si>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</si>
  <si>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</si>
  <si>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</si>
  <si>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</si>
  <si>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</si>
  <si>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</si>
  <si>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</si>
  <si>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</si>
  <si>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</si>
  <si>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</si>
  <si>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</si>
  <si>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</si>
  <si>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</si>
  <si>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</si>
  <si>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</si>
  <si>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</si>
  <si>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</si>
  <si>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</si>
  <si>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</si>
  <si>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</si>
  <si>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</si>
  <si>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</si>
  <si>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</si>
  <si>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</si>
  <si>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</si>
  <si>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</si>
  <si>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</si>
  <si>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</si>
  <si>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</si>
  <si>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</si>
  <si>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</si>
  <si>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</si>
  <si>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</si>
  <si>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</si>
  <si>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</si>
  <si>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</si>
  <si>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</si>
  <si>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</si>
  <si>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</si>
  <si>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</si>
  <si>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</si>
  <si>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</si>
  <si>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</si>
  <si>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</si>
  <si>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</si>
  <si>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</si>
  <si>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</si>
  <si>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</si>
  <si>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</si>
  <si>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</si>
  <si>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</si>
  <si>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</si>
  <si>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</si>
  <si>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</si>
  <si>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</si>
  <si>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</si>
  <si>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</si>
  <si>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</si>
  <si>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</si>
  <si>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</si>
  <si>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</si>
  <si>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</si>
  <si>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</si>
  <si>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</si>
  <si>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</si>
  <si>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</si>
  <si>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</si>
  <si>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</si>
  <si>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</si>
  <si>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</si>
  <si>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</si>
  <si>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</si>
  <si>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</si>
  <si>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</si>
  <si>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</si>
  <si>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</si>
  <si>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</si>
  <si>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</si>
  <si>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</si>
  <si>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</si>
  <si>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</si>
  <si>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</si>
  <si>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</si>
  <si>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</si>
  <si>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</si>
  <si>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</si>
  <si>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</si>
  <si>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</si>
  <si>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</si>
  <si>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</si>
  <si>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</si>
  <si>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</si>
  <si>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</si>
  <si>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</si>
  <si>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</si>
  <si>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</si>
  <si>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</si>
  <si>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</si>
  <si>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</si>
  <si>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</si>
  <si>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</si>
  <si>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</si>
  <si>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</si>
  <si>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</si>
  <si>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</si>
  <si>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</si>
  <si>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</si>
  <si>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</si>
  <si>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</si>
  <si>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</si>
  <si>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</si>
  <si>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</si>
  <si>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</si>
  <si>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</si>
  <si>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</si>
  <si>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</si>
  <si>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</si>
  <si>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</si>
  <si>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</si>
  <si>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</si>
  <si>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</si>
  <si>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</si>
  <si>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</si>
  <si>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</si>
  <si>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</si>
  <si>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</si>
  <si>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</si>
  <si>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</si>
  <si>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</si>
  <si>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</si>
  <si>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</si>
  <si>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</si>
  <si>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</si>
  <si>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</si>
  <si>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</si>
  <si>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</si>
  <si>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</si>
  <si>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</si>
  <si>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</si>
  <si>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</si>
  <si>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</si>
  <si>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</si>
  <si>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</si>
  <si>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</si>
  <si>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</si>
  <si>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</si>
  <si>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</si>
  <si>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</si>
  <si>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</si>
  <si>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</si>
  <si>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</si>
  <si>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</si>
  <si>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</si>
  <si>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</si>
  <si>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</si>
  <si>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</si>
  <si>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</si>
  <si>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</si>
  <si>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</si>
  <si>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</si>
  <si>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</si>
  <si>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</si>
  <si>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</si>
  <si>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</si>
  <si>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</si>
  <si>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</si>
  <si>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</si>
  <si>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</si>
  <si>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</si>
  <si>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</si>
  <si>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</si>
  <si>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</si>
  <si>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</si>
  <si>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</si>
  <si>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</si>
  <si>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</si>
  <si>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</si>
  <si>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</si>
  <si>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</si>
  <si>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</si>
  <si>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</si>
  <si>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</si>
  <si>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</si>
  <si>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</si>
  <si>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</si>
  <si>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</si>
  <si>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</si>
  <si>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</si>
  <si>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</si>
  <si>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</si>
  <si>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</si>
  <si>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</si>
  <si>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</si>
  <si>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</si>
  <si>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</si>
  <si>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</si>
  <si>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</si>
  <si>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</si>
  <si>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</si>
  <si>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</si>
  <si>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</si>
  <si>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</si>
  <si>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</si>
  <si>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</si>
  <si>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</si>
  <si>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</si>
  <si>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</si>
  <si>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</si>
  <si>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</si>
  <si>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</si>
  <si>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</si>
  <si>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</si>
  <si>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</si>
  <si>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</si>
  <si>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</si>
  <si>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</si>
  <si>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</si>
  <si>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</si>
  <si>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</si>
  <si>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</si>
  <si>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</si>
  <si>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</si>
  <si>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</si>
  <si>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</si>
  <si>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</si>
  <si>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</si>
  <si>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</si>
  <si>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</si>
  <si>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</si>
  <si>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</si>
  <si>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</si>
  <si>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</si>
  <si>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</si>
  <si>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</si>
  <si>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</si>
  <si>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</si>
  <si>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</si>
  <si>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</si>
  <si>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</si>
  <si>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</si>
  <si>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</si>
  <si>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</si>
  <si>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</si>
  <si>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</si>
  <si>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</si>
  <si>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</si>
  <si>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</si>
  <si>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</si>
  <si>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</si>
  <si>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</si>
  <si>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</si>
  <si>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</si>
  <si>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</si>
  <si>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</si>
  <si>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</si>
  <si>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</si>
  <si>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</si>
  <si>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</si>
  <si>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</si>
  <si>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</si>
  <si>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</si>
  <si>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</si>
  <si>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</si>
  <si>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</si>
  <si>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</si>
  <si>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</si>
  <si>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</si>
  <si>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</si>
  <si>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</si>
  <si>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</si>
  <si>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</si>
  <si>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</si>
  <si>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</si>
  <si>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</si>
  <si>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</si>
  <si>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</si>
  <si>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</si>
  <si>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</si>
  <si>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</si>
  <si>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</si>
  <si>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</si>
  <si>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</si>
  <si>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</si>
  <si>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</si>
  <si>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</si>
  <si>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</si>
  <si>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</si>
  <si>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</si>
  <si>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</si>
  <si>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</si>
  <si>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</si>
  <si>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</si>
  <si>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</si>
  <si>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</si>
  <si>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</si>
  <si>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</si>
  <si>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</si>
  <si>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</si>
  <si>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</si>
  <si>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</si>
  <si>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</si>
  <si>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</si>
  <si>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</si>
  <si>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</si>
  <si>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</si>
  <si>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</si>
  <si>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</si>
  <si>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</si>
  <si>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</si>
  <si>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</si>
  <si>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</si>
  <si>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</si>
  <si>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</si>
  <si>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</si>
  <si>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</si>
  <si>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</si>
  <si>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</si>
  <si>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</si>
  <si>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</si>
  <si>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</si>
  <si>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</si>
  <si>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</si>
  <si>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</si>
  <si>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</si>
  <si>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</si>
  <si>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</si>
  <si>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</si>
  <si>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</si>
  <si>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</si>
  <si>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</si>
  <si>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</si>
  <si>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</si>
  <si>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</si>
  <si>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</si>
  <si>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</si>
  <si>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</si>
  <si>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</si>
  <si>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</si>
  <si>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</si>
  <si>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</si>
  <si>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</si>
  <si>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</si>
  <si>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</si>
  <si>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</si>
  <si>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</si>
  <si>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</si>
  <si>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</si>
  <si>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</si>
  <si>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</si>
  <si>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</si>
  <si>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</si>
  <si>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</si>
  <si>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</si>
  <si>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</si>
  <si>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</si>
  <si>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</si>
  <si>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</si>
  <si>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</si>
  <si>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</si>
  <si>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</si>
  <si>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</si>
  <si>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</si>
  <si>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</si>
  <si>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</si>
  <si>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</si>
  <si>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</si>
  <si>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</si>
  <si>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</si>
  <si>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</si>
  <si>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</si>
  <si>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</si>
  <si>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</si>
  <si>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</si>
  <si>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</si>
  <si>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</si>
  <si>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</si>
  <si>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</si>
  <si>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</si>
  <si>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</si>
  <si>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</si>
  <si>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</si>
  <si>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</si>
  <si>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</si>
  <si>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</si>
  <si>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</si>
  <si>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</si>
  <si>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</si>
  <si>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</si>
  <si>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</si>
  <si>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</si>
  <si>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</si>
  <si>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</si>
  <si>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</si>
  <si>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</si>
  <si>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</si>
  <si>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</si>
  <si>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</si>
  <si>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</si>
  <si>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</si>
  <si>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</si>
  <si>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</si>
  <si>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</si>
  <si>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</si>
  <si>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</si>
  <si>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</si>
  <si>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</si>
  <si>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</si>
  <si>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</si>
  <si>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</si>
  <si>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</si>
  <si>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</si>
  <si>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</si>
  <si>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</si>
  <si>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</si>
  <si>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</si>
  <si>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</si>
  <si>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</si>
  <si>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</si>
  <si>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</si>
  <si>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</si>
  <si>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</si>
  <si>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</si>
  <si>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</si>
  <si>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</si>
  <si>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</si>
  <si>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</si>
  <si>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</si>
  <si>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</si>
  <si>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</si>
  <si>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</si>
  <si>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</si>
  <si>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</si>
  <si>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</si>
  <si>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</si>
  <si>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</si>
  <si>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</si>
  <si>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</si>
  <si>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</si>
  <si>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</si>
  <si>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</si>
  <si>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</si>
  <si>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</si>
  <si>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</si>
  <si>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</si>
  <si>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</si>
  <si>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</si>
  <si>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</si>
  <si>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</si>
  <si>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</si>
  <si>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</si>
  <si>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</si>
  <si>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</si>
  <si>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</si>
  <si>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</si>
  <si>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</si>
  <si>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</si>
  <si>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</si>
  <si>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</si>
  <si>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</si>
  <si>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</si>
  <si>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</si>
  <si>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</si>
  <si>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</si>
  <si>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</si>
  <si>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</si>
  <si>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</si>
  <si>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</si>
  <si>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</si>
  <si>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</si>
  <si>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</si>
  <si>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</si>
  <si>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</si>
  <si>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</si>
  <si>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</si>
  <si>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</si>
  <si>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</si>
  <si>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</si>
  <si>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</si>
  <si>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</si>
  <si>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</si>
  <si>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</si>
  <si>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</si>
  <si>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</si>
  <si>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</si>
  <si>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</si>
  <si>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</si>
  <si>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</si>
  <si>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</si>
  <si>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</si>
  <si>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</si>
  <si>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</si>
  <si>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</si>
  <si>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</si>
  <si>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</si>
  <si>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</si>
  <si>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</si>
  <si>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</si>
  <si>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</si>
  <si>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</si>
  <si>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</si>
  <si>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</si>
  <si>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</si>
  <si>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</si>
  <si>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</si>
  <si>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</si>
  <si>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</si>
  <si>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</si>
  <si>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</si>
  <si>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</si>
  <si>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</si>
  <si>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</si>
  <si>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</si>
  <si>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</si>
  <si>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</si>
  <si>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</si>
  <si>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</si>
  <si>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</si>
  <si>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</si>
  <si>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</si>
  <si>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</si>
  <si>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</si>
  <si>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</si>
  <si>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</si>
  <si>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</si>
  <si>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</si>
  <si>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</si>
  <si>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</si>
  <si>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</si>
  <si>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</si>
  <si>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</si>
  <si>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</si>
  <si>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</si>
  <si>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</si>
  <si>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</si>
  <si>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</si>
  <si>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</si>
  <si>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</si>
  <si>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</si>
  <si>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</si>
  <si>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</si>
  <si>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</si>
  <si>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</si>
  <si>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</si>
  <si>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</si>
  <si>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</si>
  <si>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</si>
  <si>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</si>
  <si>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</si>
  <si>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</si>
  <si>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</si>
  <si>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</si>
  <si>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</si>
  <si>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</si>
  <si>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</si>
  <si>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</si>
  <si>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</si>
  <si>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</si>
  <si>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</si>
  <si>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</si>
  <si>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</si>
  <si>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</si>
  <si>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</si>
  <si>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</si>
  <si>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</si>
  <si>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</si>
  <si>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</si>
  <si>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</si>
  <si>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</si>
  <si>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</si>
  <si>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</si>
  <si>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</si>
  <si>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</si>
  <si>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</si>
  <si>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</si>
  <si>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</si>
  <si>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</si>
  <si>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</si>
  <si>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</si>
  <si>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</si>
  <si>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</si>
  <si>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</si>
  <si>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</si>
  <si>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</si>
  <si>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</si>
  <si>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</si>
  <si>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</si>
  <si>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</si>
  <si>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</si>
  <si>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</si>
  <si>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</si>
  <si>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</si>
  <si>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</si>
  <si>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</si>
  <si>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</si>
  <si>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</si>
  <si>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</si>
  <si>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</si>
  <si>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</si>
  <si>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</si>
  <si>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</si>
  <si>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</si>
  <si>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</si>
  <si>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</si>
  <si>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</si>
  <si>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</si>
  <si>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</si>
  <si>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</si>
  <si>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</si>
  <si>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</si>
  <si>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</si>
  <si>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</si>
  <si>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</si>
  <si>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</si>
  <si>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</si>
  <si>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</si>
  <si>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</si>
  <si>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</si>
  <si>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</si>
  <si>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</si>
  <si>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</si>
  <si>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</si>
  <si>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</si>
  <si>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</si>
  <si>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</si>
  <si>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</si>
  <si>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</si>
  <si>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</si>
  <si>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</si>
  <si>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</si>
  <si>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</si>
  <si>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</si>
  <si>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</si>
  <si>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</si>
  <si>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</si>
  <si>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</si>
  <si>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</si>
  <si>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</si>
  <si>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</si>
  <si>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</si>
  <si>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</si>
  <si>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</si>
  <si>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</si>
  <si>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</si>
  <si>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</si>
  <si>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</si>
  <si>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</si>
  <si>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</si>
  <si>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</si>
  <si>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</si>
  <si>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</si>
  <si>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</si>
  <si>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</si>
  <si>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</si>
  <si>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</si>
  <si>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</si>
  <si>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</si>
  <si>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</si>
  <si>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</si>
  <si>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</si>
  <si>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</si>
  <si>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</si>
  <si>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</si>
  <si>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</si>
  <si>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</si>
  <si>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</si>
  <si>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</si>
  <si>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</si>
  <si>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</si>
  <si>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</si>
  <si>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</si>
  <si>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</si>
  <si>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</si>
  <si>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</si>
  <si>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</si>
  <si>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</si>
  <si>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</si>
  <si>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</si>
  <si>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</si>
  <si>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</si>
  <si>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</si>
  <si>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</si>
  <si>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</si>
  <si>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</si>
  <si>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</si>
  <si>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</si>
  <si>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</si>
  <si>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</si>
  <si>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</si>
  <si>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</si>
  <si>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</si>
  <si>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</si>
  <si>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</si>
  <si>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</si>
  <si>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</si>
  <si>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</si>
  <si>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</si>
  <si>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</si>
  <si>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</si>
  <si>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</si>
  <si>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</si>
  <si>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</si>
  <si>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</si>
  <si>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</si>
  <si>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</si>
  <si>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</si>
  <si>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</si>
  <si>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</si>
  <si>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</si>
  <si>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</si>
  <si>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</si>
  <si>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</si>
  <si>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</si>
  <si>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</si>
  <si>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</si>
  <si>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</si>
  <si>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</si>
  <si>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</si>
  <si>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</si>
  <si>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</si>
  <si>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</si>
  <si>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</si>
  <si>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</si>
  <si>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</si>
  <si>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</si>
  <si>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</si>
  <si>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</si>
  <si>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</si>
  <si>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</si>
  <si>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</si>
  <si>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</si>
  <si>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</si>
  <si>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</si>
  <si>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</si>
  <si>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</si>
  <si>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</si>
  <si>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</si>
  <si>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</si>
  <si>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</si>
  <si>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</si>
  <si>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</si>
  <si>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</si>
  <si>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</si>
  <si>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</si>
  <si>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</si>
  <si>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</si>
  <si>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</si>
  <si>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</si>
  <si>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</si>
  <si>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</si>
  <si>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</si>
  <si>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</si>
  <si>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</si>
  <si>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</si>
  <si>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</si>
  <si>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</si>
  <si>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</si>
  <si>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</si>
  <si>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</si>
  <si>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</si>
  <si>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</si>
  <si>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</si>
  <si>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</si>
  <si>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</si>
  <si>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</si>
  <si>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</si>
  <si>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</si>
  <si>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</si>
  <si>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</si>
  <si>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</si>
  <si>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</si>
  <si>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</si>
  <si>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</si>
  <si>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</si>
  <si>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</si>
  <si>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</si>
  <si>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</si>
  <si>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</si>
  <si>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</si>
  <si>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</si>
  <si>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</si>
  <si>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</si>
  <si>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</si>
  <si>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</si>
  <si>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</si>
  <si>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</si>
  <si>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</si>
  <si>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</si>
  <si>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</si>
  <si>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</si>
  <si>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</si>
  <si>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</si>
  <si>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</si>
  <si>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</si>
  <si>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</si>
  <si>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</si>
  <si>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</si>
  <si>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</si>
  <si>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</si>
  <si>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</si>
  <si>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</si>
  <si>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</si>
  <si>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</si>
  <si>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</si>
  <si>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</si>
  <si>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</si>
  <si>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</si>
  <si>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</si>
  <si>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</si>
  <si>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</si>
  <si>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</si>
  <si>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</si>
  <si>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</si>
  <si>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</si>
  <si>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</si>
  <si>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</si>
  <si>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</si>
  <si>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</si>
  <si>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</si>
  <si>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</si>
  <si>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</si>
  <si>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</si>
  <si>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</si>
  <si>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</si>
  <si>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</si>
  <si>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</si>
  <si>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</si>
  <si>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</si>
  <si>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</si>
  <si>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</si>
  <si>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</si>
  <si>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</si>
  <si>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</si>
  <si>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</si>
  <si>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</si>
  <si>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</si>
  <si>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</si>
  <si>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</si>
  <si>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</si>
  <si>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</si>
  <si>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</si>
  <si>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</si>
  <si>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</si>
  <si>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</si>
  <si>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</si>
  <si>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</si>
  <si>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</si>
  <si>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</si>
  <si>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</si>
  <si>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</si>
  <si>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</si>
  <si>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</si>
  <si>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</si>
  <si>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</si>
  <si>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</si>
  <si>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</si>
  <si>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</si>
  <si>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</si>
  <si>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</si>
  <si>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</si>
  <si>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</si>
  <si>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</si>
  <si>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</si>
  <si>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</si>
  <si>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</si>
  <si>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</si>
  <si>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</si>
  <si>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</si>
  <si>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</si>
  <si>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</si>
  <si>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</si>
  <si>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</si>
  <si>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</si>
  <si>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</si>
  <si>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</si>
  <si>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</si>
  <si>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</si>
  <si>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</si>
  <si>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</si>
  <si>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</si>
  <si>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</si>
  <si>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</si>
  <si>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</si>
  <si>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</si>
  <si>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</si>
  <si>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</si>
  <si>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</si>
  <si>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</si>
  <si>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</si>
  <si>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</si>
  <si>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</si>
  <si>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</si>
  <si>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</si>
  <si>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</si>
  <si>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</si>
  <si>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</si>
  <si>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</si>
  <si>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</si>
  <si>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</si>
  <si>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</si>
  <si>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</si>
  <si>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</si>
  <si>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</si>
  <si>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</si>
  <si>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</si>
  <si>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</si>
  <si>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</si>
  <si>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</si>
  <si>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</si>
  <si>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</si>
  <si>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</si>
  <si>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</si>
  <si>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</si>
  <si>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</si>
  <si>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</si>
  <si>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</si>
  <si>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</si>
  <si>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</si>
  <si>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</si>
  <si>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</si>
  <si>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</si>
  <si>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</si>
  <si>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</si>
  <si>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</si>
  <si>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</si>
  <si>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</si>
  <si>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</si>
  <si>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</si>
  <si>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</si>
  <si>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</si>
  <si>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</si>
  <si>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</si>
  <si>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</si>
  <si>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</si>
  <si>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</si>
  <si>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</si>
  <si>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</si>
  <si>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</si>
  <si>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</si>
  <si>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</si>
  <si>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</si>
  <si>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</si>
  <si>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</si>
  <si>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</si>
  <si>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</si>
  <si>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</si>
  <si>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</si>
  <si>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</si>
  <si>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</si>
  <si>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</si>
  <si>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</si>
  <si>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</si>
  <si>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</si>
  <si>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</si>
  <si>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</si>
  <si>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</si>
  <si>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</si>
  <si>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</si>
  <si>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</si>
  <si>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</si>
  <si>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</si>
  <si>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</si>
  <si>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</si>
  <si>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</si>
  <si>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</si>
  <si>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</si>
  <si>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</si>
  <si>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</si>
  <si>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</si>
  <si>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</si>
  <si>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</si>
  <si>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</si>
  <si>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</si>
  <si>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</si>
  <si>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</si>
  <si>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</si>
  <si>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</si>
  <si>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</si>
  <si>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</si>
  <si>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</si>
  <si>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</si>
  <si>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</si>
  <si>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</si>
  <si>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</si>
  <si>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</si>
  <si>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</si>
  <si>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</si>
  <si>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</si>
  <si>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</si>
  <si>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</si>
  <si>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</si>
  <si>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</si>
  <si>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</si>
  <si>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</si>
  <si>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</si>
  <si>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</si>
  <si>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</si>
  <si>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</si>
  <si>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</si>
  <si>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</si>
  <si>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</si>
  <si>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</si>
  <si>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</si>
  <si>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</si>
  <si>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</si>
  <si>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</si>
  <si>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</si>
  <si>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</si>
  <si>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</si>
  <si>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</si>
  <si>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</si>
  <si>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</si>
  <si>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</si>
  <si>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</si>
  <si>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</si>
  <si>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</si>
  <si>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</si>
  <si>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</si>
  <si>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</si>
  <si>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</si>
  <si>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</si>
  <si>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</si>
  <si>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</si>
  <si>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</si>
  <si>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</si>
  <si>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</si>
  <si>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</si>
  <si>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</si>
  <si>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</si>
  <si>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</si>
  <si>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</si>
  <si>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</si>
  <si>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</si>
  <si>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</si>
  <si>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</si>
  <si>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</si>
  <si>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</si>
  <si>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</si>
  <si>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</si>
  <si>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</si>
  <si>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</si>
  <si>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</si>
  <si>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</si>
  <si>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</si>
  <si>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</si>
  <si>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</si>
  <si>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</si>
  <si>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</si>
  <si>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</si>
  <si>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</si>
  <si>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</si>
  <si>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</si>
  <si>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</si>
  <si>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</si>
  <si>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</si>
  <si>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</si>
  <si>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</si>
  <si>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</si>
  <si>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</si>
  <si>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</si>
  <si>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</si>
  <si>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</si>
  <si>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</si>
  <si>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</si>
  <si>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</si>
  <si>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</si>
  <si>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</si>
  <si>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</si>
  <si>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</si>
  <si>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</si>
  <si>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</si>
  <si>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</si>
  <si>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</si>
  <si>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</si>
  <si>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</si>
  <si>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</si>
  <si>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</si>
  <si>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</si>
  <si>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</si>
  <si>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</si>
  <si>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</si>
  <si>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</si>
  <si>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</si>
  <si>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</si>
  <si>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</si>
  <si>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</si>
  <si>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</si>
  <si>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</si>
  <si>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</si>
  <si>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</si>
  <si>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</si>
  <si>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</si>
  <si>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</si>
  <si>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</si>
  <si>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</si>
  <si>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</si>
  <si>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</si>
  <si>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</si>
  <si>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</si>
  <si>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</si>
  <si>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</si>
  <si>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</si>
  <si>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</si>
  <si>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</si>
  <si>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</si>
  <si>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</si>
  <si>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</si>
  <si>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</si>
  <si>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</si>
  <si>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</si>
  <si>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</si>
  <si>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</si>
  <si>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</si>
  <si>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</si>
  <si>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</si>
  <si>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</si>
  <si>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</si>
  <si>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</si>
  <si>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</si>
  <si>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</si>
  <si>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</si>
  <si>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</si>
  <si>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</si>
  <si>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</si>
  <si>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</si>
  <si>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</si>
  <si>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</si>
  <si>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</si>
  <si>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</si>
  <si>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</si>
  <si>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</si>
  <si>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</si>
  <si>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</si>
  <si>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</si>
  <si>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</si>
  <si>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</si>
  <si>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</si>
  <si>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</si>
  <si>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</si>
  <si>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</si>
  <si>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</si>
  <si>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</si>
  <si>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</si>
  <si>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</si>
  <si>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</si>
  <si>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</si>
  <si>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</si>
  <si>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</si>
  <si>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</si>
  <si>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</si>
  <si>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</si>
  <si>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</si>
  <si>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</si>
  <si>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</si>
  <si>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</si>
  <si>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</si>
  <si>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</si>
  <si>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</si>
  <si>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</si>
  <si>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</si>
  <si>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</si>
  <si>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</si>
  <si>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</si>
  <si>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</si>
  <si>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</si>
  <si>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</si>
  <si>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</si>
  <si>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</si>
  <si>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</si>
  <si>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</si>
  <si>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</si>
  <si>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</si>
  <si>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</si>
  <si>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</si>
  <si>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</si>
  <si>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</si>
  <si>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</si>
  <si>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</si>
  <si>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</si>
  <si>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</si>
  <si>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</si>
  <si>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</si>
  <si>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</si>
  <si>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</si>
  <si>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</si>
  <si>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</si>
  <si>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</si>
  <si>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</si>
  <si>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</si>
  <si>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</si>
  <si>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</si>
  <si>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</si>
  <si>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</si>
  <si>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</si>
  <si>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</si>
  <si>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</si>
  <si>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</si>
  <si>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</si>
  <si>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</si>
  <si>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</si>
  <si>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</si>
  <si>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</si>
  <si>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</si>
  <si>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</si>
  <si>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</si>
  <si>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</si>
  <si>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</si>
  <si>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</si>
  <si>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</si>
  <si>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</si>
  <si>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</si>
  <si>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</si>
  <si>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</si>
  <si>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</si>
  <si>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</si>
  <si>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</si>
  <si>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</si>
  <si>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</si>
  <si>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</si>
  <si>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</si>
  <si>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</si>
  <si>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</si>
  <si>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</si>
  <si>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</si>
  <si>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</si>
  <si>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</si>
  <si>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</si>
  <si>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</si>
  <si>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</si>
  <si>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</si>
  <si>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</si>
  <si>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</si>
  <si>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</si>
  <si>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</si>
  <si>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</si>
  <si>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</si>
  <si>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</si>
  <si>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</si>
  <si>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</si>
  <si>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</si>
  <si>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</si>
  <si>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</si>
  <si>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</si>
  <si>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</si>
  <si>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</si>
  <si>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</si>
  <si>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</si>
  <si>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</si>
  <si>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</si>
  <si>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</si>
  <si>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</si>
  <si>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</si>
  <si>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</si>
  <si>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</si>
  <si>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</si>
  <si>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</si>
  <si>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</si>
  <si>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</si>
  <si>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</si>
  <si>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</si>
  <si>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</si>
  <si>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</si>
  <si>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</si>
  <si>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</si>
  <si>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</si>
  <si>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</si>
  <si>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</si>
  <si>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</si>
  <si>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</si>
  <si>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</si>
  <si>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</si>
  <si>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</si>
  <si>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</si>
  <si>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</si>
  <si>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</si>
  <si>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</si>
  <si>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</si>
  <si>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</si>
  <si>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</si>
  <si>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</si>
  <si>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</si>
  <si>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</si>
  <si>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</si>
  <si>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</si>
  <si>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</si>
  <si>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</si>
  <si>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</si>
  <si>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</si>
  <si>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</si>
  <si>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</si>
  <si>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</si>
  <si>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</si>
  <si>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</si>
  <si>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</si>
  <si>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</si>
  <si>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</si>
  <si>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</si>
  <si>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</si>
  <si>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</si>
  <si>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</si>
  <si>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</si>
  <si>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</si>
  <si>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</si>
  <si>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</si>
  <si>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</si>
  <si>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</si>
  <si>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</si>
  <si>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</si>
  <si>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</si>
  <si>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</si>
  <si>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</si>
  <si>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</si>
  <si>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</si>
  <si>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</si>
  <si>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</si>
  <si>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</si>
  <si>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</si>
  <si>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</si>
  <si>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</si>
  <si>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</si>
  <si>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</si>
  <si>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</si>
  <si>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</si>
  <si>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</si>
  <si>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</si>
  <si>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</si>
  <si>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</si>
  <si>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</si>
  <si>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</si>
  <si>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</si>
  <si>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</si>
  <si>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</si>
  <si>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</si>
  <si>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</si>
  <si>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</si>
  <si>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</si>
  <si>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</si>
  <si>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</si>
  <si>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</si>
  <si>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</si>
  <si>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</si>
  <si>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</si>
  <si>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</si>
  <si>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</si>
  <si>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</si>
  <si>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</si>
  <si>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</si>
  <si>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</si>
  <si>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</si>
  <si>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</si>
  <si>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</si>
  <si>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</si>
  <si>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</si>
  <si>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</si>
  <si>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</si>
  <si>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</si>
  <si>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</si>
  <si>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</si>
  <si>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</si>
  <si>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</si>
  <si>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</si>
  <si>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</si>
  <si>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</si>
  <si>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</si>
  <si>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</si>
  <si>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</si>
  <si>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</si>
  <si>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</si>
  <si>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</si>
  <si>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</si>
  <si>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</si>
  <si>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</si>
  <si>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</si>
  <si>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</si>
  <si>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</si>
  <si>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</si>
  <si>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</si>
  <si>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</si>
  <si>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</si>
  <si>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</si>
  <si>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</si>
  <si>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</si>
  <si>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</si>
  <si>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</si>
  <si>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</si>
  <si>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</si>
  <si>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</si>
  <si>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</si>
  <si>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</si>
  <si>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</si>
  <si>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</si>
  <si>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</si>
  <si>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</si>
  <si>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</si>
  <si>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</si>
  <si>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</si>
  <si>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</si>
  <si>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</si>
  <si>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</si>
  <si>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</si>
  <si>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</si>
  <si>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</si>
  <si>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</si>
  <si>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</si>
  <si>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</si>
  <si>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</si>
  <si>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</si>
  <si>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</si>
  <si>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</si>
  <si>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</si>
  <si>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</si>
  <si>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</si>
  <si>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</si>
  <si>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</si>
  <si>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</si>
  <si>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</si>
  <si>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</si>
  <si>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</si>
  <si>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</si>
  <si>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</si>
  <si>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</si>
  <si>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</si>
  <si>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</si>
  <si>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</si>
  <si>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</si>
  <si>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</si>
  <si>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</si>
  <si>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</si>
  <si>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</si>
  <si>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</si>
  <si>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</si>
  <si>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</si>
  <si>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</si>
  <si>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</si>
  <si>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</si>
  <si>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</si>
  <si>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</si>
  <si>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</si>
  <si>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</si>
  <si>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</si>
  <si>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</si>
  <si>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</si>
  <si>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</si>
  <si>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</si>
  <si>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</si>
  <si>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</si>
  <si>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</si>
  <si>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</si>
  <si>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</si>
  <si>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</si>
  <si>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</si>
  <si>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</si>
  <si>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</si>
  <si>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</si>
  <si>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</si>
  <si>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</si>
  <si>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</si>
  <si>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</si>
  <si>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</si>
  <si>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</si>
  <si>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</si>
  <si>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</si>
  <si>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</si>
  <si>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</si>
  <si>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</si>
  <si>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</si>
  <si>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</si>
  <si>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</si>
  <si>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</si>
  <si>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</si>
  <si>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</si>
  <si>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</si>
  <si>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</si>
  <si>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</si>
  <si>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</si>
  <si>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</si>
  <si>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</si>
  <si>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</si>
  <si>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</si>
  <si>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</si>
  <si>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</si>
  <si>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</si>
  <si>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</si>
  <si>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</si>
  <si>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</si>
  <si>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</si>
  <si>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</si>
  <si>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</si>
  <si>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</si>
  <si>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</si>
  <si>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</si>
  <si>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</si>
  <si>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</si>
  <si>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</si>
  <si>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</si>
  <si>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</si>
  <si>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</si>
  <si>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</si>
  <si>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</si>
  <si>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</si>
  <si>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</si>
  <si>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</si>
  <si>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</si>
  <si>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</si>
  <si>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</si>
  <si>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</si>
  <si>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</si>
  <si>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</si>
  <si>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</si>
  <si>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</si>
  <si>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</si>
  <si>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</si>
  <si>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</si>
  <si>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</si>
  <si>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</si>
  <si>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</si>
  <si>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</si>
  <si>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</si>
  <si>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</si>
  <si>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</si>
  <si>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</si>
  <si>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</si>
  <si>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</si>
  <si>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</si>
  <si>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</si>
  <si>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</si>
  <si>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</si>
  <si>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</si>
  <si>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</si>
  <si>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</si>
  <si>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</si>
  <si>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</si>
  <si>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</si>
  <si>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</si>
  <si>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</si>
  <si>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</si>
  <si>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</si>
  <si>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</si>
  <si>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</si>
  <si>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</si>
  <si>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</si>
  <si>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</si>
  <si>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</si>
  <si>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</si>
  <si>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</si>
  <si>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</si>
  <si>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</si>
  <si>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</si>
  <si>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</si>
  <si>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</si>
  <si>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</si>
  <si>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</si>
  <si>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</si>
  <si>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</si>
  <si>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</si>
  <si>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</si>
  <si>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</si>
  <si>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</si>
  <si>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</si>
  <si>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</si>
  <si>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</si>
  <si>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</si>
  <si>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</si>
  <si>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</si>
  <si>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</si>
  <si>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</si>
  <si>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</si>
  <si>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</si>
  <si>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Photobooks</t>
  </si>
  <si>
    <t>Indie Rock</t>
  </si>
  <si>
    <t>Standard Deviation of Goal</t>
  </si>
  <si>
    <t>IQR of Goal</t>
  </si>
  <si>
    <t>Upper Quartile of Goal</t>
  </si>
  <si>
    <t>Lower Quartile of Goal</t>
  </si>
  <si>
    <t>Standard Deviation of Pledges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</si>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</sst>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1" applyNumberFormat="1" applyFont="1"/>
    <xf numFmtId="9" fontId="0" fillId="0" borderId="0" xfId="1" applyNumberFormat="1" applyFont="1"/>
    <xf numFmtId="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2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88B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8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A-FD46-986A-080BC56967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A-FD46-986A-080BC56967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4A-FD46-986A-080BC569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696160"/>
        <c:axId val="1807697808"/>
      </c:lineChart>
      <c:catAx>
        <c:axId val="18076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97808"/>
        <c:crosses val="autoZero"/>
        <c:auto val="1"/>
        <c:lblAlgn val="ctr"/>
        <c:lblOffset val="100"/>
        <c:noMultiLvlLbl val="0"/>
      </c:catAx>
      <c:valAx>
        <c:axId val="18076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9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A-EE45-ABAC-317249C2305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A-EE45-ABAC-317249C2305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A-FA4D-B1BF-3EAB1A252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769280"/>
        <c:axId val="1334509584"/>
      </c:lineChart>
      <c:catAx>
        <c:axId val="13347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509584"/>
        <c:crosses val="autoZero"/>
        <c:auto val="1"/>
        <c:lblAlgn val="ctr"/>
        <c:lblOffset val="100"/>
        <c:noMultiLvlLbl val="0"/>
      </c:catAx>
      <c:valAx>
        <c:axId val="133450958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4-FF45-844B-7B6F4F7C93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64-FF45-844B-7B6F4F7C93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64-FF45-844B-7B6F4F7C93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64-FF45-844B-7B6F4F7C9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033120"/>
        <c:axId val="1583971968"/>
      </c:barChart>
      <c:catAx>
        <c:axId val="205003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971968"/>
        <c:crosses val="autoZero"/>
        <c:auto val="1"/>
        <c:lblAlgn val="ctr"/>
        <c:lblOffset val="100"/>
        <c:noMultiLvlLbl val="0"/>
      </c:catAx>
      <c:valAx>
        <c:axId val="15839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3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9-7F4F-857E-17773C6781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E99-7F4F-857E-17773C6781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E99-7F4F-857E-17773C6781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E99-7F4F-857E-17773C678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793696"/>
        <c:axId val="1629791344"/>
      </c:barChart>
      <c:catAx>
        <c:axId val="16297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91344"/>
        <c:crosses val="autoZero"/>
        <c:auto val="1"/>
        <c:lblAlgn val="ctr"/>
        <c:lblOffset val="100"/>
        <c:noMultiLvlLbl val="0"/>
      </c:catAx>
      <c:valAx>
        <c:axId val="16297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8E-DA42-8887-4CB941D410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08E-DA42-8887-4CB941D410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8E-DA42-8887-4CB941D410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08E-DA42-8887-4CB941D41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3122288"/>
        <c:axId val="1673123936"/>
      </c:lineChart>
      <c:catAx>
        <c:axId val="16731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23936"/>
        <c:crosses val="autoZero"/>
        <c:auto val="1"/>
        <c:lblAlgn val="ctr"/>
        <c:lblOffset val="100"/>
        <c:noMultiLvlLbl val="0"/>
      </c:catAx>
      <c:valAx>
        <c:axId val="16731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679450</xdr:colOff>
      <xdr:row>1</xdr:row>
      <xdr:rowOff>25400</xdr:rowOff>
    </xdr:from>
    <xdr:to>
      <xdr:col>13</xdr:col>
      <xdr:colOff>12700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99F1F-8908-FD4D-9BF8-B45A8687A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16</xdr:row>
      <xdr:rowOff>139700</xdr:rowOff>
    </xdr:from>
    <xdr:to>
      <xdr:col>7</xdr:col>
      <xdr:colOff>977900</xdr:colOff>
      <xdr:row>38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188704-2F3E-D642-8DA2-6DC32EBD4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0</xdr:row>
      <xdr:rowOff>127000</xdr:rowOff>
    </xdr:from>
    <xdr:to>
      <xdr:col>14</xdr:col>
      <xdr:colOff>438150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EB6FD-4005-1847-8320-C5A953FD1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2</xdr:row>
      <xdr:rowOff>139700</xdr:rowOff>
    </xdr:from>
    <xdr:to>
      <xdr:col>13</xdr:col>
      <xdr:colOff>222250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804AF-FB4C-C34A-9486-6E3713BE7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0</xdr:row>
      <xdr:rowOff>152400</xdr:rowOff>
    </xdr:from>
    <xdr:to>
      <xdr:col>12</xdr:col>
      <xdr:colOff>355600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D7069-119A-F54D-B69B-C523A7060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1.787511805553" createdVersion="7" refreshedVersion="7" minRefreshableVersion="3" recordCount="4114" xr:uid="{9F9A111E-2B54-C242-9842-5FACD4A2DA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1.819626851851" createdVersion="7" refreshedVersion="7" minRefreshableVersion="3" recordCount="4114" xr:uid="{1C7C0BC4-DA1B-0347-B754-1595956B48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4.668627430554" createdVersion="7" refreshedVersion="7" minRefreshableVersion="3" recordCount="4115" xr:uid="{65DF14B9-F6E9-AD4C-B2BD-16DEE2DDEDE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949D1-0A45-4244-ABD5-AA4BC3DECCD8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DDE80-8F9E-A343-AE56-332E8456CFA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93E94-0865-3A4E-B2DD-C0B2E09AC06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A6898-C32D-814A-A857-E9297F4C9F6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J541" activePane="bottomRight" state="frozen"/>
      <selection pane="topRight" activeCell="D1" sqref="D1"/>
      <selection pane="bottomLeft" activeCell="A2" sqref="A2"/>
      <selection pane="bottomRight" activeCell="A2798" sqref="A279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0.5" style="14" bestFit="1" customWidth="1"/>
    <col min="20" max="20" width="18.6640625" style="14" bestFit="1" customWidth="1"/>
    <col min="21" max="21" width="8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  <c r="U1" s="13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3">
      <filters>
        <filter val="theater/musical"/>
        <filter val="theater/plays"/>
        <filter val="theater/spaces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60C-18BC-CD46-999C-830BB913F2C2}">
  <dimension ref="A1:E18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8359</v>
      </c>
      <c r="B1" t="s">
        <v>8315</v>
      </c>
    </row>
    <row r="2" spans="1:5" x14ac:dyDescent="0.2">
      <c r="A2" s="10" t="s">
        <v>8379</v>
      </c>
      <c r="B2" t="s">
        <v>8363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1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1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1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1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1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1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1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1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1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1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1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1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9902-8301-E740-BF24-D31B946D5A77}">
  <dimension ref="A1:I14"/>
  <sheetViews>
    <sheetView tabSelected="1" workbookViewId="0">
      <selection activeCell="K8" sqref="K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11" max="11" width="16" bestFit="1" customWidth="1"/>
  </cols>
  <sheetData>
    <row r="1" spans="1:9" x14ac:dyDescent="0.2">
      <c r="A1" t="s">
        <v>8381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9" x14ac:dyDescent="0.2">
      <c r="A2" t="s">
        <v>8408</v>
      </c>
      <c r="B2">
        <f>COUNTIFS(Kickstarter!$D:$D,"&lt;1000",Kickstarter!$F:$F,"successful",Kickstarter!R:R,"plays")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SUM(B2,C2,D2)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  <c r="I2" s="19"/>
    </row>
    <row r="3" spans="1:9" x14ac:dyDescent="0.2">
      <c r="A3" t="s">
        <v>8409</v>
      </c>
      <c r="B3">
        <f>COUNTIFS(Kickstarter!$D:$D,"&gt;=1000",Kickstarter!$D:$D,"&lt;=4999",Kickstarter!$F:$F,"successful",Kickstarter!R:R,"plays")</f>
        <v>388</v>
      </c>
      <c r="C3">
        <f>COUNTIFS(Kickstarter!$D:$D,"&gt;=1000",Kickstarter!$D:$D,"&lt;=4999",Kickstarter!$F:$F,"failed",Kickstarter!R:R,"plays")</f>
        <v>146</v>
      </c>
      <c r="D3">
        <f>COUNTIFS(Kickstarter!$D:$D,"&gt;=1000",Kickstarter!$D:$D,"&lt;=4999",Kickstarter!$F:$F,"canceled",Kickstarter!R:R,"plays")</f>
        <v>0</v>
      </c>
      <c r="E3">
        <f t="shared" ref="E3:E13" si="0">SUM(B3,C3,D3)</f>
        <v>534</v>
      </c>
      <c r="F3" s="18">
        <f t="shared" ref="F3:H14" si="1">B3/$E3</f>
        <v>0.72659176029962547</v>
      </c>
      <c r="G3" s="18">
        <f t="shared" si="1"/>
        <v>0.27340823970037453</v>
      </c>
      <c r="H3" s="18">
        <f t="shared" si="1"/>
        <v>0</v>
      </c>
      <c r="I3" s="19"/>
    </row>
    <row r="4" spans="1:9" x14ac:dyDescent="0.2">
      <c r="A4" t="s">
        <v>8410</v>
      </c>
      <c r="B4">
        <f>COUNTIFS(Kickstarter!$D:$D,"&gt;=5000",Kickstarter!$D:$D,"&lt;=9999",Kickstarter!$F:$F,"successful",Kickstarter!R:R,"plays")</f>
        <v>93</v>
      </c>
      <c r="C4">
        <f>COUNTIFS(Kickstarter!$D:$D,"&gt;=5000",Kickstarter!$D:$D,"&lt;=9999",Kickstarter!$F:$F,"failed",Kickstarter!R:R,"plays")</f>
        <v>76</v>
      </c>
      <c r="D4">
        <f>COUNTIFS(Kickstarter!$D:$D,"&gt;=5000",Kickstarter!$D:$D,"&lt;=9999",Kickstarter!$F:$F,"canceled",Kickstarter!R:R,"plays")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1"/>
        <v>0.44970414201183434</v>
      </c>
      <c r="H4" s="18">
        <f t="shared" si="1"/>
        <v>0</v>
      </c>
      <c r="I4" s="19"/>
    </row>
    <row r="5" spans="1:9" x14ac:dyDescent="0.2">
      <c r="A5" t="s">
        <v>8411</v>
      </c>
      <c r="B5">
        <f>COUNTIFS(Kickstarter!$D:$D,"&gt;=10000",Kickstarter!$D:$D,"&lt;=14999",Kickstarter!$F:$F,"successful",Kickstarter!R:R,"plays")</f>
        <v>39</v>
      </c>
      <c r="C5">
        <f>COUNTIFS(Kickstarter!$D:$D,"&gt;=10000",Kickstarter!$D:$D,"&lt;=14999",Kickstarter!$F:$F,"failed",Kickstarter!R:R,"plays")</f>
        <v>33</v>
      </c>
      <c r="D5">
        <f>COUNTIFS(Kickstarter!$D:$D,"&gt;=10000",Kickstarter!$D:$D,"&lt;=14999",Kickstarter!$F:$F,"canceled",Kickstarter!R:R,"plays")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1"/>
        <v>0.45833333333333331</v>
      </c>
      <c r="H5" s="18">
        <f t="shared" si="1"/>
        <v>0</v>
      </c>
      <c r="I5" s="19"/>
    </row>
    <row r="6" spans="1:9" x14ac:dyDescent="0.2">
      <c r="A6" t="s">
        <v>8412</v>
      </c>
      <c r="B6">
        <f>COUNTIFS(Kickstarter!$D:$D,"&gt;=15000",Kickstarter!$D:$D,"&lt;=19999",Kickstarter!$F:$F,"successful",Kickstarter!R:R,"plays")</f>
        <v>12</v>
      </c>
      <c r="C6">
        <f>COUNTIFS(Kickstarter!$D:$D,"&gt;=15000",Kickstarter!$D:$D,"&lt;=19999",Kickstarter!$F:$F,"failed",Kickstarter!R:R,"plays")</f>
        <v>12</v>
      </c>
      <c r="D6">
        <f>COUNTIFS(Kickstarter!$D:$D,"&gt;=15000",Kickstarter!$D:$D,"&lt;=19999",Kickstarter!$F:$F,"canceled",Kickstarter!R:R,"plays")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1"/>
        <v>0.5</v>
      </c>
      <c r="H6" s="18">
        <f t="shared" si="1"/>
        <v>0</v>
      </c>
      <c r="I6" s="19"/>
    </row>
    <row r="7" spans="1:9" x14ac:dyDescent="0.2">
      <c r="A7" t="s">
        <v>8413</v>
      </c>
      <c r="B7">
        <f>COUNTIFS(Kickstarter!$D:$D,"&gt;=20000",Kickstarter!$D:$D,"&lt;=24999",Kickstarter!$F:$F,"successful",Kickstarter!R:R,"plays")</f>
        <v>9</v>
      </c>
      <c r="C7">
        <f>COUNTIFS(Kickstarter!$D:$D,"&gt;=20000",Kickstarter!$D:$D,"&lt;=24999",Kickstarter!$F:$F,"failed",Kickstarter!R:R,"plays")</f>
        <v>11</v>
      </c>
      <c r="D7">
        <f>COUNTIFS(Kickstarter!$D:$D,"&gt;=20000",Kickstarter!$D:$D,"&lt;=24999",Kickstarter!$F:$F,"canceled",Kickstarter!R:R,"plays")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1"/>
        <v>0.55000000000000004</v>
      </c>
      <c r="H7" s="18">
        <f t="shared" si="1"/>
        <v>0</v>
      </c>
      <c r="I7" s="19"/>
    </row>
    <row r="8" spans="1:9" x14ac:dyDescent="0.2">
      <c r="A8" t="s">
        <v>8414</v>
      </c>
      <c r="B8">
        <f>COUNTIFS(Kickstarter!$D:$D,"&gt;=25000",Kickstarter!$D:$D,"&lt;=29999",Kickstarter!$F:$F,"successful",Kickstarter!R:R,"plays")</f>
        <v>1</v>
      </c>
      <c r="C8">
        <f>COUNTIFS(Kickstarter!$D:$D,"&gt;=25000",Kickstarter!$D:$D,"&lt;=29999",Kickstarter!$F:$F,"failed",Kickstarter!R:R,"plays")</f>
        <v>4</v>
      </c>
      <c r="D8">
        <f>COUNTIFS(Kickstarter!$D:$D,"&gt;=25000",Kickstarter!$D:$D,"&lt;=29999",Kickstarter!$F:$F,"canceled",Kickstarter!R:R,"plays")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1"/>
        <v>0.8</v>
      </c>
      <c r="H8" s="18">
        <f t="shared" si="1"/>
        <v>0</v>
      </c>
      <c r="I8" s="19"/>
    </row>
    <row r="9" spans="1:9" x14ac:dyDescent="0.2">
      <c r="A9" t="s">
        <v>8415</v>
      </c>
      <c r="B9">
        <f>COUNTIFS(Kickstarter!$D:$D,"&gt;=30000",Kickstarter!$D:$D,"&lt;=34999",Kickstarter!$F:$F,"successful",Kickstarter!R:R,"plays")</f>
        <v>3</v>
      </c>
      <c r="C9">
        <f>COUNTIFS(Kickstarter!$D:$D,"&gt;=30000",Kickstarter!$D:$D,"&lt;=34999",Kickstarter!$F:$F,"failed",Kickstarter!R:R,"plays")</f>
        <v>8</v>
      </c>
      <c r="D9">
        <f>COUNTIFS(Kickstarter!$D:$D,"&gt;=30000",Kickstarter!$D:$D,"&lt;=34999",Kickstarter!$F:$F,"canceled",Kickstarter!R:R,"plays")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1"/>
        <v>0.72727272727272729</v>
      </c>
      <c r="H9" s="18">
        <f t="shared" si="1"/>
        <v>0</v>
      </c>
      <c r="I9" s="19"/>
    </row>
    <row r="10" spans="1:9" x14ac:dyDescent="0.2">
      <c r="A10" t="s">
        <v>8416</v>
      </c>
      <c r="B10">
        <f>COUNTIFS(Kickstarter!$D:$D,"&gt;=35000",Kickstarter!$D:$D,"&lt;=39999",Kickstarter!$F:$F,"successful",Kickstarter!R:R,"plays")</f>
        <v>4</v>
      </c>
      <c r="C10">
        <f>COUNTIFS(Kickstarter!$D:$D,"&gt;=35000",Kickstarter!$D:$D,"&lt;=39999",Kickstarter!$F:$F,"failed",Kickstarter!R:R,"plays")</f>
        <v>2</v>
      </c>
      <c r="D10">
        <f>COUNTIFS(Kickstarter!$D:$D,"&gt;=35000",Kickstarter!$D:$D,"&lt;=39999",Kickstarter!$F:$F,"canceled",Kickstarter!R:R,"plays")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1"/>
        <v>0.33333333333333331</v>
      </c>
      <c r="H10" s="18">
        <f t="shared" si="1"/>
        <v>0</v>
      </c>
      <c r="I10" s="19"/>
    </row>
    <row r="11" spans="1:9" x14ac:dyDescent="0.2">
      <c r="A11" t="s">
        <v>8417</v>
      </c>
      <c r="B11">
        <f>COUNTIFS(Kickstarter!$D:$D,"&gt;=40000",Kickstarter!$D:$D,"&lt;=44999",Kickstarter!$F:$F,"successful",Kickstarter!R:R,"plays")</f>
        <v>2</v>
      </c>
      <c r="C11">
        <f>COUNTIFS(Kickstarter!$D:$D,"&gt;=40000",Kickstarter!$D:$D,"&lt;=44999",Kickstarter!$F:$F,"failed",Kickstarter!R:R,"plays")</f>
        <v>1</v>
      </c>
      <c r="D11">
        <f>COUNTIFS(Kickstarter!$D:$D,"&gt;=40000",Kickstarter!$D:$D,"&lt;=44999",Kickstarter!$F:$F,"canceled",Kickstarter!R:R,"plays")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1"/>
        <v>0.33333333333333331</v>
      </c>
      <c r="H11" s="18">
        <f t="shared" si="1"/>
        <v>0</v>
      </c>
      <c r="I11" s="19"/>
    </row>
    <row r="12" spans="1:9" x14ac:dyDescent="0.2">
      <c r="A12" t="s">
        <v>8418</v>
      </c>
      <c r="B12">
        <f>COUNTIFS(Kickstarter!$D:$D,"&gt;=45000",Kickstarter!$D:$D,"&lt;=49999",Kickstarter!$F:$F,"successful",Kickstarter!R:R,"plays")</f>
        <v>0</v>
      </c>
      <c r="C12">
        <f>COUNTIFS(Kickstarter!$D:$D,"&gt;=45000",Kickstarter!$D:$D,"&lt;=49999",Kickstarter!$F:$F,"failed",Kickstarter!R:R,"plays")</f>
        <v>1</v>
      </c>
      <c r="D12">
        <f>COUNTIFS(Kickstarter!$D:$D,"&gt;=45000",Kickstarter!$D:$D,"&lt;=49999",Kickstarter!$F:$F,"canceled",Kickstarter!R:R,"plays")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1"/>
        <v>1</v>
      </c>
      <c r="H12" s="18">
        <f t="shared" si="1"/>
        <v>0</v>
      </c>
      <c r="I12" s="19"/>
    </row>
    <row r="13" spans="1:9" x14ac:dyDescent="0.2">
      <c r="A13" t="s">
        <v>8419</v>
      </c>
      <c r="B13">
        <f>COUNTIFS(Kickstarter!$D:$D,"&gt;=50000",Kickstarter!$F:$F,"successful",Kickstarter!R:R,"plays")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1"/>
        <v>0.875</v>
      </c>
      <c r="H13" s="18">
        <f t="shared" si="1"/>
        <v>0</v>
      </c>
      <c r="I13" s="19"/>
    </row>
    <row r="14" spans="1:9" x14ac:dyDescent="0.2">
      <c r="A14" t="s">
        <v>8404</v>
      </c>
      <c r="B14">
        <f>SUM(B2:B13)</f>
        <v>694</v>
      </c>
      <c r="C14">
        <f t="shared" ref="C14:D14" si="2">SUM(C2:C13)</f>
        <v>353</v>
      </c>
      <c r="D14">
        <f t="shared" si="2"/>
        <v>0</v>
      </c>
      <c r="E14">
        <f>SUM(E2:E13)</f>
        <v>1047</v>
      </c>
      <c r="F14" s="17">
        <f t="shared" si="1"/>
        <v>0.6628462273161414</v>
      </c>
      <c r="G14" s="17">
        <f t="shared" si="1"/>
        <v>0.33715377268385865</v>
      </c>
      <c r="H14" s="17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AD2E-D145-E040-A946-2C896FCCC680}">
  <dimension ref="A1:C31"/>
  <sheetViews>
    <sheetView workbookViewId="0">
      <selection activeCell="E13" sqref="E13"/>
    </sheetView>
  </sheetViews>
  <sheetFormatPr baseColWidth="10" defaultRowHeight="15" x14ac:dyDescent="0.2"/>
  <cols>
    <col min="1" max="1" width="23.83203125" bestFit="1" customWidth="1"/>
    <col min="2" max="2" width="12.5" customWidth="1"/>
    <col min="3" max="3" width="11.1640625" bestFit="1" customWidth="1"/>
  </cols>
  <sheetData>
    <row r="1" spans="1:3" x14ac:dyDescent="0.2">
      <c r="A1" s="20" t="s">
        <v>8390</v>
      </c>
      <c r="B1" s="20"/>
      <c r="C1" s="20"/>
    </row>
    <row r="2" spans="1:3" x14ac:dyDescent="0.2">
      <c r="B2" t="s">
        <v>8388</v>
      </c>
      <c r="C2" t="s">
        <v>8389</v>
      </c>
    </row>
    <row r="3" spans="1:3" x14ac:dyDescent="0.2">
      <c r="A3" t="s">
        <v>8384</v>
      </c>
      <c r="B3" s="16" t="e">
        <f>AVERAGE(#REF!)</f>
        <v>#REF!</v>
      </c>
      <c r="C3" s="16" t="e">
        <f>AVERAGE(#REF!)</f>
        <v>#REF!</v>
      </c>
    </row>
    <row r="4" spans="1:3" x14ac:dyDescent="0.2">
      <c r="A4" t="s">
        <v>8385</v>
      </c>
      <c r="B4" s="16" t="e">
        <f>MEDIAN(#REF!)</f>
        <v>#REF!</v>
      </c>
      <c r="C4" s="16" t="e">
        <f>MEDIAN(#REF!)</f>
        <v>#REF!</v>
      </c>
    </row>
    <row r="5" spans="1:3" x14ac:dyDescent="0.2">
      <c r="A5" t="s">
        <v>8393</v>
      </c>
      <c r="B5" s="16" t="e">
        <f>_xlfn.STDEV.P(#REF!)</f>
        <v>#REF!</v>
      </c>
      <c r="C5" s="16" t="e">
        <f>_xlfn.STDEV.P(#REF!)</f>
        <v>#REF!</v>
      </c>
    </row>
    <row r="6" spans="1:3" x14ac:dyDescent="0.2">
      <c r="A6" t="s">
        <v>8395</v>
      </c>
      <c r="B6" s="16" t="e">
        <f>_xlfn.QUARTILE.EXC(#REF!,3)</f>
        <v>#REF!</v>
      </c>
      <c r="C6" s="16" t="e">
        <f>_xlfn.QUARTILE.EXC(#REF!,3)</f>
        <v>#REF!</v>
      </c>
    </row>
    <row r="7" spans="1:3" x14ac:dyDescent="0.2">
      <c r="A7" t="s">
        <v>8396</v>
      </c>
      <c r="B7" s="16" t="e">
        <f>_xlfn.QUARTILE.EXC(#REF!,1)</f>
        <v>#REF!</v>
      </c>
      <c r="C7" s="16" t="e">
        <f>_xlfn.QUARTILE.EXC(#REF!,1)</f>
        <v>#REF!</v>
      </c>
    </row>
    <row r="8" spans="1:3" x14ac:dyDescent="0.2">
      <c r="A8" t="s">
        <v>8394</v>
      </c>
      <c r="B8" s="16" t="e">
        <f>B6-B7</f>
        <v>#REF!</v>
      </c>
      <c r="C8" s="16" t="e">
        <f>C6-C7</f>
        <v>#REF!</v>
      </c>
    </row>
    <row r="9" spans="1:3" x14ac:dyDescent="0.2">
      <c r="B9" s="16"/>
      <c r="C9" s="16"/>
    </row>
    <row r="10" spans="1:3" x14ac:dyDescent="0.2">
      <c r="A10" t="s">
        <v>8386</v>
      </c>
      <c r="B10" s="16" t="e">
        <f>AVERAGE(#REF!)</f>
        <v>#REF!</v>
      </c>
      <c r="C10" s="16" t="e">
        <f>AVERAGE(#REF!)</f>
        <v>#REF!</v>
      </c>
    </row>
    <row r="11" spans="1:3" x14ac:dyDescent="0.2">
      <c r="A11" t="s">
        <v>8387</v>
      </c>
      <c r="B11" s="16" t="e">
        <f>MEDIAN(#REF!)</f>
        <v>#REF!</v>
      </c>
      <c r="C11" s="16" t="e">
        <f>MEDIAN(#REF!)</f>
        <v>#REF!</v>
      </c>
    </row>
    <row r="12" spans="1:3" x14ac:dyDescent="0.2">
      <c r="A12" t="s">
        <v>8397</v>
      </c>
      <c r="B12" s="16" t="e">
        <f>_xlfn.STDEV.P(#REF!)</f>
        <v>#REF!</v>
      </c>
      <c r="C12" s="16" t="e">
        <f>_xlfn.STDEV.P(#REF!)</f>
        <v>#REF!</v>
      </c>
    </row>
    <row r="13" spans="1:3" x14ac:dyDescent="0.2">
      <c r="A13" t="s">
        <v>8398</v>
      </c>
      <c r="B13" s="16" t="e">
        <f>_xlfn.QUARTILE.EXC(#REF!,3)</f>
        <v>#REF!</v>
      </c>
      <c r="C13" s="16" t="e">
        <f>_xlfn.QUARTILE.EXC(#REF!,3)</f>
        <v>#REF!</v>
      </c>
    </row>
    <row r="14" spans="1:3" x14ac:dyDescent="0.2">
      <c r="A14" t="s">
        <v>8399</v>
      </c>
      <c r="B14" s="16" t="e">
        <f>_xlfn.QUARTILE.EXC(#REF!,1)</f>
        <v>#REF!</v>
      </c>
      <c r="C14" s="16" t="e">
        <f>_xlfn.QUARTILE.EXC(#REF!,1)</f>
        <v>#REF!</v>
      </c>
    </row>
    <row r="15" spans="1:3" x14ac:dyDescent="0.2">
      <c r="A15" t="s">
        <v>8400</v>
      </c>
      <c r="B15" s="16" t="e">
        <f>B13-B14</f>
        <v>#REF!</v>
      </c>
      <c r="C15" s="16" t="e">
        <f>C13-C14</f>
        <v>#REF!</v>
      </c>
    </row>
    <row r="17" spans="1:3" x14ac:dyDescent="0.2">
      <c r="A17" s="20" t="s">
        <v>8391</v>
      </c>
      <c r="B17" s="20"/>
      <c r="C17" s="20"/>
    </row>
    <row r="18" spans="1:3" x14ac:dyDescent="0.2">
      <c r="B18" t="s">
        <v>8388</v>
      </c>
      <c r="C18" t="s">
        <v>8389</v>
      </c>
    </row>
    <row r="19" spans="1:3" x14ac:dyDescent="0.2">
      <c r="A19" t="s">
        <v>8384</v>
      </c>
      <c r="B19" s="16">
        <f>AVERAGE('PB Successful US KS'!D:D)</f>
        <v>11797.983870967742</v>
      </c>
      <c r="C19" s="16">
        <f>AVERAGE('PB Failed US KS'!D:D)</f>
        <v>19033.823529411766</v>
      </c>
    </row>
    <row r="20" spans="1:3" x14ac:dyDescent="0.2">
      <c r="A20" t="s">
        <v>8385</v>
      </c>
      <c r="B20" s="16">
        <f>MEDIAN('PB Successful US KS'!D:D)</f>
        <v>9000</v>
      </c>
      <c r="C20" s="16">
        <f>MEDIAN('PB Failed US KS'!D:D)</f>
        <v>15750</v>
      </c>
    </row>
    <row r="21" spans="1:3" x14ac:dyDescent="0.2">
      <c r="B21" s="16"/>
      <c r="C21" s="16"/>
    </row>
    <row r="22" spans="1:3" x14ac:dyDescent="0.2">
      <c r="A22" t="s">
        <v>8386</v>
      </c>
      <c r="B22" s="16">
        <f>AVERAGE('PB Successful US KS'!E:E)</f>
        <v>16550.925645161289</v>
      </c>
      <c r="C22" s="16">
        <f>AVERAGE('PB Failed US KS'!E:E)</f>
        <v>4461.6611764705876</v>
      </c>
    </row>
    <row r="23" spans="1:3" x14ac:dyDescent="0.2">
      <c r="A23" t="s">
        <v>8387</v>
      </c>
      <c r="B23" s="16">
        <f>MEDIAN('PB Successful US KS'!E:E)</f>
        <v>13281.5</v>
      </c>
      <c r="C23" s="16">
        <f>MEDIAN('PB Failed US KS'!E:E)</f>
        <v>1932.5</v>
      </c>
    </row>
    <row r="25" spans="1:3" x14ac:dyDescent="0.2">
      <c r="A25" s="20" t="s">
        <v>8392</v>
      </c>
      <c r="B25" s="20"/>
      <c r="C25" s="20"/>
    </row>
    <row r="26" spans="1:3" x14ac:dyDescent="0.2">
      <c r="B26" t="s">
        <v>8388</v>
      </c>
      <c r="C26" t="s">
        <v>8389</v>
      </c>
    </row>
    <row r="27" spans="1:3" x14ac:dyDescent="0.2">
      <c r="A27" t="s">
        <v>8384</v>
      </c>
      <c r="B27" s="16">
        <f>AVERAGE('IR Successful US KS'!D:D)</f>
        <v>4414.2280434782606</v>
      </c>
      <c r="C27" s="16">
        <f>AVERAGE('IR Failed US KS'!D:D)</f>
        <v>5289</v>
      </c>
    </row>
    <row r="28" spans="1:3" x14ac:dyDescent="0.2">
      <c r="A28" t="s">
        <v>8385</v>
      </c>
      <c r="B28" s="16">
        <f>MEDIAN('IR Successful US KS'!D:D)</f>
        <v>2500</v>
      </c>
      <c r="C28" s="16">
        <f>MEDIAN('IR Failed US KS'!D:D)</f>
        <v>3000</v>
      </c>
    </row>
    <row r="29" spans="1:3" x14ac:dyDescent="0.2">
      <c r="B29" s="16"/>
      <c r="C29" s="16"/>
    </row>
    <row r="30" spans="1:3" x14ac:dyDescent="0.2">
      <c r="A30" t="s">
        <v>8386</v>
      </c>
      <c r="B30" s="16">
        <f>AVERAGE('IR Successful US KS'!E:E)</f>
        <v>5485.891449275362</v>
      </c>
      <c r="C30" s="16">
        <f>AVERAGE('IR Failed US KS'!E:E)</f>
        <v>1023.116</v>
      </c>
    </row>
    <row r="31" spans="1:3" x14ac:dyDescent="0.2">
      <c r="A31" t="s">
        <v>8387</v>
      </c>
      <c r="B31" s="16">
        <f>MEDIAN('IR Successful US KS'!E:E)</f>
        <v>2832.4</v>
      </c>
      <c r="C31" s="16">
        <f>MEDIAN('IR Failed US KS'!E:E)</f>
        <v>202.5</v>
      </c>
    </row>
  </sheetData>
  <mergeCells count="3">
    <mergeCell ref="A1:C1"/>
    <mergeCell ref="A17:C17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7FE5F-2389-E14F-8555-203A43209850}">
  <dimension ref="A1:T63"/>
  <sheetViews>
    <sheetView workbookViewId="0">
      <selection activeCell="C2" sqref="C2"/>
    </sheetView>
  </sheetViews>
  <sheetFormatPr baseColWidth="10" defaultRowHeight="15" x14ac:dyDescent="0.2"/>
  <cols>
    <col min="2" max="2" width="22.5" customWidth="1"/>
    <col min="3" max="3" width="33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64" x14ac:dyDescent="0.2">
      <c r="A2">
        <v>1185</v>
      </c>
      <c r="B2" s="9" t="s">
        <v>1186</v>
      </c>
      <c r="C2" s="3" t="s">
        <v>5295</v>
      </c>
      <c r="D2" s="5">
        <v>12500</v>
      </c>
      <c r="E2" s="7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t="s">
        <v>8336</v>
      </c>
      <c r="R2" t="s">
        <v>8337</v>
      </c>
      <c r="S2" s="14">
        <v>42130.865150462967</v>
      </c>
      <c r="T2" s="14">
        <v>42163.166666666672</v>
      </c>
    </row>
    <row r="3" spans="1:20" ht="64" x14ac:dyDescent="0.2">
      <c r="A3">
        <v>1187</v>
      </c>
      <c r="B3" s="9" t="s">
        <v>1188</v>
      </c>
      <c r="C3" s="3" t="s">
        <v>5297</v>
      </c>
      <c r="D3" s="5">
        <v>8750</v>
      </c>
      <c r="E3" s="7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t="s">
        <v>8336</v>
      </c>
      <c r="R3" t="s">
        <v>8337</v>
      </c>
      <c r="S3" s="14">
        <v>42109.894942129627</v>
      </c>
      <c r="T3" s="14">
        <v>42141.75</v>
      </c>
    </row>
    <row r="4" spans="1:20" ht="64" x14ac:dyDescent="0.2">
      <c r="A4">
        <v>1189</v>
      </c>
      <c r="B4" s="9" t="s">
        <v>1190</v>
      </c>
      <c r="C4" s="3" t="s">
        <v>5299</v>
      </c>
      <c r="D4" s="5">
        <v>9000</v>
      </c>
      <c r="E4" s="7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t="s">
        <v>8336</v>
      </c>
      <c r="R4" t="s">
        <v>8337</v>
      </c>
      <c r="S4" s="14">
        <v>42529.979108796295</v>
      </c>
      <c r="T4" s="14">
        <v>42550.979108796295</v>
      </c>
    </row>
    <row r="5" spans="1:20" ht="48" x14ac:dyDescent="0.2">
      <c r="A5">
        <v>1190</v>
      </c>
      <c r="B5" s="9" t="s">
        <v>1191</v>
      </c>
      <c r="C5" s="3" t="s">
        <v>5300</v>
      </c>
      <c r="D5" s="5">
        <v>500</v>
      </c>
      <c r="E5" s="7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t="s">
        <v>8336</v>
      </c>
      <c r="R5" t="s">
        <v>8337</v>
      </c>
      <c r="S5" s="14">
        <v>41852.665798611109</v>
      </c>
      <c r="T5" s="14">
        <v>41882.665798611109</v>
      </c>
    </row>
    <row r="6" spans="1:20" ht="64" x14ac:dyDescent="0.2">
      <c r="A6">
        <v>1191</v>
      </c>
      <c r="B6" s="9" t="s">
        <v>1192</v>
      </c>
      <c r="C6" s="3" t="s">
        <v>5301</v>
      </c>
      <c r="D6" s="5">
        <v>2700</v>
      </c>
      <c r="E6" s="7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t="s">
        <v>8336</v>
      </c>
      <c r="R6" t="s">
        <v>8337</v>
      </c>
      <c r="S6" s="14">
        <v>42419.603703703702</v>
      </c>
      <c r="T6" s="14">
        <v>42449.562037037031</v>
      </c>
    </row>
    <row r="7" spans="1:20" ht="64" x14ac:dyDescent="0.2">
      <c r="A7">
        <v>1193</v>
      </c>
      <c r="B7" s="9" t="s">
        <v>1194</v>
      </c>
      <c r="C7" s="3" t="s">
        <v>5303</v>
      </c>
      <c r="D7" s="5">
        <v>21000</v>
      </c>
      <c r="E7" s="7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t="s">
        <v>8336</v>
      </c>
      <c r="R7" t="s">
        <v>8337</v>
      </c>
      <c r="S7" s="14">
        <v>42409.776076388895</v>
      </c>
      <c r="T7" s="14">
        <v>42469.734409722223</v>
      </c>
    </row>
    <row r="8" spans="1:20" ht="64" x14ac:dyDescent="0.2">
      <c r="A8">
        <v>1197</v>
      </c>
      <c r="B8" s="9" t="s">
        <v>1198</v>
      </c>
      <c r="C8" s="3" t="s">
        <v>5307</v>
      </c>
      <c r="D8" s="5">
        <v>15000</v>
      </c>
      <c r="E8" s="7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t="s">
        <v>8336</v>
      </c>
      <c r="R8" t="s">
        <v>8337</v>
      </c>
      <c r="S8" s="14">
        <v>42503.66474537037</v>
      </c>
      <c r="T8" s="14">
        <v>42534.249305555553</v>
      </c>
    </row>
    <row r="9" spans="1:20" ht="64" x14ac:dyDescent="0.2">
      <c r="A9">
        <v>1198</v>
      </c>
      <c r="B9" s="9" t="s">
        <v>1199</v>
      </c>
      <c r="C9" s="3" t="s">
        <v>5308</v>
      </c>
      <c r="D9" s="5">
        <v>3500</v>
      </c>
      <c r="E9" s="7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t="s">
        <v>8336</v>
      </c>
      <c r="R9" t="s">
        <v>8337</v>
      </c>
      <c r="S9" s="14">
        <v>42333.619050925925</v>
      </c>
      <c r="T9" s="14">
        <v>42369.125</v>
      </c>
    </row>
    <row r="10" spans="1:20" ht="64" x14ac:dyDescent="0.2">
      <c r="A10">
        <v>1200</v>
      </c>
      <c r="B10" s="9" t="s">
        <v>1201</v>
      </c>
      <c r="C10" s="3" t="s">
        <v>5310</v>
      </c>
      <c r="D10" s="5">
        <v>4800</v>
      </c>
      <c r="E10" s="7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t="s">
        <v>8336</v>
      </c>
      <c r="R10" t="s">
        <v>8337</v>
      </c>
      <c r="S10" s="14">
        <v>42089.477500000001</v>
      </c>
      <c r="T10" s="14">
        <v>42110.477500000001</v>
      </c>
    </row>
    <row r="11" spans="1:20" ht="48" x14ac:dyDescent="0.2">
      <c r="A11">
        <v>1203</v>
      </c>
      <c r="B11" s="9" t="s">
        <v>1204</v>
      </c>
      <c r="C11" s="3" t="s">
        <v>5313</v>
      </c>
      <c r="D11" s="5">
        <v>16300</v>
      </c>
      <c r="E11" s="7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t="s">
        <v>8336</v>
      </c>
      <c r="R11" t="s">
        <v>8337</v>
      </c>
      <c r="S11" s="14">
        <v>42125.614895833336</v>
      </c>
      <c r="T11" s="14">
        <v>42155.614895833336</v>
      </c>
    </row>
    <row r="12" spans="1:20" ht="48" x14ac:dyDescent="0.2">
      <c r="A12">
        <v>1204</v>
      </c>
      <c r="B12" s="9" t="s">
        <v>1205</v>
      </c>
      <c r="C12" s="3" t="s">
        <v>5314</v>
      </c>
      <c r="D12" s="5">
        <v>13000</v>
      </c>
      <c r="E12" s="7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t="s">
        <v>8336</v>
      </c>
      <c r="R12" t="s">
        <v>8337</v>
      </c>
      <c r="S12" s="14">
        <v>42297.748067129629</v>
      </c>
      <c r="T12" s="14">
        <v>42342.208333333328</v>
      </c>
    </row>
    <row r="13" spans="1:20" ht="64" x14ac:dyDescent="0.2">
      <c r="A13">
        <v>1208</v>
      </c>
      <c r="B13" s="9" t="s">
        <v>1209</v>
      </c>
      <c r="C13" s="3" t="s">
        <v>5318</v>
      </c>
      <c r="D13" s="5">
        <v>10000</v>
      </c>
      <c r="E13" s="7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t="s">
        <v>8336</v>
      </c>
      <c r="R13" t="s">
        <v>8337</v>
      </c>
      <c r="S13" s="14">
        <v>42423.709074074075</v>
      </c>
      <c r="T13" s="14">
        <v>42453.667407407411</v>
      </c>
    </row>
    <row r="14" spans="1:20" ht="64" x14ac:dyDescent="0.2">
      <c r="A14">
        <v>1209</v>
      </c>
      <c r="B14" s="9" t="s">
        <v>1210</v>
      </c>
      <c r="C14" s="3" t="s">
        <v>5319</v>
      </c>
      <c r="D14" s="5">
        <v>6000</v>
      </c>
      <c r="E14" s="7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t="s">
        <v>8336</v>
      </c>
      <c r="R14" t="s">
        <v>8337</v>
      </c>
      <c r="S14" s="14">
        <v>42761.846122685187</v>
      </c>
      <c r="T14" s="14">
        <v>42791.846122685187</v>
      </c>
    </row>
    <row r="15" spans="1:20" ht="64" x14ac:dyDescent="0.2">
      <c r="A15">
        <v>1212</v>
      </c>
      <c r="B15" s="9" t="s">
        <v>1213</v>
      </c>
      <c r="C15" s="3" t="s">
        <v>5322</v>
      </c>
      <c r="D15" s="5">
        <v>2500</v>
      </c>
      <c r="E15" s="7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t="s">
        <v>8336</v>
      </c>
      <c r="R15" t="s">
        <v>8337</v>
      </c>
      <c r="S15" s="14">
        <v>42318.950173611112</v>
      </c>
      <c r="T15" s="14">
        <v>42335.041666666672</v>
      </c>
    </row>
    <row r="16" spans="1:20" ht="64" x14ac:dyDescent="0.2">
      <c r="A16">
        <v>1214</v>
      </c>
      <c r="B16" s="9" t="s">
        <v>1215</v>
      </c>
      <c r="C16" s="3" t="s">
        <v>5324</v>
      </c>
      <c r="D16" s="5">
        <v>2000</v>
      </c>
      <c r="E16" s="7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t="s">
        <v>8336</v>
      </c>
      <c r="R16" t="s">
        <v>8337</v>
      </c>
      <c r="S16" s="14">
        <v>42104.840335648143</v>
      </c>
      <c r="T16" s="14">
        <v>42164.840335648143</v>
      </c>
    </row>
    <row r="17" spans="1:20" ht="64" x14ac:dyDescent="0.2">
      <c r="A17">
        <v>1215</v>
      </c>
      <c r="B17" s="9" t="s">
        <v>1216</v>
      </c>
      <c r="C17" s="3" t="s">
        <v>5325</v>
      </c>
      <c r="D17" s="5">
        <v>5000</v>
      </c>
      <c r="E17" s="7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t="s">
        <v>8336</v>
      </c>
      <c r="R17" t="s">
        <v>8337</v>
      </c>
      <c r="S17" s="14">
        <v>41759.923101851848</v>
      </c>
      <c r="T17" s="14">
        <v>41789.923101851848</v>
      </c>
    </row>
    <row r="18" spans="1:20" ht="32" x14ac:dyDescent="0.2">
      <c r="A18">
        <v>1216</v>
      </c>
      <c r="B18" s="9" t="s">
        <v>1217</v>
      </c>
      <c r="C18" s="3" t="s">
        <v>5326</v>
      </c>
      <c r="D18" s="5">
        <v>14000</v>
      </c>
      <c r="E18" s="7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t="s">
        <v>8336</v>
      </c>
      <c r="R18" t="s">
        <v>8337</v>
      </c>
      <c r="S18" s="14">
        <v>42247.616400462968</v>
      </c>
      <c r="T18" s="14">
        <v>42279.960416666669</v>
      </c>
    </row>
    <row r="19" spans="1:20" ht="64" x14ac:dyDescent="0.2">
      <c r="A19">
        <v>1217</v>
      </c>
      <c r="B19" s="9" t="s">
        <v>1218</v>
      </c>
      <c r="C19" s="3" t="s">
        <v>5327</v>
      </c>
      <c r="D19" s="5">
        <v>26500</v>
      </c>
      <c r="E19" s="7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t="s">
        <v>8336</v>
      </c>
      <c r="R19" t="s">
        <v>8337</v>
      </c>
      <c r="S19" s="14">
        <v>42535.809490740736</v>
      </c>
      <c r="T19" s="14">
        <v>42565.809490740736</v>
      </c>
    </row>
    <row r="20" spans="1:20" ht="64" x14ac:dyDescent="0.2">
      <c r="A20">
        <v>1218</v>
      </c>
      <c r="B20" s="9" t="s">
        <v>1219</v>
      </c>
      <c r="C20" s="3" t="s">
        <v>5328</v>
      </c>
      <c r="D20" s="5">
        <v>9000</v>
      </c>
      <c r="E20" s="7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t="s">
        <v>8336</v>
      </c>
      <c r="R20" t="s">
        <v>8337</v>
      </c>
      <c r="S20" s="14">
        <v>42278.662037037036</v>
      </c>
      <c r="T20" s="14">
        <v>42309.125</v>
      </c>
    </row>
    <row r="21" spans="1:20" ht="48" x14ac:dyDescent="0.2">
      <c r="A21">
        <v>1219</v>
      </c>
      <c r="B21" s="9" t="s">
        <v>1220</v>
      </c>
      <c r="C21" s="3" t="s">
        <v>5329</v>
      </c>
      <c r="D21" s="5">
        <v>16350</v>
      </c>
      <c r="E21" s="7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t="s">
        <v>8336</v>
      </c>
      <c r="R21" t="s">
        <v>8337</v>
      </c>
      <c r="S21" s="14">
        <v>42633.461956018517</v>
      </c>
      <c r="T21" s="14">
        <v>42663.461956018517</v>
      </c>
    </row>
    <row r="22" spans="1:20" ht="48" x14ac:dyDescent="0.2">
      <c r="A22">
        <v>1223</v>
      </c>
      <c r="B22" s="9" t="s">
        <v>1224</v>
      </c>
      <c r="C22" s="3" t="s">
        <v>5333</v>
      </c>
      <c r="D22" s="5">
        <v>19800</v>
      </c>
      <c r="E22" s="7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t="s">
        <v>8336</v>
      </c>
      <c r="R22" t="s">
        <v>8337</v>
      </c>
      <c r="S22" s="14">
        <v>42654.177187499998</v>
      </c>
      <c r="T22" s="14">
        <v>42684.218854166669</v>
      </c>
    </row>
    <row r="23" spans="1:20" ht="64" x14ac:dyDescent="0.2">
      <c r="A23">
        <v>1507</v>
      </c>
      <c r="B23" s="9" t="s">
        <v>1508</v>
      </c>
      <c r="C23" s="3" t="s">
        <v>5617</v>
      </c>
      <c r="D23" s="5">
        <v>1200</v>
      </c>
      <c r="E23" s="7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t="s">
        <v>8336</v>
      </c>
      <c r="R23" t="s">
        <v>8337</v>
      </c>
      <c r="S23" s="14">
        <v>40254.450335648151</v>
      </c>
      <c r="T23" s="14">
        <v>40313.340277777781</v>
      </c>
    </row>
    <row r="24" spans="1:20" ht="48" x14ac:dyDescent="0.2">
      <c r="A24">
        <v>1508</v>
      </c>
      <c r="B24" s="9" t="s">
        <v>1509</v>
      </c>
      <c r="C24" s="3" t="s">
        <v>5618</v>
      </c>
      <c r="D24" s="5">
        <v>18500</v>
      </c>
      <c r="E24" s="7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t="s">
        <v>8336</v>
      </c>
      <c r="R24" t="s">
        <v>8337</v>
      </c>
      <c r="S24" s="14">
        <v>41786.614363425928</v>
      </c>
      <c r="T24" s="14">
        <v>41817.614363425928</v>
      </c>
    </row>
    <row r="25" spans="1:20" ht="64" x14ac:dyDescent="0.2">
      <c r="A25">
        <v>1511</v>
      </c>
      <c r="B25" s="9" t="s">
        <v>1512</v>
      </c>
      <c r="C25" s="3" t="s">
        <v>5621</v>
      </c>
      <c r="D25" s="5">
        <v>14000</v>
      </c>
      <c r="E25" s="7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t="s">
        <v>8336</v>
      </c>
      <c r="R25" t="s">
        <v>8337</v>
      </c>
      <c r="S25" s="14">
        <v>42296.583379629628</v>
      </c>
      <c r="T25" s="14">
        <v>42326.625046296293</v>
      </c>
    </row>
    <row r="26" spans="1:20" ht="64" x14ac:dyDescent="0.2">
      <c r="A26">
        <v>1512</v>
      </c>
      <c r="B26" s="9" t="s">
        <v>1513</v>
      </c>
      <c r="C26" s="3" t="s">
        <v>5622</v>
      </c>
      <c r="D26" s="5">
        <v>3500</v>
      </c>
      <c r="E26" s="7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t="s">
        <v>8336</v>
      </c>
      <c r="R26" t="s">
        <v>8337</v>
      </c>
      <c r="S26" s="14">
        <v>42741.684479166666</v>
      </c>
      <c r="T26" s="14">
        <v>42771.684479166666</v>
      </c>
    </row>
    <row r="27" spans="1:20" ht="48" x14ac:dyDescent="0.2">
      <c r="A27">
        <v>1514</v>
      </c>
      <c r="B27" s="9" t="s">
        <v>1515</v>
      </c>
      <c r="C27" s="3" t="s">
        <v>5624</v>
      </c>
      <c r="D27" s="5">
        <v>25000</v>
      </c>
      <c r="E27" s="7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t="s">
        <v>8336</v>
      </c>
      <c r="R27" t="s">
        <v>8337</v>
      </c>
      <c r="S27" s="14">
        <v>42234.597685185188</v>
      </c>
      <c r="T27" s="14">
        <v>42274.597685185188</v>
      </c>
    </row>
    <row r="28" spans="1:20" ht="64" x14ac:dyDescent="0.2">
      <c r="A28">
        <v>1516</v>
      </c>
      <c r="B28" s="9" t="s">
        <v>1517</v>
      </c>
      <c r="C28" s="3" t="s">
        <v>5626</v>
      </c>
      <c r="D28" s="5">
        <v>17000</v>
      </c>
      <c r="E28" s="7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t="s">
        <v>8336</v>
      </c>
      <c r="R28" t="s">
        <v>8337</v>
      </c>
      <c r="S28" s="14">
        <v>42619.466342592597</v>
      </c>
      <c r="T28" s="14">
        <v>42649.583333333328</v>
      </c>
    </row>
    <row r="29" spans="1:20" ht="64" x14ac:dyDescent="0.2">
      <c r="A29">
        <v>1517</v>
      </c>
      <c r="B29" s="9" t="s">
        <v>1518</v>
      </c>
      <c r="C29" s="3" t="s">
        <v>5627</v>
      </c>
      <c r="D29" s="5">
        <v>15000</v>
      </c>
      <c r="E29" s="7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t="s">
        <v>8336</v>
      </c>
      <c r="R29" t="s">
        <v>8337</v>
      </c>
      <c r="S29" s="14">
        <v>41948.56658564815</v>
      </c>
      <c r="T29" s="14">
        <v>41979.25</v>
      </c>
    </row>
    <row r="30" spans="1:20" ht="48" x14ac:dyDescent="0.2">
      <c r="A30">
        <v>1518</v>
      </c>
      <c r="B30" s="9" t="s">
        <v>1519</v>
      </c>
      <c r="C30" s="3" t="s">
        <v>5628</v>
      </c>
      <c r="D30" s="5">
        <v>15000</v>
      </c>
      <c r="E30" s="7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t="s">
        <v>8336</v>
      </c>
      <c r="R30" t="s">
        <v>8337</v>
      </c>
      <c r="S30" s="14">
        <v>41760.8200462963</v>
      </c>
      <c r="T30" s="14">
        <v>41790.8200462963</v>
      </c>
    </row>
    <row r="31" spans="1:20" ht="64" x14ac:dyDescent="0.2">
      <c r="A31">
        <v>1519</v>
      </c>
      <c r="B31" s="9" t="s">
        <v>1520</v>
      </c>
      <c r="C31" s="3" t="s">
        <v>5629</v>
      </c>
      <c r="D31" s="5">
        <v>9000</v>
      </c>
      <c r="E31" s="7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t="s">
        <v>8336</v>
      </c>
      <c r="R31" t="s">
        <v>8337</v>
      </c>
      <c r="S31" s="14">
        <v>41782.741701388892</v>
      </c>
      <c r="T31" s="14">
        <v>41810.915972222225</v>
      </c>
    </row>
    <row r="32" spans="1:20" ht="48" x14ac:dyDescent="0.2">
      <c r="A32">
        <v>1520</v>
      </c>
      <c r="B32" s="9" t="s">
        <v>1521</v>
      </c>
      <c r="C32" s="3" t="s">
        <v>5630</v>
      </c>
      <c r="D32" s="5">
        <v>18000</v>
      </c>
      <c r="E32" s="7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t="s">
        <v>8336</v>
      </c>
      <c r="R32" t="s">
        <v>8337</v>
      </c>
      <c r="S32" s="14">
        <v>41955.857789351852</v>
      </c>
      <c r="T32" s="14">
        <v>41992.166666666672</v>
      </c>
    </row>
    <row r="33" spans="1:20" ht="48" x14ac:dyDescent="0.2">
      <c r="A33">
        <v>1521</v>
      </c>
      <c r="B33" s="9" t="s">
        <v>1522</v>
      </c>
      <c r="C33" s="3" t="s">
        <v>5631</v>
      </c>
      <c r="D33" s="5">
        <v>37500</v>
      </c>
      <c r="E33" s="7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t="s">
        <v>8336</v>
      </c>
      <c r="R33" t="s">
        <v>8337</v>
      </c>
      <c r="S33" s="14">
        <v>42493.167719907404</v>
      </c>
      <c r="T33" s="14">
        <v>42528.167719907404</v>
      </c>
    </row>
    <row r="34" spans="1:20" ht="64" x14ac:dyDescent="0.2">
      <c r="A34">
        <v>1522</v>
      </c>
      <c r="B34" s="9" t="s">
        <v>1523</v>
      </c>
      <c r="C34" s="3" t="s">
        <v>5632</v>
      </c>
      <c r="D34" s="5">
        <v>43500</v>
      </c>
      <c r="E34" s="7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t="s">
        <v>8336</v>
      </c>
      <c r="R34" t="s">
        <v>8337</v>
      </c>
      <c r="S34" s="14">
        <v>41899.830312500002</v>
      </c>
      <c r="T34" s="14">
        <v>41929.830312500002</v>
      </c>
    </row>
    <row r="35" spans="1:20" ht="64" x14ac:dyDescent="0.2">
      <c r="A35">
        <v>1523</v>
      </c>
      <c r="B35" s="9" t="s">
        <v>1524</v>
      </c>
      <c r="C35" s="3" t="s">
        <v>5633</v>
      </c>
      <c r="D35" s="5">
        <v>18500</v>
      </c>
      <c r="E35" s="7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t="s">
        <v>8336</v>
      </c>
      <c r="R35" t="s">
        <v>8337</v>
      </c>
      <c r="S35" s="14">
        <v>41964.751342592594</v>
      </c>
      <c r="T35" s="14">
        <v>41996</v>
      </c>
    </row>
    <row r="36" spans="1:20" ht="64" x14ac:dyDescent="0.2">
      <c r="A36">
        <v>1525</v>
      </c>
      <c r="B36" s="9" t="s">
        <v>1526</v>
      </c>
      <c r="C36" s="3" t="s">
        <v>5635</v>
      </c>
      <c r="D36" s="5">
        <v>2600</v>
      </c>
      <c r="E36" s="7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t="s">
        <v>8336</v>
      </c>
      <c r="R36" t="s">
        <v>8337</v>
      </c>
      <c r="S36" s="14">
        <v>42570.702986111108</v>
      </c>
      <c r="T36" s="14">
        <v>42600.702986111108</v>
      </c>
    </row>
    <row r="37" spans="1:20" ht="64" x14ac:dyDescent="0.2">
      <c r="A37">
        <v>1526</v>
      </c>
      <c r="B37" s="9" t="s">
        <v>1527</v>
      </c>
      <c r="C37" s="3" t="s">
        <v>5636</v>
      </c>
      <c r="D37" s="5">
        <v>23000</v>
      </c>
      <c r="E37" s="7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t="s">
        <v>8336</v>
      </c>
      <c r="R37" t="s">
        <v>8337</v>
      </c>
      <c r="S37" s="14">
        <v>42339.276006944448</v>
      </c>
      <c r="T37" s="14">
        <v>42388.276006944448</v>
      </c>
    </row>
    <row r="38" spans="1:20" ht="48" x14ac:dyDescent="0.2">
      <c r="A38">
        <v>1527</v>
      </c>
      <c r="B38" s="9" t="s">
        <v>1528</v>
      </c>
      <c r="C38" s="3" t="s">
        <v>5637</v>
      </c>
      <c r="D38" s="5">
        <v>3500</v>
      </c>
      <c r="E38" s="7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t="s">
        <v>8336</v>
      </c>
      <c r="R38" t="s">
        <v>8337</v>
      </c>
      <c r="S38" s="14">
        <v>42780.600532407407</v>
      </c>
      <c r="T38" s="14">
        <v>42808.558865740735</v>
      </c>
    </row>
    <row r="39" spans="1:20" ht="48" x14ac:dyDescent="0.2">
      <c r="A39">
        <v>1528</v>
      </c>
      <c r="B39" s="9" t="s">
        <v>1529</v>
      </c>
      <c r="C39" s="3" t="s">
        <v>5638</v>
      </c>
      <c r="D39" s="5">
        <v>3000</v>
      </c>
      <c r="E39" s="7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t="s">
        <v>8336</v>
      </c>
      <c r="R39" t="s">
        <v>8337</v>
      </c>
      <c r="S39" s="14">
        <v>42736.732893518521</v>
      </c>
      <c r="T39" s="14">
        <v>42767</v>
      </c>
    </row>
    <row r="40" spans="1:20" ht="48" x14ac:dyDescent="0.2">
      <c r="A40">
        <v>1529</v>
      </c>
      <c r="B40" s="9" t="s">
        <v>1530</v>
      </c>
      <c r="C40" s="3" t="s">
        <v>5639</v>
      </c>
      <c r="D40" s="5">
        <v>19000</v>
      </c>
      <c r="E40" s="7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t="s">
        <v>8336</v>
      </c>
      <c r="R40" t="s">
        <v>8337</v>
      </c>
      <c r="S40" s="14">
        <v>42052.628703703704</v>
      </c>
      <c r="T40" s="14">
        <v>42082.587037037039</v>
      </c>
    </row>
    <row r="41" spans="1:20" ht="64" x14ac:dyDescent="0.2">
      <c r="A41">
        <v>1530</v>
      </c>
      <c r="B41" s="9" t="s">
        <v>1531</v>
      </c>
      <c r="C41" s="3" t="s">
        <v>5640</v>
      </c>
      <c r="D41" s="5">
        <v>35000</v>
      </c>
      <c r="E41" s="7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t="s">
        <v>8336</v>
      </c>
      <c r="R41" t="s">
        <v>8337</v>
      </c>
      <c r="S41" s="14">
        <v>42275.767303240747</v>
      </c>
      <c r="T41" s="14">
        <v>42300.767303240747</v>
      </c>
    </row>
    <row r="42" spans="1:20" ht="64" x14ac:dyDescent="0.2">
      <c r="A42">
        <v>1531</v>
      </c>
      <c r="B42" s="9" t="s">
        <v>1532</v>
      </c>
      <c r="C42" s="3" t="s">
        <v>5641</v>
      </c>
      <c r="D42" s="5">
        <v>2350</v>
      </c>
      <c r="E42" s="7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t="s">
        <v>8336</v>
      </c>
      <c r="R42" t="s">
        <v>8337</v>
      </c>
      <c r="S42" s="14">
        <v>41941.802384259259</v>
      </c>
      <c r="T42" s="14">
        <v>41974.125</v>
      </c>
    </row>
    <row r="43" spans="1:20" ht="48" x14ac:dyDescent="0.2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t="s">
        <v>8336</v>
      </c>
      <c r="R43" t="s">
        <v>8337</v>
      </c>
      <c r="S43" s="14">
        <v>42443.00204861111</v>
      </c>
      <c r="T43" s="14">
        <v>42492.165972222225</v>
      </c>
    </row>
    <row r="44" spans="1:20" ht="64" x14ac:dyDescent="0.2">
      <c r="A44">
        <v>1534</v>
      </c>
      <c r="B44" s="9" t="s">
        <v>1535</v>
      </c>
      <c r="C44" s="3" t="s">
        <v>5644</v>
      </c>
      <c r="D44" s="5">
        <v>7500</v>
      </c>
      <c r="E44" s="7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t="s">
        <v>8336</v>
      </c>
      <c r="R44" t="s">
        <v>8337</v>
      </c>
      <c r="S44" s="14">
        <v>42221.67432870371</v>
      </c>
      <c r="T44" s="14">
        <v>42251.67432870371</v>
      </c>
    </row>
    <row r="45" spans="1:20" ht="64" x14ac:dyDescent="0.2">
      <c r="A45">
        <v>1535</v>
      </c>
      <c r="B45" s="9" t="s">
        <v>1536</v>
      </c>
      <c r="C45" s="3" t="s">
        <v>5645</v>
      </c>
      <c r="D45" s="5">
        <v>4000</v>
      </c>
      <c r="E45" s="7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t="s">
        <v>8336</v>
      </c>
      <c r="R45" t="s">
        <v>8337</v>
      </c>
      <c r="S45" s="14">
        <v>42484.829062500001</v>
      </c>
      <c r="T45" s="14">
        <v>42513.916666666672</v>
      </c>
    </row>
    <row r="46" spans="1:20" ht="64" x14ac:dyDescent="0.2">
      <c r="A46">
        <v>1536</v>
      </c>
      <c r="B46" s="9" t="s">
        <v>1537</v>
      </c>
      <c r="C46" s="3" t="s">
        <v>5646</v>
      </c>
      <c r="D46" s="5">
        <v>12000</v>
      </c>
      <c r="E46" s="7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t="s">
        <v>8336</v>
      </c>
      <c r="R46" t="s">
        <v>8337</v>
      </c>
      <c r="S46" s="14">
        <v>42213.802199074074</v>
      </c>
      <c r="T46" s="14">
        <v>42243.802199074074</v>
      </c>
    </row>
    <row r="47" spans="1:20" ht="48" x14ac:dyDescent="0.2">
      <c r="A47">
        <v>1538</v>
      </c>
      <c r="B47" s="9" t="s">
        <v>1539</v>
      </c>
      <c r="C47" s="3" t="s">
        <v>5648</v>
      </c>
      <c r="D47" s="5">
        <v>7000</v>
      </c>
      <c r="E47" s="7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t="s">
        <v>8336</v>
      </c>
      <c r="R47" t="s">
        <v>8337</v>
      </c>
      <c r="S47" s="14">
        <v>41981.782060185185</v>
      </c>
      <c r="T47" s="14">
        <v>42026.782060185185</v>
      </c>
    </row>
    <row r="48" spans="1:20" ht="64" x14ac:dyDescent="0.2">
      <c r="A48">
        <v>1539</v>
      </c>
      <c r="B48" s="9" t="s">
        <v>1540</v>
      </c>
      <c r="C48" s="3" t="s">
        <v>5649</v>
      </c>
      <c r="D48" s="5">
        <v>20000</v>
      </c>
      <c r="E48" s="7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t="s">
        <v>8336</v>
      </c>
      <c r="R48" t="s">
        <v>8337</v>
      </c>
      <c r="S48" s="14">
        <v>42705.919201388882</v>
      </c>
      <c r="T48" s="14">
        <v>42738.919201388882</v>
      </c>
    </row>
    <row r="49" spans="1:20" ht="64" x14ac:dyDescent="0.2">
      <c r="A49">
        <v>1540</v>
      </c>
      <c r="B49" s="9" t="s">
        <v>1541</v>
      </c>
      <c r="C49" s="3" t="s">
        <v>5650</v>
      </c>
      <c r="D49" s="5">
        <v>15000</v>
      </c>
      <c r="E49" s="7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t="s">
        <v>8336</v>
      </c>
      <c r="R49" t="s">
        <v>8337</v>
      </c>
      <c r="S49" s="14">
        <v>41939.00712962963</v>
      </c>
      <c r="T49" s="14">
        <v>41969.052083333328</v>
      </c>
    </row>
    <row r="50" spans="1:20" ht="64" x14ac:dyDescent="0.2">
      <c r="A50">
        <v>1742</v>
      </c>
      <c r="B50" s="9" t="s">
        <v>1743</v>
      </c>
      <c r="C50" s="3" t="s">
        <v>5852</v>
      </c>
      <c r="D50" s="5">
        <v>2000</v>
      </c>
      <c r="E50" s="7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t="s">
        <v>8336</v>
      </c>
      <c r="R50" t="s">
        <v>8337</v>
      </c>
      <c r="S50" s="14">
        <v>42710.876967592587</v>
      </c>
      <c r="T50" s="14">
        <v>42742.875</v>
      </c>
    </row>
    <row r="51" spans="1:20" ht="48" x14ac:dyDescent="0.2">
      <c r="A51">
        <v>1743</v>
      </c>
      <c r="B51" s="9" t="s">
        <v>1744</v>
      </c>
      <c r="C51" s="3" t="s">
        <v>5853</v>
      </c>
      <c r="D51" s="5">
        <v>6000</v>
      </c>
      <c r="E51" s="7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t="s">
        <v>8336</v>
      </c>
      <c r="R51" t="s">
        <v>8337</v>
      </c>
      <c r="S51" s="14">
        <v>42586.925636574073</v>
      </c>
      <c r="T51" s="14">
        <v>42609.165972222225</v>
      </c>
    </row>
    <row r="52" spans="1:20" ht="64" x14ac:dyDescent="0.2">
      <c r="A52">
        <v>1745</v>
      </c>
      <c r="B52" s="9" t="s">
        <v>1746</v>
      </c>
      <c r="C52" s="3" t="s">
        <v>5855</v>
      </c>
      <c r="D52" s="5">
        <v>7000</v>
      </c>
      <c r="E52" s="7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t="s">
        <v>8336</v>
      </c>
      <c r="R52" t="s">
        <v>8337</v>
      </c>
      <c r="S52" s="14">
        <v>42690.259699074071</v>
      </c>
      <c r="T52" s="14">
        <v>42726.083333333328</v>
      </c>
    </row>
    <row r="53" spans="1:20" ht="64" x14ac:dyDescent="0.2">
      <c r="A53">
        <v>1746</v>
      </c>
      <c r="B53" s="9" t="s">
        <v>1747</v>
      </c>
      <c r="C53" s="3" t="s">
        <v>5856</v>
      </c>
      <c r="D53" s="5">
        <v>15000</v>
      </c>
      <c r="E53" s="7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t="s">
        <v>8336</v>
      </c>
      <c r="R53" t="s">
        <v>8337</v>
      </c>
      <c r="S53" s="14">
        <v>42668.176701388889</v>
      </c>
      <c r="T53" s="14">
        <v>42698.083333333328</v>
      </c>
    </row>
    <row r="54" spans="1:20" ht="64" x14ac:dyDescent="0.2">
      <c r="A54">
        <v>1750</v>
      </c>
      <c r="B54" s="9" t="s">
        <v>1751</v>
      </c>
      <c r="C54" s="3" t="s">
        <v>5860</v>
      </c>
      <c r="D54" s="5">
        <v>5000</v>
      </c>
      <c r="E54" s="7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t="s">
        <v>8336</v>
      </c>
      <c r="R54" t="s">
        <v>8337</v>
      </c>
      <c r="S54" s="14">
        <v>42454.836851851855</v>
      </c>
      <c r="T54" s="14">
        <v>42479.836851851855</v>
      </c>
    </row>
    <row r="55" spans="1:20" ht="32" x14ac:dyDescent="0.2">
      <c r="A55">
        <v>1751</v>
      </c>
      <c r="B55" s="9" t="s">
        <v>1752</v>
      </c>
      <c r="C55" s="3" t="s">
        <v>5861</v>
      </c>
      <c r="D55" s="5">
        <v>10000</v>
      </c>
      <c r="E55" s="7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t="s">
        <v>8336</v>
      </c>
      <c r="R55" t="s">
        <v>8337</v>
      </c>
      <c r="S55" s="14">
        <v>42052.7815162037</v>
      </c>
      <c r="T55" s="14">
        <v>42082.739849537036</v>
      </c>
    </row>
    <row r="56" spans="1:20" ht="64" x14ac:dyDescent="0.2">
      <c r="A56">
        <v>1755</v>
      </c>
      <c r="B56" s="9" t="s">
        <v>1756</v>
      </c>
      <c r="C56" s="3" t="s">
        <v>5865</v>
      </c>
      <c r="D56" s="5">
        <v>25</v>
      </c>
      <c r="E56" s="7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t="s">
        <v>8336</v>
      </c>
      <c r="R56" t="s">
        <v>8337</v>
      </c>
      <c r="S56" s="14">
        <v>42252.788900462961</v>
      </c>
      <c r="T56" s="14">
        <v>42282.788900462961</v>
      </c>
    </row>
    <row r="57" spans="1:20" ht="48" x14ac:dyDescent="0.2">
      <c r="A57">
        <v>1756</v>
      </c>
      <c r="B57" s="9" t="s">
        <v>1757</v>
      </c>
      <c r="C57" s="3" t="s">
        <v>5866</v>
      </c>
      <c r="D57" s="5">
        <v>5500</v>
      </c>
      <c r="E57" s="7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t="s">
        <v>8336</v>
      </c>
      <c r="R57" t="s">
        <v>8337</v>
      </c>
      <c r="S57" s="14">
        <v>42571.167465277773</v>
      </c>
      <c r="T57" s="14">
        <v>42611.167465277773</v>
      </c>
    </row>
    <row r="58" spans="1:20" ht="48" x14ac:dyDescent="0.2">
      <c r="A58">
        <v>1757</v>
      </c>
      <c r="B58" s="9" t="s">
        <v>1758</v>
      </c>
      <c r="C58" s="3" t="s">
        <v>5867</v>
      </c>
      <c r="D58" s="5">
        <v>5000</v>
      </c>
      <c r="E58" s="7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t="s">
        <v>8336</v>
      </c>
      <c r="R58" t="s">
        <v>8337</v>
      </c>
      <c r="S58" s="14">
        <v>42733.827349537038</v>
      </c>
      <c r="T58" s="14">
        <v>42763.811805555553</v>
      </c>
    </row>
    <row r="59" spans="1:20" ht="64" x14ac:dyDescent="0.2">
      <c r="A59">
        <v>1758</v>
      </c>
      <c r="B59" s="9" t="s">
        <v>1759</v>
      </c>
      <c r="C59" s="3" t="s">
        <v>5868</v>
      </c>
      <c r="D59" s="5">
        <v>1000</v>
      </c>
      <c r="E59" s="7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t="s">
        <v>8336</v>
      </c>
      <c r="R59" t="s">
        <v>8337</v>
      </c>
      <c r="S59" s="14">
        <v>42505.955925925926</v>
      </c>
      <c r="T59" s="14">
        <v>42565.955925925926</v>
      </c>
    </row>
    <row r="60" spans="1:20" ht="32" x14ac:dyDescent="0.2">
      <c r="A60">
        <v>1759</v>
      </c>
      <c r="B60" s="9" t="s">
        <v>1760</v>
      </c>
      <c r="C60" s="3" t="s">
        <v>5869</v>
      </c>
      <c r="D60" s="5">
        <v>5000</v>
      </c>
      <c r="E60" s="7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t="s">
        <v>8336</v>
      </c>
      <c r="R60" t="s">
        <v>8337</v>
      </c>
      <c r="S60" s="14">
        <v>42068.829039351855</v>
      </c>
      <c r="T60" s="14">
        <v>42088.787372685183</v>
      </c>
    </row>
    <row r="61" spans="1:20" ht="64" x14ac:dyDescent="0.2">
      <c r="A61">
        <v>1760</v>
      </c>
      <c r="B61" s="9" t="s">
        <v>1761</v>
      </c>
      <c r="C61" s="3" t="s">
        <v>5870</v>
      </c>
      <c r="D61" s="5">
        <v>5000</v>
      </c>
      <c r="E61" s="7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t="s">
        <v>8336</v>
      </c>
      <c r="R61" t="s">
        <v>8337</v>
      </c>
      <c r="S61" s="14">
        <v>42405.67260416667</v>
      </c>
      <c r="T61" s="14">
        <v>42425.67260416667</v>
      </c>
    </row>
    <row r="62" spans="1:20" ht="32" x14ac:dyDescent="0.2">
      <c r="A62">
        <v>1762</v>
      </c>
      <c r="B62" s="9" t="s">
        <v>1763</v>
      </c>
      <c r="C62" s="3" t="s">
        <v>5872</v>
      </c>
      <c r="D62" s="5">
        <v>100</v>
      </c>
      <c r="E62" s="7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t="s">
        <v>8336</v>
      </c>
      <c r="R62" t="s">
        <v>8337</v>
      </c>
      <c r="S62" s="14">
        <v>42410.982002314813</v>
      </c>
      <c r="T62" s="14">
        <v>42440.982002314813</v>
      </c>
    </row>
    <row r="63" spans="1:20" ht="64" x14ac:dyDescent="0.2">
      <c r="A63">
        <v>1763</v>
      </c>
      <c r="B63" s="9" t="s">
        <v>1764</v>
      </c>
      <c r="C63" s="3" t="s">
        <v>5873</v>
      </c>
      <c r="D63" s="5">
        <v>12000</v>
      </c>
      <c r="E63" s="7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t="s">
        <v>8336</v>
      </c>
      <c r="R63" t="s">
        <v>8337</v>
      </c>
      <c r="S63" s="14">
        <v>42636.868518518517</v>
      </c>
      <c r="T63" s="14">
        <v>42666.868518518517</v>
      </c>
    </row>
  </sheetData>
  <conditionalFormatting sqref="F1:F6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6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D25A-8999-264E-9837-51F9A7217079}">
  <dimension ref="A1:T35"/>
  <sheetViews>
    <sheetView workbookViewId="0">
      <selection activeCell="B5" sqref="B5"/>
    </sheetView>
  </sheetViews>
  <sheetFormatPr baseColWidth="10" defaultRowHeight="15" x14ac:dyDescent="0.2"/>
  <cols>
    <col min="2" max="2" width="22.1640625" customWidth="1"/>
    <col min="3" max="3" width="37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t="s">
        <v>8336</v>
      </c>
      <c r="R2" t="s">
        <v>8337</v>
      </c>
      <c r="S2" s="14">
        <v>41834.980462962965</v>
      </c>
      <c r="T2" s="14">
        <v>41864.980462962965</v>
      </c>
    </row>
    <row r="3" spans="1:20" ht="48" x14ac:dyDescent="0.2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t="s">
        <v>8336</v>
      </c>
      <c r="R3" t="s">
        <v>8337</v>
      </c>
      <c r="S3" s="14">
        <v>41824.658379629633</v>
      </c>
      <c r="T3" s="14">
        <v>41854.658379629633</v>
      </c>
    </row>
    <row r="4" spans="1:20" ht="48" x14ac:dyDescent="0.2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t="s">
        <v>8336</v>
      </c>
      <c r="R4" t="s">
        <v>8337</v>
      </c>
      <c r="S4" s="14">
        <v>41849.560694444444</v>
      </c>
      <c r="T4" s="14">
        <v>41909.560694444444</v>
      </c>
    </row>
    <row r="5" spans="1:20" ht="48" x14ac:dyDescent="0.2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t="s">
        <v>8336</v>
      </c>
      <c r="R5" t="s">
        <v>8337</v>
      </c>
      <c r="S5" s="14">
        <v>41987.818969907406</v>
      </c>
      <c r="T5" s="14">
        <v>42017.818969907406</v>
      </c>
    </row>
    <row r="6" spans="1:20" ht="48" x14ac:dyDescent="0.2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t="s">
        <v>8336</v>
      </c>
      <c r="R6" t="s">
        <v>8337</v>
      </c>
      <c r="S6" s="14">
        <v>41891.780023148152</v>
      </c>
      <c r="T6" s="14">
        <v>41926.780023148152</v>
      </c>
    </row>
    <row r="7" spans="1:20" ht="48" x14ac:dyDescent="0.2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t="s">
        <v>8336</v>
      </c>
      <c r="R7" t="s">
        <v>8337</v>
      </c>
      <c r="S7" s="14">
        <v>41978.760393518518</v>
      </c>
      <c r="T7" s="14">
        <v>42023.760393518518</v>
      </c>
    </row>
    <row r="8" spans="1:20" ht="48" x14ac:dyDescent="0.2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t="s">
        <v>8336</v>
      </c>
      <c r="R8" t="s">
        <v>8337</v>
      </c>
      <c r="S8" s="14">
        <v>41930.218657407408</v>
      </c>
      <c r="T8" s="14">
        <v>41972.624305555553</v>
      </c>
    </row>
    <row r="9" spans="1:20" ht="48" x14ac:dyDescent="0.2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t="s">
        <v>8336</v>
      </c>
      <c r="R9" t="s">
        <v>8337</v>
      </c>
      <c r="S9" s="14">
        <v>41891.976388888892</v>
      </c>
      <c r="T9" s="14">
        <v>41936.976388888892</v>
      </c>
    </row>
    <row r="10" spans="1:20" ht="48" x14ac:dyDescent="0.2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t="s">
        <v>8336</v>
      </c>
      <c r="R10" t="s">
        <v>8337</v>
      </c>
      <c r="S10" s="14">
        <v>42045.86336805555</v>
      </c>
      <c r="T10" s="14">
        <v>42090.821701388893</v>
      </c>
    </row>
    <row r="11" spans="1:20" ht="48" x14ac:dyDescent="0.2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t="s">
        <v>8336</v>
      </c>
      <c r="R11" t="s">
        <v>8337</v>
      </c>
      <c r="S11" s="14">
        <v>42585.691898148143</v>
      </c>
      <c r="T11" s="14">
        <v>42615.691898148143</v>
      </c>
    </row>
    <row r="12" spans="1:20" ht="48" x14ac:dyDescent="0.2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t="s">
        <v>8336</v>
      </c>
      <c r="R12" t="s">
        <v>8337</v>
      </c>
      <c r="S12" s="14">
        <v>42493.600810185191</v>
      </c>
      <c r="T12" s="14">
        <v>42553.600810185191</v>
      </c>
    </row>
    <row r="13" spans="1:20" ht="48" x14ac:dyDescent="0.2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t="s">
        <v>8336</v>
      </c>
      <c r="R13" t="s">
        <v>8337</v>
      </c>
      <c r="S13" s="14">
        <v>42597.617418981477</v>
      </c>
      <c r="T13" s="14">
        <v>42628.617418981477</v>
      </c>
    </row>
    <row r="14" spans="1:20" ht="64" x14ac:dyDescent="0.2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t="s">
        <v>8336</v>
      </c>
      <c r="R14" t="s">
        <v>8337</v>
      </c>
      <c r="S14" s="14">
        <v>42388.575104166666</v>
      </c>
      <c r="T14" s="14">
        <v>42421.575104166666</v>
      </c>
    </row>
    <row r="15" spans="1:20" ht="48" x14ac:dyDescent="0.2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t="s">
        <v>8336</v>
      </c>
      <c r="R15" t="s">
        <v>8337</v>
      </c>
      <c r="S15" s="14">
        <v>42115.949976851851</v>
      </c>
      <c r="T15" s="14">
        <v>42145.949976851851</v>
      </c>
    </row>
    <row r="16" spans="1:20" ht="48" x14ac:dyDescent="0.2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t="s">
        <v>8336</v>
      </c>
      <c r="R16" t="s">
        <v>8337</v>
      </c>
      <c r="S16" s="14">
        <v>42003.655555555553</v>
      </c>
      <c r="T16" s="14">
        <v>42035.142361111109</v>
      </c>
    </row>
    <row r="17" spans="1:20" ht="48" x14ac:dyDescent="0.2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t="s">
        <v>8336</v>
      </c>
      <c r="R17" t="s">
        <v>8337</v>
      </c>
      <c r="S17" s="14">
        <v>41897.134895833333</v>
      </c>
      <c r="T17" s="14">
        <v>41928</v>
      </c>
    </row>
    <row r="18" spans="1:20" ht="48" x14ac:dyDescent="0.2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t="s">
        <v>8336</v>
      </c>
      <c r="R18" t="s">
        <v>8337</v>
      </c>
      <c r="S18" s="14">
        <v>42068.65552083333</v>
      </c>
      <c r="T18" s="14">
        <v>42098.613854166666</v>
      </c>
    </row>
    <row r="19" spans="1:20" ht="48" x14ac:dyDescent="0.2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t="s">
        <v>8336</v>
      </c>
      <c r="R19" t="s">
        <v>8337</v>
      </c>
      <c r="S19" s="14">
        <v>41956.250034722223</v>
      </c>
      <c r="T19" s="14">
        <v>42016.250034722223</v>
      </c>
    </row>
    <row r="20" spans="1:20" ht="48" x14ac:dyDescent="0.2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t="s">
        <v>8336</v>
      </c>
      <c r="R20" t="s">
        <v>8337</v>
      </c>
      <c r="S20" s="14">
        <v>42010.674513888895</v>
      </c>
      <c r="T20" s="14">
        <v>42040.674513888895</v>
      </c>
    </row>
    <row r="21" spans="1:20" ht="32" x14ac:dyDescent="0.2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t="s">
        <v>8336</v>
      </c>
      <c r="R21" t="s">
        <v>8337</v>
      </c>
      <c r="S21" s="14">
        <v>42189.031041666662</v>
      </c>
      <c r="T21" s="14">
        <v>42226.290972222225</v>
      </c>
    </row>
    <row r="22" spans="1:20" ht="48" x14ac:dyDescent="0.2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t="s">
        <v>8336</v>
      </c>
      <c r="R22" t="s">
        <v>8337</v>
      </c>
      <c r="S22" s="14">
        <v>42011.551180555558</v>
      </c>
      <c r="T22" s="14">
        <v>42046.551180555558</v>
      </c>
    </row>
    <row r="23" spans="1:20" ht="48" x14ac:dyDescent="0.2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t="s">
        <v>8336</v>
      </c>
      <c r="R23" t="s">
        <v>8337</v>
      </c>
      <c r="S23" s="14">
        <v>42689.56931712963</v>
      </c>
      <c r="T23" s="14">
        <v>42719.56931712963</v>
      </c>
    </row>
    <row r="24" spans="1:20" ht="48" x14ac:dyDescent="0.2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t="s">
        <v>8336</v>
      </c>
      <c r="R24" t="s">
        <v>8337</v>
      </c>
      <c r="S24" s="14">
        <v>42344.32677083333</v>
      </c>
      <c r="T24" s="14">
        <v>42404.32677083333</v>
      </c>
    </row>
    <row r="25" spans="1:20" ht="48" x14ac:dyDescent="0.2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t="s">
        <v>8336</v>
      </c>
      <c r="R25" t="s">
        <v>8337</v>
      </c>
      <c r="S25" s="14">
        <v>42018.071550925932</v>
      </c>
      <c r="T25" s="14">
        <v>42049.071550925932</v>
      </c>
    </row>
    <row r="26" spans="1:20" ht="48" x14ac:dyDescent="0.2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t="s">
        <v>8336</v>
      </c>
      <c r="R26" t="s">
        <v>8337</v>
      </c>
      <c r="S26" s="14">
        <v>42282.678287037037</v>
      </c>
      <c r="T26" s="14">
        <v>42322.719953703709</v>
      </c>
    </row>
    <row r="27" spans="1:20" ht="32" x14ac:dyDescent="0.2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t="s">
        <v>8336</v>
      </c>
      <c r="R27" t="s">
        <v>8337</v>
      </c>
      <c r="S27" s="14">
        <v>41880.068437499998</v>
      </c>
      <c r="T27" s="14">
        <v>41910.068437499998</v>
      </c>
    </row>
    <row r="28" spans="1:20" ht="48" x14ac:dyDescent="0.2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t="s">
        <v>8336</v>
      </c>
      <c r="R28" t="s">
        <v>8337</v>
      </c>
      <c r="S28" s="14">
        <v>42742.680902777778</v>
      </c>
      <c r="T28" s="14">
        <v>42777.680902777778</v>
      </c>
    </row>
    <row r="29" spans="1:20" ht="48" x14ac:dyDescent="0.2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t="s">
        <v>8336</v>
      </c>
      <c r="R29" t="s">
        <v>8337</v>
      </c>
      <c r="S29" s="14">
        <v>41860.91002314815</v>
      </c>
      <c r="T29" s="14">
        <v>41872.91002314815</v>
      </c>
    </row>
    <row r="30" spans="1:20" ht="48" x14ac:dyDescent="0.2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t="s">
        <v>8336</v>
      </c>
      <c r="R30" t="s">
        <v>8337</v>
      </c>
      <c r="S30" s="14">
        <v>41876.433680555558</v>
      </c>
      <c r="T30" s="14">
        <v>41936.166666666664</v>
      </c>
    </row>
    <row r="31" spans="1:20" ht="64" x14ac:dyDescent="0.2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t="s">
        <v>8336</v>
      </c>
      <c r="R31" t="s">
        <v>8337</v>
      </c>
      <c r="S31" s="14">
        <v>42172.906678240746</v>
      </c>
      <c r="T31" s="14">
        <v>42186.906678240746</v>
      </c>
    </row>
    <row r="32" spans="1:20" ht="32" x14ac:dyDescent="0.2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t="s">
        <v>8336</v>
      </c>
      <c r="R32" t="s">
        <v>8337</v>
      </c>
      <c r="S32" s="14">
        <v>42705.662118055552</v>
      </c>
      <c r="T32" s="14">
        <v>42765.290972222225</v>
      </c>
    </row>
    <row r="33" spans="1:20" ht="32" x14ac:dyDescent="0.2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t="s">
        <v>8336</v>
      </c>
      <c r="R33" t="s">
        <v>8337</v>
      </c>
      <c r="S33" s="14">
        <v>42067.234375</v>
      </c>
      <c r="T33" s="14">
        <v>42097.192708333328</v>
      </c>
    </row>
    <row r="34" spans="1:20" ht="48" x14ac:dyDescent="0.2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t="s">
        <v>8336</v>
      </c>
      <c r="R34" t="s">
        <v>8337</v>
      </c>
      <c r="S34" s="14">
        <v>41820.752268518518</v>
      </c>
      <c r="T34" s="14">
        <v>41850.752268518518</v>
      </c>
    </row>
    <row r="35" spans="1:20" ht="64" x14ac:dyDescent="0.2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t="s">
        <v>8336</v>
      </c>
      <c r="R35" t="s">
        <v>8337</v>
      </c>
      <c r="S35" s="14">
        <v>42065.084375000006</v>
      </c>
      <c r="T35" s="14">
        <v>42095.042708333334</v>
      </c>
    </row>
  </sheetData>
  <conditionalFormatting sqref="F1:F35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3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0D98B-2EF2-ED4B-AB5E-474FA053F695}">
  <dimension ref="A1:T139"/>
  <sheetViews>
    <sheetView workbookViewId="0">
      <selection activeCell="G5" sqref="G5"/>
    </sheetView>
  </sheetViews>
  <sheetFormatPr baseColWidth="10" defaultRowHeight="15" x14ac:dyDescent="0.2"/>
  <cols>
    <col min="2" max="2" width="18.33203125" customWidth="1"/>
    <col min="3" max="3" width="32.33203125" customWidth="1"/>
    <col min="6" max="6" width="8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t="s">
        <v>8323</v>
      </c>
      <c r="R2" t="s">
        <v>8327</v>
      </c>
      <c r="S2" s="14">
        <v>42043.152650462958</v>
      </c>
      <c r="T2" s="14">
        <v>42073.110983796301</v>
      </c>
    </row>
    <row r="3" spans="1:20" ht="64" x14ac:dyDescent="0.2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t="s">
        <v>8323</v>
      </c>
      <c r="R3" t="s">
        <v>8327</v>
      </c>
      <c r="S3" s="14">
        <v>41067.949212962965</v>
      </c>
      <c r="T3" s="14">
        <v>41100.991666666669</v>
      </c>
    </row>
    <row r="4" spans="1:20" ht="48" x14ac:dyDescent="0.2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t="s">
        <v>8323</v>
      </c>
      <c r="R4" t="s">
        <v>8327</v>
      </c>
      <c r="S4" s="14">
        <v>40977.948009259257</v>
      </c>
      <c r="T4" s="14">
        <v>41007.906342592592</v>
      </c>
    </row>
    <row r="5" spans="1:20" ht="64" x14ac:dyDescent="0.2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t="s">
        <v>8323</v>
      </c>
      <c r="R5" t="s">
        <v>8327</v>
      </c>
      <c r="S5" s="14">
        <v>41205.198321759257</v>
      </c>
      <c r="T5" s="14">
        <v>41240.5</v>
      </c>
    </row>
    <row r="6" spans="1:20" ht="64" x14ac:dyDescent="0.2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t="s">
        <v>8323</v>
      </c>
      <c r="R6" t="s">
        <v>8327</v>
      </c>
      <c r="S6" s="14">
        <v>41099.093865740739</v>
      </c>
      <c r="T6" s="14">
        <v>41131.916666666664</v>
      </c>
    </row>
    <row r="7" spans="1:20" ht="64" x14ac:dyDescent="0.2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t="s">
        <v>8323</v>
      </c>
      <c r="R7" t="s">
        <v>8327</v>
      </c>
      <c r="S7" s="14">
        <v>41925.906689814816</v>
      </c>
      <c r="T7" s="14">
        <v>41955.94835648148</v>
      </c>
    </row>
    <row r="8" spans="1:20" ht="80" x14ac:dyDescent="0.2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t="s">
        <v>8323</v>
      </c>
      <c r="R8" t="s">
        <v>8327</v>
      </c>
      <c r="S8" s="14">
        <v>40299.239953703705</v>
      </c>
      <c r="T8" s="14">
        <v>40330.207638888889</v>
      </c>
    </row>
    <row r="9" spans="1:20" ht="64" x14ac:dyDescent="0.2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t="s">
        <v>8323</v>
      </c>
      <c r="R9" t="s">
        <v>8327</v>
      </c>
      <c r="S9" s="14">
        <v>41299.793356481481</v>
      </c>
      <c r="T9" s="14">
        <v>41344.751689814817</v>
      </c>
    </row>
    <row r="10" spans="1:20" ht="64" x14ac:dyDescent="0.2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t="s">
        <v>8323</v>
      </c>
      <c r="R10" t="s">
        <v>8327</v>
      </c>
      <c r="S10" s="14">
        <v>41228.786203703705</v>
      </c>
      <c r="T10" s="14">
        <v>41258.786203703705</v>
      </c>
    </row>
    <row r="11" spans="1:20" ht="80" x14ac:dyDescent="0.2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t="s">
        <v>8323</v>
      </c>
      <c r="R11" t="s">
        <v>8327</v>
      </c>
      <c r="S11" s="14">
        <v>40335.798078703701</v>
      </c>
      <c r="T11" s="14">
        <v>40381.25</v>
      </c>
    </row>
    <row r="12" spans="1:20" ht="48" x14ac:dyDescent="0.2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t="s">
        <v>8323</v>
      </c>
      <c r="R12" t="s">
        <v>8327</v>
      </c>
      <c r="S12" s="14">
        <v>40671.637511574074</v>
      </c>
      <c r="T12" s="14">
        <v>40701.637511574074</v>
      </c>
    </row>
    <row r="13" spans="1:20" ht="48" x14ac:dyDescent="0.2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t="s">
        <v>8323</v>
      </c>
      <c r="R13" t="s">
        <v>8327</v>
      </c>
      <c r="S13" s="14">
        <v>40632.94195601852</v>
      </c>
      <c r="T13" s="14">
        <v>40649.165972222225</v>
      </c>
    </row>
    <row r="14" spans="1:20" ht="32" x14ac:dyDescent="0.2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t="s">
        <v>8323</v>
      </c>
      <c r="R14" t="s">
        <v>8327</v>
      </c>
      <c r="S14" s="14">
        <v>40920.904895833337</v>
      </c>
      <c r="T14" s="14">
        <v>40951.904895833337</v>
      </c>
    </row>
    <row r="15" spans="1:20" ht="64" x14ac:dyDescent="0.2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t="s">
        <v>8323</v>
      </c>
      <c r="R15" t="s">
        <v>8327</v>
      </c>
      <c r="S15" s="14">
        <v>42267.746782407412</v>
      </c>
      <c r="T15" s="14">
        <v>42297.746782407412</v>
      </c>
    </row>
    <row r="16" spans="1:20" ht="64" x14ac:dyDescent="0.2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t="s">
        <v>8323</v>
      </c>
      <c r="R16" t="s">
        <v>8327</v>
      </c>
      <c r="S16" s="14">
        <v>40981.710243055553</v>
      </c>
      <c r="T16" s="14">
        <v>41011.710243055553</v>
      </c>
    </row>
    <row r="17" spans="1:20" ht="64" x14ac:dyDescent="0.2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t="s">
        <v>8323</v>
      </c>
      <c r="R17" t="s">
        <v>8327</v>
      </c>
      <c r="S17" s="14">
        <v>41680.583402777782</v>
      </c>
      <c r="T17" s="14">
        <v>41702.875</v>
      </c>
    </row>
    <row r="18" spans="1:20" ht="64" x14ac:dyDescent="0.2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t="s">
        <v>8323</v>
      </c>
      <c r="R18" t="s">
        <v>8327</v>
      </c>
      <c r="S18" s="14">
        <v>42366.192974537036</v>
      </c>
      <c r="T18" s="14">
        <v>42401.75</v>
      </c>
    </row>
    <row r="19" spans="1:20" ht="64" x14ac:dyDescent="0.2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t="s">
        <v>8323</v>
      </c>
      <c r="R19" t="s">
        <v>8327</v>
      </c>
      <c r="S19" s="14">
        <v>42058.941736111112</v>
      </c>
      <c r="T19" s="14">
        <v>42088.90006944444</v>
      </c>
    </row>
    <row r="20" spans="1:20" ht="64" x14ac:dyDescent="0.2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t="s">
        <v>8323</v>
      </c>
      <c r="R20" t="s">
        <v>8327</v>
      </c>
      <c r="S20" s="14">
        <v>41160.871886574074</v>
      </c>
      <c r="T20" s="14">
        <v>41188.415972222225</v>
      </c>
    </row>
    <row r="21" spans="1:20" ht="32" x14ac:dyDescent="0.2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t="s">
        <v>8323</v>
      </c>
      <c r="R21" t="s">
        <v>8327</v>
      </c>
      <c r="S21" s="14">
        <v>41074.221562500003</v>
      </c>
      <c r="T21" s="14">
        <v>41104.221562500003</v>
      </c>
    </row>
    <row r="22" spans="1:20" ht="48" x14ac:dyDescent="0.2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t="s">
        <v>8323</v>
      </c>
      <c r="R22" t="s">
        <v>8327</v>
      </c>
      <c r="S22" s="14">
        <v>41590.255868055552</v>
      </c>
      <c r="T22" s="14">
        <v>41620.255868055552</v>
      </c>
    </row>
    <row r="23" spans="1:20" ht="48" x14ac:dyDescent="0.2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t="s">
        <v>8323</v>
      </c>
      <c r="R23" t="s">
        <v>8327</v>
      </c>
      <c r="S23" s="14">
        <v>40772.848749999997</v>
      </c>
      <c r="T23" s="14">
        <v>40813.207638888889</v>
      </c>
    </row>
    <row r="24" spans="1:20" ht="80" x14ac:dyDescent="0.2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t="s">
        <v>8323</v>
      </c>
      <c r="R24" t="s">
        <v>8327</v>
      </c>
      <c r="S24" s="14">
        <v>41626.761053240742</v>
      </c>
      <c r="T24" s="14">
        <v>41654.814583333333</v>
      </c>
    </row>
    <row r="25" spans="1:20" ht="48" x14ac:dyDescent="0.2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t="s">
        <v>8323</v>
      </c>
      <c r="R25" t="s">
        <v>8327</v>
      </c>
      <c r="S25" s="14">
        <v>41535.90148148148</v>
      </c>
      <c r="T25" s="14">
        <v>41558</v>
      </c>
    </row>
    <row r="26" spans="1:20" ht="80" x14ac:dyDescent="0.2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t="s">
        <v>8323</v>
      </c>
      <c r="R26" t="s">
        <v>8327</v>
      </c>
      <c r="S26" s="14">
        <v>40456.954351851848</v>
      </c>
      <c r="T26" s="14">
        <v>40484.018055555556</v>
      </c>
    </row>
    <row r="27" spans="1:20" ht="32" x14ac:dyDescent="0.2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t="s">
        <v>8323</v>
      </c>
      <c r="R27" t="s">
        <v>8327</v>
      </c>
      <c r="S27" s="14">
        <v>40960.861562500002</v>
      </c>
      <c r="T27" s="14">
        <v>40976.207638888889</v>
      </c>
    </row>
    <row r="28" spans="1:20" ht="48" x14ac:dyDescent="0.2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t="s">
        <v>8323</v>
      </c>
      <c r="R28" t="s">
        <v>8327</v>
      </c>
      <c r="S28" s="14">
        <v>41371.648078703707</v>
      </c>
      <c r="T28" s="14">
        <v>41401.648078703707</v>
      </c>
    </row>
    <row r="29" spans="1:20" ht="48" x14ac:dyDescent="0.2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t="s">
        <v>8323</v>
      </c>
      <c r="R29" t="s">
        <v>8327</v>
      </c>
      <c r="S29" s="14">
        <v>40687.021597222221</v>
      </c>
      <c r="T29" s="14">
        <v>40729.021597222221</v>
      </c>
    </row>
    <row r="30" spans="1:20" ht="48" x14ac:dyDescent="0.2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t="s">
        <v>8323</v>
      </c>
      <c r="R30" t="s">
        <v>8327</v>
      </c>
      <c r="S30" s="14">
        <v>41402.558819444443</v>
      </c>
      <c r="T30" s="14">
        <v>41462.558819444443</v>
      </c>
    </row>
    <row r="31" spans="1:20" ht="48" x14ac:dyDescent="0.2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t="s">
        <v>8323</v>
      </c>
      <c r="R31" t="s">
        <v>8327</v>
      </c>
      <c r="S31" s="14">
        <v>41037.892465277779</v>
      </c>
      <c r="T31" s="14">
        <v>41051.145833333336</v>
      </c>
    </row>
    <row r="32" spans="1:20" ht="64" x14ac:dyDescent="0.2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t="s">
        <v>8323</v>
      </c>
      <c r="R32" t="s">
        <v>8327</v>
      </c>
      <c r="S32" s="14">
        <v>40911.809872685182</v>
      </c>
      <c r="T32" s="14">
        <v>40932.809872685182</v>
      </c>
    </row>
    <row r="33" spans="1:20" ht="64" x14ac:dyDescent="0.2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t="s">
        <v>8323</v>
      </c>
      <c r="R33" t="s">
        <v>8327</v>
      </c>
      <c r="S33" s="14">
        <v>41879.130868055552</v>
      </c>
      <c r="T33" s="14">
        <v>41909.130868055552</v>
      </c>
    </row>
    <row r="34" spans="1:20" ht="64" x14ac:dyDescent="0.2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t="s">
        <v>8323</v>
      </c>
      <c r="R34" t="s">
        <v>8327</v>
      </c>
      <c r="S34" s="14">
        <v>40865.867141203707</v>
      </c>
      <c r="T34" s="14">
        <v>40902.208333333336</v>
      </c>
    </row>
    <row r="35" spans="1:20" ht="64" x14ac:dyDescent="0.2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t="s">
        <v>8323</v>
      </c>
      <c r="R35" t="s">
        <v>8327</v>
      </c>
      <c r="S35" s="14">
        <v>41773.932534722226</v>
      </c>
      <c r="T35" s="14">
        <v>41811.207638888889</v>
      </c>
    </row>
    <row r="36" spans="1:20" ht="64" x14ac:dyDescent="0.2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t="s">
        <v>8323</v>
      </c>
      <c r="R36" t="s">
        <v>8327</v>
      </c>
      <c r="S36" s="14">
        <v>40852.889699074076</v>
      </c>
      <c r="T36" s="14">
        <v>40883.249305555553</v>
      </c>
    </row>
    <row r="37" spans="1:20" ht="64" x14ac:dyDescent="0.2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t="s">
        <v>8323</v>
      </c>
      <c r="R37" t="s">
        <v>8327</v>
      </c>
      <c r="S37" s="14">
        <v>41059.118993055556</v>
      </c>
      <c r="T37" s="14">
        <v>41075.165972222225</v>
      </c>
    </row>
    <row r="38" spans="1:20" ht="64" x14ac:dyDescent="0.2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t="s">
        <v>8323</v>
      </c>
      <c r="R38" t="s">
        <v>8327</v>
      </c>
      <c r="S38" s="14">
        <v>41426.259618055556</v>
      </c>
      <c r="T38" s="14">
        <v>41457.208333333336</v>
      </c>
    </row>
    <row r="39" spans="1:20" ht="64" x14ac:dyDescent="0.2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t="s">
        <v>8323</v>
      </c>
      <c r="R39" t="s">
        <v>8327</v>
      </c>
      <c r="S39" s="14">
        <v>41313.985046296293</v>
      </c>
      <c r="T39" s="14">
        <v>41343.943379629629</v>
      </c>
    </row>
    <row r="40" spans="1:20" ht="48" x14ac:dyDescent="0.2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t="s">
        <v>8323</v>
      </c>
      <c r="R40" t="s">
        <v>8327</v>
      </c>
      <c r="S40" s="14">
        <v>40670.507326388892</v>
      </c>
      <c r="T40" s="14">
        <v>40709.165972222225</v>
      </c>
    </row>
    <row r="41" spans="1:20" ht="64" x14ac:dyDescent="0.2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t="s">
        <v>8323</v>
      </c>
      <c r="R41" t="s">
        <v>8327</v>
      </c>
      <c r="S41" s="14">
        <v>41004.156886574077</v>
      </c>
      <c r="T41" s="14">
        <v>41045.207638888889</v>
      </c>
    </row>
    <row r="42" spans="1:20" ht="64" x14ac:dyDescent="0.2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t="s">
        <v>8323</v>
      </c>
      <c r="R42" t="s">
        <v>8327</v>
      </c>
      <c r="S42" s="14">
        <v>40811.120324074072</v>
      </c>
      <c r="T42" s="14">
        <v>40871.161990740737</v>
      </c>
    </row>
    <row r="43" spans="1:20" ht="64" x14ac:dyDescent="0.2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t="s">
        <v>8323</v>
      </c>
      <c r="R43" t="s">
        <v>8327</v>
      </c>
      <c r="S43" s="14">
        <v>41034.72216435185</v>
      </c>
      <c r="T43" s="14">
        <v>41064.72216435185</v>
      </c>
    </row>
    <row r="44" spans="1:20" ht="48" x14ac:dyDescent="0.2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t="s">
        <v>8323</v>
      </c>
      <c r="R44" t="s">
        <v>8327</v>
      </c>
      <c r="S44" s="14">
        <v>41731.833124999997</v>
      </c>
      <c r="T44" s="14">
        <v>41763.290972222225</v>
      </c>
    </row>
    <row r="45" spans="1:20" ht="64" x14ac:dyDescent="0.2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t="s">
        <v>8323</v>
      </c>
      <c r="R45" t="s">
        <v>8327</v>
      </c>
      <c r="S45" s="14">
        <v>41075.835497685184</v>
      </c>
      <c r="T45" s="14">
        <v>41105.835497685184</v>
      </c>
    </row>
    <row r="46" spans="1:20" ht="48" x14ac:dyDescent="0.2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t="s">
        <v>8323</v>
      </c>
      <c r="R46" t="s">
        <v>8327</v>
      </c>
      <c r="S46" s="14">
        <v>40860.67050925926</v>
      </c>
      <c r="T46" s="14">
        <v>40891.207638888889</v>
      </c>
    </row>
    <row r="47" spans="1:20" ht="64" x14ac:dyDescent="0.2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t="s">
        <v>8323</v>
      </c>
      <c r="R47" t="s">
        <v>8327</v>
      </c>
      <c r="S47" s="14">
        <v>40764.204375000001</v>
      </c>
      <c r="T47" s="14">
        <v>40794.204375000001</v>
      </c>
    </row>
    <row r="48" spans="1:20" ht="64" x14ac:dyDescent="0.2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t="s">
        <v>8323</v>
      </c>
      <c r="R48" t="s">
        <v>8327</v>
      </c>
      <c r="S48" s="14">
        <v>40395.714722222219</v>
      </c>
      <c r="T48" s="14">
        <v>40432.165972222225</v>
      </c>
    </row>
    <row r="49" spans="1:20" ht="32" x14ac:dyDescent="0.2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t="s">
        <v>8323</v>
      </c>
      <c r="R49" t="s">
        <v>8327</v>
      </c>
      <c r="S49" s="14">
        <v>41453.076319444444</v>
      </c>
      <c r="T49" s="14">
        <v>41488.076319444444</v>
      </c>
    </row>
    <row r="50" spans="1:20" ht="64" x14ac:dyDescent="0.2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t="s">
        <v>8323</v>
      </c>
      <c r="R50" t="s">
        <v>8327</v>
      </c>
      <c r="S50" s="14">
        <v>41299.381423611114</v>
      </c>
      <c r="T50" s="14">
        <v>41329.381423611114</v>
      </c>
    </row>
    <row r="51" spans="1:20" ht="64" x14ac:dyDescent="0.2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t="s">
        <v>8323</v>
      </c>
      <c r="R51" t="s">
        <v>8327</v>
      </c>
      <c r="S51" s="14">
        <v>40555.322662037033</v>
      </c>
      <c r="T51" s="14">
        <v>40603.833333333336</v>
      </c>
    </row>
    <row r="52" spans="1:20" ht="64" x14ac:dyDescent="0.2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t="s">
        <v>8323</v>
      </c>
      <c r="R52" t="s">
        <v>8327</v>
      </c>
      <c r="S52" s="14">
        <v>40763.707546296297</v>
      </c>
      <c r="T52" s="14">
        <v>40823.707546296297</v>
      </c>
    </row>
    <row r="53" spans="1:20" ht="48" x14ac:dyDescent="0.2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t="s">
        <v>8323</v>
      </c>
      <c r="R53" t="s">
        <v>8327</v>
      </c>
      <c r="S53" s="14">
        <v>41205.854537037041</v>
      </c>
      <c r="T53" s="14">
        <v>41265.896203703705</v>
      </c>
    </row>
    <row r="54" spans="1:20" ht="64" x14ac:dyDescent="0.2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t="s">
        <v>8323</v>
      </c>
      <c r="R54" t="s">
        <v>8327</v>
      </c>
      <c r="S54" s="14">
        <v>40939.02002314815</v>
      </c>
      <c r="T54" s="14">
        <v>40973.125</v>
      </c>
    </row>
    <row r="55" spans="1:20" ht="64" x14ac:dyDescent="0.2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t="s">
        <v>8323</v>
      </c>
      <c r="R55" t="s">
        <v>8327</v>
      </c>
      <c r="S55" s="14">
        <v>40758.733483796292</v>
      </c>
      <c r="T55" s="14">
        <v>40818.733483796292</v>
      </c>
    </row>
    <row r="56" spans="1:20" ht="64" x14ac:dyDescent="0.2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t="s">
        <v>8323</v>
      </c>
      <c r="R56" t="s">
        <v>8327</v>
      </c>
      <c r="S56" s="14">
        <v>41192.758506944447</v>
      </c>
      <c r="T56" s="14">
        <v>41208.165972222225</v>
      </c>
    </row>
    <row r="57" spans="1:20" ht="64" x14ac:dyDescent="0.2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t="s">
        <v>8323</v>
      </c>
      <c r="R57" t="s">
        <v>8327</v>
      </c>
      <c r="S57" s="14">
        <v>40818.58489583333</v>
      </c>
      <c r="T57" s="14">
        <v>40878.626562500001</v>
      </c>
    </row>
    <row r="58" spans="1:20" ht="64" x14ac:dyDescent="0.2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t="s">
        <v>8323</v>
      </c>
      <c r="R58" t="s">
        <v>8327</v>
      </c>
      <c r="S58" s="14">
        <v>40946.11383101852</v>
      </c>
      <c r="T58" s="14">
        <v>40976.11383101852</v>
      </c>
    </row>
    <row r="59" spans="1:20" ht="16" x14ac:dyDescent="0.2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t="s">
        <v>8323</v>
      </c>
      <c r="R59" t="s">
        <v>8327</v>
      </c>
      <c r="S59" s="14">
        <v>42173.746342592596</v>
      </c>
      <c r="T59" s="14">
        <v>42187.152777777781</v>
      </c>
    </row>
    <row r="60" spans="1:20" ht="64" x14ac:dyDescent="0.2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t="s">
        <v>8323</v>
      </c>
      <c r="R60" t="s">
        <v>8327</v>
      </c>
      <c r="S60" s="14">
        <v>41074.834965277776</v>
      </c>
      <c r="T60" s="14">
        <v>41090.165972222225</v>
      </c>
    </row>
    <row r="61" spans="1:20" ht="64" x14ac:dyDescent="0.2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t="s">
        <v>8323</v>
      </c>
      <c r="R61" t="s">
        <v>8327</v>
      </c>
      <c r="S61" s="14">
        <v>40892.149467592593</v>
      </c>
      <c r="T61" s="14">
        <v>40952.149467592593</v>
      </c>
    </row>
    <row r="62" spans="1:20" ht="64" x14ac:dyDescent="0.2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t="s">
        <v>8323</v>
      </c>
      <c r="R62" t="s">
        <v>8327</v>
      </c>
      <c r="S62" s="14">
        <v>40638.868611111109</v>
      </c>
      <c r="T62" s="14">
        <v>40668.868611111109</v>
      </c>
    </row>
    <row r="63" spans="1:20" ht="32" x14ac:dyDescent="0.2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t="s">
        <v>8323</v>
      </c>
      <c r="R63" t="s">
        <v>8327</v>
      </c>
      <c r="S63" s="14">
        <v>41192.754942129628</v>
      </c>
      <c r="T63" s="14">
        <v>41222.7966087963</v>
      </c>
    </row>
    <row r="64" spans="1:20" ht="64" x14ac:dyDescent="0.2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t="s">
        <v>8323</v>
      </c>
      <c r="R64" t="s">
        <v>8327</v>
      </c>
      <c r="S64" s="14">
        <v>41394.074467592596</v>
      </c>
      <c r="T64" s="14">
        <v>41425</v>
      </c>
    </row>
    <row r="65" spans="1:20" ht="48" x14ac:dyDescent="0.2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t="s">
        <v>8323</v>
      </c>
      <c r="R65" t="s">
        <v>8327</v>
      </c>
      <c r="S65" s="14">
        <v>41951.788807870369</v>
      </c>
      <c r="T65" s="14">
        <v>41964.166666666672</v>
      </c>
    </row>
    <row r="66" spans="1:20" ht="64" x14ac:dyDescent="0.2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t="s">
        <v>8323</v>
      </c>
      <c r="R66" t="s">
        <v>8327</v>
      </c>
      <c r="S66" s="14">
        <v>41270.21497685185</v>
      </c>
      <c r="T66" s="14">
        <v>41300.21497685185</v>
      </c>
    </row>
    <row r="67" spans="1:20" ht="64" x14ac:dyDescent="0.2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t="s">
        <v>8323</v>
      </c>
      <c r="R67" t="s">
        <v>8327</v>
      </c>
      <c r="S67" s="14">
        <v>41934.71056712963</v>
      </c>
      <c r="T67" s="14">
        <v>41955.752233796295</v>
      </c>
    </row>
    <row r="68" spans="1:20" ht="64" x14ac:dyDescent="0.2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t="s">
        <v>8323</v>
      </c>
      <c r="R68" t="s">
        <v>8327</v>
      </c>
      <c r="S68" s="14">
        <v>41135.175694444442</v>
      </c>
      <c r="T68" s="14">
        <v>41162.163194444445</v>
      </c>
    </row>
    <row r="69" spans="1:20" ht="48" x14ac:dyDescent="0.2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t="s">
        <v>8323</v>
      </c>
      <c r="R69" t="s">
        <v>8327</v>
      </c>
      <c r="S69" s="14">
        <v>42160.708530092597</v>
      </c>
      <c r="T69" s="14">
        <v>42190.708530092597</v>
      </c>
    </row>
    <row r="70" spans="1:20" ht="48" x14ac:dyDescent="0.2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t="s">
        <v>8323</v>
      </c>
      <c r="R70" t="s">
        <v>8327</v>
      </c>
      <c r="S70" s="14">
        <v>41759.670937499999</v>
      </c>
      <c r="T70" s="14">
        <v>41787.207638888889</v>
      </c>
    </row>
    <row r="71" spans="1:20" ht="64" x14ac:dyDescent="0.2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t="s">
        <v>8323</v>
      </c>
      <c r="R71" t="s">
        <v>8327</v>
      </c>
      <c r="S71" s="14">
        <v>40703.197048611109</v>
      </c>
      <c r="T71" s="14">
        <v>40770.041666666664</v>
      </c>
    </row>
    <row r="72" spans="1:20" ht="48" x14ac:dyDescent="0.2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t="s">
        <v>8323</v>
      </c>
      <c r="R72" t="s">
        <v>8327</v>
      </c>
      <c r="S72" s="14">
        <v>41365.928159722222</v>
      </c>
      <c r="T72" s="14">
        <v>41379.928159722222</v>
      </c>
    </row>
    <row r="73" spans="1:20" ht="32" x14ac:dyDescent="0.2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t="s">
        <v>8323</v>
      </c>
      <c r="R73" t="s">
        <v>8327</v>
      </c>
      <c r="S73" s="14">
        <v>41870.86546296296</v>
      </c>
      <c r="T73" s="14">
        <v>41905.86546296296</v>
      </c>
    </row>
    <row r="74" spans="1:20" ht="64" x14ac:dyDescent="0.2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t="s">
        <v>8323</v>
      </c>
      <c r="R74" t="s">
        <v>8327</v>
      </c>
      <c r="S74" s="14">
        <v>40458.815625000003</v>
      </c>
      <c r="T74" s="14">
        <v>40521.207638888889</v>
      </c>
    </row>
    <row r="75" spans="1:20" ht="48" x14ac:dyDescent="0.2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t="s">
        <v>8323</v>
      </c>
      <c r="R75" t="s">
        <v>8327</v>
      </c>
      <c r="S75" s="14">
        <v>40564.081030092595</v>
      </c>
      <c r="T75" s="14">
        <v>40594.081030092595</v>
      </c>
    </row>
    <row r="76" spans="1:20" ht="64" x14ac:dyDescent="0.2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t="s">
        <v>8323</v>
      </c>
      <c r="R76" t="s">
        <v>8327</v>
      </c>
      <c r="S76" s="14">
        <v>41136.777812500004</v>
      </c>
      <c r="T76" s="14">
        <v>41184.777812500004</v>
      </c>
    </row>
    <row r="77" spans="1:20" ht="64" x14ac:dyDescent="0.2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t="s">
        <v>8323</v>
      </c>
      <c r="R77" t="s">
        <v>8327</v>
      </c>
      <c r="S77" s="14">
        <v>42290.059594907405</v>
      </c>
      <c r="T77" s="14">
        <v>42304.207638888889</v>
      </c>
    </row>
    <row r="78" spans="1:20" ht="48" x14ac:dyDescent="0.2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t="s">
        <v>8323</v>
      </c>
      <c r="R78" t="s">
        <v>8327</v>
      </c>
      <c r="S78" s="14">
        <v>40718.839537037034</v>
      </c>
      <c r="T78" s="14">
        <v>40748.839537037034</v>
      </c>
    </row>
    <row r="79" spans="1:20" ht="48" x14ac:dyDescent="0.2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t="s">
        <v>8323</v>
      </c>
      <c r="R79" t="s">
        <v>8327</v>
      </c>
      <c r="S79" s="14">
        <v>41107.130150462966</v>
      </c>
      <c r="T79" s="14">
        <v>41137.130150462966</v>
      </c>
    </row>
    <row r="80" spans="1:20" ht="48" x14ac:dyDescent="0.2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t="s">
        <v>8323</v>
      </c>
      <c r="R80" t="s">
        <v>8327</v>
      </c>
      <c r="S80" s="14">
        <v>41591.964537037034</v>
      </c>
      <c r="T80" s="14">
        <v>41640.964537037034</v>
      </c>
    </row>
    <row r="81" spans="1:20" ht="32" x14ac:dyDescent="0.2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t="s">
        <v>8323</v>
      </c>
      <c r="R81" t="s">
        <v>8327</v>
      </c>
      <c r="S81" s="14">
        <v>41416.146944444445</v>
      </c>
      <c r="T81" s="14">
        <v>41446.146944444445</v>
      </c>
    </row>
    <row r="82" spans="1:20" ht="48" x14ac:dyDescent="0.2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t="s">
        <v>8323</v>
      </c>
      <c r="R82" t="s">
        <v>8327</v>
      </c>
      <c r="S82" s="14">
        <v>41605.868449074071</v>
      </c>
      <c r="T82" s="14">
        <v>41639.291666666664</v>
      </c>
    </row>
    <row r="83" spans="1:20" ht="64" x14ac:dyDescent="0.2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t="s">
        <v>8323</v>
      </c>
      <c r="R83" t="s">
        <v>8327</v>
      </c>
      <c r="S83" s="14">
        <v>40850.111064814817</v>
      </c>
      <c r="T83" s="14">
        <v>40890.152731481481</v>
      </c>
    </row>
    <row r="84" spans="1:20" ht="48" x14ac:dyDescent="0.2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t="s">
        <v>8323</v>
      </c>
      <c r="R84" t="s">
        <v>8327</v>
      </c>
      <c r="S84" s="14">
        <v>40502.815868055557</v>
      </c>
      <c r="T84" s="14">
        <v>40544.207638888889</v>
      </c>
    </row>
    <row r="85" spans="1:20" ht="64" x14ac:dyDescent="0.2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t="s">
        <v>8323</v>
      </c>
      <c r="R85" t="s">
        <v>8327</v>
      </c>
      <c r="S85" s="14">
        <v>41834.695277777777</v>
      </c>
      <c r="T85" s="14">
        <v>41859.75</v>
      </c>
    </row>
    <row r="86" spans="1:20" ht="64" x14ac:dyDescent="0.2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t="s">
        <v>8323</v>
      </c>
      <c r="R86" t="s">
        <v>8327</v>
      </c>
      <c r="S86" s="14">
        <v>40948.16815972222</v>
      </c>
      <c r="T86" s="14">
        <v>40978.16815972222</v>
      </c>
    </row>
    <row r="87" spans="1:20" ht="64" x14ac:dyDescent="0.2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t="s">
        <v>8323</v>
      </c>
      <c r="R87" t="s">
        <v>8327</v>
      </c>
      <c r="S87" s="14">
        <v>41004.802465277775</v>
      </c>
      <c r="T87" s="14">
        <v>41034.802407407406</v>
      </c>
    </row>
    <row r="88" spans="1:20" ht="64" x14ac:dyDescent="0.2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t="s">
        <v>8323</v>
      </c>
      <c r="R88" t="s">
        <v>8327</v>
      </c>
      <c r="S88" s="14">
        <v>41851.962916666671</v>
      </c>
      <c r="T88" s="14">
        <v>41880.041666666664</v>
      </c>
    </row>
    <row r="89" spans="1:20" ht="48" x14ac:dyDescent="0.2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t="s">
        <v>8323</v>
      </c>
      <c r="R89" t="s">
        <v>8327</v>
      </c>
      <c r="S89" s="14">
        <v>41307.987696759257</v>
      </c>
      <c r="T89" s="14">
        <v>41342.987696759257</v>
      </c>
    </row>
    <row r="90" spans="1:20" ht="64" x14ac:dyDescent="0.2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t="s">
        <v>8323</v>
      </c>
      <c r="R90" t="s">
        <v>8327</v>
      </c>
      <c r="S90" s="14">
        <v>41324.79415509259</v>
      </c>
      <c r="T90" s="14">
        <v>41354.752488425926</v>
      </c>
    </row>
    <row r="91" spans="1:20" ht="48" x14ac:dyDescent="0.2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t="s">
        <v>8323</v>
      </c>
      <c r="R91" t="s">
        <v>8327</v>
      </c>
      <c r="S91" s="14">
        <v>41736.004502314812</v>
      </c>
      <c r="T91" s="14">
        <v>41766.004502314812</v>
      </c>
    </row>
    <row r="92" spans="1:20" ht="48" x14ac:dyDescent="0.2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t="s">
        <v>8323</v>
      </c>
      <c r="R92" t="s">
        <v>8327</v>
      </c>
      <c r="S92" s="14">
        <v>41716.632847222223</v>
      </c>
      <c r="T92" s="14">
        <v>41747.958333333336</v>
      </c>
    </row>
    <row r="93" spans="1:20" ht="32" x14ac:dyDescent="0.2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t="s">
        <v>8323</v>
      </c>
      <c r="R93" t="s">
        <v>8327</v>
      </c>
      <c r="S93" s="14">
        <v>41002.958634259259</v>
      </c>
      <c r="T93" s="14">
        <v>41032.958634259259</v>
      </c>
    </row>
    <row r="94" spans="1:20" ht="64" x14ac:dyDescent="0.2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t="s">
        <v>8323</v>
      </c>
      <c r="R94" t="s">
        <v>8327</v>
      </c>
      <c r="S94" s="14">
        <v>41037.551585648151</v>
      </c>
      <c r="T94" s="14">
        <v>41067.551585648151</v>
      </c>
    </row>
    <row r="95" spans="1:20" ht="48" x14ac:dyDescent="0.2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t="s">
        <v>8323</v>
      </c>
      <c r="R95" t="s">
        <v>8327</v>
      </c>
      <c r="S95" s="14">
        <v>41004.72619212963</v>
      </c>
      <c r="T95" s="14">
        <v>41034.72619212963</v>
      </c>
    </row>
    <row r="96" spans="1:20" ht="64" x14ac:dyDescent="0.2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t="s">
        <v>8323</v>
      </c>
      <c r="R96" t="s">
        <v>8327</v>
      </c>
      <c r="S96" s="14">
        <v>40079.725115740745</v>
      </c>
      <c r="T96" s="14">
        <v>40156.76666666667</v>
      </c>
    </row>
    <row r="97" spans="1:20" ht="64" x14ac:dyDescent="0.2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t="s">
        <v>8323</v>
      </c>
      <c r="R97" t="s">
        <v>8327</v>
      </c>
      <c r="S97" s="14">
        <v>40192.542233796295</v>
      </c>
      <c r="T97" s="14">
        <v>40224.208333333336</v>
      </c>
    </row>
    <row r="98" spans="1:20" ht="80" x14ac:dyDescent="0.2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t="s">
        <v>8323</v>
      </c>
      <c r="R98" t="s">
        <v>8327</v>
      </c>
      <c r="S98" s="14">
        <v>40050.643680555557</v>
      </c>
      <c r="T98" s="14">
        <v>40082.165972222225</v>
      </c>
    </row>
    <row r="99" spans="1:20" ht="64" x14ac:dyDescent="0.2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t="s">
        <v>8323</v>
      </c>
      <c r="R99" t="s">
        <v>8327</v>
      </c>
      <c r="S99" s="14">
        <v>41593.082002314812</v>
      </c>
      <c r="T99" s="14">
        <v>41623.082002314812</v>
      </c>
    </row>
    <row r="100" spans="1:20" ht="64" x14ac:dyDescent="0.2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t="s">
        <v>8323</v>
      </c>
      <c r="R100" t="s">
        <v>8327</v>
      </c>
      <c r="S100" s="14">
        <v>41696.817129629628</v>
      </c>
      <c r="T100" s="14">
        <v>41731.775462962964</v>
      </c>
    </row>
    <row r="101" spans="1:20" ht="64" x14ac:dyDescent="0.2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t="s">
        <v>8323</v>
      </c>
      <c r="R101" t="s">
        <v>8327</v>
      </c>
      <c r="S101" s="14">
        <v>40784.012696759259</v>
      </c>
      <c r="T101" s="14">
        <v>40817.125</v>
      </c>
    </row>
    <row r="102" spans="1:20" ht="64" x14ac:dyDescent="0.2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t="s">
        <v>8323</v>
      </c>
      <c r="R102" t="s">
        <v>8327</v>
      </c>
      <c r="S102" s="14">
        <v>41089.186296296299</v>
      </c>
      <c r="T102" s="14">
        <v>41109.186296296299</v>
      </c>
    </row>
    <row r="103" spans="1:20" ht="48" x14ac:dyDescent="0.2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t="s">
        <v>8323</v>
      </c>
      <c r="R103" t="s">
        <v>8327</v>
      </c>
      <c r="S103" s="14">
        <v>41341.111400462964</v>
      </c>
      <c r="T103" s="14">
        <v>41380.791666666664</v>
      </c>
    </row>
    <row r="104" spans="1:20" ht="48" x14ac:dyDescent="0.2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t="s">
        <v>8323</v>
      </c>
      <c r="R104" t="s">
        <v>8327</v>
      </c>
      <c r="S104" s="14">
        <v>41145.719305555554</v>
      </c>
      <c r="T104" s="14">
        <v>41175.719305555554</v>
      </c>
    </row>
    <row r="105" spans="1:20" ht="64" x14ac:dyDescent="0.2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t="s">
        <v>8323</v>
      </c>
      <c r="R105" t="s">
        <v>8327</v>
      </c>
      <c r="S105" s="14">
        <v>41373.102465277778</v>
      </c>
      <c r="T105" s="14">
        <v>41403.102465277778</v>
      </c>
    </row>
    <row r="106" spans="1:20" ht="48" x14ac:dyDescent="0.2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t="s">
        <v>8323</v>
      </c>
      <c r="R106" t="s">
        <v>8327</v>
      </c>
      <c r="S106" s="14">
        <v>41025.874201388891</v>
      </c>
      <c r="T106" s="14">
        <v>41039.708333333336</v>
      </c>
    </row>
    <row r="107" spans="1:20" ht="48" x14ac:dyDescent="0.2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t="s">
        <v>8323</v>
      </c>
      <c r="R107" t="s">
        <v>8327</v>
      </c>
      <c r="S107" s="14">
        <v>41174.154178240737</v>
      </c>
      <c r="T107" s="14">
        <v>41210.208333333336</v>
      </c>
    </row>
    <row r="108" spans="1:20" ht="64" x14ac:dyDescent="0.2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t="s">
        <v>8323</v>
      </c>
      <c r="R108" t="s">
        <v>8327</v>
      </c>
      <c r="S108" s="14">
        <v>40557.429733796293</v>
      </c>
      <c r="T108" s="14">
        <v>40582.429733796293</v>
      </c>
    </row>
    <row r="109" spans="1:20" ht="48" x14ac:dyDescent="0.2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t="s">
        <v>8323</v>
      </c>
      <c r="R109" t="s">
        <v>8327</v>
      </c>
      <c r="S109" s="14">
        <v>41023.07471064815</v>
      </c>
      <c r="T109" s="14">
        <v>41053.07471064815</v>
      </c>
    </row>
    <row r="110" spans="1:20" ht="64" x14ac:dyDescent="0.2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t="s">
        <v>8323</v>
      </c>
      <c r="R110" t="s">
        <v>8327</v>
      </c>
      <c r="S110" s="14">
        <v>40893.992962962962</v>
      </c>
      <c r="T110" s="14">
        <v>40933.992962962962</v>
      </c>
    </row>
    <row r="111" spans="1:20" ht="64" x14ac:dyDescent="0.2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t="s">
        <v>8323</v>
      </c>
      <c r="R111" t="s">
        <v>8327</v>
      </c>
      <c r="S111" s="14">
        <v>40354.11550925926</v>
      </c>
      <c r="T111" s="14">
        <v>40425.043749999997</v>
      </c>
    </row>
    <row r="112" spans="1:20" ht="48" x14ac:dyDescent="0.2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t="s">
        <v>8323</v>
      </c>
      <c r="R112" t="s">
        <v>8327</v>
      </c>
      <c r="S112" s="14">
        <v>41193.748483796298</v>
      </c>
      <c r="T112" s="14">
        <v>41223.790150462963</v>
      </c>
    </row>
    <row r="113" spans="1:20" ht="64" x14ac:dyDescent="0.2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t="s">
        <v>8323</v>
      </c>
      <c r="R113" t="s">
        <v>8327</v>
      </c>
      <c r="S113" s="14">
        <v>40417.011296296296</v>
      </c>
      <c r="T113" s="14">
        <v>40462.011296296296</v>
      </c>
    </row>
    <row r="114" spans="1:20" ht="48" x14ac:dyDescent="0.2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t="s">
        <v>8323</v>
      </c>
      <c r="R114" t="s">
        <v>8327</v>
      </c>
      <c r="S114" s="14">
        <v>40310.287673611114</v>
      </c>
      <c r="T114" s="14">
        <v>40369.916666666664</v>
      </c>
    </row>
    <row r="115" spans="1:20" ht="48" x14ac:dyDescent="0.2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t="s">
        <v>8323</v>
      </c>
      <c r="R115" t="s">
        <v>8327</v>
      </c>
      <c r="S115" s="14">
        <v>41913.328356481477</v>
      </c>
      <c r="T115" s="14">
        <v>41946.370023148149</v>
      </c>
    </row>
    <row r="116" spans="1:20" ht="32" x14ac:dyDescent="0.2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t="s">
        <v>8323</v>
      </c>
      <c r="R116" t="s">
        <v>8327</v>
      </c>
      <c r="S116" s="14">
        <v>41088.691493055558</v>
      </c>
      <c r="T116" s="14">
        <v>41133.691493055558</v>
      </c>
    </row>
    <row r="117" spans="1:20" ht="64" x14ac:dyDescent="0.2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t="s">
        <v>8323</v>
      </c>
      <c r="R117" t="s">
        <v>8327</v>
      </c>
      <c r="S117" s="14">
        <v>41257.950381944444</v>
      </c>
      <c r="T117" s="14">
        <v>41287.950381944444</v>
      </c>
    </row>
    <row r="118" spans="1:20" ht="48" x14ac:dyDescent="0.2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t="s">
        <v>8323</v>
      </c>
      <c r="R118" t="s">
        <v>8327</v>
      </c>
      <c r="S118" s="14">
        <v>41107.726782407408</v>
      </c>
      <c r="T118" s="14">
        <v>41118.083333333336</v>
      </c>
    </row>
    <row r="119" spans="1:20" ht="64" x14ac:dyDescent="0.2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t="s">
        <v>8323</v>
      </c>
      <c r="R119" t="s">
        <v>8327</v>
      </c>
      <c r="S119" s="14">
        <v>42227.936157407406</v>
      </c>
      <c r="T119" s="14">
        <v>42287.936157407406</v>
      </c>
    </row>
    <row r="120" spans="1:20" ht="64" x14ac:dyDescent="0.2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t="s">
        <v>8323</v>
      </c>
      <c r="R120" t="s">
        <v>8327</v>
      </c>
      <c r="S120" s="14">
        <v>40999.645925925928</v>
      </c>
      <c r="T120" s="14">
        <v>41029.645925925928</v>
      </c>
    </row>
    <row r="121" spans="1:20" ht="64" x14ac:dyDescent="0.2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t="s">
        <v>8323</v>
      </c>
      <c r="R121" t="s">
        <v>8327</v>
      </c>
      <c r="S121" s="14">
        <v>40711.782210648147</v>
      </c>
      <c r="T121" s="14">
        <v>40756.782210648147</v>
      </c>
    </row>
    <row r="122" spans="1:20" ht="48" x14ac:dyDescent="0.2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t="s">
        <v>8323</v>
      </c>
      <c r="R122" t="s">
        <v>8327</v>
      </c>
      <c r="S122" s="14">
        <v>40970.750034722223</v>
      </c>
      <c r="T122" s="14">
        <v>41030.708368055559</v>
      </c>
    </row>
    <row r="123" spans="1:20" ht="64" x14ac:dyDescent="0.2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t="s">
        <v>8323</v>
      </c>
      <c r="R123" t="s">
        <v>8327</v>
      </c>
      <c r="S123" s="14">
        <v>40771.916701388887</v>
      </c>
      <c r="T123" s="14">
        <v>40801.916701388887</v>
      </c>
    </row>
    <row r="124" spans="1:20" ht="64" x14ac:dyDescent="0.2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t="s">
        <v>8323</v>
      </c>
      <c r="R124" t="s">
        <v>8327</v>
      </c>
      <c r="S124" s="14">
        <v>40793.998599537037</v>
      </c>
      <c r="T124" s="14">
        <v>40828.998599537037</v>
      </c>
    </row>
    <row r="125" spans="1:20" ht="64" x14ac:dyDescent="0.2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t="s">
        <v>8323</v>
      </c>
      <c r="R125" t="s">
        <v>8327</v>
      </c>
      <c r="S125" s="14">
        <v>40991.708055555559</v>
      </c>
      <c r="T125" s="14">
        <v>41021.708055555559</v>
      </c>
    </row>
    <row r="126" spans="1:20" ht="48" x14ac:dyDescent="0.2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t="s">
        <v>8323</v>
      </c>
      <c r="R126" t="s">
        <v>8327</v>
      </c>
      <c r="S126" s="14">
        <v>41026.083298611113</v>
      </c>
      <c r="T126" s="14">
        <v>41056.083298611113</v>
      </c>
    </row>
    <row r="127" spans="1:20" ht="64" x14ac:dyDescent="0.2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t="s">
        <v>8323</v>
      </c>
      <c r="R127" t="s">
        <v>8327</v>
      </c>
      <c r="S127" s="14">
        <v>40833.633194444446</v>
      </c>
      <c r="T127" s="14">
        <v>40863.674861111111</v>
      </c>
    </row>
    <row r="128" spans="1:20" ht="64" x14ac:dyDescent="0.2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t="s">
        <v>8323</v>
      </c>
      <c r="R128" t="s">
        <v>8327</v>
      </c>
      <c r="S128" s="14">
        <v>41373.690266203703</v>
      </c>
      <c r="T128" s="14">
        <v>41403.690266203703</v>
      </c>
    </row>
    <row r="129" spans="1:20" ht="64" x14ac:dyDescent="0.2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t="s">
        <v>8323</v>
      </c>
      <c r="R129" t="s">
        <v>8327</v>
      </c>
      <c r="S129" s="14">
        <v>41023.227731481478</v>
      </c>
      <c r="T129" s="14">
        <v>41083.227731481478</v>
      </c>
    </row>
    <row r="130" spans="1:20" ht="64" x14ac:dyDescent="0.2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t="s">
        <v>8323</v>
      </c>
      <c r="R130" t="s">
        <v>8327</v>
      </c>
      <c r="S130" s="14">
        <v>40542.839282407411</v>
      </c>
      <c r="T130" s="14">
        <v>40559.07708333333</v>
      </c>
    </row>
    <row r="131" spans="1:20" ht="32" x14ac:dyDescent="0.2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t="s">
        <v>8323</v>
      </c>
      <c r="R131" t="s">
        <v>8327</v>
      </c>
      <c r="S131" s="14">
        <v>41024.985972222225</v>
      </c>
      <c r="T131" s="14">
        <v>41076.415972222225</v>
      </c>
    </row>
    <row r="132" spans="1:20" ht="64" x14ac:dyDescent="0.2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t="s">
        <v>8323</v>
      </c>
      <c r="R132" t="s">
        <v>8327</v>
      </c>
      <c r="S132" s="14">
        <v>41348.168287037035</v>
      </c>
      <c r="T132" s="14">
        <v>41393.168287037035</v>
      </c>
    </row>
    <row r="133" spans="1:20" ht="64" x14ac:dyDescent="0.2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t="s">
        <v>8323</v>
      </c>
      <c r="R133" t="s">
        <v>8327</v>
      </c>
      <c r="S133" s="14">
        <v>41022.645185185182</v>
      </c>
      <c r="T133" s="14">
        <v>41052.645185185182</v>
      </c>
    </row>
    <row r="134" spans="1:20" ht="64" x14ac:dyDescent="0.2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t="s">
        <v>8323</v>
      </c>
      <c r="R134" t="s">
        <v>8327</v>
      </c>
      <c r="S134" s="14">
        <v>41036.946469907409</v>
      </c>
      <c r="T134" s="14">
        <v>41066.946469907409</v>
      </c>
    </row>
    <row r="135" spans="1:20" ht="48" x14ac:dyDescent="0.2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t="s">
        <v>8323</v>
      </c>
      <c r="R135" t="s">
        <v>8327</v>
      </c>
      <c r="S135" s="14">
        <v>41327.996435185189</v>
      </c>
      <c r="T135" s="14">
        <v>41362.954768518517</v>
      </c>
    </row>
    <row r="136" spans="1:20" ht="64" x14ac:dyDescent="0.2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t="s">
        <v>8323</v>
      </c>
      <c r="R136" t="s">
        <v>8327</v>
      </c>
      <c r="S136" s="14">
        <v>40730.878912037035</v>
      </c>
      <c r="T136" s="14">
        <v>40760.878912037035</v>
      </c>
    </row>
    <row r="137" spans="1:20" ht="64" x14ac:dyDescent="0.2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t="s">
        <v>8323</v>
      </c>
      <c r="R137" t="s">
        <v>8327</v>
      </c>
      <c r="S137" s="14">
        <v>42017.967442129629</v>
      </c>
      <c r="T137" s="14">
        <v>42031.967442129629</v>
      </c>
    </row>
    <row r="138" spans="1:20" ht="64" x14ac:dyDescent="0.2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t="s">
        <v>8323</v>
      </c>
      <c r="R138" t="s">
        <v>8327</v>
      </c>
      <c r="S138" s="14">
        <v>41226.648576388885</v>
      </c>
      <c r="T138" s="14">
        <v>41274.75</v>
      </c>
    </row>
    <row r="139" spans="1:20" ht="64" x14ac:dyDescent="0.2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t="s">
        <v>8323</v>
      </c>
      <c r="R139" t="s">
        <v>8327</v>
      </c>
      <c r="S139" s="14">
        <v>41053.772858796299</v>
      </c>
      <c r="T139" s="14">
        <v>41083.772858796299</v>
      </c>
    </row>
  </sheetData>
  <conditionalFormatting sqref="F1:F139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139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9EF9-9BDD-D94C-9636-50D46B20E133}">
  <dimension ref="A1:T21"/>
  <sheetViews>
    <sheetView workbookViewId="0">
      <selection activeCell="C6" sqref="C6"/>
    </sheetView>
  </sheetViews>
  <sheetFormatPr baseColWidth="10" defaultRowHeight="15" x14ac:dyDescent="0.2"/>
  <cols>
    <col min="2" max="2" width="24.1640625" customWidth="1"/>
    <col min="3" max="3" width="35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</row>
    <row r="2" spans="1:20" ht="48" x14ac:dyDescent="0.2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t="s">
        <v>8323</v>
      </c>
      <c r="R2" t="s">
        <v>8327</v>
      </c>
      <c r="S2" s="14">
        <v>41179.32104166667</v>
      </c>
      <c r="T2" s="14">
        <v>41212.32104166667</v>
      </c>
    </row>
    <row r="3" spans="1:20" ht="48" x14ac:dyDescent="0.2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t="s">
        <v>8323</v>
      </c>
      <c r="R3" t="s">
        <v>8327</v>
      </c>
      <c r="S3" s="14">
        <v>40877.25099537037</v>
      </c>
      <c r="T3" s="14">
        <v>40922.25099537037</v>
      </c>
    </row>
    <row r="4" spans="1:20" ht="48" x14ac:dyDescent="0.2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t="s">
        <v>8323</v>
      </c>
      <c r="R4" t="s">
        <v>8327</v>
      </c>
      <c r="S4" s="14">
        <v>40759.860532407409</v>
      </c>
      <c r="T4" s="14">
        <v>40792.860532407409</v>
      </c>
    </row>
    <row r="5" spans="1:20" ht="64" x14ac:dyDescent="0.2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t="s">
        <v>8323</v>
      </c>
      <c r="R5" t="s">
        <v>8327</v>
      </c>
      <c r="S5" s="14">
        <v>42371.935590277775</v>
      </c>
      <c r="T5" s="14">
        <v>42431.935590277775</v>
      </c>
    </row>
    <row r="6" spans="1:20" ht="48" x14ac:dyDescent="0.2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t="s">
        <v>8323</v>
      </c>
      <c r="R6" t="s">
        <v>8327</v>
      </c>
      <c r="S6" s="14">
        <v>40981.802615740737</v>
      </c>
      <c r="T6" s="14">
        <v>41041.104861111111</v>
      </c>
    </row>
    <row r="7" spans="1:20" ht="48" x14ac:dyDescent="0.2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t="s">
        <v>8323</v>
      </c>
      <c r="R7" t="s">
        <v>8327</v>
      </c>
      <c r="S7" s="14">
        <v>42713.941099537042</v>
      </c>
      <c r="T7" s="14">
        <v>42734.941099537042</v>
      </c>
    </row>
    <row r="8" spans="1:20" ht="64" x14ac:dyDescent="0.2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t="s">
        <v>8323</v>
      </c>
      <c r="R8" t="s">
        <v>8327</v>
      </c>
      <c r="S8" s="14">
        <v>42603.870520833334</v>
      </c>
      <c r="T8" s="14">
        <v>42628.870520833334</v>
      </c>
    </row>
    <row r="9" spans="1:20" ht="64" x14ac:dyDescent="0.2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t="s">
        <v>8323</v>
      </c>
      <c r="R9" t="s">
        <v>8327</v>
      </c>
      <c r="S9" s="14">
        <v>41026.958969907406</v>
      </c>
      <c r="T9" s="14">
        <v>41056.958969907406</v>
      </c>
    </row>
    <row r="10" spans="1:20" ht="64" x14ac:dyDescent="0.2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t="s">
        <v>8323</v>
      </c>
      <c r="R10" t="s">
        <v>8327</v>
      </c>
      <c r="S10" s="14">
        <v>40751.753298611111</v>
      </c>
      <c r="T10" s="14">
        <v>40787.25</v>
      </c>
    </row>
    <row r="11" spans="1:20" ht="48" x14ac:dyDescent="0.2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t="s">
        <v>8323</v>
      </c>
      <c r="R11" t="s">
        <v>8327</v>
      </c>
      <c r="S11" s="14">
        <v>41887.784062500003</v>
      </c>
      <c r="T11" s="14">
        <v>41917.784062500003</v>
      </c>
    </row>
    <row r="12" spans="1:20" ht="64" x14ac:dyDescent="0.2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t="s">
        <v>8323</v>
      </c>
      <c r="R12" t="s">
        <v>8327</v>
      </c>
      <c r="S12" s="14">
        <v>41569.698831018519</v>
      </c>
      <c r="T12" s="14">
        <v>41599.740497685183</v>
      </c>
    </row>
    <row r="13" spans="1:20" ht="48" x14ac:dyDescent="0.2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t="s">
        <v>8323</v>
      </c>
      <c r="R13" t="s">
        <v>8327</v>
      </c>
      <c r="S13" s="14">
        <v>41842.031597222223</v>
      </c>
      <c r="T13" s="14">
        <v>41872.031597222223</v>
      </c>
    </row>
    <row r="14" spans="1:20" ht="48" x14ac:dyDescent="0.2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t="s">
        <v>8323</v>
      </c>
      <c r="R14" t="s">
        <v>8327</v>
      </c>
      <c r="S14" s="14">
        <v>40304.20003472222</v>
      </c>
      <c r="T14" s="14">
        <v>40391.166666666664</v>
      </c>
    </row>
    <row r="15" spans="1:20" ht="48" x14ac:dyDescent="0.2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t="s">
        <v>8323</v>
      </c>
      <c r="R15" t="s">
        <v>8327</v>
      </c>
      <c r="S15" s="14">
        <v>42065.897719907407</v>
      </c>
      <c r="T15" s="14">
        <v>42095.856053240743</v>
      </c>
    </row>
    <row r="16" spans="1:20" ht="64" x14ac:dyDescent="0.2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t="s">
        <v>8323</v>
      </c>
      <c r="R16" t="s">
        <v>8327</v>
      </c>
      <c r="S16" s="14">
        <v>42496.981597222228</v>
      </c>
      <c r="T16" s="14">
        <v>42526.981597222228</v>
      </c>
    </row>
    <row r="17" spans="1:20" ht="64" x14ac:dyDescent="0.2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t="s">
        <v>8323</v>
      </c>
      <c r="R17" t="s">
        <v>8327</v>
      </c>
      <c r="S17" s="14">
        <v>40431.127650462964</v>
      </c>
      <c r="T17" s="14">
        <v>40476.127650462964</v>
      </c>
    </row>
    <row r="18" spans="1:20" ht="64" x14ac:dyDescent="0.2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t="s">
        <v>8323</v>
      </c>
      <c r="R18" t="s">
        <v>8327</v>
      </c>
      <c r="S18" s="14">
        <v>42218.872986111113</v>
      </c>
      <c r="T18" s="14">
        <v>42244.166666666672</v>
      </c>
    </row>
    <row r="19" spans="1:20" ht="64" x14ac:dyDescent="0.2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t="s">
        <v>8323</v>
      </c>
      <c r="R19" t="s">
        <v>8327</v>
      </c>
      <c r="S19" s="14">
        <v>41211.688750000001</v>
      </c>
      <c r="T19" s="14">
        <v>41241.730416666665</v>
      </c>
    </row>
    <row r="20" spans="1:20" ht="64" x14ac:dyDescent="0.2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t="s">
        <v>8323</v>
      </c>
      <c r="R20" t="s">
        <v>8327</v>
      </c>
      <c r="S20" s="14">
        <v>40878.758217592593</v>
      </c>
      <c r="T20" s="14">
        <v>40923.758217592593</v>
      </c>
    </row>
    <row r="21" spans="1:20" ht="48" x14ac:dyDescent="0.2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t="s">
        <v>8323</v>
      </c>
      <c r="R21" t="s">
        <v>8327</v>
      </c>
      <c r="S21" s="14">
        <v>40646.099097222221</v>
      </c>
      <c r="T21" s="14">
        <v>40691.099097222221</v>
      </c>
    </row>
  </sheetData>
  <conditionalFormatting sqref="F1:F2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1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6E714-CF53-6C4E-AD73-D0E3232586E1}">
  <dimension ref="A1:F6"/>
  <sheetViews>
    <sheetView workbookViewId="0">
      <selection activeCell="A20" sqref="A20"/>
    </sheetView>
  </sheetViews>
  <sheetFormatPr baseColWidth="10" defaultRowHeight="15" x14ac:dyDescent="0.2"/>
  <cols>
    <col min="1" max="1" width="28.6640625" bestFit="1" customWidth="1"/>
    <col min="2" max="2" width="71.5" customWidth="1"/>
    <col min="4" max="4" width="13.6640625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2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2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2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2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19C6-22BC-3743-B45D-10B1CF72EE75}">
  <dimension ref="A1:F14"/>
  <sheetViews>
    <sheetView zoomScale="90" zoomScaleNormal="90"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8364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BAACD-5665-D84C-8042-F241280848C9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2" spans="1:6" x14ac:dyDescent="0.2">
      <c r="A2" s="10" t="s">
        <v>8359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8314</v>
      </c>
      <c r="B6" s="12"/>
      <c r="C6" s="12">
        <v>78</v>
      </c>
      <c r="D6" s="12"/>
      <c r="E6" s="12"/>
      <c r="F6" s="12">
        <v>78</v>
      </c>
    </row>
    <row r="7" spans="1:6" x14ac:dyDescent="0.2">
      <c r="A7" s="11" t="s">
        <v>8342</v>
      </c>
      <c r="B7" s="12">
        <v>16</v>
      </c>
      <c r="C7" s="12"/>
      <c r="D7" s="12"/>
      <c r="E7" s="12"/>
      <c r="F7" s="12">
        <v>16</v>
      </c>
    </row>
    <row r="8" spans="1:6" x14ac:dyDescent="0.2">
      <c r="A8" s="11" t="s">
        <v>8330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8356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1" t="s">
        <v>8352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1" t="s">
        <v>8313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1" t="s">
        <v>8312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1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1" t="s">
        <v>8345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1" t="s">
        <v>8322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1" t="s">
        <v>8335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1" t="s">
        <v>8346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1" t="s">
        <v>8347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1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1" t="s">
        <v>8326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1" t="s">
        <v>8354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1" t="s">
        <v>8325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1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1" t="s">
        <v>8357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1" t="s">
        <v>8341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1" t="s">
        <v>8321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1" t="s">
        <v>8348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1" t="s">
        <v>8337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1" t="s">
        <v>8343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1" t="s">
        <v>8316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1" t="s">
        <v>8344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1" t="s">
        <v>8324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1" t="s">
        <v>8311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1" t="s">
        <v>8310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1" t="s">
        <v>8350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1" t="s">
        <v>8353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1" t="s">
        <v>8355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1" t="s">
        <v>8349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1" t="s">
        <v>8309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1" t="s">
        <v>8339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1" t="s">
        <v>8332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1" t="s">
        <v>8319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1" t="s">
        <v>8318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1" t="s">
        <v>8338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1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45D9-4DF0-584D-8CD9-503EC4A2444F}">
  <dimension ref="A1:F18"/>
  <sheetViews>
    <sheetView workbookViewId="0">
      <selection activeCell="K28" sqref="K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8315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Theater Outcomes by Launch Date</vt:lpstr>
      <vt:lpstr>Outcomes Based on Goals</vt:lpstr>
      <vt:lpstr>Descriptive Statistics</vt:lpstr>
      <vt:lpstr>PB Successful US KS</vt:lpstr>
      <vt:lpstr>PB Failed US KS</vt:lpstr>
      <vt:lpstr>IR Successful US KS</vt:lpstr>
      <vt:lpstr>IR Failed US KS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2021-11-19T04:01:10Z</dcterms:modified>
</cp:coreProperties>
</file>