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C:\Dateien\development\workspace\Python\DbQueryDataExpExcel\input\"/>
    </mc:Choice>
  </mc:AlternateContent>
  <xr:revisionPtr revIDLastSave="0" documentId="13_ncr:1_{03C07A69-2644-45C2-8F23-BC49E5B71DD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ckpit" sheetId="1" r:id="rId1"/>
    <sheet name="Pivots" sheetId="4" r:id="rId2"/>
    <sheet name="Page raw" sheetId="2" r:id="rId3"/>
    <sheet name="Task raw" sheetId="3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C40" i="1"/>
  <c r="C39" i="1"/>
  <c r="C38" i="1"/>
  <c r="C36" i="1"/>
  <c r="C22" i="1"/>
  <c r="C21" i="1"/>
  <c r="C20" i="1"/>
  <c r="C19" i="1"/>
  <c r="C10" i="1"/>
  <c r="C9" i="1"/>
  <c r="C8" i="1"/>
  <c r="C6" i="1"/>
  <c r="AO5" i="1"/>
  <c r="C5" i="1"/>
  <c r="AO4" i="1"/>
  <c r="AM4" i="1"/>
  <c r="AM5" i="1" s="1"/>
  <c r="AM6" i="1" s="1"/>
  <c r="AG4" i="1"/>
  <c r="AI4" i="1" s="1"/>
  <c r="AP3" i="1"/>
  <c r="AN3" i="1"/>
  <c r="AN4" i="1" s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C3" i="1"/>
  <c r="AJ3" i="1" s="1"/>
  <c r="AP4" i="1" l="1"/>
  <c r="AP5" i="1" s="1"/>
  <c r="AM7" i="1"/>
  <c r="AO6" i="1"/>
  <c r="AP6" i="1" s="1"/>
  <c r="AJ4" i="1"/>
  <c r="AG5" i="1"/>
  <c r="AH3" i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I5" i="1" l="1"/>
  <c r="AJ5" i="1" s="1"/>
  <c r="AG6" i="1"/>
  <c r="AO7" i="1"/>
  <c r="AP7" i="1" s="1"/>
  <c r="AM8" i="1"/>
  <c r="AI6" i="1" l="1"/>
  <c r="AJ6" i="1" s="1"/>
  <c r="AG7" i="1"/>
  <c r="AO8" i="1"/>
  <c r="AP8" i="1" s="1"/>
  <c r="AM9" i="1"/>
  <c r="AI7" i="1" l="1"/>
  <c r="AJ7" i="1" s="1"/>
  <c r="AG8" i="1"/>
  <c r="AM10" i="1"/>
  <c r="AO9" i="1"/>
  <c r="AP9" i="1" s="1"/>
  <c r="AI8" i="1" l="1"/>
  <c r="AJ8" i="1" s="1"/>
  <c r="AG9" i="1"/>
  <c r="AO10" i="1"/>
  <c r="AP10" i="1" s="1"/>
  <c r="AM11" i="1"/>
  <c r="AO11" i="1" l="1"/>
  <c r="AP11" i="1" s="1"/>
  <c r="AM12" i="1"/>
  <c r="AG10" i="1"/>
  <c r="AI9" i="1"/>
  <c r="AJ9" i="1" s="1"/>
  <c r="AG11" i="1" l="1"/>
  <c r="AI10" i="1"/>
  <c r="AJ10" i="1" s="1"/>
  <c r="AO12" i="1"/>
  <c r="AP12" i="1" s="1"/>
  <c r="AM13" i="1"/>
  <c r="AG12" i="1" l="1"/>
  <c r="AI11" i="1"/>
  <c r="AJ11" i="1" s="1"/>
  <c r="AO13" i="1"/>
  <c r="AP13" i="1" s="1"/>
  <c r="AM14" i="1"/>
  <c r="AO14" i="1" l="1"/>
  <c r="AP14" i="1" s="1"/>
  <c r="AM15" i="1"/>
  <c r="AG13" i="1"/>
  <c r="AI12" i="1"/>
  <c r="AJ12" i="1" s="1"/>
  <c r="AG14" i="1" l="1"/>
  <c r="AI13" i="1"/>
  <c r="AJ13" i="1" s="1"/>
  <c r="AO15" i="1"/>
  <c r="AP15" i="1" s="1"/>
  <c r="AM16" i="1"/>
  <c r="AO16" i="1" l="1"/>
  <c r="AP16" i="1" s="1"/>
  <c r="AM17" i="1"/>
  <c r="AG15" i="1"/>
  <c r="AI14" i="1"/>
  <c r="AJ14" i="1" s="1"/>
  <c r="AO17" i="1" l="1"/>
  <c r="AP17" i="1" s="1"/>
  <c r="AM18" i="1"/>
  <c r="AG16" i="1"/>
  <c r="AI15" i="1"/>
  <c r="AJ15" i="1" s="1"/>
  <c r="AO18" i="1" l="1"/>
  <c r="AP18" i="1" s="1"/>
  <c r="AM19" i="1"/>
  <c r="AG17" i="1"/>
  <c r="AI16" i="1"/>
  <c r="AJ16" i="1" s="1"/>
  <c r="AG18" i="1" l="1"/>
  <c r="AI17" i="1"/>
  <c r="AJ17" i="1" s="1"/>
  <c r="AO19" i="1"/>
  <c r="AP19" i="1" s="1"/>
  <c r="AM20" i="1"/>
  <c r="AO20" i="1" l="1"/>
  <c r="AP20" i="1" s="1"/>
  <c r="AM21" i="1"/>
  <c r="AG19" i="1"/>
  <c r="AI18" i="1"/>
  <c r="AJ18" i="1" s="1"/>
  <c r="AG20" i="1" l="1"/>
  <c r="AI19" i="1"/>
  <c r="AJ19" i="1" s="1"/>
  <c r="AO21" i="1"/>
  <c r="AP21" i="1" s="1"/>
  <c r="AM22" i="1"/>
  <c r="AO22" i="1" l="1"/>
  <c r="AP22" i="1" s="1"/>
  <c r="AM23" i="1"/>
  <c r="AI20" i="1"/>
  <c r="AJ20" i="1" s="1"/>
  <c r="AG21" i="1"/>
  <c r="AI21" i="1" l="1"/>
  <c r="AJ21" i="1" s="1"/>
  <c r="AG22" i="1"/>
  <c r="AO23" i="1"/>
  <c r="AP23" i="1" s="1"/>
  <c r="AM24" i="1"/>
  <c r="AO24" i="1" l="1"/>
  <c r="AP24" i="1" s="1"/>
  <c r="AP25" i="1" s="1"/>
  <c r="AM25" i="1"/>
  <c r="AO25" i="1" s="1"/>
  <c r="AI22" i="1"/>
  <c r="AJ22" i="1" s="1"/>
  <c r="AG23" i="1"/>
  <c r="AI23" i="1" l="1"/>
  <c r="AJ23" i="1" s="1"/>
  <c r="AG24" i="1"/>
  <c r="AI24" i="1" l="1"/>
  <c r="AJ24" i="1" s="1"/>
  <c r="AJ25" i="1" s="1"/>
  <c r="AG25" i="1"/>
  <c r="AI25" i="1" s="1"/>
</calcChain>
</file>

<file path=xl/sharedStrings.xml><?xml version="1.0" encoding="utf-8"?>
<sst xmlns="http://schemas.openxmlformats.org/spreadsheetml/2006/main" count="66" uniqueCount="50">
  <si>
    <t xml:space="preserve">A&amp;O Repainting Report as per </t>
  </si>
  <si>
    <t>04.10.2024</t>
  </si>
  <si>
    <t>Project:</t>
  </si>
  <si>
    <t>VISTA A&amp;O. APEX REFACTORING OF VISTA TO APEX 23</t>
  </si>
  <si>
    <t>PAGES</t>
  </si>
  <si>
    <t>DATE</t>
  </si>
  <si>
    <t>PLANNED</t>
  </si>
  <si>
    <t>NUMBERS</t>
  </si>
  <si>
    <t>ACTUAL</t>
  </si>
  <si>
    <t>TASKS</t>
  </si>
  <si>
    <t>NUMBER</t>
  </si>
  <si>
    <t>Number of Pages:</t>
  </si>
  <si>
    <t>- Vista A&amp;O - Repainting</t>
  </si>
  <si>
    <t>Start Repainting:</t>
  </si>
  <si>
    <t>Page Type Normal:</t>
  </si>
  <si>
    <t>Page Type Modal Dialog:</t>
  </si>
  <si>
    <t>Documentation</t>
  </si>
  <si>
    <t>Confluence:</t>
  </si>
  <si>
    <t>Vista A&amp;O Project</t>
  </si>
  <si>
    <t>Number of Pages Priority 1:</t>
  </si>
  <si>
    <t>Jira Structure:</t>
  </si>
  <si>
    <t>Vista A&amp;O Jira Structure</t>
  </si>
  <si>
    <t>Number of Pages Priority 2:</t>
  </si>
  <si>
    <t>Number of Pages Priority 3:</t>
  </si>
  <si>
    <t>Number of Page Status OPEN:</t>
  </si>
  <si>
    <t>Number of Page Status IN PROGRESS:</t>
  </si>
  <si>
    <t>Number of Page Status TESTABLE:</t>
  </si>
  <si>
    <t>Number of Page Status TEST OK:</t>
  </si>
  <si>
    <t>Ende Repainting</t>
  </si>
  <si>
    <t>Number of Tasks:</t>
  </si>
  <si>
    <t>Number of Tasks Status OPEN:</t>
  </si>
  <si>
    <t>Number of Tasks Status IN PROGRESS:</t>
  </si>
  <si>
    <t>Number of Tasks Status TESTABLE:</t>
  </si>
  <si>
    <t>Number of Tasks Status TEST OK:</t>
  </si>
  <si>
    <t>OPEN</t>
  </si>
  <si>
    <t>LENNART SCHULTZ</t>
  </si>
  <si>
    <t>MARVIN DILG</t>
  </si>
  <si>
    <t>IN PROGRESS</t>
  </si>
  <si>
    <t>ALBERTO MONJE</t>
  </si>
  <si>
    <t>RAINER KOHNERT</t>
  </si>
  <si>
    <t>SASCHA KINDER</t>
  </si>
  <si>
    <t>MATTHIAS ROM</t>
  </si>
  <si>
    <t>GEORGIOS ANTONIADIS</t>
  </si>
  <si>
    <t>PATRICK SCHWINDT</t>
  </si>
  <si>
    <t>MICHAEL VOSS</t>
  </si>
  <si>
    <t>Zeilenbeschriftungen</t>
  </si>
  <si>
    <t>Gesamtergebnis</t>
  </si>
  <si>
    <t>Spaltenbeschriftungen</t>
  </si>
  <si>
    <t>Anzahl von STATUS</t>
  </si>
  <si>
    <t>(Leer)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</si>
</sst>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4" fillId="0" borderId="0" xfId="0" applyFont="1"/>
    <xf numFmtId="0" fontId="6" fillId="5" borderId="0" xfId="0" applyFont="1" applyFill="1"/>
    <xf numFmtId="0" fontId="9" fillId="5" borderId="0" xfId="0" applyFont="1" applyFill="1"/>
    <xf numFmtId="0" fontId="7" fillId="5" borderId="0" xfId="0" applyFont="1" applyFill="1"/>
    <xf numFmtId="0" fontId="7" fillId="5" borderId="0" xfId="0" quotePrefix="1" applyFont="1" applyFill="1"/>
    <xf numFmtId="0" fontId="8" fillId="5" borderId="0" xfId="1" applyFont="1" applyFill="1"/>
    <xf numFmtId="0" fontId="0" fillId="5" borderId="0" xfId="0" applyFill="1"/>
    <xf numFmtId="0" fontId="1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4" fillId="0" borderId="0" xfId="0" applyNumberFormat="1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2" borderId="0" xfId="0" applyFill="1"/>
    <xf numFmtId="0" fontId="0" fillId="0" borderId="0" xfId="0"/>
    <xf numFmtId="0" fontId="0" fillId="3" borderId="0" xfId="0" applyFill="1"/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Page Type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 w="19050">
              <a:solidFill>
                <a:schemeClr val="bg1"/>
              </a:solidFill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Cockpit!$B$5:$B$6</c:f>
              <c:strCache>
                <c:ptCount val="2"/>
                <c:pt idx="0">
                  <c:v>Page Type Normal:</c:v>
                </c:pt>
                <c:pt idx="1">
                  <c:v>Page Type Modal Dialog:</c:v>
                </c:pt>
              </c:strCache>
            </c:strRef>
          </c:cat>
          <c:val>
            <c:numRef>
              <c:f>Cockpit!$C$5:$C$6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5-4EEE-B4B6-7081AECEE7CF}"/>
            </c:ext>
          </c:extLst>
        </c:ser>
        <c:ser>
          <c:idx val="1"/>
          <c:order val="1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D75-4EEE-B4B6-7081AECEE7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D75-4EEE-B4B6-7081AECEE7CF}"/>
              </c:ext>
            </c:extLst>
          </c:dPt>
          <c:cat>
            <c:strRef>
              <c:f>Cockpit!$B$5:$B$6</c:f>
              <c:strCache>
                <c:ptCount val="2"/>
                <c:pt idx="0">
                  <c:v>Page Type Normal:</c:v>
                </c:pt>
                <c:pt idx="1">
                  <c:v>Page Type Modal Dialog:</c:v>
                </c:pt>
              </c:strCache>
            </c:strRef>
          </c:cat>
          <c:val>
            <c:numRef>
              <c:f>Cockpit!$C$5:$C$6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75-4EEE-B4B6-7081AECEE7CF}"/>
            </c:ext>
          </c:extLst>
        </c:ser>
        <c:ser>
          <c:idx val="2"/>
          <c:order val="2"/>
          <c:spPr>
            <a:ln>
              <a:prstDash val="solid"/>
            </a:ln>
          </c:spPr>
          <c:cat>
            <c:strRef>
              <c:f>Cockpit!$B$5:$B$6</c:f>
              <c:strCache>
                <c:ptCount val="2"/>
                <c:pt idx="0">
                  <c:v>Page Type Normal:</c:v>
                </c:pt>
                <c:pt idx="1">
                  <c:v>Page Type Modal Dialog:</c:v>
                </c:pt>
              </c:strCache>
            </c:strRef>
          </c:cat>
          <c:val>
            <c:numRef>
              <c:f>Cockpit!$C$5:$C$6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75-4EEE-B4B6-7081AECEE7CF}"/>
            </c:ext>
          </c:extLst>
        </c:ser>
        <c:ser>
          <c:idx val="3"/>
          <c:order val="3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1D75-4EEE-B4B6-7081AECEE7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1D75-4EEE-B4B6-7081AECEE7CF}"/>
              </c:ext>
            </c:extLst>
          </c:dPt>
          <c:cat>
            <c:strRef>
              <c:f>Cockpit!$B$5:$B$6</c:f>
              <c:strCache>
                <c:ptCount val="2"/>
                <c:pt idx="0">
                  <c:v>Page Type Normal:</c:v>
                </c:pt>
                <c:pt idx="1">
                  <c:v>Page Type Modal Dialog:</c:v>
                </c:pt>
              </c:strCache>
            </c:strRef>
          </c:cat>
          <c:val>
            <c:numRef>
              <c:f>Cockpit!$C$5:$C$6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D75-4EEE-B4B6-7081AECEE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1"/>
  </c:chart>
  <c:spPr>
    <a:ln>
      <a:solidFill>
        <a:sysClr val="windowText" lastClr="000000"/>
      </a:solidFill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Priority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E37-427A-B320-443C84641A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E37-427A-B320-443C84641A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E37-427A-B320-443C84641A6D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Cockpit!$B$8:$B$10</c:f>
              <c:strCache>
                <c:ptCount val="3"/>
                <c:pt idx="0">
                  <c:v>Number of Pages Priority 1:</c:v>
                </c:pt>
                <c:pt idx="1">
                  <c:v>Number of Pages Priority 2:</c:v>
                </c:pt>
                <c:pt idx="2">
                  <c:v>Number of Pages Priority 3:</c:v>
                </c:pt>
              </c:strCache>
            </c:strRef>
          </c:cat>
          <c:val>
            <c:numRef>
              <c:f>Cockpit!$C$8:$C$10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37-427A-B320-443C84641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/>
      </a:solidFill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Pages Status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D5F-463C-A1F4-2B5AFA5DD5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D5F-463C-A1F4-2B5AFA5DD5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D5F-463C-A1F4-2B5AFA5DD5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D5F-463C-A1F4-2B5AFA5DD5B3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Cockpit!$B$19:$B$22</c:f>
              <c:strCache>
                <c:ptCount val="4"/>
                <c:pt idx="0">
                  <c:v>Number of Page Status OPEN:</c:v>
                </c:pt>
                <c:pt idx="1">
                  <c:v>Number of Page Status IN PROGRESS:</c:v>
                </c:pt>
                <c:pt idx="2">
                  <c:v>Number of Page Status TESTABLE:</c:v>
                </c:pt>
                <c:pt idx="3">
                  <c:v>Number of Page Status TEST OK:</c:v>
                </c:pt>
              </c:strCache>
            </c:strRef>
          </c:cat>
          <c:val>
            <c:numRef>
              <c:f>Cockpit!$C$19:$C$22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5F-463C-A1F4-2B5AFA5D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Burn Down Chart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Cockpit!$AH$2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Cockpit!$AG$3:$AG$25</c:f>
              <c:numCache>
                <c:formatCode>m/d/yyyy</c:formatCode>
                <c:ptCount val="23"/>
                <c:pt idx="0">
                  <c:v>45543</c:v>
                </c:pt>
                <c:pt idx="1">
                  <c:v>45544</c:v>
                </c:pt>
                <c:pt idx="2">
                  <c:v>45545</c:v>
                </c:pt>
                <c:pt idx="3">
                  <c:v>45546</c:v>
                </c:pt>
                <c:pt idx="4">
                  <c:v>45547</c:v>
                </c:pt>
                <c:pt idx="5">
                  <c:v>45548</c:v>
                </c:pt>
                <c:pt idx="6">
                  <c:v>45549</c:v>
                </c:pt>
                <c:pt idx="7">
                  <c:v>45550</c:v>
                </c:pt>
                <c:pt idx="8">
                  <c:v>45551</c:v>
                </c:pt>
                <c:pt idx="9">
                  <c:v>45552</c:v>
                </c:pt>
                <c:pt idx="10">
                  <c:v>45553</c:v>
                </c:pt>
                <c:pt idx="11">
                  <c:v>45554</c:v>
                </c:pt>
                <c:pt idx="12">
                  <c:v>45555</c:v>
                </c:pt>
                <c:pt idx="13">
                  <c:v>45556</c:v>
                </c:pt>
                <c:pt idx="14">
                  <c:v>45557</c:v>
                </c:pt>
                <c:pt idx="15">
                  <c:v>45558</c:v>
                </c:pt>
                <c:pt idx="16">
                  <c:v>45559</c:v>
                </c:pt>
                <c:pt idx="17">
                  <c:v>45560</c:v>
                </c:pt>
                <c:pt idx="18">
                  <c:v>45561</c:v>
                </c:pt>
                <c:pt idx="19">
                  <c:v>45562</c:v>
                </c:pt>
                <c:pt idx="20">
                  <c:v>45563</c:v>
                </c:pt>
                <c:pt idx="21">
                  <c:v>45564</c:v>
                </c:pt>
                <c:pt idx="22">
                  <c:v>45565</c:v>
                </c:pt>
              </c:numCache>
            </c:numRef>
          </c:cat>
          <c:val>
            <c:numRef>
              <c:f>Cockpit!$AH$3:$AH$25</c:f>
              <c:numCache>
                <c:formatCode>General</c:formatCode>
                <c:ptCount val="23"/>
                <c:pt idx="0">
                  <c:v>0</c:v>
                </c:pt>
                <c:pt idx="1">
                  <c:v>-9</c:v>
                </c:pt>
                <c:pt idx="2">
                  <c:v>-18</c:v>
                </c:pt>
                <c:pt idx="3">
                  <c:v>-27</c:v>
                </c:pt>
                <c:pt idx="4">
                  <c:v>-36</c:v>
                </c:pt>
                <c:pt idx="5">
                  <c:v>-45</c:v>
                </c:pt>
                <c:pt idx="6">
                  <c:v>-54</c:v>
                </c:pt>
                <c:pt idx="7">
                  <c:v>-63</c:v>
                </c:pt>
                <c:pt idx="8">
                  <c:v>-72</c:v>
                </c:pt>
                <c:pt idx="9">
                  <c:v>-81</c:v>
                </c:pt>
                <c:pt idx="10">
                  <c:v>-90</c:v>
                </c:pt>
                <c:pt idx="11">
                  <c:v>-99</c:v>
                </c:pt>
                <c:pt idx="12">
                  <c:v>-108</c:v>
                </c:pt>
                <c:pt idx="13">
                  <c:v>-117</c:v>
                </c:pt>
                <c:pt idx="14">
                  <c:v>-126</c:v>
                </c:pt>
                <c:pt idx="15">
                  <c:v>-135</c:v>
                </c:pt>
                <c:pt idx="16">
                  <c:v>-144</c:v>
                </c:pt>
                <c:pt idx="17">
                  <c:v>-153</c:v>
                </c:pt>
                <c:pt idx="18">
                  <c:v>-162</c:v>
                </c:pt>
                <c:pt idx="19">
                  <c:v>-171</c:v>
                </c:pt>
                <c:pt idx="20">
                  <c:v>-180</c:v>
                </c:pt>
                <c:pt idx="21">
                  <c:v>-189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2-404F-B9A6-21D79C0AAFF1}"/>
            </c:ext>
          </c:extLst>
        </c:ser>
        <c:ser>
          <c:idx val="1"/>
          <c:order val="1"/>
          <c:tx>
            <c:strRef>
              <c:f>Cockpit!$AJ$2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Cockpit!$AG$3:$AG$25</c:f>
              <c:numCache>
                <c:formatCode>m/d/yyyy</c:formatCode>
                <c:ptCount val="23"/>
                <c:pt idx="0">
                  <c:v>45543</c:v>
                </c:pt>
                <c:pt idx="1">
                  <c:v>45544</c:v>
                </c:pt>
                <c:pt idx="2">
                  <c:v>45545</c:v>
                </c:pt>
                <c:pt idx="3">
                  <c:v>45546</c:v>
                </c:pt>
                <c:pt idx="4">
                  <c:v>45547</c:v>
                </c:pt>
                <c:pt idx="5">
                  <c:v>45548</c:v>
                </c:pt>
                <c:pt idx="6">
                  <c:v>45549</c:v>
                </c:pt>
                <c:pt idx="7">
                  <c:v>45550</c:v>
                </c:pt>
                <c:pt idx="8">
                  <c:v>45551</c:v>
                </c:pt>
                <c:pt idx="9">
                  <c:v>45552</c:v>
                </c:pt>
                <c:pt idx="10">
                  <c:v>45553</c:v>
                </c:pt>
                <c:pt idx="11">
                  <c:v>45554</c:v>
                </c:pt>
                <c:pt idx="12">
                  <c:v>45555</c:v>
                </c:pt>
                <c:pt idx="13">
                  <c:v>45556</c:v>
                </c:pt>
                <c:pt idx="14">
                  <c:v>45557</c:v>
                </c:pt>
                <c:pt idx="15">
                  <c:v>45558</c:v>
                </c:pt>
                <c:pt idx="16">
                  <c:v>45559</c:v>
                </c:pt>
                <c:pt idx="17">
                  <c:v>45560</c:v>
                </c:pt>
                <c:pt idx="18">
                  <c:v>45561</c:v>
                </c:pt>
                <c:pt idx="19">
                  <c:v>45562</c:v>
                </c:pt>
                <c:pt idx="20">
                  <c:v>45563</c:v>
                </c:pt>
                <c:pt idx="21">
                  <c:v>45564</c:v>
                </c:pt>
                <c:pt idx="22">
                  <c:v>45565</c:v>
                </c:pt>
              </c:numCache>
            </c:numRef>
          </c:cat>
          <c:val>
            <c:numRef>
              <c:f>Cockpit!$AJ$3:$AJ$25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D2-404F-B9A6-21D79C0A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877112"/>
        <c:axId val="459877472"/>
      </c:lineChart>
      <c:dateAx>
        <c:axId val="4598771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877472"/>
        <c:crosses val="autoZero"/>
        <c:auto val="1"/>
        <c:lblOffset val="100"/>
        <c:baseTimeUnit val="days"/>
      </c:dateAx>
      <c:valAx>
        <c:axId val="45987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87711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1"/>
  </c:chart>
  <c:spPr>
    <a:solidFill>
      <a:schemeClr val="bg1"/>
    </a:solidFill>
    <a:ln w="9525" cap="rnd" cmpd="sng" algn="ctr">
      <a:solidFill>
        <a:sysClr val="windowText" lastClr="000000"/>
      </a:solidFill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Tasks Status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A10-4BCA-A7A8-8ADC8F70CC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A10-4BCA-A7A8-8ADC8F70CC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A10-4BCA-A7A8-8ADC8F70CC3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A10-4BCA-A7A8-8ADC8F70CC31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Cockpit!$B$38:$B$41</c:f>
              <c:strCache>
                <c:ptCount val="4"/>
                <c:pt idx="0">
                  <c:v>Number of Tasks Status OPEN:</c:v>
                </c:pt>
                <c:pt idx="1">
                  <c:v>Number of Tasks Status IN PROGRESS:</c:v>
                </c:pt>
                <c:pt idx="2">
                  <c:v>Number of Tasks Status TESTABLE:</c:v>
                </c:pt>
                <c:pt idx="3">
                  <c:v>Number of Tasks Status TEST OK:</c:v>
                </c:pt>
              </c:strCache>
            </c:strRef>
          </c:cat>
          <c:val>
            <c:numRef>
              <c:f>Cockpit!$C$38:$C$41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10-4BCA-A7A8-8ADC8F70C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Burn</a:t>
            </a:r>
            <a:r>
              <a:rPr lang="de-DE" baseline="0"/>
              <a:t> Down Chart</a:t>
            </a:r>
            <a:endParaRPr lang="de-DE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Cockpit!$AN$2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Cockpit!$AM$3:$AM$25</c:f>
              <c:numCache>
                <c:formatCode>m/d/yyyy</c:formatCode>
                <c:ptCount val="23"/>
                <c:pt idx="0">
                  <c:v>45543</c:v>
                </c:pt>
                <c:pt idx="1">
                  <c:v>45544</c:v>
                </c:pt>
                <c:pt idx="2">
                  <c:v>45545</c:v>
                </c:pt>
                <c:pt idx="3">
                  <c:v>45546</c:v>
                </c:pt>
                <c:pt idx="4">
                  <c:v>45547</c:v>
                </c:pt>
                <c:pt idx="5">
                  <c:v>45548</c:v>
                </c:pt>
                <c:pt idx="6">
                  <c:v>45549</c:v>
                </c:pt>
                <c:pt idx="7">
                  <c:v>45550</c:v>
                </c:pt>
                <c:pt idx="8">
                  <c:v>45551</c:v>
                </c:pt>
                <c:pt idx="9">
                  <c:v>45552</c:v>
                </c:pt>
                <c:pt idx="10">
                  <c:v>45553</c:v>
                </c:pt>
                <c:pt idx="11">
                  <c:v>45554</c:v>
                </c:pt>
                <c:pt idx="12">
                  <c:v>45555</c:v>
                </c:pt>
                <c:pt idx="13">
                  <c:v>45556</c:v>
                </c:pt>
                <c:pt idx="14">
                  <c:v>45557</c:v>
                </c:pt>
                <c:pt idx="15">
                  <c:v>45558</c:v>
                </c:pt>
                <c:pt idx="16">
                  <c:v>45559</c:v>
                </c:pt>
                <c:pt idx="17">
                  <c:v>45560</c:v>
                </c:pt>
                <c:pt idx="18">
                  <c:v>45561</c:v>
                </c:pt>
                <c:pt idx="19">
                  <c:v>45562</c:v>
                </c:pt>
                <c:pt idx="20">
                  <c:v>45563</c:v>
                </c:pt>
                <c:pt idx="21">
                  <c:v>45564</c:v>
                </c:pt>
                <c:pt idx="22">
                  <c:v>45565</c:v>
                </c:pt>
              </c:numCache>
            </c:numRef>
          </c:cat>
          <c:val>
            <c:numRef>
              <c:f>Cockpit!$AN$3:$AN$25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A-4321-AD94-9FB22D814DCB}"/>
            </c:ext>
          </c:extLst>
        </c:ser>
        <c:ser>
          <c:idx val="1"/>
          <c:order val="1"/>
          <c:tx>
            <c:strRef>
              <c:f>Cockpit!$AP$2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Cockpit!$AM$3:$AM$25</c:f>
              <c:numCache>
                <c:formatCode>m/d/yyyy</c:formatCode>
                <c:ptCount val="23"/>
                <c:pt idx="0">
                  <c:v>45543</c:v>
                </c:pt>
                <c:pt idx="1">
                  <c:v>45544</c:v>
                </c:pt>
                <c:pt idx="2">
                  <c:v>45545</c:v>
                </c:pt>
                <c:pt idx="3">
                  <c:v>45546</c:v>
                </c:pt>
                <c:pt idx="4">
                  <c:v>45547</c:v>
                </c:pt>
                <c:pt idx="5">
                  <c:v>45548</c:v>
                </c:pt>
                <c:pt idx="6">
                  <c:v>45549</c:v>
                </c:pt>
                <c:pt idx="7">
                  <c:v>45550</c:v>
                </c:pt>
                <c:pt idx="8">
                  <c:v>45551</c:v>
                </c:pt>
                <c:pt idx="9">
                  <c:v>45552</c:v>
                </c:pt>
                <c:pt idx="10">
                  <c:v>45553</c:v>
                </c:pt>
                <c:pt idx="11">
                  <c:v>45554</c:v>
                </c:pt>
                <c:pt idx="12">
                  <c:v>45555</c:v>
                </c:pt>
                <c:pt idx="13">
                  <c:v>45556</c:v>
                </c:pt>
                <c:pt idx="14">
                  <c:v>45557</c:v>
                </c:pt>
                <c:pt idx="15">
                  <c:v>45558</c:v>
                </c:pt>
                <c:pt idx="16">
                  <c:v>45559</c:v>
                </c:pt>
                <c:pt idx="17">
                  <c:v>45560</c:v>
                </c:pt>
                <c:pt idx="18">
                  <c:v>45561</c:v>
                </c:pt>
                <c:pt idx="19">
                  <c:v>45562</c:v>
                </c:pt>
                <c:pt idx="20">
                  <c:v>45563</c:v>
                </c:pt>
                <c:pt idx="21">
                  <c:v>45564</c:v>
                </c:pt>
                <c:pt idx="22">
                  <c:v>45565</c:v>
                </c:pt>
              </c:numCache>
            </c:numRef>
          </c:cat>
          <c:val>
            <c:numRef>
              <c:f>Cockpit!$AP$3:$AP$25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6A-4321-AD94-9FB22D814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452160"/>
        <c:axId val="640455400"/>
      </c:lineChart>
      <c:dateAx>
        <c:axId val="6404521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0455400"/>
        <c:crosses val="autoZero"/>
        <c:auto val="1"/>
        <c:lblOffset val="100"/>
        <c:baseTimeUnit val="days"/>
      </c:dateAx>
      <c:valAx>
        <c:axId val="64045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045216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424141</xdr:colOff>
      <xdr:row>2</xdr:row>
      <xdr:rowOff>23812</xdr:rowOff>
    </xdr:from>
    <xdr:to>
      <xdr:col>13</xdr:col>
      <xdr:colOff>123823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23812</xdr:colOff>
      <xdr:row>2</xdr:row>
      <xdr:rowOff>14287</xdr:rowOff>
    </xdr:from>
    <xdr:to>
      <xdr:col>21</xdr:col>
      <xdr:colOff>328612</xdr:colOff>
      <xdr:row>16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427222</xdr:colOff>
      <xdr:row>17</xdr:row>
      <xdr:rowOff>100012</xdr:rowOff>
    </xdr:from>
    <xdr:to>
      <xdr:col>13</xdr:col>
      <xdr:colOff>126904</xdr:colOff>
      <xdr:row>31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9525</xdr:colOff>
      <xdr:row>17</xdr:row>
      <xdr:rowOff>119062</xdr:rowOff>
    </xdr:from>
    <xdr:to>
      <xdr:col>21</xdr:col>
      <xdr:colOff>314325</xdr:colOff>
      <xdr:row>32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467284</xdr:colOff>
      <xdr:row>35</xdr:row>
      <xdr:rowOff>12606</xdr:rowOff>
    </xdr:from>
    <xdr:to>
      <xdr:col>13</xdr:col>
      <xdr:colOff>166966</xdr:colOff>
      <xdr:row>49</xdr:row>
      <xdr:rowOff>88806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52387</xdr:colOff>
      <xdr:row>34</xdr:row>
      <xdr:rowOff>174251</xdr:rowOff>
    </xdr:from>
    <xdr:to>
      <xdr:col>21</xdr:col>
      <xdr:colOff>357187</xdr:colOff>
      <xdr:row>49</xdr:row>
      <xdr:rowOff>83763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. Deter" refreshedDate="45569.947937384262" createdVersion="8" refreshedVersion="8" minRefreshableVersion="3" recordCount="7" xr:uid="{E86D8BCE-668E-40B6-82C1-7031B8B9DC39}">
  <cacheSource type="worksheet">
    <worksheetSource ref="A1:J10000" sheet="Task raw"/>
  </cacheSource>
  <cacheFields count="10">
    <cacheField name="ID" numFmtId="0">
      <sharedItems containsString="0" containsBlank="1" containsNumber="1" containsInteger="1" minValue="1" maxValue="7"/>
    </cacheField>
    <cacheField name="PAGE_ID" numFmtId="0">
      <sharedItems containsString="0" containsBlank="1" containsNumber="1" containsInteger="1" minValue="6202" maxValue="6204"/>
    </cacheField>
    <cacheField name="STATUS" numFmtId="0">
      <sharedItems containsBlank="1" count="3">
        <s v="OPEN"/>
        <s v="IN PROGRESS"/>
        <m/>
      </sharedItems>
    </cacheField>
    <cacheField name="PRIORITY" numFmtId="0">
      <sharedItems containsString="0" containsBlank="1" containsNumber="1" containsInteger="1" minValue="1" maxValue="3"/>
    </cacheField>
    <cacheField name="START_DATE" numFmtId="0">
      <sharedItems containsNonDate="0" containsString="0" containsBlank="1"/>
    </cacheField>
    <cacheField name="FINISH_DATE" numFmtId="0">
      <sharedItems containsNonDate="0" containsString="0" containsBlank="1"/>
    </cacheField>
    <cacheField name="DESCRIPTION" numFmtId="0">
      <sharedItems containsNonDate="0" containsString="0" containsBlank="1"/>
    </cacheField>
    <cacheField name="CLUSTER_NAME" numFmtId="0">
      <sharedItems containsBlank="1"/>
    </cacheField>
    <cacheField name="DEVELOPER" numFmtId="0">
      <sharedItems containsBlank="1" count="6">
        <s v="LENNART SCHULTZ"/>
        <s v="ALBERTO MONJE"/>
        <s v="SASCHA KINDER"/>
        <s v="GEORGIOS ANTONIADIS"/>
        <s v="MICHAEL VOSS"/>
        <m/>
      </sharedItems>
    </cacheField>
    <cacheField name="TESTER" numFmtId="0">
      <sharedItems containsBlank="1" count="5">
        <s v="MARVIN DILG"/>
        <s v="RAINER KOHNERT"/>
        <s v="MATTHIAS ROM"/>
        <s v="PATRICK SCHWIND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2"/>
    <n v="6202"/>
    <x v="0"/>
    <n v="2"/>
    <m/>
    <m/>
    <m/>
    <s v="All columns need Header"/>
    <x v="0"/>
    <x v="0"/>
  </r>
  <r>
    <n v="3"/>
    <n v="6202"/>
    <x v="1"/>
    <n v="3"/>
    <m/>
    <m/>
    <m/>
    <s v="All labels left of field"/>
    <x v="1"/>
    <x v="1"/>
  </r>
  <r>
    <n v="4"/>
    <n v="6204"/>
    <x v="0"/>
    <n v="1"/>
    <m/>
    <m/>
    <m/>
    <s v="HOYER Logo oben rechts"/>
    <x v="2"/>
    <x v="2"/>
  </r>
  <r>
    <n v="6"/>
    <n v="6204"/>
    <x v="0"/>
    <n v="1"/>
    <m/>
    <m/>
    <m/>
    <s v="Right-align columns"/>
    <x v="3"/>
    <x v="3"/>
  </r>
  <r>
    <n v="7"/>
    <n v="6204"/>
    <x v="0"/>
    <n v="1"/>
    <m/>
    <m/>
    <m/>
    <s v="All columns need Header"/>
    <x v="4"/>
    <x v="0"/>
  </r>
  <r>
    <n v="1"/>
    <n v="6202"/>
    <x v="1"/>
    <n v="2"/>
    <m/>
    <m/>
    <m/>
    <s v="HOYER Logo oben rechts"/>
    <x v="3"/>
    <x v="0"/>
  </r>
  <r>
    <m/>
    <m/>
    <x v="2"/>
    <m/>
    <m/>
    <m/>
    <m/>
    <m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0F9C21-F28E-4399-9886-410BA5E22D42}" name="PivotTable2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J3:N10" firstHeaderRow="1" firstDataRow="2" firstDataCol="1"/>
  <pivotFields count="10">
    <pivotField showAll="0"/>
    <pivotField showAll="0"/>
    <pivotField axis="axisCol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2"/>
        <item x="3"/>
        <item x="1"/>
        <item x="4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Anzahl von STATU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9413E5-4C66-4839-BFC1-CE21CF97F2D4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B3:F11" firstHeaderRow="1" firstDataRow="2" firstDataCol="1"/>
  <pivotFields count="10">
    <pivotField showAll="0"/>
    <pivotField showAll="0"/>
    <pivotField axis="axisCol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7">
        <item x="1"/>
        <item x="3"/>
        <item x="0"/>
        <item x="4"/>
        <item x="2"/>
        <item x="5"/>
        <item t="default"/>
      </items>
    </pivotField>
    <pivotField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Anzahl von STATU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jira-hoyer.apps.teamworkx.cloud/secure/StructureBoard.jspa?s=8" TargetMode="External"/><Relationship Id="rId1" Type="http://schemas.openxmlformats.org/officeDocument/2006/relationships/hyperlink" Target="https://confluence-hoyer.apps.teamworkx.cloud/pages/viewpage.action?pageId=275585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P50"/>
  <sheetViews>
    <sheetView tabSelected="1" zoomScale="85" zoomScaleNormal="85" workbookViewId="0"/>
  </sheetViews>
  <sheetFormatPr baseColWidth="10" defaultColWidth="9.140625" defaultRowHeight="15" x14ac:dyDescent="0.25"/>
  <cols>
    <col min="1" max="1" width="4.5703125" customWidth="1"/>
    <col min="2" max="2" width="31.7109375" bestFit="1" customWidth="1"/>
    <col min="6" max="6" width="9.140625" customWidth="1"/>
    <col min="23" max="23" width="1.7109375" customWidth="1"/>
    <col min="24" max="24" width="17.5703125" bestFit="1" customWidth="1"/>
    <col min="25" max="25" width="77.85546875" customWidth="1"/>
    <col min="26" max="30" width="9.140625" customWidth="1"/>
    <col min="32" max="32" width="15.7109375" bestFit="1" customWidth="1"/>
    <col min="33" max="33" width="10.140625" bestFit="1" customWidth="1"/>
    <col min="34" max="34" width="10.140625" customWidth="1"/>
    <col min="38" max="38" width="15.7109375" bestFit="1" customWidth="1"/>
    <col min="39" max="39" width="10.140625" bestFit="1" customWidth="1"/>
  </cols>
  <sheetData>
    <row r="1" spans="2:42" ht="27.95" customHeight="1" x14ac:dyDescent="0.5">
      <c r="B1" s="9" t="s">
        <v>0</v>
      </c>
      <c r="F1" s="19" t="s">
        <v>1</v>
      </c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</row>
    <row r="2" spans="2:42" ht="18.75" customHeight="1" x14ac:dyDescent="0.3">
      <c r="B2" s="4"/>
      <c r="C2" s="4"/>
      <c r="D2" s="4"/>
      <c r="E2" s="4"/>
      <c r="F2" s="21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X2" s="10" t="s">
        <v>2</v>
      </c>
      <c r="Y2" s="11" t="s">
        <v>3</v>
      </c>
      <c r="AF2" s="1" t="s">
        <v>4</v>
      </c>
      <c r="AG2" s="2" t="s">
        <v>5</v>
      </c>
      <c r="AH2" s="2" t="s">
        <v>6</v>
      </c>
      <c r="AI2" s="2" t="s">
        <v>7</v>
      </c>
      <c r="AJ2" s="2" t="s">
        <v>8</v>
      </c>
      <c r="AK2" s="2"/>
      <c r="AL2" s="1" t="s">
        <v>9</v>
      </c>
      <c r="AM2" s="2" t="s">
        <v>5</v>
      </c>
      <c r="AN2" s="2" t="s">
        <v>6</v>
      </c>
      <c r="AO2" s="2" t="s">
        <v>10</v>
      </c>
      <c r="AP2" s="2" t="s">
        <v>8</v>
      </c>
    </row>
    <row r="3" spans="2:42" ht="15.75" customHeight="1" x14ac:dyDescent="0.25">
      <c r="B3" s="5" t="s">
        <v>11</v>
      </c>
      <c r="C3" s="5">
        <f>COUNTA('Page raw'!$B$2:$B5000)</f>
        <v>0</v>
      </c>
      <c r="D3" s="4"/>
      <c r="E3" s="4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X3" s="12"/>
      <c r="Y3" s="13" t="s">
        <v>12</v>
      </c>
      <c r="AF3" s="2" t="s">
        <v>13</v>
      </c>
      <c r="AG3" s="3">
        <v>45543</v>
      </c>
      <c r="AH3" s="2">
        <f>C3</f>
        <v>0</v>
      </c>
      <c r="AI3" s="2">
        <v>0</v>
      </c>
      <c r="AJ3" s="2">
        <f>C3</f>
        <v>0</v>
      </c>
      <c r="AK3" s="2"/>
      <c r="AL3" s="2" t="s">
        <v>13</v>
      </c>
      <c r="AM3" s="3">
        <v>45543</v>
      </c>
      <c r="AN3" s="2">
        <f>C36</f>
        <v>0</v>
      </c>
      <c r="AO3" s="2">
        <v>0</v>
      </c>
      <c r="AP3" s="2">
        <f>C36</f>
        <v>0</v>
      </c>
    </row>
    <row r="4" spans="2:42" ht="15.75" customHeight="1" x14ac:dyDescent="0.25">
      <c r="B4" s="4"/>
      <c r="C4" s="4"/>
      <c r="D4" s="4"/>
      <c r="E4" s="4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X4" s="12"/>
      <c r="Y4" s="12"/>
      <c r="AF4" s="2"/>
      <c r="AG4" s="3">
        <f t="shared" ref="AG4:AG25" si="0">AG3+1</f>
        <v>45544</v>
      </c>
      <c r="AH4" s="2">
        <f t="shared" ref="AH4:AH24" si="1">AH3-9</f>
        <v>-9</v>
      </c>
      <c r="AI4" s="2">
        <f>COUNTIFS('Page raw'!$E$2:$E$194,"TEST OK",'Page raw'!$H$2:$H$194,Cockpit!AG4)</f>
        <v>0</v>
      </c>
      <c r="AJ4" s="2">
        <f t="shared" ref="AJ4:AJ25" si="2">AJ3-AI4</f>
        <v>0</v>
      </c>
      <c r="AK4" s="2"/>
      <c r="AL4" s="2"/>
      <c r="AM4" s="3">
        <f t="shared" ref="AM4:AM25" si="3">AM3+1</f>
        <v>45544</v>
      </c>
      <c r="AN4" s="2">
        <f t="shared" ref="AN4:AN24" si="4">IF(AN3-4&gt;0,AN3-4,AN3)</f>
        <v>0</v>
      </c>
      <c r="AO4" s="2">
        <f>COUNTIFS('Task raw'!$C$2:$C$5000,"TEST OK",'Task raw'!$F$2:$F$5000,Cockpit!AM4)</f>
        <v>0</v>
      </c>
      <c r="AP4" s="2">
        <f t="shared" ref="AP4:AP25" si="5">AP3-AO4</f>
        <v>0</v>
      </c>
    </row>
    <row r="5" spans="2:42" ht="15.75" customHeight="1" x14ac:dyDescent="0.25">
      <c r="B5" s="4" t="s">
        <v>14</v>
      </c>
      <c r="C5" s="4">
        <f>COUNTIF('Page raw'!$D$2:$D$323,"Normal")</f>
        <v>0</v>
      </c>
      <c r="D5" s="4"/>
      <c r="E5" s="4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X5" s="12"/>
      <c r="Y5" s="12"/>
      <c r="AF5" s="2"/>
      <c r="AG5" s="3">
        <f t="shared" si="0"/>
        <v>45545</v>
      </c>
      <c r="AH5" s="2">
        <f t="shared" si="1"/>
        <v>-18</v>
      </c>
      <c r="AI5" s="2">
        <f>COUNTIFS('Page raw'!$E$2:$E$194,"TEST OK",'Page raw'!$H$2:$H$194,Cockpit!AG5)</f>
        <v>0</v>
      </c>
      <c r="AJ5" s="2">
        <f t="shared" si="2"/>
        <v>0</v>
      </c>
      <c r="AK5" s="2"/>
      <c r="AL5" s="2"/>
      <c r="AM5" s="3">
        <f t="shared" si="3"/>
        <v>45545</v>
      </c>
      <c r="AN5" s="2">
        <f t="shared" si="4"/>
        <v>0</v>
      </c>
      <c r="AO5" s="2">
        <f>COUNTIFS('Task raw'!$C$2:$C$5000,"TEST OK",'Task raw'!$F$2:$F$5000,Cockpit!AM5)</f>
        <v>0</v>
      </c>
      <c r="AP5" s="2">
        <f t="shared" si="5"/>
        <v>0</v>
      </c>
    </row>
    <row r="6" spans="2:42" ht="15.75" customHeight="1" x14ac:dyDescent="0.25">
      <c r="B6" s="4" t="s">
        <v>15</v>
      </c>
      <c r="C6" s="4">
        <f>COUNTIF('Page raw'!$D$2:$D$323,"Modal Dialog")</f>
        <v>0</v>
      </c>
      <c r="D6" s="4"/>
      <c r="E6" s="4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X6" s="10" t="s">
        <v>16</v>
      </c>
      <c r="Y6" s="12"/>
      <c r="AF6" s="2"/>
      <c r="AG6" s="3">
        <f t="shared" si="0"/>
        <v>45546</v>
      </c>
      <c r="AH6" s="2">
        <f t="shared" si="1"/>
        <v>-27</v>
      </c>
      <c r="AI6" s="2">
        <f>COUNTIFS('Page raw'!$E$2:$E$194,"TEST OK",'Page raw'!$H$2:$H$194,Cockpit!AG6)</f>
        <v>0</v>
      </c>
      <c r="AJ6" s="2">
        <f t="shared" si="2"/>
        <v>0</v>
      </c>
      <c r="AK6" s="2"/>
      <c r="AL6" s="2"/>
      <c r="AM6" s="3">
        <f t="shared" si="3"/>
        <v>45546</v>
      </c>
      <c r="AN6" s="2">
        <f t="shared" si="4"/>
        <v>0</v>
      </c>
      <c r="AO6" s="2">
        <f>COUNTIFS('Task raw'!$C$2:$C$5000,"TEST OK",'Task raw'!$F$2:$F$5000,Cockpit!AM6)</f>
        <v>0</v>
      </c>
      <c r="AP6" s="2">
        <f t="shared" si="5"/>
        <v>0</v>
      </c>
    </row>
    <row r="7" spans="2:42" ht="15.75" customHeight="1" x14ac:dyDescent="0.25">
      <c r="B7" s="4"/>
      <c r="C7" s="4"/>
      <c r="D7" s="4"/>
      <c r="E7" s="4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X7" s="12" t="s">
        <v>17</v>
      </c>
      <c r="Y7" s="14" t="s">
        <v>18</v>
      </c>
      <c r="AF7" s="2"/>
      <c r="AG7" s="3">
        <f t="shared" si="0"/>
        <v>45547</v>
      </c>
      <c r="AH7" s="2">
        <f t="shared" si="1"/>
        <v>-36</v>
      </c>
      <c r="AI7" s="2">
        <f>COUNTIFS('Page raw'!$E$2:$E$194,"TEST OK",'Page raw'!$H$2:$H$194,Cockpit!AG7)</f>
        <v>0</v>
      </c>
      <c r="AJ7" s="2">
        <f t="shared" si="2"/>
        <v>0</v>
      </c>
      <c r="AK7" s="2"/>
      <c r="AL7" s="2"/>
      <c r="AM7" s="3">
        <f t="shared" si="3"/>
        <v>45547</v>
      </c>
      <c r="AN7" s="2">
        <f t="shared" si="4"/>
        <v>0</v>
      </c>
      <c r="AO7" s="2">
        <f>COUNTIFS('Task raw'!$C$2:$C$5000,"TEST OK",'Task raw'!$F$2:$F$5000,Cockpit!AM7)</f>
        <v>0</v>
      </c>
      <c r="AP7" s="2">
        <f t="shared" si="5"/>
        <v>0</v>
      </c>
    </row>
    <row r="8" spans="2:42" ht="15.75" customHeight="1" x14ac:dyDescent="0.25">
      <c r="B8" s="4" t="s">
        <v>19</v>
      </c>
      <c r="C8" s="4">
        <f>COUNTIF('Page raw'!$F$2:$F$323,"1")</f>
        <v>0</v>
      </c>
      <c r="D8" s="4"/>
      <c r="E8" s="4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X8" s="12" t="s">
        <v>20</v>
      </c>
      <c r="Y8" s="14" t="s">
        <v>21</v>
      </c>
      <c r="AF8" s="2"/>
      <c r="AG8" s="3">
        <f t="shared" si="0"/>
        <v>45548</v>
      </c>
      <c r="AH8" s="2">
        <f t="shared" si="1"/>
        <v>-45</v>
      </c>
      <c r="AI8" s="2">
        <f>COUNTIFS('Page raw'!$E$2:$E$194,"TEST OK",'Page raw'!$H$2:$H$194,Cockpit!AG8)</f>
        <v>0</v>
      </c>
      <c r="AJ8" s="2">
        <f t="shared" si="2"/>
        <v>0</v>
      </c>
      <c r="AK8" s="2"/>
      <c r="AL8" s="2"/>
      <c r="AM8" s="3">
        <f t="shared" si="3"/>
        <v>45548</v>
      </c>
      <c r="AN8" s="2">
        <f t="shared" si="4"/>
        <v>0</v>
      </c>
      <c r="AO8" s="2">
        <f>COUNTIFS('Task raw'!$C$2:$C$5000,"TEST OK",'Task raw'!$F$2:$F$5000,Cockpit!AM8)</f>
        <v>0</v>
      </c>
      <c r="AP8" s="2">
        <f t="shared" si="5"/>
        <v>0</v>
      </c>
    </row>
    <row r="9" spans="2:42" x14ac:dyDescent="0.25">
      <c r="B9" s="4" t="s">
        <v>22</v>
      </c>
      <c r="C9" s="4">
        <f>COUNTIF('Page raw'!$F$2:$F$323,"2")</f>
        <v>0</v>
      </c>
      <c r="D9" s="4"/>
      <c r="E9" s="4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X9" s="15"/>
      <c r="Y9" s="15"/>
      <c r="AF9" s="2"/>
      <c r="AG9" s="3">
        <f t="shared" si="0"/>
        <v>45549</v>
      </c>
      <c r="AH9" s="2">
        <f t="shared" si="1"/>
        <v>-54</v>
      </c>
      <c r="AI9" s="2">
        <f>COUNTIFS('Page raw'!$E$2:$E$194,"TEST OK",'Page raw'!$H$2:$H$194,Cockpit!AG9)</f>
        <v>0</v>
      </c>
      <c r="AJ9" s="2">
        <f t="shared" si="2"/>
        <v>0</v>
      </c>
      <c r="AK9" s="2"/>
      <c r="AL9" s="2"/>
      <c r="AM9" s="3">
        <f t="shared" si="3"/>
        <v>45549</v>
      </c>
      <c r="AN9" s="2">
        <f t="shared" si="4"/>
        <v>0</v>
      </c>
      <c r="AO9" s="2">
        <f>COUNTIFS('Task raw'!$C$2:$C$5000,"TEST OK",'Task raw'!$F$2:$F$5000,Cockpit!AM9)</f>
        <v>0</v>
      </c>
      <c r="AP9" s="2">
        <f t="shared" si="5"/>
        <v>0</v>
      </c>
    </row>
    <row r="10" spans="2:42" x14ac:dyDescent="0.25">
      <c r="B10" s="4" t="s">
        <v>23</v>
      </c>
      <c r="C10" s="4">
        <f>COUNTIF('Page raw'!$F$2:$F$323,"3")</f>
        <v>0</v>
      </c>
      <c r="D10" s="4"/>
      <c r="E10" s="4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X10" s="15"/>
      <c r="Y10" s="15"/>
      <c r="AF10" s="2"/>
      <c r="AG10" s="3">
        <f t="shared" si="0"/>
        <v>45550</v>
      </c>
      <c r="AH10" s="2">
        <f t="shared" si="1"/>
        <v>-63</v>
      </c>
      <c r="AI10" s="2">
        <f>COUNTIFS('Page raw'!$E$2:$E$194,"TEST OK",'Page raw'!$H$2:$H$194,Cockpit!AG10)</f>
        <v>0</v>
      </c>
      <c r="AJ10" s="2">
        <f t="shared" si="2"/>
        <v>0</v>
      </c>
      <c r="AK10" s="2"/>
      <c r="AL10" s="2"/>
      <c r="AM10" s="3">
        <f t="shared" si="3"/>
        <v>45550</v>
      </c>
      <c r="AN10" s="2">
        <f t="shared" si="4"/>
        <v>0</v>
      </c>
      <c r="AO10" s="2">
        <f>COUNTIFS('Task raw'!$C$2:$C$5000,"TEST OK",'Task raw'!$F$2:$F$5000,Cockpit!AM10)</f>
        <v>0</v>
      </c>
      <c r="AP10" s="2">
        <f t="shared" si="5"/>
        <v>0</v>
      </c>
    </row>
    <row r="11" spans="2:42" x14ac:dyDescent="0.25">
      <c r="B11" s="4"/>
      <c r="C11" s="4"/>
      <c r="D11" s="4"/>
      <c r="E11" s="4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X11" s="15"/>
      <c r="Y11" s="15"/>
      <c r="AF11" s="2"/>
      <c r="AG11" s="3">
        <f t="shared" si="0"/>
        <v>45551</v>
      </c>
      <c r="AH11" s="2">
        <f t="shared" si="1"/>
        <v>-72</v>
      </c>
      <c r="AI11" s="2">
        <f>COUNTIFS('Page raw'!$E$2:$E$194,"TEST OK",'Page raw'!$H$2:$H$194,Cockpit!AG11)</f>
        <v>0</v>
      </c>
      <c r="AJ11" s="2">
        <f t="shared" si="2"/>
        <v>0</v>
      </c>
      <c r="AK11" s="2"/>
      <c r="AL11" s="2"/>
      <c r="AM11" s="3">
        <f t="shared" si="3"/>
        <v>45551</v>
      </c>
      <c r="AN11" s="2">
        <f t="shared" si="4"/>
        <v>0</v>
      </c>
      <c r="AO11" s="2">
        <f>COUNTIFS('Task raw'!$C$2:$C$5000,"TEST OK",'Task raw'!$F$2:$F$5000,Cockpit!AM11)</f>
        <v>0</v>
      </c>
      <c r="AP11" s="2">
        <f t="shared" si="5"/>
        <v>0</v>
      </c>
    </row>
    <row r="12" spans="2:42" x14ac:dyDescent="0.25">
      <c r="B12" s="4"/>
      <c r="C12" s="4"/>
      <c r="D12" s="4"/>
      <c r="E12" s="4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X12" s="15"/>
      <c r="Y12" s="15"/>
      <c r="AF12" s="2"/>
      <c r="AG12" s="3">
        <f t="shared" si="0"/>
        <v>45552</v>
      </c>
      <c r="AH12" s="2">
        <f t="shared" si="1"/>
        <v>-81</v>
      </c>
      <c r="AI12" s="2">
        <f>COUNTIFS('Page raw'!$E$2:$E$194,"TEST OK",'Page raw'!$H$2:$H$194,Cockpit!AG12)</f>
        <v>0</v>
      </c>
      <c r="AJ12" s="2">
        <f t="shared" si="2"/>
        <v>0</v>
      </c>
      <c r="AK12" s="2"/>
      <c r="AL12" s="2"/>
      <c r="AM12" s="3">
        <f t="shared" si="3"/>
        <v>45552</v>
      </c>
      <c r="AN12" s="2">
        <f t="shared" si="4"/>
        <v>0</v>
      </c>
      <c r="AO12" s="2">
        <f>COUNTIFS('Task raw'!$C$2:$C$5000,"TEST OK",'Task raw'!$F$2:$F$5000,Cockpit!AM12)</f>
        <v>0</v>
      </c>
      <c r="AP12" s="2">
        <f t="shared" si="5"/>
        <v>0</v>
      </c>
    </row>
    <row r="13" spans="2:42" x14ac:dyDescent="0.25">
      <c r="B13" s="4"/>
      <c r="C13" s="4"/>
      <c r="D13" s="4"/>
      <c r="E13" s="4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X13" s="15"/>
      <c r="Y13" s="15"/>
      <c r="AF13" s="2"/>
      <c r="AG13" s="3">
        <f t="shared" si="0"/>
        <v>45553</v>
      </c>
      <c r="AH13" s="2">
        <f t="shared" si="1"/>
        <v>-90</v>
      </c>
      <c r="AI13" s="2">
        <f>COUNTIFS('Page raw'!$E$2:$E$194,"TEST OK",'Page raw'!$H$2:$H$194,Cockpit!AG13)</f>
        <v>0</v>
      </c>
      <c r="AJ13" s="2">
        <f t="shared" si="2"/>
        <v>0</v>
      </c>
      <c r="AK13" s="2"/>
      <c r="AL13" s="2"/>
      <c r="AM13" s="3">
        <f t="shared" si="3"/>
        <v>45553</v>
      </c>
      <c r="AN13" s="2">
        <f t="shared" si="4"/>
        <v>0</v>
      </c>
      <c r="AO13" s="2">
        <f>COUNTIFS('Task raw'!$C$2:$C$5000,"TEST OK",'Task raw'!$F$2:$F$5000,Cockpit!AM13)</f>
        <v>0</v>
      </c>
      <c r="AP13" s="2">
        <f t="shared" si="5"/>
        <v>0</v>
      </c>
    </row>
    <row r="14" spans="2:42" x14ac:dyDescent="0.25">
      <c r="B14" s="4"/>
      <c r="C14" s="4"/>
      <c r="D14" s="4"/>
      <c r="E14" s="4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X14" s="15"/>
      <c r="Y14" s="15"/>
      <c r="AF14" s="2"/>
      <c r="AG14" s="3">
        <f t="shared" si="0"/>
        <v>45554</v>
      </c>
      <c r="AH14" s="2">
        <f t="shared" si="1"/>
        <v>-99</v>
      </c>
      <c r="AI14" s="2">
        <f>COUNTIFS('Page raw'!$E$2:$E$194,"TEST OK",'Page raw'!$H$2:$H$194,Cockpit!AG14)</f>
        <v>0</v>
      </c>
      <c r="AJ14" s="2">
        <f t="shared" si="2"/>
        <v>0</v>
      </c>
      <c r="AK14" s="2"/>
      <c r="AL14" s="2"/>
      <c r="AM14" s="3">
        <f t="shared" si="3"/>
        <v>45554</v>
      </c>
      <c r="AN14" s="2">
        <f t="shared" si="4"/>
        <v>0</v>
      </c>
      <c r="AO14" s="2">
        <f>COUNTIFS('Task raw'!$C$2:$C$5000,"TEST OK",'Task raw'!$F$2:$F$5000,Cockpit!AM14)</f>
        <v>0</v>
      </c>
      <c r="AP14" s="2">
        <f t="shared" si="5"/>
        <v>0</v>
      </c>
    </row>
    <row r="15" spans="2:42" x14ac:dyDescent="0.25">
      <c r="B15" s="4"/>
      <c r="C15" s="4"/>
      <c r="D15" s="4"/>
      <c r="E15" s="4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X15" s="15"/>
      <c r="Y15" s="15"/>
      <c r="AF15" s="2"/>
      <c r="AG15" s="3">
        <f t="shared" si="0"/>
        <v>45555</v>
      </c>
      <c r="AH15" s="2">
        <f t="shared" si="1"/>
        <v>-108</v>
      </c>
      <c r="AI15" s="2">
        <f>COUNTIFS('Page raw'!$E$2:$E$194,"TEST OK",'Page raw'!$H$2:$H$194,Cockpit!AG15)</f>
        <v>0</v>
      </c>
      <c r="AJ15" s="2">
        <f t="shared" si="2"/>
        <v>0</v>
      </c>
      <c r="AK15" s="2"/>
      <c r="AL15" s="2"/>
      <c r="AM15" s="3">
        <f t="shared" si="3"/>
        <v>45555</v>
      </c>
      <c r="AN15" s="2">
        <f t="shared" si="4"/>
        <v>0</v>
      </c>
      <c r="AO15" s="2">
        <f>COUNTIFS('Task raw'!$C$2:$C$5000,"TEST OK",'Task raw'!$F$2:$F$5000,Cockpit!AM15)</f>
        <v>0</v>
      </c>
      <c r="AP15" s="2">
        <f t="shared" si="5"/>
        <v>0</v>
      </c>
    </row>
    <row r="16" spans="2:42" x14ac:dyDescent="0.25">
      <c r="B16" s="4"/>
      <c r="C16" s="4"/>
      <c r="D16" s="4"/>
      <c r="E16" s="4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X16" s="15"/>
      <c r="Y16" s="15"/>
      <c r="AF16" s="2"/>
      <c r="AG16" s="3">
        <f t="shared" si="0"/>
        <v>45556</v>
      </c>
      <c r="AH16" s="2">
        <f t="shared" si="1"/>
        <v>-117</v>
      </c>
      <c r="AI16" s="2">
        <f>COUNTIFS('Page raw'!$E$2:$E$194,"TEST OK",'Page raw'!$H$2:$H$194,Cockpit!AG16)</f>
        <v>0</v>
      </c>
      <c r="AJ16" s="2">
        <f t="shared" si="2"/>
        <v>0</v>
      </c>
      <c r="AK16" s="2"/>
      <c r="AL16" s="2"/>
      <c r="AM16" s="3">
        <f t="shared" si="3"/>
        <v>45556</v>
      </c>
      <c r="AN16" s="2">
        <f t="shared" si="4"/>
        <v>0</v>
      </c>
      <c r="AO16" s="2">
        <f>COUNTIFS('Task raw'!$C$2:$C$5000,"TEST OK",'Task raw'!$F$2:$F$5000,Cockpit!AM16)</f>
        <v>0</v>
      </c>
      <c r="AP16" s="2">
        <f t="shared" si="5"/>
        <v>0</v>
      </c>
    </row>
    <row r="17" spans="2:42" x14ac:dyDescent="0.25">
      <c r="B17" s="4"/>
      <c r="C17" s="4"/>
      <c r="D17" s="4"/>
      <c r="E17" s="4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X17" s="15"/>
      <c r="Y17" s="15"/>
      <c r="AF17" s="2"/>
      <c r="AG17" s="3">
        <f t="shared" si="0"/>
        <v>45557</v>
      </c>
      <c r="AH17" s="2">
        <f t="shared" si="1"/>
        <v>-126</v>
      </c>
      <c r="AI17" s="2">
        <f>COUNTIFS('Page raw'!$E$2:$E$194,"TEST OK",'Page raw'!$H$2:$H$194,Cockpit!AG17)</f>
        <v>0</v>
      </c>
      <c r="AJ17" s="2">
        <f t="shared" si="2"/>
        <v>0</v>
      </c>
      <c r="AK17" s="2"/>
      <c r="AL17" s="2"/>
      <c r="AM17" s="3">
        <f t="shared" si="3"/>
        <v>45557</v>
      </c>
      <c r="AN17" s="2">
        <f t="shared" si="4"/>
        <v>0</v>
      </c>
      <c r="AO17" s="2">
        <f>COUNTIFS('Task raw'!$C$2:$C$5000,"TEST OK",'Task raw'!$F$2:$F$5000,Cockpit!AM17)</f>
        <v>0</v>
      </c>
      <c r="AP17" s="2">
        <f t="shared" si="5"/>
        <v>0</v>
      </c>
    </row>
    <row r="18" spans="2:42" x14ac:dyDescent="0.25">
      <c r="B18" s="4"/>
      <c r="C18" s="4"/>
      <c r="D18" s="4"/>
      <c r="E18" s="4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X18" s="15"/>
      <c r="Y18" s="15"/>
      <c r="AF18" s="2"/>
      <c r="AG18" s="3">
        <f t="shared" si="0"/>
        <v>45558</v>
      </c>
      <c r="AH18" s="2">
        <f t="shared" si="1"/>
        <v>-135</v>
      </c>
      <c r="AI18" s="2">
        <f>COUNTIFS('Page raw'!$E$2:$E$194,"TEST OK",'Page raw'!$H$2:$H$194,Cockpit!AG18)</f>
        <v>0</v>
      </c>
      <c r="AJ18" s="2">
        <f t="shared" si="2"/>
        <v>0</v>
      </c>
      <c r="AK18" s="2"/>
      <c r="AL18" s="2"/>
      <c r="AM18" s="3">
        <f t="shared" si="3"/>
        <v>45558</v>
      </c>
      <c r="AN18" s="2">
        <f t="shared" si="4"/>
        <v>0</v>
      </c>
      <c r="AO18" s="2">
        <f>COUNTIFS('Task raw'!$C$2:$C$5000,"TEST OK",'Task raw'!$F$2:$F$5000,Cockpit!AM18)</f>
        <v>0</v>
      </c>
      <c r="AP18" s="2">
        <f t="shared" si="5"/>
        <v>0</v>
      </c>
    </row>
    <row r="19" spans="2:42" x14ac:dyDescent="0.25">
      <c r="B19" s="4" t="s">
        <v>24</v>
      </c>
      <c r="C19" s="4">
        <f>COUNTIF('Page raw'!$E$2:$E$323,"OPEN")</f>
        <v>0</v>
      </c>
      <c r="D19" s="4"/>
      <c r="E19" s="4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X19" s="15"/>
      <c r="Y19" s="15"/>
      <c r="AF19" s="2"/>
      <c r="AG19" s="3">
        <f t="shared" si="0"/>
        <v>45559</v>
      </c>
      <c r="AH19" s="2">
        <f t="shared" si="1"/>
        <v>-144</v>
      </c>
      <c r="AI19" s="2">
        <f>COUNTIFS('Page raw'!$E$2:$E$194,"TEST OK",'Page raw'!$H$2:$H$194,Cockpit!AG19)</f>
        <v>0</v>
      </c>
      <c r="AJ19" s="2">
        <f t="shared" si="2"/>
        <v>0</v>
      </c>
      <c r="AK19" s="2"/>
      <c r="AL19" s="2"/>
      <c r="AM19" s="3">
        <f t="shared" si="3"/>
        <v>45559</v>
      </c>
      <c r="AN19" s="2">
        <f t="shared" si="4"/>
        <v>0</v>
      </c>
      <c r="AO19" s="2">
        <f>COUNTIFS('Task raw'!$C$2:$C$5000,"TEST OK",'Task raw'!$F$2:$F$5000,Cockpit!AM19)</f>
        <v>0</v>
      </c>
      <c r="AP19" s="2">
        <f t="shared" si="5"/>
        <v>0</v>
      </c>
    </row>
    <row r="20" spans="2:42" x14ac:dyDescent="0.25">
      <c r="B20" s="4" t="s">
        <v>25</v>
      </c>
      <c r="C20" s="4">
        <f>COUNTIF('Page raw'!$E$2:$E$323,"IN PROGRESS")</f>
        <v>0</v>
      </c>
      <c r="D20" s="4"/>
      <c r="E20" s="4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X20" s="15"/>
      <c r="Y20" s="15"/>
      <c r="AF20" s="2"/>
      <c r="AG20" s="3">
        <f t="shared" si="0"/>
        <v>45560</v>
      </c>
      <c r="AH20" s="2">
        <f t="shared" si="1"/>
        <v>-153</v>
      </c>
      <c r="AI20" s="2">
        <f>COUNTIFS('Page raw'!$E$2:$E$194,"TEST OK",'Page raw'!$H$2:$H$194,Cockpit!AG20)</f>
        <v>0</v>
      </c>
      <c r="AJ20" s="2">
        <f t="shared" si="2"/>
        <v>0</v>
      </c>
      <c r="AK20" s="2"/>
      <c r="AL20" s="2"/>
      <c r="AM20" s="3">
        <f t="shared" si="3"/>
        <v>45560</v>
      </c>
      <c r="AN20" s="2">
        <f t="shared" si="4"/>
        <v>0</v>
      </c>
      <c r="AO20" s="2">
        <f>COUNTIFS('Task raw'!$C$2:$C$5000,"TEST OK",'Task raw'!$F$2:$F$5000,Cockpit!AM20)</f>
        <v>0</v>
      </c>
      <c r="AP20" s="2">
        <f t="shared" si="5"/>
        <v>0</v>
      </c>
    </row>
    <row r="21" spans="2:42" x14ac:dyDescent="0.25">
      <c r="B21" s="4" t="s">
        <v>26</v>
      </c>
      <c r="C21" s="4">
        <f>COUNTIF('Page raw'!$E$2:$E$323,"TESTABLE")</f>
        <v>0</v>
      </c>
      <c r="D21" s="4"/>
      <c r="E21" s="4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X21" s="15"/>
      <c r="Y21" s="15"/>
      <c r="AF21" s="2"/>
      <c r="AG21" s="3">
        <f t="shared" si="0"/>
        <v>45561</v>
      </c>
      <c r="AH21" s="2">
        <f t="shared" si="1"/>
        <v>-162</v>
      </c>
      <c r="AI21" s="2">
        <f>COUNTIFS('Page raw'!$E$2:$E$194,"TEST OK",'Page raw'!$H$2:$H$194,Cockpit!AG21)</f>
        <v>0</v>
      </c>
      <c r="AJ21" s="2">
        <f t="shared" si="2"/>
        <v>0</v>
      </c>
      <c r="AK21" s="2"/>
      <c r="AL21" s="2"/>
      <c r="AM21" s="3">
        <f t="shared" si="3"/>
        <v>45561</v>
      </c>
      <c r="AN21" s="2">
        <f t="shared" si="4"/>
        <v>0</v>
      </c>
      <c r="AO21" s="2">
        <f>COUNTIFS('Task raw'!$C$2:$C$5000,"TEST OK",'Task raw'!$F$2:$F$5000,Cockpit!AM21)</f>
        <v>0</v>
      </c>
      <c r="AP21" s="2">
        <f t="shared" si="5"/>
        <v>0</v>
      </c>
    </row>
    <row r="22" spans="2:42" x14ac:dyDescent="0.25">
      <c r="B22" s="4" t="s">
        <v>27</v>
      </c>
      <c r="C22" s="4">
        <f>COUNTIF('Page raw'!$E$2:$E$323,"TEST OK")</f>
        <v>0</v>
      </c>
      <c r="D22" s="4"/>
      <c r="E22" s="4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X22" s="15"/>
      <c r="Y22" s="15"/>
      <c r="AF22" s="2"/>
      <c r="AG22" s="3">
        <f t="shared" si="0"/>
        <v>45562</v>
      </c>
      <c r="AH22" s="2">
        <f t="shared" si="1"/>
        <v>-171</v>
      </c>
      <c r="AI22" s="2">
        <f>COUNTIFS('Page raw'!$E$2:$E$194,"TEST OK",'Page raw'!$H$2:$H$194,Cockpit!AG22)</f>
        <v>0</v>
      </c>
      <c r="AJ22" s="2">
        <f t="shared" si="2"/>
        <v>0</v>
      </c>
      <c r="AK22" s="2"/>
      <c r="AL22" s="2"/>
      <c r="AM22" s="3">
        <f t="shared" si="3"/>
        <v>45562</v>
      </c>
      <c r="AN22" s="2">
        <f t="shared" si="4"/>
        <v>0</v>
      </c>
      <c r="AO22" s="2">
        <f>COUNTIFS('Task raw'!$C$2:$C$5000,"TEST OK",'Task raw'!$F$2:$F$5000,Cockpit!AM22)</f>
        <v>0</v>
      </c>
      <c r="AP22" s="2">
        <f t="shared" si="5"/>
        <v>0</v>
      </c>
    </row>
    <row r="23" spans="2:42" x14ac:dyDescent="0.25">
      <c r="B23" s="4"/>
      <c r="C23" s="4"/>
      <c r="D23" s="4"/>
      <c r="E23" s="4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X23" s="15"/>
      <c r="Y23" s="15"/>
      <c r="AF23" s="2"/>
      <c r="AG23" s="3">
        <f t="shared" si="0"/>
        <v>45563</v>
      </c>
      <c r="AH23" s="2">
        <f t="shared" si="1"/>
        <v>-180</v>
      </c>
      <c r="AI23" s="2">
        <f>COUNTIFS('Page raw'!$E$2:$E$194,"TEST OK",'Page raw'!$H$2:$H$194,Cockpit!AG23)</f>
        <v>0</v>
      </c>
      <c r="AJ23" s="2">
        <f t="shared" si="2"/>
        <v>0</v>
      </c>
      <c r="AK23" s="2"/>
      <c r="AL23" s="2"/>
      <c r="AM23" s="3">
        <f t="shared" si="3"/>
        <v>45563</v>
      </c>
      <c r="AN23" s="2">
        <f t="shared" si="4"/>
        <v>0</v>
      </c>
      <c r="AO23" s="2">
        <f>COUNTIFS('Task raw'!$C$2:$C$5000,"TEST OK",'Task raw'!$F$2:$F$5000,Cockpit!AM23)</f>
        <v>0</v>
      </c>
      <c r="AP23" s="2">
        <f t="shared" si="5"/>
        <v>0</v>
      </c>
    </row>
    <row r="24" spans="2:42" x14ac:dyDescent="0.25">
      <c r="B24" s="4"/>
      <c r="C24" s="4"/>
      <c r="D24" s="4"/>
      <c r="E24" s="4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X24" s="15"/>
      <c r="Y24" s="15"/>
      <c r="AF24" s="2"/>
      <c r="AG24" s="3">
        <f t="shared" si="0"/>
        <v>45564</v>
      </c>
      <c r="AH24" s="2">
        <f t="shared" si="1"/>
        <v>-189</v>
      </c>
      <c r="AI24" s="2">
        <f>COUNTIFS('Page raw'!$E$2:$E$194,"TEST OK",'Page raw'!$H$2:$H$194,Cockpit!AG24)</f>
        <v>0</v>
      </c>
      <c r="AJ24" s="2">
        <f t="shared" si="2"/>
        <v>0</v>
      </c>
      <c r="AK24" s="2"/>
      <c r="AL24" s="2"/>
      <c r="AM24" s="3">
        <f t="shared" si="3"/>
        <v>45564</v>
      </c>
      <c r="AN24" s="2">
        <f t="shared" si="4"/>
        <v>0</v>
      </c>
      <c r="AO24" s="2">
        <f>COUNTIFS('Task raw'!$C$2:$C$5000,"TEST OK",'Task raw'!$F$2:$F$5000,Cockpit!AM24)</f>
        <v>0</v>
      </c>
      <c r="AP24" s="2">
        <f t="shared" si="5"/>
        <v>0</v>
      </c>
    </row>
    <row r="25" spans="2:42" x14ac:dyDescent="0.25">
      <c r="B25" s="4"/>
      <c r="C25" s="4"/>
      <c r="D25" s="4"/>
      <c r="E25" s="4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X25" s="15"/>
      <c r="Y25" s="15"/>
      <c r="AF25" s="2" t="s">
        <v>28</v>
      </c>
      <c r="AG25" s="3">
        <f t="shared" si="0"/>
        <v>45565</v>
      </c>
      <c r="AH25" s="2">
        <v>0</v>
      </c>
      <c r="AI25" s="2">
        <f>COUNTIFS('Page raw'!$E$2:$E$194,"TEST OK",'Page raw'!$H$2:$H$194,Cockpit!AG25)</f>
        <v>0</v>
      </c>
      <c r="AJ25" s="2">
        <f t="shared" si="2"/>
        <v>0</v>
      </c>
      <c r="AK25" s="2"/>
      <c r="AL25" s="2" t="s">
        <v>28</v>
      </c>
      <c r="AM25" s="3">
        <f t="shared" si="3"/>
        <v>45565</v>
      </c>
      <c r="AN25" s="2">
        <v>0</v>
      </c>
      <c r="AO25" s="2">
        <f>COUNTIFS('Task raw'!$C$2:$C$5000,"TEST OK",'Task raw'!$F$2:$F$5000,Cockpit!AM25)</f>
        <v>0</v>
      </c>
      <c r="AP25" s="2">
        <f t="shared" si="5"/>
        <v>0</v>
      </c>
    </row>
    <row r="26" spans="2:42" x14ac:dyDescent="0.25">
      <c r="B26" s="4"/>
      <c r="C26" s="4"/>
      <c r="D26" s="4"/>
      <c r="E26" s="4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X26" s="15"/>
      <c r="Y26" s="15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2:42" x14ac:dyDescent="0.25">
      <c r="B27" s="4"/>
      <c r="C27" s="4"/>
      <c r="D27" s="4"/>
      <c r="E27" s="4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X27" s="15"/>
      <c r="Y27" s="15"/>
    </row>
    <row r="28" spans="2:42" x14ac:dyDescent="0.25">
      <c r="B28" s="4"/>
      <c r="C28" s="4"/>
      <c r="D28" s="4"/>
      <c r="E28" s="4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X28" s="15"/>
      <c r="Y28" s="15"/>
    </row>
    <row r="29" spans="2:42" x14ac:dyDescent="0.25">
      <c r="B29" s="4"/>
      <c r="C29" s="4"/>
      <c r="D29" s="4"/>
      <c r="E29" s="4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X29" s="15"/>
      <c r="Y29" s="15"/>
    </row>
    <row r="30" spans="2:42" x14ac:dyDescent="0.25">
      <c r="B30" s="4"/>
      <c r="C30" s="4"/>
      <c r="D30" s="4"/>
      <c r="E30" s="4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X30" s="15"/>
      <c r="Y30" s="15"/>
    </row>
    <row r="31" spans="2:42" x14ac:dyDescent="0.25">
      <c r="B31" s="4"/>
      <c r="C31" s="4"/>
      <c r="D31" s="4"/>
      <c r="E31" s="4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X31" s="15"/>
      <c r="Y31" s="15"/>
    </row>
    <row r="32" spans="2:42" x14ac:dyDescent="0.25">
      <c r="B32" s="4"/>
      <c r="C32" s="4"/>
      <c r="D32" s="4"/>
      <c r="E32" s="4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X32" s="15"/>
      <c r="Y32" s="15"/>
    </row>
    <row r="33" spans="2:25" x14ac:dyDescent="0.25">
      <c r="B33" s="4"/>
      <c r="C33" s="4"/>
      <c r="D33" s="4"/>
      <c r="E33" s="4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X33" s="15"/>
      <c r="Y33" s="15"/>
    </row>
    <row r="34" spans="2:25" ht="5.0999999999999996" customHeight="1" x14ac:dyDescent="0.2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X34" s="15"/>
      <c r="Y34" s="15"/>
    </row>
    <row r="35" spans="2:25" x14ac:dyDescent="0.25">
      <c r="B35" s="6"/>
      <c r="C35" s="6"/>
      <c r="D35" s="6"/>
      <c r="E35" s="6"/>
      <c r="F35" s="23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X35" s="15"/>
      <c r="Y35" s="15"/>
    </row>
    <row r="36" spans="2:25" x14ac:dyDescent="0.25">
      <c r="B36" s="7" t="s">
        <v>29</v>
      </c>
      <c r="C36" s="7">
        <f>COUNT('Task raw'!A2:A425)</f>
        <v>0</v>
      </c>
      <c r="D36" s="6"/>
      <c r="E36" s="6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X36" s="15"/>
      <c r="Y36" s="15"/>
    </row>
    <row r="37" spans="2:25" x14ac:dyDescent="0.25">
      <c r="B37" s="6"/>
      <c r="C37" s="6"/>
      <c r="D37" s="6"/>
      <c r="E37" s="6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X37" s="15"/>
      <c r="Y37" s="15"/>
    </row>
    <row r="38" spans="2:25" x14ac:dyDescent="0.25">
      <c r="B38" s="6" t="s">
        <v>30</v>
      </c>
      <c r="C38" s="6">
        <f>COUNTIF('Task raw'!$C$2:$C$10000,"OPEN")</f>
        <v>0</v>
      </c>
      <c r="D38" s="6"/>
      <c r="E38" s="6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X38" s="15"/>
      <c r="Y38" s="15"/>
    </row>
    <row r="39" spans="2:25" x14ac:dyDescent="0.25">
      <c r="B39" s="6" t="s">
        <v>31</v>
      </c>
      <c r="C39" s="6">
        <f>COUNTIF('Task raw'!$C$2:$C$10000,"IN PROGRESS")</f>
        <v>0</v>
      </c>
      <c r="D39" s="6"/>
      <c r="E39" s="6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X39" s="15"/>
      <c r="Y39" s="15"/>
    </row>
    <row r="40" spans="2:25" x14ac:dyDescent="0.25">
      <c r="B40" s="6" t="s">
        <v>32</v>
      </c>
      <c r="C40" s="6">
        <f>COUNTIF('Task raw'!$C$2:$C$10000,"TESTABLE")</f>
        <v>0</v>
      </c>
      <c r="D40" s="6"/>
      <c r="E40" s="6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X40" s="15"/>
      <c r="Y40" s="15"/>
    </row>
    <row r="41" spans="2:25" x14ac:dyDescent="0.25">
      <c r="B41" s="6" t="s">
        <v>33</v>
      </c>
      <c r="C41" s="6">
        <f>COUNTIF('Task raw'!$C$2:$C$10000,"TEST OK")</f>
        <v>0</v>
      </c>
      <c r="D41" s="6"/>
      <c r="E41" s="6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X41" s="15"/>
      <c r="Y41" s="15"/>
    </row>
    <row r="42" spans="2:25" x14ac:dyDescent="0.25">
      <c r="B42" s="6"/>
      <c r="C42" s="6"/>
      <c r="D42" s="6"/>
      <c r="E42" s="6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X42" s="15"/>
      <c r="Y42" s="15"/>
    </row>
    <row r="43" spans="2:25" x14ac:dyDescent="0.25">
      <c r="B43" s="6"/>
      <c r="C43" s="6"/>
      <c r="D43" s="6"/>
      <c r="E43" s="6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X43" s="15"/>
      <c r="Y43" s="15"/>
    </row>
    <row r="44" spans="2:25" x14ac:dyDescent="0.25">
      <c r="B44" s="6"/>
      <c r="C44" s="6"/>
      <c r="D44" s="6"/>
      <c r="E44" s="6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X44" s="15"/>
      <c r="Y44" s="15"/>
    </row>
    <row r="45" spans="2:25" x14ac:dyDescent="0.25">
      <c r="B45" s="6"/>
      <c r="C45" s="6"/>
      <c r="D45" s="6"/>
      <c r="E45" s="6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X45" s="15"/>
      <c r="Y45" s="15"/>
    </row>
    <row r="46" spans="2:25" x14ac:dyDescent="0.25">
      <c r="B46" s="6"/>
      <c r="C46" s="6"/>
      <c r="D46" s="6"/>
      <c r="E46" s="6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X46" s="15"/>
      <c r="Y46" s="15"/>
    </row>
    <row r="47" spans="2:25" x14ac:dyDescent="0.25">
      <c r="B47" s="6"/>
      <c r="C47" s="6"/>
      <c r="D47" s="6"/>
      <c r="E47" s="6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X47" s="15"/>
      <c r="Y47" s="15"/>
    </row>
    <row r="48" spans="2:25" x14ac:dyDescent="0.25">
      <c r="B48" s="6"/>
      <c r="C48" s="6"/>
      <c r="D48" s="6"/>
      <c r="E48" s="6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X48" s="15"/>
      <c r="Y48" s="15"/>
    </row>
    <row r="49" spans="2:25" x14ac:dyDescent="0.25">
      <c r="B49" s="6"/>
      <c r="C49" s="6"/>
      <c r="D49" s="6"/>
      <c r="E49" s="6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X49" s="15"/>
      <c r="Y49" s="15"/>
    </row>
    <row r="50" spans="2:25" x14ac:dyDescent="0.25">
      <c r="B50" s="6"/>
      <c r="C50" s="6"/>
      <c r="D50" s="6"/>
      <c r="E50" s="6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X50" s="15"/>
      <c r="Y50" s="15"/>
    </row>
  </sheetData>
  <sheetProtection algorithmName="SHA-512" hashValue="fJ1iyNaxnB8gtI7tS/lFKIQR17GcbS1AQ/ARg+i06hm4lG28Pc3HA71OA2CtYoFFX4jGmb1p2b+Q9eAC7Ho6cQ==" saltValue="45NyrjTaRqidrGRFyZ9RUg==" spinCount="100000" sheet="1" objects="1" scenarios="1"/>
  <mergeCells count="3">
    <mergeCell ref="F1:V1"/>
    <mergeCell ref="F2:V33"/>
    <mergeCell ref="F35:V50"/>
  </mergeCells>
  <hyperlinks>
    <hyperlink ref="Y7" r:id="rId1" display="A&amp;O Project" xr:uid="{00000000-0004-0000-0000-000000000000}"/>
    <hyperlink ref="Y8" r:id="rId2" display="Jira Structure" xr:uid="{00000000-0004-0000-0000-000001000000}"/>
  </hyperlinks>
  <pageMargins left="0.75" right="0.75" top="1" bottom="1" header="0.5" footer="0.5"/>
  <pageSetup orientation="portrait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3056A-BACF-4B9A-965E-9559FD865C96}">
  <dimension ref="B3:N11"/>
  <sheetViews>
    <sheetView workbookViewId="0"/>
  </sheetViews>
  <sheetFormatPr baseColWidth="10" defaultRowHeight="15" x14ac:dyDescent="0.25"/>
  <cols>
    <col min="2" max="2" width="22.42578125" bestFit="1" customWidth="1"/>
    <col min="3" max="3" width="23.7109375" bestFit="1" customWidth="1"/>
    <col min="4" max="4" width="6" bestFit="1" customWidth="1"/>
    <col min="5" max="5" width="6.28515625" bestFit="1" customWidth="1"/>
    <col min="6" max="6" width="15.5703125" bestFit="1" customWidth="1"/>
    <col min="10" max="10" width="22.42578125" bestFit="1" customWidth="1"/>
    <col min="11" max="11" width="23.7109375" bestFit="1" customWidth="1"/>
    <col min="12" max="12" width="6" bestFit="1" customWidth="1"/>
    <col min="13" max="13" width="6.28515625" bestFit="1" customWidth="1"/>
    <col min="14" max="14" width="15.5703125" bestFit="1" customWidth="1"/>
  </cols>
  <sheetData>
    <row r="3" spans="2:14" x14ac:dyDescent="0.25">
      <c r="B3" s="17" t="s">
        <v>48</v>
      </c>
      <c r="C3" s="17" t="s">
        <v>47</v>
      </c>
      <c r="J3" s="17" t="s">
        <v>48</v>
      </c>
      <c r="K3" s="17" t="s">
        <v>47</v>
      </c>
    </row>
    <row r="4" spans="2:14" x14ac:dyDescent="0.25">
      <c r="B4" s="17" t="s">
        <v>45</v>
      </c>
      <c r="C4" t="s">
        <v>37</v>
      </c>
      <c r="D4" t="s">
        <v>34</v>
      </c>
      <c r="E4" t="s">
        <v>49</v>
      </c>
      <c r="F4" t="s">
        <v>46</v>
      </c>
      <c r="J4" s="17" t="s">
        <v>45</v>
      </c>
      <c r="K4" t="s">
        <v>37</v>
      </c>
      <c r="L4" t="s">
        <v>34</v>
      </c>
      <c r="M4" t="s">
        <v>49</v>
      </c>
      <c r="N4" t="s">
        <v>46</v>
      </c>
    </row>
    <row r="5" spans="2:14" x14ac:dyDescent="0.25">
      <c r="B5" s="18" t="s">
        <v>38</v>
      </c>
      <c r="C5">
        <v>1</v>
      </c>
      <c r="F5">
        <v>1</v>
      </c>
      <c r="J5" s="18" t="s">
        <v>36</v>
      </c>
      <c r="K5">
        <v>1</v>
      </c>
      <c r="L5">
        <v>2</v>
      </c>
      <c r="N5">
        <v>3</v>
      </c>
    </row>
    <row r="6" spans="2:14" x14ac:dyDescent="0.25">
      <c r="B6" s="18" t="s">
        <v>42</v>
      </c>
      <c r="C6">
        <v>1</v>
      </c>
      <c r="D6">
        <v>1</v>
      </c>
      <c r="F6">
        <v>2</v>
      </c>
      <c r="J6" s="18" t="s">
        <v>41</v>
      </c>
      <c r="L6">
        <v>1</v>
      </c>
      <c r="N6">
        <v>1</v>
      </c>
    </row>
    <row r="7" spans="2:14" x14ac:dyDescent="0.25">
      <c r="B7" s="18" t="s">
        <v>35</v>
      </c>
      <c r="D7">
        <v>1</v>
      </c>
      <c r="F7">
        <v>1</v>
      </c>
      <c r="J7" s="18" t="s">
        <v>43</v>
      </c>
      <c r="L7">
        <v>1</v>
      </c>
      <c r="N7">
        <v>1</v>
      </c>
    </row>
    <row r="8" spans="2:14" x14ac:dyDescent="0.25">
      <c r="B8" s="18" t="s">
        <v>44</v>
      </c>
      <c r="D8">
        <v>1</v>
      </c>
      <c r="F8">
        <v>1</v>
      </c>
      <c r="J8" s="18" t="s">
        <v>39</v>
      </c>
      <c r="K8">
        <v>1</v>
      </c>
      <c r="N8">
        <v>1</v>
      </c>
    </row>
    <row r="9" spans="2:14" x14ac:dyDescent="0.25">
      <c r="B9" s="18" t="s">
        <v>40</v>
      </c>
      <c r="D9">
        <v>1</v>
      </c>
      <c r="F9">
        <v>1</v>
      </c>
      <c r="J9" s="18" t="s">
        <v>49</v>
      </c>
    </row>
    <row r="10" spans="2:14" x14ac:dyDescent="0.25">
      <c r="B10" s="18" t="s">
        <v>49</v>
      </c>
      <c r="J10" s="18" t="s">
        <v>46</v>
      </c>
      <c r="K10">
        <v>2</v>
      </c>
      <c r="L10">
        <v>4</v>
      </c>
      <c r="N10">
        <v>6</v>
      </c>
    </row>
    <row r="11" spans="2:14" x14ac:dyDescent="0.25">
      <c r="B11" s="18" t="s">
        <v>46</v>
      </c>
      <c r="C11">
        <v>2</v>
      </c>
      <c r="D11">
        <v>4</v>
      </c>
      <c r="F11">
        <v>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workbookViewId="0"/>
  </sheetViews>
  <sheetFormatPr baseColWidth="10" defaultColWidth="9.140625" defaultRowHeight="15" x14ac:dyDescent="0.25"/>
  <sheetData>
    <row r="1" spans="1:6" x14ac:dyDescent="0.25">
      <c r="A1" s="16"/>
      <c r="B1" s="16"/>
      <c r="C1" s="16"/>
      <c r="D1" s="16"/>
      <c r="E1" s="16"/>
      <c r="F1" s="16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"/>
  <sheetViews>
    <sheetView workbookViewId="0"/>
  </sheetViews>
  <sheetFormatPr baseColWidth="10" defaultColWidth="9.140625" defaultRowHeight="15" x14ac:dyDescent="0.25"/>
  <sheetData>
    <row r="1" spans="1:10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Cockpit</vt:lpstr>
      <vt:lpstr>Pivots</vt:lpstr>
      <vt:lpstr>Page raw</vt:lpstr>
      <vt:lpstr>Task 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Th. Deter</cp:lastModifiedBy>
  <dcterms:created xsi:type="dcterms:W3CDTF">2024-09-18T14:59:12Z</dcterms:created>
  <dcterms:modified xsi:type="dcterms:W3CDTF">2024-10-04T20:47:57Z</dcterms:modified>
</cp:coreProperties>
</file>