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discovery-air/Dropbox/Work/MUGI/SS/project/onlinestss/"/>
    </mc:Choice>
  </mc:AlternateContent>
  <xr:revisionPtr revIDLastSave="0" documentId="13_ncr:1_{B6E307B4-7C40-DF46-B9F9-7267D270FEFD}" xr6:coauthVersionLast="47" xr6:coauthVersionMax="47" xr10:uidLastSave="{00000000-0000-0000-0000-000000000000}"/>
  <bookViews>
    <workbookView xWindow="0" yWindow="500" windowWidth="46080" windowHeight="23980" xr2:uid="{00000000-000D-0000-FFFF-FFFF00000000}"/>
  </bookViews>
  <sheets>
    <sheet name="Project schedule" sheetId="11" r:id="rId1"/>
    <sheet name="Constants" sheetId="13" r:id="rId2"/>
    <sheet name="About" sheetId="12" r:id="rId3"/>
  </sheets>
  <definedNames>
    <definedName name="_xlnm._FilterDatabase" localSheetId="0" hidden="1">'Project schedule'!$B$5:$O$74</definedName>
    <definedName name="Display_Week">'Project schedule'!$Y$2</definedName>
    <definedName name="Holidays">Constants!$A$1:$R$1</definedName>
    <definedName name="_xlnm.Print_Area" localSheetId="0">'Project schedule'!$A$1:$ES$60</definedName>
    <definedName name="_xlnm.Print_Titles" localSheetId="0">'Project schedule'!$4:$6</definedName>
    <definedName name="Project_End">'Project schedule'!$AQ$1</definedName>
    <definedName name="Project_Start">'Project schedule'!$Y$1</definedName>
    <definedName name="task_end" localSheetId="0">'Project schedule'!$L1</definedName>
    <definedName name="task_progress" localSheetId="0">'Project schedule'!$H1</definedName>
    <definedName name="task_start" localSheetId="0">'Project schedule'!$K1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11" l="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7" i="11"/>
  <c r="M8" i="11"/>
  <c r="M9" i="11"/>
  <c r="M10" i="11"/>
  <c r="M11" i="11"/>
  <c r="M12" i="11"/>
  <c r="K13" i="11"/>
  <c r="K12" i="11"/>
  <c r="K11" i="11"/>
  <c r="K10" i="11"/>
  <c r="K9" i="11"/>
  <c r="O46" i="11" l="1"/>
  <c r="O51" i="11"/>
  <c r="O15" i="11"/>
  <c r="O30" i="11"/>
  <c r="O44" i="11"/>
  <c r="O49" i="11"/>
  <c r="O18" i="11"/>
  <c r="O19" i="11"/>
  <c r="O20" i="11"/>
  <c r="O25" i="11"/>
  <c r="O21" i="11"/>
  <c r="O59" i="11"/>
  <c r="O42" i="11"/>
  <c r="O43" i="11"/>
  <c r="O14" i="11"/>
  <c r="O40" i="11"/>
  <c r="O38" i="11"/>
  <c r="O58" i="11"/>
  <c r="O26" i="11"/>
  <c r="O27" i="11"/>
  <c r="O23" i="11"/>
  <c r="O31" i="11"/>
  <c r="O33" i="11"/>
  <c r="O34" i="11"/>
  <c r="O37" i="11"/>
  <c r="O32" i="11"/>
  <c r="O35" i="11"/>
  <c r="O39" i="11"/>
  <c r="O36" i="11"/>
  <c r="O55" i="11"/>
  <c r="O56" i="11"/>
  <c r="O57" i="11"/>
  <c r="O45" i="11"/>
  <c r="O28" i="11"/>
  <c r="O53" i="11"/>
  <c r="O54" i="11"/>
  <c r="O24" i="11"/>
  <c r="O29" i="11"/>
  <c r="O41" i="11"/>
  <c r="O47" i="11"/>
  <c r="O22" i="11"/>
  <c r="O48" i="11"/>
  <c r="O8" i="11"/>
  <c r="O16" i="11"/>
  <c r="O60" i="11"/>
  <c r="O17" i="11"/>
  <c r="O52" i="11"/>
  <c r="O11" i="11"/>
  <c r="O12" i="11"/>
  <c r="O13" i="11"/>
  <c r="O10" i="11"/>
  <c r="O9" i="11"/>
  <c r="K50" i="11"/>
  <c r="O50" i="11" s="1"/>
  <c r="K7" i="11"/>
  <c r="O7" i="11" s="1"/>
  <c r="I13" i="11"/>
  <c r="I12" i="11"/>
  <c r="I11" i="11"/>
  <c r="I10" i="11"/>
  <c r="I9" i="11"/>
  <c r="I7" i="11"/>
  <c r="AQ2" i="11" l="1"/>
  <c r="P67" i="11"/>
  <c r="Q1" i="13"/>
  <c r="P64" i="11"/>
  <c r="P63" i="11"/>
  <c r="P61" i="11"/>
  <c r="P68" i="11"/>
  <c r="P66" i="11"/>
  <c r="P65" i="11"/>
  <c r="P51" i="11"/>
  <c r="P49" i="11"/>
  <c r="P48" i="11"/>
  <c r="P47" i="11"/>
  <c r="P46" i="11"/>
  <c r="P45" i="11"/>
  <c r="R1" i="13"/>
  <c r="A1" i="13"/>
  <c r="B1" i="13"/>
  <c r="C1" i="13"/>
  <c r="D1" i="13"/>
  <c r="E1" i="13"/>
  <c r="F1" i="13"/>
  <c r="G1" i="13"/>
  <c r="H1" i="13"/>
  <c r="I1" i="13"/>
  <c r="J1" i="13"/>
  <c r="K1" i="13"/>
  <c r="L1" i="13"/>
  <c r="M1" i="13"/>
  <c r="N1" i="13"/>
  <c r="O1" i="13"/>
  <c r="P1" i="13"/>
  <c r="P43" i="11"/>
  <c r="P42" i="11"/>
  <c r="P41" i="11"/>
  <c r="P36" i="11"/>
  <c r="P62" i="11"/>
  <c r="P33" i="11"/>
  <c r="P60" i="11"/>
  <c r="P12" i="11" l="1"/>
  <c r="P26" i="11"/>
  <c r="P13" i="11" l="1"/>
  <c r="Q5" i="11"/>
  <c r="P74" i="11"/>
  <c r="P73" i="11"/>
  <c r="P69" i="11"/>
  <c r="P27" i="11"/>
  <c r="P7" i="11"/>
  <c r="P70" i="11" l="1"/>
  <c r="P8" i="11"/>
  <c r="Q6" i="11"/>
  <c r="P9" i="11" l="1"/>
  <c r="P71" i="11"/>
  <c r="R5" i="11"/>
  <c r="S5" i="11" s="1"/>
  <c r="T5" i="11" s="1"/>
  <c r="U5" i="11" s="1"/>
  <c r="V5" i="11" s="1"/>
  <c r="W5" i="11" s="1"/>
  <c r="X5" i="11" s="1"/>
  <c r="Q4" i="11"/>
  <c r="P28" i="11" l="1"/>
  <c r="P72" i="11"/>
  <c r="P10" i="11"/>
  <c r="P11" i="11"/>
  <c r="X4" i="11"/>
  <c r="Y5" i="11"/>
  <c r="Z5" i="11" s="1"/>
  <c r="AA5" i="11" s="1"/>
  <c r="AB5" i="11" s="1"/>
  <c r="AC5" i="11" s="1"/>
  <c r="AD5" i="11" s="1"/>
  <c r="AE5" i="11" s="1"/>
  <c r="R6" i="11"/>
  <c r="AE4" i="11" l="1"/>
  <c r="AF5" i="11"/>
  <c r="AG5" i="11" s="1"/>
  <c r="AH5" i="11" s="1"/>
  <c r="AI5" i="11" s="1"/>
  <c r="AJ5" i="11" s="1"/>
  <c r="AK5" i="11" s="1"/>
  <c r="AL5" i="11" s="1"/>
  <c r="S6" i="11"/>
  <c r="AM5" i="11" l="1"/>
  <c r="AN5" i="11" s="1"/>
  <c r="AO5" i="11" s="1"/>
  <c r="AP5" i="11" s="1"/>
  <c r="AQ5" i="11" s="1"/>
  <c r="AR5" i="11" s="1"/>
  <c r="AL4" i="11"/>
  <c r="T6" i="11"/>
  <c r="AS5" i="11" l="1"/>
  <c r="AT5" i="11" s="1"/>
  <c r="AU5" i="11" s="1"/>
  <c r="AV5" i="11" s="1"/>
  <c r="AW5" i="11" s="1"/>
  <c r="AX5" i="11" s="1"/>
  <c r="AY5" i="11" s="1"/>
  <c r="U6" i="11"/>
  <c r="AZ5" i="11" l="1"/>
  <c r="BA5" i="11" s="1"/>
  <c r="AS4" i="11"/>
  <c r="V6" i="11"/>
  <c r="BB5" i="11" l="1"/>
  <c r="BA6" i="11"/>
  <c r="AZ4" i="11"/>
  <c r="W6" i="11"/>
  <c r="BC5" i="11" l="1"/>
  <c r="BB6" i="11"/>
  <c r="BD5" i="11" l="1"/>
  <c r="BC6" i="11"/>
  <c r="X6" i="11"/>
  <c r="Y6" i="11"/>
  <c r="BE5" i="11" l="1"/>
  <c r="BD6" i="11"/>
  <c r="Z6" i="11"/>
  <c r="BF5" i="11" l="1"/>
  <c r="BG5" i="11" s="1"/>
  <c r="BE6" i="11"/>
  <c r="AA6" i="11"/>
  <c r="BG6" i="11" l="1"/>
  <c r="BH5" i="11"/>
  <c r="BG4" i="11"/>
  <c r="BF6" i="11"/>
  <c r="AB6" i="11"/>
  <c r="BI5" i="11" l="1"/>
  <c r="BH6" i="11"/>
  <c r="AC6" i="11"/>
  <c r="BI6" i="11" l="1"/>
  <c r="BJ5" i="11"/>
  <c r="AD6" i="11"/>
  <c r="BJ6" i="11" l="1"/>
  <c r="BK5" i="11"/>
  <c r="AE6" i="11"/>
  <c r="BK6" i="11" l="1"/>
  <c r="BL5" i="11"/>
  <c r="AF6" i="11"/>
  <c r="BM5" i="11" l="1"/>
  <c r="BL6" i="11"/>
  <c r="AG6" i="11"/>
  <c r="BM6" i="11" l="1"/>
  <c r="BN5" i="11"/>
  <c r="AH6" i="11"/>
  <c r="BN6" i="11" l="1"/>
  <c r="BO5" i="11"/>
  <c r="BN4" i="11"/>
  <c r="AI6" i="11"/>
  <c r="BO6" i="11" l="1"/>
  <c r="BP5" i="11"/>
  <c r="AJ6" i="11"/>
  <c r="BQ5" i="11" l="1"/>
  <c r="BP6" i="11"/>
  <c r="AK6" i="11"/>
  <c r="BR5" i="11" l="1"/>
  <c r="BQ6" i="11"/>
  <c r="AL6" i="11"/>
  <c r="BS5" i="11" l="1"/>
  <c r="BR6" i="11"/>
  <c r="AM6" i="11"/>
  <c r="BT5" i="11" l="1"/>
  <c r="BU5" i="11" s="1"/>
  <c r="BS6" i="11"/>
  <c r="AN6" i="11"/>
  <c r="BU6" i="11" l="1"/>
  <c r="BV5" i="11"/>
  <c r="BU4" i="11"/>
  <c r="BT6" i="11"/>
  <c r="AO6" i="11"/>
  <c r="BV6" i="11" l="1"/>
  <c r="BW5" i="11"/>
  <c r="AP6" i="11"/>
  <c r="BX5" i="11" l="1"/>
  <c r="BW6" i="11"/>
  <c r="AQ6" i="11"/>
  <c r="BY5" i="11" l="1"/>
  <c r="BX6" i="11"/>
  <c r="AR6" i="11"/>
  <c r="BZ5" i="11" l="1"/>
  <c r="BY6" i="11"/>
  <c r="AS6" i="11"/>
  <c r="CA5" i="11" l="1"/>
  <c r="BZ6" i="11"/>
  <c r="AT6" i="11"/>
  <c r="CA6" i="11" l="1"/>
  <c r="CB5" i="11"/>
  <c r="AU6" i="11"/>
  <c r="CC5" i="11" l="1"/>
  <c r="CB4" i="11"/>
  <c r="CB6" i="11"/>
  <c r="AV6" i="11"/>
  <c r="CC6" i="11" l="1"/>
  <c r="CD5" i="11"/>
  <c r="AW6" i="11"/>
  <c r="CE5" i="11" l="1"/>
  <c r="CD6" i="11"/>
  <c r="AX6" i="11"/>
  <c r="CF5" i="11" l="1"/>
  <c r="CE6" i="11"/>
  <c r="AY6" i="11"/>
  <c r="CG5" i="11" l="1"/>
  <c r="CF6" i="11"/>
  <c r="AZ6" i="11"/>
  <c r="CH5" i="11" l="1"/>
  <c r="CG6" i="11"/>
  <c r="CH6" i="11" l="1"/>
  <c r="CI5" i="11"/>
  <c r="CI6" i="11" l="1"/>
  <c r="CI4" i="11"/>
  <c r="CJ5" i="11"/>
  <c r="CK5" i="11" l="1"/>
  <c r="CJ6" i="11"/>
  <c r="CK6" i="11" l="1"/>
  <c r="CL5" i="11"/>
  <c r="CM5" i="11" l="1"/>
  <c r="CL6" i="11"/>
  <c r="CM6" i="11" l="1"/>
  <c r="CN5" i="11"/>
  <c r="CO5" i="11" l="1"/>
  <c r="CN6" i="11"/>
  <c r="CO6" i="11" l="1"/>
  <c r="CP5" i="11"/>
  <c r="CQ5" i="11" l="1"/>
  <c r="CP4" i="11"/>
  <c r="CP6" i="11"/>
  <c r="CR5" i="11" l="1"/>
  <c r="CQ6" i="11"/>
  <c r="CS5" i="11" l="1"/>
  <c r="CR6" i="11"/>
  <c r="CT5" i="11" l="1"/>
  <c r="CS6" i="11"/>
  <c r="CU5" i="11" l="1"/>
  <c r="CT6" i="11"/>
  <c r="CU6" i="11" l="1"/>
  <c r="CV5" i="11"/>
  <c r="CV6" i="11" l="1"/>
  <c r="CW5" i="11"/>
  <c r="CX5" i="11" l="1"/>
  <c r="CW4" i="11"/>
  <c r="CW6" i="11"/>
  <c r="CY5" i="11" l="1"/>
  <c r="CX6" i="11"/>
  <c r="CZ5" i="11" l="1"/>
  <c r="CY6" i="11"/>
  <c r="DA5" i="11" l="1"/>
  <c r="CZ6" i="11"/>
  <c r="DB5" i="11" l="1"/>
  <c r="DA6" i="11"/>
  <c r="DB6" i="11" l="1"/>
  <c r="DC5" i="11"/>
  <c r="DC6" i="11" l="1"/>
  <c r="DD5" i="11"/>
  <c r="DE5" i="11" l="1"/>
  <c r="DD6" i="11"/>
  <c r="DD4" i="11"/>
  <c r="DF5" i="11" l="1"/>
  <c r="DE6" i="11"/>
  <c r="DG5" i="11" l="1"/>
  <c r="DF6" i="11"/>
  <c r="DH5" i="11" l="1"/>
  <c r="DG6" i="11"/>
  <c r="DI5" i="11" l="1"/>
  <c r="DH6" i="11"/>
  <c r="DI6" i="11" l="1"/>
  <c r="DJ5" i="11"/>
  <c r="DJ6" i="11" l="1"/>
  <c r="DK5" i="11"/>
  <c r="DL5" i="11" l="1"/>
  <c r="DK6" i="11"/>
  <c r="DK4" i="11"/>
  <c r="DM5" i="11" l="1"/>
  <c r="DL6" i="11"/>
  <c r="DM6" i="11" l="1"/>
  <c r="DN5" i="11"/>
  <c r="DO5" i="11" l="1"/>
  <c r="DN6" i="11"/>
  <c r="DP5" i="11" l="1"/>
  <c r="DO6" i="11"/>
  <c r="DP6" i="11" l="1"/>
  <c r="DQ5" i="11"/>
  <c r="DQ6" i="11" l="1"/>
  <c r="DR5" i="11"/>
  <c r="DS5" i="11" l="1"/>
  <c r="DR6" i="11"/>
  <c r="DR4" i="11"/>
  <c r="DT5" i="11" l="1"/>
  <c r="DS6" i="11"/>
  <c r="DU5" i="11" l="1"/>
  <c r="DT6" i="11"/>
  <c r="DV5" i="11" l="1"/>
  <c r="DU6" i="11"/>
  <c r="DW5" i="11" l="1"/>
  <c r="DV6" i="11"/>
  <c r="DW6" i="11" l="1"/>
  <c r="DX5" i="11"/>
  <c r="DX6" i="11" l="1"/>
  <c r="DY5" i="11"/>
  <c r="DZ5" i="11" l="1"/>
  <c r="DY4" i="11"/>
  <c r="DY6" i="11"/>
  <c r="EA5" i="11" l="1"/>
  <c r="DZ6" i="11"/>
  <c r="EB5" i="11" l="1"/>
  <c r="EA6" i="11"/>
  <c r="EC5" i="11" l="1"/>
  <c r="EB6" i="11"/>
  <c r="ED5" i="11" l="1"/>
  <c r="EC6" i="11"/>
  <c r="ED6" i="11" l="1"/>
  <c r="EE5" i="11"/>
  <c r="EE6" i="11" l="1"/>
  <c r="EF5" i="11"/>
  <c r="EG5" i="11" l="1"/>
  <c r="EF6" i="11"/>
  <c r="EF4" i="11"/>
  <c r="EG6" i="11" l="1"/>
  <c r="EH5" i="11"/>
  <c r="EH6" i="11" l="1"/>
  <c r="EI5" i="11"/>
  <c r="EJ5" i="11" l="1"/>
  <c r="EI6" i="11"/>
  <c r="EK5" i="11" l="1"/>
  <c r="EJ6" i="11"/>
  <c r="EL5" i="11" l="1"/>
  <c r="EK6" i="11"/>
  <c r="EL6" i="11" l="1"/>
  <c r="EM5" i="11"/>
  <c r="EN5" i="11" l="1"/>
  <c r="EM6" i="11"/>
  <c r="EM4" i="11"/>
  <c r="EN6" i="11" l="1"/>
  <c r="EO5" i="11"/>
  <c r="EO6" i="11" l="1"/>
  <c r="EP5" i="11"/>
  <c r="EQ5" i="11" l="1"/>
  <c r="EP6" i="11"/>
  <c r="ER5" i="11" l="1"/>
  <c r="EQ6" i="11"/>
  <c r="ES5" i="11" l="1"/>
  <c r="ER6" i="11"/>
  <c r="ES6" i="11" l="1"/>
  <c r="ET5" i="11"/>
  <c r="EU5" i="11" l="1"/>
  <c r="ET6" i="11"/>
  <c r="ET4" i="11"/>
  <c r="EV5" i="11" l="1"/>
  <c r="EU6" i="11"/>
  <c r="EW5" i="11" l="1"/>
  <c r="EV6" i="11"/>
  <c r="EX5" i="11" l="1"/>
  <c r="EW6" i="11"/>
  <c r="EY5" i="11" l="1"/>
  <c r="EX6" i="11"/>
  <c r="EY6" i="11" l="1"/>
  <c r="EZ5" i="11"/>
  <c r="EZ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Theo Darmawan</author>
  </authors>
  <commentList>
    <comment ref="O6" authorId="0" shapeId="0" xr:uid="{140CE67E-6B74-4B44-8444-3709EA844676}">
      <text>
        <r>
          <rPr>
            <b/>
            <sz val="10"/>
            <color rgb="FF000000"/>
            <rFont val="Tahoma"/>
            <family val="2"/>
          </rPr>
          <t>Theo Darmawan:</t>
        </r>
        <r>
          <rPr>
            <sz val="10"/>
            <color rgb="FF000000"/>
            <rFont val="Tahoma"/>
            <family val="2"/>
          </rPr>
          <t xml:space="preserve">
</t>
        </r>
        <r>
          <rPr>
            <sz val="10"/>
            <color rgb="FF000000"/>
            <rFont val="Tahoma"/>
            <family val="2"/>
          </rPr>
          <t xml:space="preserve">Red = Behind Schedule
</t>
        </r>
        <r>
          <rPr>
            <sz val="10"/>
            <color rgb="FF000000"/>
            <rFont val="Tahoma"/>
            <family val="2"/>
          </rPr>
          <t xml:space="preserve">Yellow = On track
</t>
        </r>
        <r>
          <rPr>
            <sz val="10"/>
            <color rgb="FF000000"/>
            <rFont val="Tahoma"/>
            <family val="2"/>
          </rPr>
          <t>Green = Finished</t>
        </r>
      </text>
    </comment>
    <comment ref="C21" authorId="0" shapeId="0" xr:uid="{A0510CEC-6055-3F4B-966A-7D549003A848}">
      <text>
        <r>
          <rPr>
            <b/>
            <sz val="10"/>
            <color rgb="FF000000"/>
            <rFont val="Tahoma"/>
            <family val="2"/>
          </rPr>
          <t>Theo Darmawan:</t>
        </r>
        <r>
          <rPr>
            <sz val="10"/>
            <color rgb="FF000000"/>
            <rFont val="Tahoma"/>
            <family val="2"/>
          </rPr>
          <t xml:space="preserve">
</t>
        </r>
        <r>
          <rPr>
            <sz val="10"/>
            <color rgb="FF000000"/>
            <rFont val="Tahoma"/>
            <family val="2"/>
          </rPr>
          <t>jangan lupa merubah field / halaman sesuai tipe user</t>
        </r>
      </text>
    </comment>
    <comment ref="C24" authorId="0" shapeId="0" xr:uid="{FD3E44BD-53F0-3E44-A49F-8EEBBFC75610}">
      <text>
        <r>
          <rPr>
            <b/>
            <sz val="10"/>
            <color rgb="FF000000"/>
            <rFont val="Tahoma"/>
            <family val="2"/>
          </rPr>
          <t>Theo Darmawan:</t>
        </r>
        <r>
          <rPr>
            <sz val="10"/>
            <color rgb="FF000000"/>
            <rFont val="Tahoma"/>
            <family val="2"/>
          </rPr>
          <t xml:space="preserve">
</t>
        </r>
        <r>
          <rPr>
            <sz val="10"/>
            <color rgb="FF000000"/>
            <rFont val="Tahoma"/>
            <family val="2"/>
          </rPr>
          <t xml:space="preserve">set up lagi kalo pindah hosting
</t>
        </r>
      </text>
    </comment>
    <comment ref="C25" authorId="0" shapeId="0" xr:uid="{E48CF6FD-3DE3-A742-9F80-48D6039EDD32}">
      <text>
        <r>
          <rPr>
            <b/>
            <sz val="10"/>
            <color rgb="FF000000"/>
            <rFont val="Tahoma"/>
            <family val="2"/>
          </rPr>
          <t>Theo Darmawan:</t>
        </r>
        <r>
          <rPr>
            <sz val="10"/>
            <color rgb="FF000000"/>
            <rFont val="Tahoma"/>
            <family val="2"/>
          </rPr>
          <t xml:space="preserve">
</t>
        </r>
        <r>
          <rPr>
            <sz val="10"/>
            <color rgb="FF000000"/>
            <rFont val="Tahoma"/>
            <family val="2"/>
          </rPr>
          <t xml:space="preserve">pindah hosting hrs diulang
</t>
        </r>
      </text>
    </comment>
    <comment ref="K29" authorId="0" shapeId="0" xr:uid="{9E5BF11C-95DF-8A40-9FB0-75D5009BB113}">
      <text>
        <r>
          <rPr>
            <b/>
            <sz val="10"/>
            <color rgb="FF000000"/>
            <rFont val="Tahoma"/>
            <family val="2"/>
          </rPr>
          <t>Theo Darmawan:</t>
        </r>
        <r>
          <rPr>
            <sz val="10"/>
            <color rgb="FF000000"/>
            <rFont val="Tahoma"/>
            <family val="2"/>
          </rPr>
          <t xml:space="preserve">
</t>
        </r>
        <r>
          <rPr>
            <sz val="10"/>
            <color rgb="FF000000"/>
            <rFont val="Tahoma"/>
            <family val="2"/>
          </rPr>
          <t xml:space="preserve">on hold
</t>
        </r>
      </text>
    </comment>
    <comment ref="C30" authorId="0" shapeId="0" xr:uid="{B33F0D5A-58B4-164C-A431-1E03C312FF6B}">
      <text>
        <r>
          <rPr>
            <b/>
            <sz val="10"/>
            <color rgb="FF000000"/>
            <rFont val="Tahoma"/>
            <family val="2"/>
          </rPr>
          <t>Theo Darmawan:</t>
        </r>
        <r>
          <rPr>
            <sz val="10"/>
            <color rgb="FF000000"/>
            <rFont val="Tahoma"/>
            <family val="2"/>
          </rPr>
          <t xml:space="preserve">
</t>
        </r>
        <r>
          <rPr>
            <sz val="10"/>
            <color rgb="FF000000"/>
            <rFont val="Tahoma"/>
            <family val="2"/>
          </rPr>
          <t>data pelangaan yang ada harus dibenerin dulu. tabel user db dan form registrasi diupdate.</t>
        </r>
      </text>
    </comment>
    <comment ref="C32" authorId="0" shapeId="0" xr:uid="{DD682FC1-CE00-BE4E-B19E-30720D705022}">
      <text>
        <r>
          <rPr>
            <b/>
            <sz val="10"/>
            <color rgb="FF000000"/>
            <rFont val="Tahoma"/>
            <family val="2"/>
          </rPr>
          <t>Theo Darmawan:</t>
        </r>
        <r>
          <rPr>
            <sz val="10"/>
            <color rgb="FF000000"/>
            <rFont val="Tahoma"/>
            <family val="2"/>
          </rPr>
          <t xml:space="preserve">
</t>
        </r>
        <r>
          <rPr>
            <sz val="10"/>
            <color rgb="FF000000"/>
            <rFont val="Tahoma"/>
            <family val="2"/>
          </rPr>
          <t xml:space="preserve">sedang dicek apa daftar bisa diurutkan
</t>
        </r>
      </text>
    </comment>
    <comment ref="C38" authorId="0" shapeId="0" xr:uid="{E1EA5362-C17C-E145-A97D-89ADFA73E599}">
      <text>
        <r>
          <rPr>
            <b/>
            <sz val="10"/>
            <color rgb="FF000000"/>
            <rFont val="Tahoma"/>
            <family val="2"/>
          </rPr>
          <t>Theo Darmawan:</t>
        </r>
        <r>
          <rPr>
            <sz val="10"/>
            <color rgb="FF000000"/>
            <rFont val="Tahoma"/>
            <family val="2"/>
          </rPr>
          <t xml:space="preserve">
</t>
        </r>
        <r>
          <rPr>
            <sz val="10"/>
            <color rgb="FF000000"/>
            <rFont val="Tahoma"/>
            <family val="2"/>
          </rPr>
          <t xml:space="preserve">sudah jalan untuk user terbatas
</t>
        </r>
      </text>
    </comment>
    <comment ref="C40" authorId="0" shapeId="0" xr:uid="{D709CFE1-21F0-6C45-8EAD-651F34644C6F}">
      <text>
        <r>
          <rPr>
            <b/>
            <sz val="10"/>
            <color rgb="FF000000"/>
            <rFont val="Tahoma"/>
            <family val="2"/>
          </rPr>
          <t>Theo Darmawan:</t>
        </r>
        <r>
          <rPr>
            <sz val="10"/>
            <color rgb="FF000000"/>
            <rFont val="Tahoma"/>
            <family val="2"/>
          </rPr>
          <t xml:space="preserve">
</t>
        </r>
        <r>
          <rPr>
            <sz val="10"/>
            <color rgb="FF000000"/>
            <rFont val="Tahoma"/>
            <family val="2"/>
          </rPr>
          <t xml:space="preserve">hrs set meeting sama keuangan, daftar pertanyaan terkait alur penjualan </t>
        </r>
      </text>
    </comment>
    <comment ref="C44" authorId="0" shapeId="0" xr:uid="{1D5D9DEA-CC0E-CA47-8A9A-55CE2229A885}">
      <text>
        <r>
          <rPr>
            <b/>
            <sz val="10"/>
            <color rgb="FF000000"/>
            <rFont val="Tahoma"/>
            <family val="2"/>
          </rPr>
          <t>Theo Darmawan:</t>
        </r>
        <r>
          <rPr>
            <sz val="10"/>
            <color rgb="FF000000"/>
            <rFont val="Tahoma"/>
            <family val="2"/>
          </rPr>
          <t xml:space="preserve">
</t>
        </r>
        <r>
          <rPr>
            <sz val="10"/>
            <color rgb="FF000000"/>
            <rFont val="Tahoma"/>
            <family val="2"/>
          </rPr>
          <t xml:space="preserve">refer ke google pagespeed insights, search google security checklist
</t>
        </r>
      </text>
    </comment>
    <comment ref="C51" authorId="0" shapeId="0" xr:uid="{E0291CE9-D34C-6840-9E61-84ECC5186F27}">
      <text>
        <r>
          <rPr>
            <b/>
            <sz val="10"/>
            <color rgb="FF000000"/>
            <rFont val="Tahoma"/>
            <family val="2"/>
          </rPr>
          <t>Theo Darmawan:</t>
        </r>
        <r>
          <rPr>
            <sz val="10"/>
            <color rgb="FF000000"/>
            <rFont val="Tahoma"/>
            <family val="2"/>
          </rPr>
          <t xml:space="preserve">
</t>
        </r>
        <r>
          <rPr>
            <sz val="10"/>
            <color rgb="FF000000"/>
            <rFont val="Tahoma"/>
            <family val="2"/>
          </rPr>
          <t>database wp bisa dipisah?</t>
        </r>
      </text>
    </comment>
    <comment ref="C52" authorId="0" shapeId="0" xr:uid="{C55DF099-DB51-9143-89FE-70D53E3CEDA5}">
      <text>
        <r>
          <rPr>
            <b/>
            <sz val="10"/>
            <color rgb="FF000000"/>
            <rFont val="Tahoma"/>
            <family val="2"/>
          </rPr>
          <t>Theo Darmawan:</t>
        </r>
        <r>
          <rPr>
            <sz val="10"/>
            <color rgb="FF000000"/>
            <rFont val="Tahoma"/>
            <family val="2"/>
          </rPr>
          <t xml:space="preserve">
</t>
        </r>
        <r>
          <rPr>
            <sz val="10"/>
            <color rgb="FF000000"/>
            <rFont val="Tahoma"/>
            <family val="2"/>
          </rPr>
          <t xml:space="preserve">scaling hosting, server resources, databases, maintenance tasks, make a checklist. should be done progressively.
</t>
        </r>
      </text>
    </comment>
  </commentList>
</comments>
</file>

<file path=xl/sharedStrings.xml><?xml version="1.0" encoding="utf-8"?>
<sst xmlns="http://schemas.openxmlformats.org/spreadsheetml/2006/main" count="345" uniqueCount="201">
  <si>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</si>
  <si>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</si>
  <si>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</si>
  <si>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</si>
  <si>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</si>
  <si>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</si>
  <si>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</si>
  <si>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</si>
  <si>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</si>
  <si>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</si>
  <si>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</si>
  <si>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</si>
  <si>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</si>
  <si>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</si>
  <si>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</si>
  <si>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</si>
  <si>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</si>
  <si>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</si>
  <si>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</si>
  <si>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lead</t>
  </si>
  <si>
    <t>Planning and design</t>
  </si>
  <si>
    <t>Develop budget</t>
  </si>
  <si>
    <t>Project start:</t>
  </si>
  <si>
    <t>Display week:</t>
  </si>
  <si>
    <t>ASSIGNED TO</t>
  </si>
  <si>
    <t>Define business goals and success metrics</t>
  </si>
  <si>
    <t>Identify risks and dependencies</t>
  </si>
  <si>
    <t>DELIVERABLE</t>
  </si>
  <si>
    <t>Project description</t>
  </si>
  <si>
    <t>TD</t>
  </si>
  <si>
    <t>Identify key deliverables</t>
  </si>
  <si>
    <t>Create working timeline</t>
  </si>
  <si>
    <t>Timeline</t>
  </si>
  <si>
    <t>NA</t>
  </si>
  <si>
    <t>Define project scope &amp; requirements</t>
  </si>
  <si>
    <t>Identify project tools and personnel</t>
  </si>
  <si>
    <t xml:space="preserve">Implement an e-commerce store </t>
  </si>
  <si>
    <t>Theo Darmawan</t>
  </si>
  <si>
    <t>Deployment</t>
  </si>
  <si>
    <t>Project end:</t>
  </si>
  <si>
    <t>Working days left:</t>
  </si>
  <si>
    <t>Implementasi payment gateway Midtrans, sandbox</t>
  </si>
  <si>
    <t>Implementasi payment gateway Midtrans, real</t>
  </si>
  <si>
    <t>Implementasi plugin epeken untuk estimasi biaya pengiriman</t>
  </si>
  <si>
    <t>Implementasi pemesanan jasa pengiriman otomatis setelah pembayaran</t>
  </si>
  <si>
    <t>Menetapkan proses logistik pengiriman untuk pesanan online</t>
  </si>
  <si>
    <t>Fitur wishlist untuk user</t>
  </si>
  <si>
    <t>Detail pembayaran &amp; alamat dapat disimpan dalam profil pelanggan</t>
  </si>
  <si>
    <t>Pencarian produk berdasarkan nama/kategori.</t>
  </si>
  <si>
    <t>Sinkronisasi inventaris webstore berkala harian dengan database perusahaan utama.</t>
  </si>
  <si>
    <t>Administrator toko dapat menambah, memperbarui, menghapus, dan mengurutkan daftar produk.</t>
  </si>
  <si>
    <t>Install dan setup plugin untuk email promosi</t>
  </si>
  <si>
    <t>Mendesain arkitektur sistem IT untuk webstore untuk memenuhi semua syaran performa, kemudahan penggunaan  dan keamanan</t>
  </si>
  <si>
    <t>Integrasi Google Analytics untuk webstore</t>
  </si>
  <si>
    <t>Timeline Onlinestss.com Fase 1 - Ecommerce store</t>
  </si>
  <si>
    <t xml:space="preserve">Pemetaan proses bisnis </t>
  </si>
  <si>
    <t>Pelatihan personel terkait layanan penjualan</t>
  </si>
  <si>
    <t>Desain UI/UX baru</t>
  </si>
  <si>
    <t>Implementasi UI/UX baru</t>
  </si>
  <si>
    <t>Project Requirements</t>
  </si>
  <si>
    <t>Flow chart</t>
  </si>
  <si>
    <t>Rekomendasi perubahan dan desain baru</t>
  </si>
  <si>
    <t>Testing dummy transaction</t>
  </si>
  <si>
    <t>Completed checklist</t>
  </si>
  <si>
    <t>Project summary</t>
  </si>
  <si>
    <t>setup CDN</t>
  </si>
  <si>
    <t>create image / media optimization workflow</t>
  </si>
  <si>
    <t>set up staging server and push-to-live process</t>
  </si>
  <si>
    <t>set up project git repository</t>
  </si>
  <si>
    <t>Dokumentasi cara pemakaian dan maintenance, testing transaksi secara live</t>
  </si>
  <si>
    <t>Dokumentasi cara pemakaian dan maintenance,</t>
  </si>
  <si>
    <t>Desain sistem dengan penjelasan, presentasi ke stakeholder</t>
  </si>
  <si>
    <t>Dokumentasi setting seperlunya</t>
  </si>
  <si>
    <t>Penjelasan hosting plan</t>
  </si>
  <si>
    <t xml:space="preserve">Rincian plugin dan gunanya </t>
  </si>
  <si>
    <t>Rencana pemeliharaan dan kumpulan dokumentasi dari  seluruh bagian sistem</t>
  </si>
  <si>
    <t>Completed requirements checklist</t>
  </si>
  <si>
    <t>CATEGORY</t>
  </si>
  <si>
    <t>Holiday dates in indo</t>
  </si>
  <si>
    <t>Task Categories</t>
  </si>
  <si>
    <t>System design</t>
  </si>
  <si>
    <t>UI / UX design</t>
  </si>
  <si>
    <t>Front end website</t>
  </si>
  <si>
    <t>Bace end website</t>
  </si>
  <si>
    <t>Business process design</t>
  </si>
  <si>
    <t>Planning</t>
  </si>
  <si>
    <t>Front end</t>
  </si>
  <si>
    <t>Back end</t>
  </si>
  <si>
    <t xml:space="preserve">Process </t>
  </si>
  <si>
    <t>Consultant UX</t>
  </si>
  <si>
    <t>All</t>
  </si>
  <si>
    <t>Alur penjualan online</t>
  </si>
  <si>
    <t>Alur pengembalian barang bermasalah</t>
  </si>
  <si>
    <t>Alur registrasi pengguna baru</t>
  </si>
  <si>
    <t>Mengkaitkan data user yang ada dalam sistem dengan customer id</t>
  </si>
  <si>
    <t>Prework</t>
  </si>
  <si>
    <t>plugin</t>
  </si>
  <si>
    <t>flow chart</t>
  </si>
  <si>
    <t>UI UX Design</t>
  </si>
  <si>
    <t>Pembuatan rencana pemeliharaan, upgrade, dan skalabilitas sistem IT</t>
  </si>
  <si>
    <t>UI/UX</t>
  </si>
  <si>
    <t xml:space="preserve">Database and Server </t>
  </si>
  <si>
    <t xml:space="preserve">Implementasi proses bisnis </t>
  </si>
  <si>
    <t>Front end, Back end</t>
  </si>
  <si>
    <t xml:space="preserve">security, performance audit </t>
  </si>
  <si>
    <t>Testing</t>
  </si>
  <si>
    <t>memastikan standar keamanan checkout memenuhi PCI-DSS</t>
  </si>
  <si>
    <t xml:space="preserve">memastikan komunikasi server sudah menggunakan SSL </t>
  </si>
  <si>
    <t>Dokumentasi tipe user dan hak akses</t>
  </si>
  <si>
    <t>Memastikan semua persyaratan sistem terpenuhi</t>
  </si>
  <si>
    <t>review hosting plan (untuk 99.9% uptime guarantee)</t>
  </si>
  <si>
    <t xml:space="preserve">membenarkan isu security yg telah diidentifikasi di audit </t>
  </si>
  <si>
    <t xml:space="preserve">membenarkan isu performa yg telah diidentifikasi di audit </t>
  </si>
  <si>
    <t>Performa website</t>
  </si>
  <si>
    <t>prework</t>
  </si>
  <si>
    <t>prework is the work that lays the groundwork for the project. In that the tasks have linkages with future tasks and should be completed as early as possible, after planning.</t>
  </si>
  <si>
    <t>DEPENDENCIES</t>
  </si>
  <si>
    <t>NO</t>
  </si>
  <si>
    <t>A1</t>
  </si>
  <si>
    <t>A2</t>
  </si>
  <si>
    <t>A3</t>
  </si>
  <si>
    <t>A4</t>
  </si>
  <si>
    <t>A5</t>
  </si>
  <si>
    <t>A6</t>
  </si>
  <si>
    <t>A7</t>
  </si>
  <si>
    <t>A8</t>
  </si>
  <si>
    <t>A9</t>
  </si>
  <si>
    <t>B1</t>
  </si>
  <si>
    <t>B2</t>
  </si>
  <si>
    <t>B3</t>
  </si>
  <si>
    <t>B4</t>
  </si>
  <si>
    <t>B5</t>
  </si>
  <si>
    <t>B6</t>
  </si>
  <si>
    <t>B7</t>
  </si>
  <si>
    <t>B8</t>
  </si>
  <si>
    <t>D1</t>
  </si>
  <si>
    <t>D2</t>
  </si>
  <si>
    <t>D3</t>
  </si>
  <si>
    <t>S1</t>
  </si>
  <si>
    <t>S2</t>
  </si>
  <si>
    <t>S3</t>
  </si>
  <si>
    <t>S4</t>
  </si>
  <si>
    <t>P1</t>
  </si>
  <si>
    <t>P2</t>
  </si>
  <si>
    <t>P3</t>
  </si>
  <si>
    <t>P4</t>
  </si>
  <si>
    <t>P5</t>
  </si>
  <si>
    <t>P6</t>
  </si>
  <si>
    <t>P7</t>
  </si>
  <si>
    <t>P8</t>
  </si>
  <si>
    <t>W1</t>
  </si>
  <si>
    <t>W2</t>
  </si>
  <si>
    <t>W3</t>
  </si>
  <si>
    <t>W4</t>
  </si>
  <si>
    <t>W5</t>
  </si>
  <si>
    <t>W6</t>
  </si>
  <si>
    <t>W7</t>
  </si>
  <si>
    <t>W8</t>
  </si>
  <si>
    <t>PF1</t>
  </si>
  <si>
    <t>PF2</t>
  </si>
  <si>
    <t>PF3</t>
  </si>
  <si>
    <t>PF4</t>
  </si>
  <si>
    <t>DB1</t>
  </si>
  <si>
    <t>DB2</t>
  </si>
  <si>
    <t>DB3</t>
  </si>
  <si>
    <t>U1</t>
  </si>
  <si>
    <t>U2</t>
  </si>
  <si>
    <t>U3</t>
  </si>
  <si>
    <t>PB1</t>
  </si>
  <si>
    <t>PB3</t>
  </si>
  <si>
    <t>Task list untuk perubahan</t>
  </si>
  <si>
    <t>Semua</t>
  </si>
  <si>
    <t>Training material, documentation</t>
  </si>
  <si>
    <t>PB2</t>
  </si>
  <si>
    <t>PB1-3</t>
  </si>
  <si>
    <t>Intern</t>
  </si>
  <si>
    <t>BP</t>
  </si>
  <si>
    <t>RC</t>
  </si>
  <si>
    <t>Hak akses setiap tipe pengguna terdefinisi dengan jelas dan terbatas</t>
  </si>
  <si>
    <t xml:space="preserve">menetapkan daftar plugin wordpress </t>
  </si>
  <si>
    <t>mengoptimalkan setingan plugin wordpress</t>
  </si>
  <si>
    <t>akhir</t>
  </si>
  <si>
    <t>memisahkan transactions, users, and WP Databases</t>
  </si>
  <si>
    <t>Dokumentasi strategi backup, cara restore</t>
  </si>
  <si>
    <t>A3,A4</t>
  </si>
  <si>
    <t>Audit UI/UX yang sudah ada</t>
  </si>
  <si>
    <t>Implementasi admin user dan admin panel untuk akun customer</t>
  </si>
  <si>
    <t>Terdapat upload produk list berbasis CSV</t>
  </si>
  <si>
    <t>Faktur penagihan otomatis untuk jumlah total pembelian dan biaya pengiriman.</t>
  </si>
  <si>
    <t>W9</t>
  </si>
  <si>
    <t>Tersedia fitur input kode diskon saat checkout</t>
  </si>
  <si>
    <t>Fitur webstore</t>
  </si>
  <si>
    <t>Plugin Wordpress</t>
  </si>
  <si>
    <t>Sekuritas</t>
  </si>
  <si>
    <t>Implementasi Backup berkala untuk database dan file di server</t>
  </si>
  <si>
    <t>ES</t>
  </si>
  <si>
    <t>START (Actual)</t>
  </si>
  <si>
    <t>END (Actual)</t>
  </si>
  <si>
    <t>To Review</t>
  </si>
  <si>
    <t>ES,TD</t>
  </si>
  <si>
    <t>design &amp; implementasi caching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</si>
</sst>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409]d\-mmm;@"/>
  </numFmts>
  <fonts count="3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rgb="FF000000"/>
      <name val="Arial"/>
      <family val="2"/>
      <scheme val="minor"/>
    </font>
    <font>
      <b/>
      <sz val="12"/>
      <color theme="9"/>
      <name val="Arial"/>
      <family val="2"/>
      <scheme val="minor"/>
    </font>
    <font>
      <sz val="11"/>
      <color theme="1"/>
      <name val="Helvetica Neue"/>
      <family val="2"/>
    </font>
    <font>
      <b/>
      <sz val="14"/>
      <color theme="9"/>
      <name val="Arial"/>
      <family val="2"/>
      <scheme val="minor"/>
    </font>
    <font>
      <b/>
      <sz val="20"/>
      <color theme="9"/>
      <name val="Arial Black (Headings)"/>
    </font>
    <font>
      <sz val="8"/>
      <name val="Arial"/>
      <family val="2"/>
      <scheme val="minor"/>
    </font>
    <font>
      <sz val="10"/>
      <color rgb="FF000000"/>
      <name val="Tahoma"/>
      <family val="2"/>
    </font>
    <font>
      <b/>
      <sz val="10"/>
      <color rgb="FF000000"/>
      <name val="Tahoma"/>
      <family val="2"/>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4F1"/>
        <bgColor rgb="FF000000"/>
      </patternFill>
    </fill>
    <fill>
      <patternFill patternType="solid">
        <fgColor rgb="FFE0D3FE"/>
        <bgColor rgb="FF000000"/>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FF88E4"/>
      </top>
      <bottom style="thin">
        <color rgb="FFFF88E4"/>
      </bottom>
      <diagonal/>
    </border>
    <border>
      <left/>
      <right/>
      <top/>
      <bottom style="thin">
        <color rgb="FFFF88E4"/>
      </bottom>
      <diagonal/>
    </border>
    <border>
      <left/>
      <right/>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2">
    <xf numFmtId="0" fontId="0" fillId="0" borderId="0" xfId="0"/>
    <xf numFmtId="0" fontId="1" fillId="0" borderId="0" xfId="0" applyFont="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5" fillId="0" borderId="0" xfId="0" applyFont="1"/>
    <xf numFmtId="0" fontId="4" fillId="0" borderId="0" xfId="0" applyFont="1"/>
    <xf numFmtId="167" fontId="19" fillId="10" borderId="17" xfId="0" applyNumberFormat="1" applyFont="1" applyFill="1" applyBorder="1" applyAlignment="1">
      <alignment horizontal="center" vertical="center"/>
    </xf>
    <xf numFmtId="167" fontId="19" fillId="10" borderId="15" xfId="0" applyNumberFormat="1" applyFont="1" applyFill="1" applyBorder="1" applyAlignment="1">
      <alignment horizontal="center" vertical="center"/>
    </xf>
    <xf numFmtId="167" fontId="19" fillId="10" borderId="16" xfId="0" applyNumberFormat="1" applyFont="1" applyFill="1" applyBorder="1" applyAlignment="1">
      <alignment horizontal="center" vertical="center"/>
    </xf>
    <xf numFmtId="0" fontId="20" fillId="2" borderId="14" xfId="0" applyFont="1" applyFill="1" applyBorder="1" applyAlignment="1">
      <alignment horizontal="center" vertical="center" shrinkToFit="1"/>
    </xf>
    <xf numFmtId="0" fontId="20" fillId="2" borderId="11"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4" fillId="0" borderId="9"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4" fillId="0" borderId="3" xfId="0" applyFont="1" applyBorder="1" applyAlignment="1">
      <alignment vertical="center"/>
    </xf>
    <xf numFmtId="9" fontId="1" fillId="3" borderId="6" xfId="2" applyFont="1" applyFill="1" applyBorder="1" applyAlignment="1">
      <alignment horizontal="center" vertical="center"/>
    </xf>
    <xf numFmtId="0" fontId="4" fillId="0" borderId="3" xfId="0" applyFont="1" applyBorder="1" applyAlignment="1">
      <alignment horizontal="right" vertical="center"/>
    </xf>
    <xf numFmtId="9" fontId="1" fillId="4" borderId="4" xfId="2" applyFont="1" applyFill="1" applyBorder="1" applyAlignment="1">
      <alignment horizontal="center" vertical="center"/>
    </xf>
    <xf numFmtId="164" fontId="17" fillId="4" borderId="4" xfId="10" applyFont="1" applyFill="1" applyBorder="1">
      <alignment horizontal="center" vertical="center"/>
    </xf>
    <xf numFmtId="0" fontId="4" fillId="0" borderId="8" xfId="0" applyFont="1" applyBorder="1" applyAlignment="1">
      <alignment vertical="center"/>
    </xf>
    <xf numFmtId="0" fontId="4" fillId="2" borderId="0" xfId="0" applyFont="1" applyFill="1" applyAlignment="1">
      <alignment vertical="center"/>
    </xf>
    <xf numFmtId="0" fontId="7"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14" fontId="0" fillId="0" borderId="0" xfId="0" applyNumberFormat="1"/>
    <xf numFmtId="0" fontId="30" fillId="11" borderId="19" xfId="0" applyFont="1" applyFill="1" applyBorder="1" applyAlignment="1">
      <alignment horizontal="left" vertical="center" indent="2"/>
    </xf>
    <xf numFmtId="0" fontId="16" fillId="0" borderId="0" xfId="0" applyFont="1" applyAlignment="1">
      <alignment horizontal="center" vertical="center"/>
    </xf>
    <xf numFmtId="0" fontId="17" fillId="3" borderId="6" xfId="11" applyFont="1" applyFill="1" applyBorder="1">
      <alignment horizontal="center" vertical="center"/>
    </xf>
    <xf numFmtId="0" fontId="31" fillId="0" borderId="0" xfId="7" applyFont="1" applyAlignment="1">
      <alignment horizontal="center" vertical="center" wrapText="1"/>
    </xf>
    <xf numFmtId="0" fontId="17" fillId="3" borderId="5" xfId="12" applyFont="1" applyFill="1" applyBorder="1" applyAlignment="1">
      <alignment horizontal="center" vertical="center"/>
    </xf>
    <xf numFmtId="0" fontId="17" fillId="3" borderId="6" xfId="12" applyFont="1" applyFill="1" applyBorder="1" applyAlignment="1">
      <alignment horizontal="center" vertical="center" wrapText="1"/>
    </xf>
    <xf numFmtId="0" fontId="17" fillId="3" borderId="5" xfId="12" applyFont="1" applyFill="1" applyBorder="1" applyAlignment="1">
      <alignment horizontal="center" vertical="center" wrapText="1"/>
    </xf>
    <xf numFmtId="0" fontId="18" fillId="4" borderId="4" xfId="12" applyFont="1" applyFill="1" applyBorder="1" applyAlignment="1">
      <alignment horizontal="center" vertical="center" wrapText="1"/>
    </xf>
    <xf numFmtId="0" fontId="17" fillId="4" borderId="4" xfId="12" applyFont="1" applyFill="1" applyBorder="1" applyAlignment="1">
      <alignment horizontal="center" vertical="center"/>
    </xf>
    <xf numFmtId="0" fontId="17" fillId="4" borderId="4" xfId="11" applyFont="1" applyFill="1" applyBorder="1">
      <alignment horizontal="center" vertical="center"/>
    </xf>
    <xf numFmtId="0" fontId="17" fillId="4" borderId="4" xfId="12" applyFont="1" applyFill="1" applyBorder="1" applyAlignment="1">
      <alignment horizontal="center" vertical="center" wrapText="1"/>
    </xf>
    <xf numFmtId="0" fontId="30" fillId="11" borderId="19" xfId="0" applyFont="1" applyFill="1" applyBorder="1" applyAlignment="1">
      <alignment horizontal="center" vertical="center" wrapText="1"/>
    </xf>
    <xf numFmtId="0" fontId="17" fillId="0" borderId="0" xfId="12" applyFont="1" applyBorder="1" applyAlignment="1">
      <alignment horizontal="center" vertical="center" wrapText="1"/>
    </xf>
    <xf numFmtId="0" fontId="22" fillId="2" borderId="0" xfId="0" applyFont="1" applyFill="1" applyAlignment="1">
      <alignment horizontal="center" vertical="center" wrapText="1"/>
    </xf>
    <xf numFmtId="0" fontId="34" fillId="0" borderId="0" xfId="5" applyFont="1" applyAlignment="1">
      <alignment horizontal="center" vertical="center" wrapText="1"/>
    </xf>
    <xf numFmtId="0" fontId="1" fillId="0" borderId="0" xfId="1" applyFont="1" applyAlignment="1" applyProtection="1">
      <alignment horizontal="center" vertical="center" wrapText="1"/>
    </xf>
    <xf numFmtId="0" fontId="0" fillId="0" borderId="0" xfId="0" applyAlignment="1">
      <alignment horizontal="center" vertical="center" wrapText="1"/>
    </xf>
    <xf numFmtId="0" fontId="27" fillId="0" borderId="0" xfId="5"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4" fillId="0" borderId="0" xfId="0" applyFont="1" applyAlignment="1">
      <alignment horizontal="center" vertical="center" wrapText="1"/>
    </xf>
    <xf numFmtId="0" fontId="24" fillId="0" borderId="0" xfId="6"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wrapText="1"/>
    </xf>
    <xf numFmtId="164" fontId="1" fillId="6" borderId="0" xfId="0" applyNumberFormat="1" applyFont="1" applyFill="1" applyAlignment="1">
      <alignment horizontal="center" vertical="center" wrapText="1"/>
    </xf>
    <xf numFmtId="0" fontId="17" fillId="3" borderId="6" xfId="11" applyFont="1" applyFill="1" applyBorder="1" applyAlignment="1">
      <alignment horizontal="center" vertical="center" wrapText="1"/>
    </xf>
    <xf numFmtId="9" fontId="1" fillId="3" borderId="6" xfId="2" applyFont="1" applyFill="1" applyBorder="1" applyAlignment="1">
      <alignment horizontal="center" vertical="center" wrapText="1"/>
    </xf>
    <xf numFmtId="0" fontId="17" fillId="4" borderId="4" xfId="11" applyFont="1" applyFill="1" applyBorder="1" applyAlignment="1">
      <alignment horizontal="center" vertical="center" wrapText="1"/>
    </xf>
    <xf numFmtId="9" fontId="1" fillId="4" borderId="4" xfId="2" applyFont="1" applyFill="1" applyBorder="1" applyAlignment="1">
      <alignment horizontal="center" vertical="center" wrapText="1"/>
    </xf>
    <xf numFmtId="0" fontId="17" fillId="0" borderId="0" xfId="11" applyFont="1" applyBorder="1" applyAlignment="1">
      <alignment horizontal="center" vertical="center" wrapText="1"/>
    </xf>
    <xf numFmtId="9" fontId="1" fillId="0" borderId="0" xfId="2" applyFont="1" applyBorder="1" applyAlignment="1">
      <alignment horizontal="center" vertical="center" wrapText="1"/>
    </xf>
    <xf numFmtId="164" fontId="17" fillId="0" borderId="0" xfId="10" applyFont="1" applyBorder="1" applyAlignment="1">
      <alignment horizontal="center" vertical="center" wrapText="1"/>
    </xf>
    <xf numFmtId="9" fontId="1" fillId="2" borderId="0" xfId="2" applyFont="1" applyFill="1" applyBorder="1" applyAlignment="1">
      <alignment horizontal="center" vertical="center" wrapText="1"/>
    </xf>
    <xf numFmtId="164" fontId="23" fillId="2" borderId="0" xfId="0" applyNumberFormat="1" applyFont="1" applyFill="1" applyAlignment="1">
      <alignment horizontal="center" vertical="center" wrapText="1"/>
    </xf>
    <xf numFmtId="164" fontId="1" fillId="2" borderId="0" xfId="0" applyNumberFormat="1" applyFont="1" applyFill="1" applyAlignment="1">
      <alignment horizontal="center" vertical="center" wrapText="1"/>
    </xf>
    <xf numFmtId="0" fontId="18" fillId="9" borderId="0" xfId="0" applyFont="1" applyFill="1" applyAlignment="1">
      <alignment horizontal="center" vertical="center" wrapText="1"/>
    </xf>
    <xf numFmtId="164" fontId="17" fillId="4" borderId="0" xfId="10" applyFont="1" applyFill="1" applyBorder="1">
      <alignment horizontal="center" vertical="center"/>
    </xf>
    <xf numFmtId="2" fontId="17" fillId="3" borderId="0" xfId="10" applyNumberFormat="1" applyFont="1" applyFill="1" applyBorder="1" applyAlignment="1">
      <alignment horizontal="center" vertical="center" wrapText="1"/>
    </xf>
    <xf numFmtId="168" fontId="17" fillId="3" borderId="5" xfId="10" applyNumberFormat="1" applyFont="1" applyFill="1" applyBorder="1" applyAlignment="1">
      <alignment horizontal="center" vertical="center" wrapText="1"/>
    </xf>
    <xf numFmtId="168" fontId="17" fillId="4" borderId="4" xfId="10" applyNumberFormat="1" applyFont="1" applyFill="1" applyBorder="1" applyAlignment="1">
      <alignment horizontal="center" vertical="center" wrapText="1"/>
    </xf>
    <xf numFmtId="168" fontId="17" fillId="3" borderId="5" xfId="10" applyNumberFormat="1" applyFont="1" applyFill="1" applyBorder="1">
      <alignment horizontal="center" vertical="center"/>
    </xf>
    <xf numFmtId="168" fontId="17" fillId="3" borderId="6" xfId="10" applyNumberFormat="1" applyFont="1" applyFill="1" applyBorder="1">
      <alignment horizontal="center" vertical="center"/>
    </xf>
    <xf numFmtId="168" fontId="17" fillId="4" borderId="4" xfId="10" applyNumberFormat="1" applyFont="1" applyFill="1" applyBorder="1">
      <alignment horizontal="center" vertical="center"/>
    </xf>
    <xf numFmtId="2" fontId="17" fillId="3" borderId="0" xfId="1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0" fontId="30" fillId="11" borderId="4" xfId="0" applyFont="1" applyFill="1" applyBorder="1" applyAlignment="1">
      <alignment horizontal="center" vertical="center" wrapText="1"/>
    </xf>
    <xf numFmtId="0" fontId="17" fillId="4" borderId="19" xfId="12" applyFont="1" applyFill="1" applyBorder="1" applyAlignment="1">
      <alignment horizontal="center" vertical="center" wrapText="1"/>
    </xf>
    <xf numFmtId="0" fontId="30" fillId="11" borderId="4" xfId="0" applyFont="1" applyFill="1" applyBorder="1" applyAlignment="1">
      <alignment horizontal="left" vertical="center" indent="2"/>
    </xf>
    <xf numFmtId="0" fontId="17" fillId="4" borderId="19" xfId="11" applyFont="1" applyFill="1" applyBorder="1" applyAlignment="1">
      <alignment horizontal="center" vertical="center" wrapText="1"/>
    </xf>
    <xf numFmtId="9" fontId="1" fillId="11" borderId="4" xfId="0" applyNumberFormat="1" applyFont="1" applyFill="1" applyBorder="1" applyAlignment="1">
      <alignment horizontal="center" vertical="center" wrapText="1"/>
    </xf>
    <xf numFmtId="168" fontId="30" fillId="11" borderId="4" xfId="0" applyNumberFormat="1" applyFont="1" applyFill="1" applyBorder="1" applyAlignment="1">
      <alignment horizontal="center" vertical="center" wrapText="1"/>
    </xf>
    <xf numFmtId="168" fontId="17" fillId="4" borderId="19" xfId="10" applyNumberFormat="1" applyFont="1" applyFill="1" applyBorder="1">
      <alignment horizontal="center" vertical="center"/>
    </xf>
    <xf numFmtId="168" fontId="30" fillId="11" borderId="4" xfId="0" applyNumberFormat="1" applyFont="1" applyFill="1" applyBorder="1" applyAlignment="1">
      <alignment horizontal="center" vertical="center"/>
    </xf>
    <xf numFmtId="168" fontId="17" fillId="3" borderId="4" xfId="10" applyNumberFormat="1" applyFont="1" applyFill="1" applyBorder="1">
      <alignment horizontal="center" vertical="center"/>
    </xf>
    <xf numFmtId="0" fontId="17" fillId="3" borderId="4" xfId="12" applyFont="1" applyFill="1" applyBorder="1" applyAlignment="1">
      <alignment horizontal="center" vertical="center" wrapText="1"/>
    </xf>
    <xf numFmtId="0" fontId="17" fillId="4" borderId="20" xfId="12" applyFont="1" applyFill="1" applyBorder="1" applyAlignment="1">
      <alignment horizontal="center" vertical="center" wrapText="1"/>
    </xf>
    <xf numFmtId="0" fontId="17" fillId="4" borderId="5" xfId="12" applyFont="1" applyFill="1" applyBorder="1">
      <alignment horizontal="left" vertical="center" indent="2"/>
    </xf>
    <xf numFmtId="0" fontId="30" fillId="11" borderId="5" xfId="0" applyFont="1" applyFill="1" applyBorder="1" applyAlignment="1">
      <alignment horizontal="left" vertical="center" indent="2"/>
    </xf>
    <xf numFmtId="9" fontId="1" fillId="4" borderId="6" xfId="2" applyFont="1" applyFill="1" applyBorder="1" applyAlignment="1">
      <alignment horizontal="center" vertical="center"/>
    </xf>
    <xf numFmtId="9" fontId="1" fillId="3" borderId="4" xfId="2" applyFont="1" applyFill="1" applyBorder="1" applyAlignment="1">
      <alignment horizontal="center" vertical="center" wrapText="1"/>
    </xf>
    <xf numFmtId="9" fontId="1" fillId="4" borderId="20" xfId="2" applyFont="1" applyFill="1" applyBorder="1" applyAlignment="1">
      <alignment horizontal="center" vertical="center" wrapText="1"/>
    </xf>
    <xf numFmtId="168" fontId="17" fillId="4" borderId="5" xfId="10" applyNumberFormat="1" applyFont="1" applyFill="1" applyBorder="1">
      <alignment horizontal="center" vertical="center"/>
    </xf>
    <xf numFmtId="168" fontId="17" fillId="3" borderId="4" xfId="10" applyNumberFormat="1" applyFont="1" applyFill="1" applyBorder="1" applyAlignment="1">
      <alignment horizontal="center" vertical="center" wrapText="1"/>
    </xf>
    <xf numFmtId="168" fontId="17" fillId="4" borderId="19" xfId="10" applyNumberFormat="1" applyFont="1" applyFill="1" applyBorder="1" applyAlignment="1">
      <alignment horizontal="center" vertical="center" wrapText="1"/>
    </xf>
    <xf numFmtId="168" fontId="17" fillId="4" borderId="20" xfId="10" applyNumberFormat="1" applyFont="1" applyFill="1" applyBorder="1" applyAlignment="1">
      <alignment horizontal="center" vertical="center" wrapText="1"/>
    </xf>
    <xf numFmtId="0" fontId="30" fillId="11" borderId="5" xfId="0" applyFont="1" applyFill="1" applyBorder="1" applyAlignment="1">
      <alignment horizontal="center" vertical="center"/>
    </xf>
    <xf numFmtId="0" fontId="17" fillId="4" borderId="6" xfId="12" applyFont="1" applyFill="1" applyBorder="1" applyAlignment="1">
      <alignment horizontal="center" vertical="center" wrapText="1"/>
    </xf>
    <xf numFmtId="0" fontId="17" fillId="4" borderId="5" xfId="12" applyFont="1" applyFill="1" applyBorder="1" applyAlignment="1">
      <alignment horizontal="center" vertical="center"/>
    </xf>
    <xf numFmtId="0" fontId="30" fillId="11" borderId="6" xfId="0" applyFont="1" applyFill="1" applyBorder="1" applyAlignment="1">
      <alignment horizontal="center" vertical="center"/>
    </xf>
    <xf numFmtId="0" fontId="17" fillId="4" borderId="6" xfId="11" applyFont="1" applyFill="1" applyBorder="1">
      <alignment horizontal="center" vertical="center"/>
    </xf>
    <xf numFmtId="0" fontId="17" fillId="3" borderId="0" xfId="12" applyFont="1" applyFill="1" applyBorder="1" applyAlignment="1">
      <alignment horizontal="center" vertical="center"/>
    </xf>
    <xf numFmtId="0" fontId="17" fillId="4" borderId="5" xfId="12" applyFont="1" applyFill="1" applyBorder="1" applyAlignment="1">
      <alignment horizontal="center" vertical="center" wrapText="1"/>
    </xf>
    <xf numFmtId="0" fontId="21" fillId="7" borderId="4" xfId="0" applyFont="1" applyFill="1" applyBorder="1" applyAlignment="1">
      <alignment horizontal="center" vertical="center" wrapText="1"/>
    </xf>
    <xf numFmtId="0" fontId="17" fillId="3" borderId="0" xfId="12" applyFont="1" applyFill="1" applyBorder="1" applyAlignment="1">
      <alignment horizontal="center" vertical="center" wrapText="1"/>
    </xf>
    <xf numFmtId="0" fontId="30" fillId="11" borderId="5" xfId="0" applyFont="1" applyFill="1" applyBorder="1" applyAlignment="1">
      <alignment horizontal="center" vertical="center" wrapText="1"/>
    </xf>
    <xf numFmtId="0" fontId="17" fillId="5" borderId="4" xfId="12" applyFont="1" applyFill="1" applyBorder="1" applyAlignment="1">
      <alignment horizontal="center" vertical="center" wrapText="1"/>
    </xf>
    <xf numFmtId="0" fontId="17" fillId="4" borderId="7" xfId="12" applyFont="1" applyFill="1" applyBorder="1" applyAlignment="1">
      <alignment horizontal="center" vertical="center" wrapText="1"/>
    </xf>
    <xf numFmtId="0" fontId="21" fillId="6" borderId="4" xfId="0" applyFont="1" applyFill="1" applyBorder="1" applyAlignment="1">
      <alignment horizontal="center" vertical="center" wrapText="1"/>
    </xf>
    <xf numFmtId="0" fontId="18" fillId="4" borderId="7" xfId="12" applyFont="1" applyFill="1" applyBorder="1" applyAlignment="1">
      <alignment horizontal="center" vertical="center" wrapText="1"/>
    </xf>
    <xf numFmtId="0" fontId="21" fillId="8" borderId="7" xfId="0" applyFont="1" applyFill="1" applyBorder="1" applyAlignment="1">
      <alignment horizontal="center" vertical="center" wrapText="1"/>
    </xf>
    <xf numFmtId="0" fontId="17" fillId="4" borderId="0" xfId="12" applyFont="1" applyFill="1" applyBorder="1" applyAlignment="1">
      <alignment horizontal="center" vertical="center" wrapText="1"/>
    </xf>
    <xf numFmtId="0" fontId="18" fillId="4" borderId="0" xfId="12" applyFont="1" applyFill="1" applyBorder="1" applyAlignment="1">
      <alignment horizontal="center" vertical="center" wrapText="1"/>
    </xf>
    <xf numFmtId="0" fontId="18" fillId="3" borderId="4" xfId="12" applyFont="1" applyFill="1" applyBorder="1" applyAlignment="1">
      <alignment horizontal="center" vertical="center" wrapText="1"/>
    </xf>
    <xf numFmtId="0" fontId="17" fillId="3" borderId="0" xfId="12" applyFont="1" applyFill="1" applyBorder="1">
      <alignment horizontal="left" vertical="center" indent="2"/>
    </xf>
    <xf numFmtId="0" fontId="17" fillId="3" borderId="0" xfId="11" applyFont="1" applyFill="1" applyBorder="1">
      <alignment horizontal="center" vertical="center"/>
    </xf>
    <xf numFmtId="0" fontId="17" fillId="4" borderId="6" xfId="11" applyFont="1" applyFill="1" applyBorder="1" applyAlignment="1">
      <alignment horizontal="center" vertical="center" wrapText="1"/>
    </xf>
    <xf numFmtId="0" fontId="17" fillId="7" borderId="4" xfId="11" applyFont="1" applyFill="1" applyBorder="1" applyAlignment="1">
      <alignment horizontal="center" vertical="center" wrapText="1"/>
    </xf>
    <xf numFmtId="0" fontId="30" fillId="11" borderId="6" xfId="0" applyFont="1" applyFill="1" applyBorder="1" applyAlignment="1">
      <alignment horizontal="center" vertical="center" wrapText="1"/>
    </xf>
    <xf numFmtId="0" fontId="17" fillId="4" borderId="7" xfId="11" applyFont="1" applyFill="1" applyBorder="1" applyAlignment="1">
      <alignment horizontal="center" vertical="center" wrapText="1"/>
    </xf>
    <xf numFmtId="0" fontId="17" fillId="6" borderId="4" xfId="11" applyFont="1" applyFill="1" applyBorder="1" applyAlignment="1">
      <alignment horizontal="center" vertical="center" wrapText="1"/>
    </xf>
    <xf numFmtId="0" fontId="17" fillId="5" borderId="19" xfId="11" applyFont="1" applyFill="1" applyBorder="1" applyAlignment="1">
      <alignment horizontal="center" vertical="center" wrapText="1"/>
    </xf>
    <xf numFmtId="0" fontId="17" fillId="8" borderId="7" xfId="11" applyFont="1" applyFill="1" applyBorder="1" applyAlignment="1">
      <alignment horizontal="center" vertical="center" wrapText="1"/>
    </xf>
    <xf numFmtId="0" fontId="17" fillId="4" borderId="0" xfId="11" applyFont="1" applyFill="1" applyBorder="1" applyAlignment="1">
      <alignment horizontal="center" vertical="center" wrapText="1"/>
    </xf>
    <xf numFmtId="0" fontId="17" fillId="3" borderId="4" xfId="11" applyFont="1" applyFill="1" applyBorder="1" applyAlignment="1">
      <alignment horizontal="center" vertical="center" wrapText="1"/>
    </xf>
    <xf numFmtId="9" fontId="1" fillId="3" borderId="0" xfId="2" applyFont="1" applyFill="1" applyBorder="1" applyAlignment="1">
      <alignment horizontal="center" vertical="center"/>
    </xf>
    <xf numFmtId="9" fontId="1" fillId="4" borderId="6" xfId="2" applyFont="1" applyFill="1" applyBorder="1" applyAlignment="1">
      <alignment horizontal="center" vertical="center" wrapText="1"/>
    </xf>
    <xf numFmtId="9" fontId="1" fillId="7" borderId="4" xfId="2" applyFont="1" applyFill="1" applyBorder="1" applyAlignment="1">
      <alignment horizontal="center" vertical="center" wrapText="1"/>
    </xf>
    <xf numFmtId="9" fontId="1" fillId="5" borderId="4" xfId="2" applyFont="1" applyFill="1" applyBorder="1" applyAlignment="1">
      <alignment horizontal="center" vertical="center" wrapText="1"/>
    </xf>
    <xf numFmtId="9" fontId="1" fillId="4" borderId="7" xfId="2" applyFont="1" applyFill="1" applyBorder="1" applyAlignment="1">
      <alignment horizontal="center" vertical="center" wrapText="1"/>
    </xf>
    <xf numFmtId="9" fontId="1" fillId="6" borderId="4" xfId="2" applyFont="1" applyFill="1" applyBorder="1" applyAlignment="1">
      <alignment horizontal="center" vertical="center" wrapText="1"/>
    </xf>
    <xf numFmtId="9" fontId="1" fillId="8" borderId="7" xfId="2" applyFont="1" applyFill="1" applyBorder="1" applyAlignment="1">
      <alignment horizontal="center" vertical="center" wrapText="1"/>
    </xf>
    <xf numFmtId="9" fontId="1" fillId="4" borderId="0" xfId="2" applyFont="1" applyFill="1" applyBorder="1" applyAlignment="1">
      <alignment horizontal="center" vertical="center" wrapText="1"/>
    </xf>
    <xf numFmtId="168" fontId="17" fillId="3" borderId="0" xfId="10" applyNumberFormat="1" applyFont="1" applyFill="1" applyBorder="1">
      <alignment horizontal="center" vertical="center"/>
    </xf>
    <xf numFmtId="168" fontId="17" fillId="4" borderId="5" xfId="10" applyNumberFormat="1" applyFont="1" applyFill="1" applyBorder="1" applyAlignment="1">
      <alignment horizontal="center" vertical="center" wrapText="1"/>
    </xf>
    <xf numFmtId="168" fontId="17" fillId="7" borderId="4" xfId="0" applyNumberFormat="1" applyFont="1" applyFill="1" applyBorder="1" applyAlignment="1">
      <alignment horizontal="center" vertical="center" wrapText="1"/>
    </xf>
    <xf numFmtId="168" fontId="17" fillId="5" borderId="4" xfId="10" applyNumberFormat="1" applyFont="1" applyFill="1" applyBorder="1" applyAlignment="1">
      <alignment horizontal="center" vertical="center" wrapText="1"/>
    </xf>
    <xf numFmtId="168" fontId="17" fillId="4" borderId="7" xfId="10" applyNumberFormat="1" applyFont="1" applyFill="1" applyBorder="1" applyAlignment="1">
      <alignment horizontal="center" vertical="center" wrapText="1"/>
    </xf>
    <xf numFmtId="164" fontId="17" fillId="6" borderId="4" xfId="0" applyNumberFormat="1" applyFont="1" applyFill="1" applyBorder="1" applyAlignment="1">
      <alignment horizontal="center" vertical="center" wrapText="1"/>
    </xf>
    <xf numFmtId="168" fontId="17" fillId="3" borderId="21" xfId="10" applyNumberFormat="1" applyFont="1" applyFill="1" applyBorder="1">
      <alignment horizontal="center" vertical="center"/>
    </xf>
    <xf numFmtId="168" fontId="30" fillId="12" borderId="5" xfId="0" applyNumberFormat="1" applyFont="1" applyFill="1" applyBorder="1" applyAlignment="1">
      <alignment horizontal="center" vertical="center" wrapText="1"/>
    </xf>
    <xf numFmtId="168" fontId="17" fillId="8" borderId="7" xfId="0" applyNumberFormat="1" applyFont="1" applyFill="1" applyBorder="1" applyAlignment="1">
      <alignment horizontal="center" vertical="center" wrapText="1"/>
    </xf>
    <xf numFmtId="168" fontId="17" fillId="4" borderId="0" xfId="10" applyNumberFormat="1" applyFont="1" applyFill="1" applyBorder="1" applyAlignment="1">
      <alignment horizontal="center" vertical="center" wrapText="1"/>
    </xf>
    <xf numFmtId="168" fontId="1" fillId="7" borderId="4" xfId="0" applyNumberFormat="1" applyFont="1" applyFill="1" applyBorder="1" applyAlignment="1">
      <alignment horizontal="center" vertical="center" wrapText="1"/>
    </xf>
    <xf numFmtId="164" fontId="1" fillId="6" borderId="4" xfId="0" applyNumberFormat="1" applyFont="1" applyFill="1" applyBorder="1" applyAlignment="1">
      <alignment horizontal="center" vertical="center" wrapText="1"/>
    </xf>
    <xf numFmtId="168" fontId="1" fillId="8" borderId="7" xfId="0" applyNumberFormat="1" applyFont="1" applyFill="1" applyBorder="1" applyAlignment="1">
      <alignment horizontal="center" vertical="center" wrapText="1"/>
    </xf>
    <xf numFmtId="164" fontId="17" fillId="3" borderId="4" xfId="10" applyFont="1" applyFill="1" applyBorder="1">
      <alignment horizontal="center" vertical="center"/>
    </xf>
    <xf numFmtId="164" fontId="17" fillId="7" borderId="4" xfId="0" applyNumberFormat="1" applyFont="1" applyFill="1" applyBorder="1" applyAlignment="1">
      <alignment horizontal="center" vertical="center"/>
    </xf>
    <xf numFmtId="168" fontId="17" fillId="5" borderId="4" xfId="10" applyNumberFormat="1" applyFont="1" applyFill="1" applyBorder="1">
      <alignment horizontal="center" vertical="center"/>
    </xf>
    <xf numFmtId="164" fontId="17" fillId="4" borderId="7" xfId="10" applyFont="1" applyFill="1" applyBorder="1">
      <alignment horizontal="center" vertical="center"/>
    </xf>
    <xf numFmtId="168" fontId="17" fillId="8" borderId="7" xfId="0" applyNumberFormat="1" applyFont="1" applyFill="1" applyBorder="1" applyAlignment="1">
      <alignment horizontal="center" vertical="center"/>
    </xf>
    <xf numFmtId="164" fontId="1" fillId="7" borderId="4" xfId="0" applyNumberFormat="1" applyFont="1" applyFill="1" applyBorder="1" applyAlignment="1">
      <alignment horizontal="center" vertical="center"/>
    </xf>
    <xf numFmtId="168" fontId="1" fillId="8" borderId="7" xfId="0" applyNumberFormat="1" applyFont="1" applyFill="1" applyBorder="1" applyAlignment="1">
      <alignment horizontal="center" vertical="center"/>
    </xf>
    <xf numFmtId="0" fontId="17" fillId="5" borderId="5" xfId="12" applyFont="1" applyFill="1" applyBorder="1" applyAlignment="1">
      <alignment horizontal="center" vertical="center" wrapText="1"/>
    </xf>
    <xf numFmtId="0" fontId="30" fillId="11" borderId="0" xfId="0" applyFont="1" applyFill="1" applyAlignment="1">
      <alignment horizontal="center" vertical="center" wrapText="1"/>
    </xf>
    <xf numFmtId="0" fontId="17" fillId="5" borderId="6" xfId="12" applyFont="1" applyFill="1" applyBorder="1" applyAlignment="1">
      <alignment horizontal="center" vertical="center" wrapText="1"/>
    </xf>
    <xf numFmtId="0" fontId="17" fillId="4" borderId="19" xfId="12" applyFont="1" applyFill="1" applyBorder="1" applyAlignment="1">
      <alignment horizontal="center" vertical="center"/>
    </xf>
    <xf numFmtId="0" fontId="17" fillId="3" borderId="19" xfId="12" applyFont="1" applyFill="1" applyBorder="1" applyAlignment="1">
      <alignment horizontal="center" vertical="center" wrapText="1"/>
    </xf>
    <xf numFmtId="0" fontId="17" fillId="5" borderId="5" xfId="11" applyFont="1" applyFill="1" applyBorder="1" applyAlignment="1">
      <alignment horizontal="center" vertical="center" wrapText="1"/>
    </xf>
    <xf numFmtId="0" fontId="17" fillId="5" borderId="6" xfId="11" applyFont="1" applyFill="1" applyBorder="1" applyAlignment="1">
      <alignment horizontal="center" vertical="center" wrapText="1"/>
    </xf>
    <xf numFmtId="0" fontId="17" fillId="4" borderId="19" xfId="11" applyFont="1" applyFill="1" applyBorder="1">
      <alignment horizontal="center" vertical="center"/>
    </xf>
    <xf numFmtId="9" fontId="1" fillId="5" borderId="5" xfId="2" applyFont="1" applyFill="1" applyBorder="1" applyAlignment="1">
      <alignment horizontal="center" vertical="center" wrapText="1"/>
    </xf>
    <xf numFmtId="9" fontId="1" fillId="5" borderId="6" xfId="2" applyFont="1" applyFill="1" applyBorder="1" applyAlignment="1">
      <alignment horizontal="center" vertical="center" wrapText="1"/>
    </xf>
    <xf numFmtId="168" fontId="17" fillId="5" borderId="5" xfId="10" applyNumberFormat="1" applyFont="1" applyFill="1" applyBorder="1" applyAlignment="1">
      <alignment horizontal="center" vertical="center" wrapText="1"/>
    </xf>
    <xf numFmtId="168" fontId="17" fillId="5" borderId="5" xfId="10" applyNumberFormat="1" applyFont="1" applyFill="1" applyBorder="1">
      <alignment horizontal="center" vertical="center"/>
    </xf>
    <xf numFmtId="168" fontId="17" fillId="4" borderId="0" xfId="10" applyNumberFormat="1" applyFont="1" applyFill="1" applyBorder="1">
      <alignment horizontal="center" vertical="center"/>
    </xf>
    <xf numFmtId="166" fontId="17" fillId="2" borderId="10" xfId="0" applyNumberFormat="1" applyFont="1" applyFill="1" applyBorder="1" applyAlignment="1">
      <alignment horizontal="center" vertical="center" wrapText="1"/>
    </xf>
    <xf numFmtId="166" fontId="17" fillId="2" borderId="16" xfId="0" applyNumberFormat="1" applyFont="1" applyFill="1" applyBorder="1" applyAlignment="1">
      <alignment horizontal="center" vertical="center" wrapText="1"/>
    </xf>
    <xf numFmtId="0" fontId="24" fillId="0" borderId="0" xfId="8" applyFont="1" applyAlignment="1">
      <alignment horizontal="left"/>
    </xf>
    <xf numFmtId="0" fontId="4" fillId="0" borderId="0" xfId="0" applyFont="1"/>
    <xf numFmtId="165" fontId="25" fillId="0" borderId="0" xfId="9" applyFont="1" applyBorder="1" applyAlignment="1">
      <alignment horizontal="left"/>
    </xf>
    <xf numFmtId="0" fontId="26" fillId="0" borderId="0" xfId="0" applyFont="1"/>
    <xf numFmtId="0" fontId="33" fillId="0" borderId="0" xfId="8" applyFont="1" applyAlignment="1">
      <alignment horizontal="left"/>
    </xf>
    <xf numFmtId="0" fontId="5" fillId="0" borderId="0" xfId="0" applyFont="1"/>
    <xf numFmtId="1" fontId="25" fillId="0" borderId="0" xfId="9" applyNumberFormat="1" applyFont="1" applyBorder="1" applyAlignment="1">
      <alignment horizontal="left"/>
    </xf>
    <xf numFmtId="1" fontId="26" fillId="0" borderId="0" xfId="0" applyNumberFormat="1" applyFont="1"/>
    <xf numFmtId="166" fontId="17" fillId="2" borderId="15" xfId="0" applyNumberFormat="1" applyFont="1" applyFill="1" applyBorder="1" applyAlignment="1">
      <alignment horizontal="center" vertical="center" wrapText="1"/>
    </xf>
    <xf numFmtId="0" fontId="18" fillId="9" borderId="13"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25" fillId="0" borderId="0" xfId="0" applyFont="1" applyAlignment="1">
      <alignment horizontal="left"/>
    </xf>
    <xf numFmtId="0" fontId="32" fillId="0" borderId="0" xfId="0" applyFont="1" applyAlignment="1">
      <alignment horizontal="center" vertical="center" wrapText="1"/>
    </xf>
    <xf numFmtId="0" fontId="11" fillId="0" borderId="0" xfId="3" applyAlignment="1">
      <alignment wrapText="1"/>
    </xf>
    <xf numFmtId="0" fontId="4" fillId="2" borderId="18"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8" xfId="0"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26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Z74"/>
  <sheetViews>
    <sheetView showGridLines="0" tabSelected="1" showRuler="0" zoomScaleNormal="100" zoomScalePageLayoutView="70" workbookViewId="0">
      <pane ySplit="6" topLeftCell="A7" activePane="bottomLeft" state="frozen"/>
      <selection pane="bottomLeft" activeCell="L58" sqref="L58"/>
    </sheetView>
  </sheetViews>
  <sheetFormatPr baseColWidth="10" defaultColWidth="8.6640625" defaultRowHeight="30" customHeight="1" x14ac:dyDescent="0.15"/>
  <cols>
    <col min="1" max="1" width="1" style="10" customWidth="1"/>
    <col min="2" max="2" width="6.6640625" style="55" customWidth="1"/>
    <col min="3" max="3" width="38.1640625" style="55" customWidth="1"/>
    <col min="4" max="4" width="5" style="55" customWidth="1"/>
    <col min="5" max="5" width="13.83203125" style="55" customWidth="1"/>
    <col min="6" max="6" width="17.1640625" style="55" hidden="1" customWidth="1"/>
    <col min="7" max="7" width="6.83203125" style="55" customWidth="1"/>
    <col min="8" max="8" width="10" style="55" customWidth="1"/>
    <col min="9" max="9" width="9.33203125" style="55" customWidth="1"/>
    <col min="10" max="10" width="7.6640625" style="55" customWidth="1"/>
    <col min="11" max="11" width="9.33203125" style="55" customWidth="1"/>
    <col min="12" max="12" width="7.6640625" style="55" customWidth="1"/>
    <col min="13" max="13" width="7.6640625" style="55" hidden="1" customWidth="1"/>
    <col min="14" max="14" width="4.1640625" style="55" customWidth="1"/>
    <col min="15" max="15" width="2.6640625" customWidth="1"/>
    <col min="16" max="16" width="6" hidden="1" customWidth="1"/>
    <col min="17" max="40" width="2.6640625" customWidth="1"/>
    <col min="41" max="41" width="4.33203125" customWidth="1"/>
    <col min="42" max="156" width="2.6640625" customWidth="1"/>
  </cols>
  <sheetData>
    <row r="1" spans="1:156" ht="23" customHeight="1" x14ac:dyDescent="0.4">
      <c r="A1" s="11"/>
      <c r="B1" s="53"/>
      <c r="C1" s="53" t="s">
        <v>54</v>
      </c>
      <c r="D1" s="53"/>
      <c r="E1" s="56"/>
      <c r="F1" s="56"/>
      <c r="G1" s="57"/>
      <c r="H1" s="58"/>
      <c r="I1" s="58"/>
      <c r="J1" s="59"/>
      <c r="K1" s="58"/>
      <c r="L1" s="59"/>
      <c r="M1" s="59"/>
      <c r="N1" s="59"/>
      <c r="P1" s="1"/>
      <c r="Q1" s="175" t="s">
        <v>22</v>
      </c>
      <c r="R1" s="176"/>
      <c r="S1" s="176"/>
      <c r="T1" s="176"/>
      <c r="U1" s="176"/>
      <c r="V1" s="176"/>
      <c r="W1" s="176"/>
      <c r="X1" s="13"/>
      <c r="Y1" s="177">
        <v>45705</v>
      </c>
      <c r="Z1" s="178"/>
      <c r="AA1" s="178"/>
      <c r="AB1" s="178"/>
      <c r="AC1" s="178"/>
      <c r="AD1" s="178"/>
      <c r="AE1" s="178"/>
      <c r="AF1" s="178"/>
      <c r="AG1" s="178"/>
      <c r="AH1" s="178"/>
      <c r="AI1" s="175" t="s">
        <v>39</v>
      </c>
      <c r="AJ1" s="176"/>
      <c r="AK1" s="176"/>
      <c r="AL1" s="176"/>
      <c r="AM1" s="176"/>
      <c r="AN1" s="176"/>
      <c r="AO1" s="176"/>
      <c r="AP1" s="13"/>
      <c r="AQ1" s="177">
        <v>45838</v>
      </c>
      <c r="AR1" s="178"/>
      <c r="AS1" s="178"/>
      <c r="AT1" s="178"/>
      <c r="AU1" s="178"/>
      <c r="AV1" s="178"/>
      <c r="AW1" s="178"/>
      <c r="AX1" s="178"/>
      <c r="AY1" s="178"/>
      <c r="AZ1" s="178"/>
    </row>
    <row r="2" spans="1:156" ht="23" customHeight="1" x14ac:dyDescent="0.4">
      <c r="B2" s="60"/>
      <c r="C2" s="42" t="s">
        <v>19</v>
      </c>
      <c r="D2" s="61" t="s">
        <v>37</v>
      </c>
      <c r="E2" s="61"/>
      <c r="F2" s="61"/>
      <c r="Q2" s="175" t="s">
        <v>23</v>
      </c>
      <c r="R2" s="176"/>
      <c r="S2" s="176"/>
      <c r="T2" s="176"/>
      <c r="U2" s="176"/>
      <c r="V2" s="176"/>
      <c r="W2" s="176"/>
      <c r="X2" s="13"/>
      <c r="Y2" s="186">
        <v>2</v>
      </c>
      <c r="Z2" s="178"/>
      <c r="AA2" s="178"/>
      <c r="AB2" s="178"/>
      <c r="AC2" s="178"/>
      <c r="AD2" s="178"/>
      <c r="AE2" s="178"/>
      <c r="AF2" s="178"/>
      <c r="AG2" s="178"/>
      <c r="AH2" s="178"/>
      <c r="AI2" s="179" t="s">
        <v>40</v>
      </c>
      <c r="AJ2" s="180"/>
      <c r="AK2" s="180"/>
      <c r="AL2" s="180"/>
      <c r="AM2" s="180"/>
      <c r="AN2" s="180"/>
      <c r="AO2" s="180"/>
      <c r="AP2" s="13"/>
      <c r="AQ2" s="181">
        <f ca="1">NETWORKDAYS(TODAY(),  Project_End, Holidays)</f>
        <v>72</v>
      </c>
      <c r="AR2" s="182"/>
      <c r="AS2" s="182"/>
      <c r="AT2" s="182"/>
      <c r="AU2" s="182"/>
      <c r="AV2" s="182"/>
      <c r="AW2" s="182"/>
      <c r="AX2" s="182"/>
      <c r="AY2" s="182"/>
      <c r="AZ2" s="182"/>
    </row>
    <row r="3" spans="1:156" s="14" customFormat="1" ht="21" customHeight="1" x14ac:dyDescent="0.15">
      <c r="A3" s="10"/>
      <c r="B3" s="62"/>
      <c r="C3" s="42" t="s">
        <v>28</v>
      </c>
      <c r="D3" s="187" t="s">
        <v>36</v>
      </c>
      <c r="E3" s="187"/>
      <c r="F3" s="187"/>
      <c r="G3" s="59"/>
      <c r="H3" s="59"/>
      <c r="I3" s="59"/>
      <c r="J3" s="59"/>
      <c r="K3" s="59"/>
      <c r="L3" s="59"/>
      <c r="M3" s="59"/>
      <c r="N3" s="59"/>
    </row>
    <row r="4" spans="1:156" s="14" customFormat="1" ht="21" customHeight="1" x14ac:dyDescent="0.15">
      <c r="A4" s="11"/>
      <c r="B4" s="54"/>
      <c r="C4" s="54"/>
      <c r="D4" s="54"/>
      <c r="E4" s="54"/>
      <c r="F4" s="54"/>
      <c r="G4" s="59"/>
      <c r="H4" s="59"/>
      <c r="I4" s="59"/>
      <c r="J4" s="59"/>
      <c r="K4" s="59"/>
      <c r="L4" s="59"/>
      <c r="M4" s="59"/>
      <c r="N4" s="59"/>
      <c r="Q4" s="183">
        <f>Q5</f>
        <v>45712</v>
      </c>
      <c r="R4" s="173"/>
      <c r="S4" s="173"/>
      <c r="T4" s="173"/>
      <c r="U4" s="173"/>
      <c r="V4" s="173"/>
      <c r="W4" s="173"/>
      <c r="X4" s="173">
        <f>X5</f>
        <v>45719</v>
      </c>
      <c r="Y4" s="173"/>
      <c r="Z4" s="173"/>
      <c r="AA4" s="173"/>
      <c r="AB4" s="173"/>
      <c r="AC4" s="173"/>
      <c r="AD4" s="173"/>
      <c r="AE4" s="173">
        <f>AE5</f>
        <v>45726</v>
      </c>
      <c r="AF4" s="173"/>
      <c r="AG4" s="173"/>
      <c r="AH4" s="173"/>
      <c r="AI4" s="173"/>
      <c r="AJ4" s="173"/>
      <c r="AK4" s="173"/>
      <c r="AL4" s="173">
        <f>AL5</f>
        <v>45733</v>
      </c>
      <c r="AM4" s="173"/>
      <c r="AN4" s="173"/>
      <c r="AO4" s="173"/>
      <c r="AP4" s="173"/>
      <c r="AQ4" s="173"/>
      <c r="AR4" s="173"/>
      <c r="AS4" s="173">
        <f>AS5</f>
        <v>45740</v>
      </c>
      <c r="AT4" s="173"/>
      <c r="AU4" s="173"/>
      <c r="AV4" s="173"/>
      <c r="AW4" s="173"/>
      <c r="AX4" s="173"/>
      <c r="AY4" s="173"/>
      <c r="AZ4" s="173">
        <f>AZ5</f>
        <v>45747</v>
      </c>
      <c r="BA4" s="173"/>
      <c r="BB4" s="173"/>
      <c r="BC4" s="173"/>
      <c r="BD4" s="173"/>
      <c r="BE4" s="173"/>
      <c r="BF4" s="173"/>
      <c r="BG4" s="173">
        <f>BG5</f>
        <v>45754</v>
      </c>
      <c r="BH4" s="173"/>
      <c r="BI4" s="173"/>
      <c r="BJ4" s="173"/>
      <c r="BK4" s="173"/>
      <c r="BL4" s="173"/>
      <c r="BM4" s="173"/>
      <c r="BN4" s="173">
        <f>BN5</f>
        <v>45761</v>
      </c>
      <c r="BO4" s="173"/>
      <c r="BP4" s="173"/>
      <c r="BQ4" s="173"/>
      <c r="BR4" s="173"/>
      <c r="BS4" s="173"/>
      <c r="BT4" s="174"/>
      <c r="BU4" s="173">
        <f>BU5</f>
        <v>45768</v>
      </c>
      <c r="BV4" s="173"/>
      <c r="BW4" s="173"/>
      <c r="BX4" s="173"/>
      <c r="BY4" s="173"/>
      <c r="BZ4" s="173"/>
      <c r="CA4" s="174"/>
      <c r="CB4" s="173">
        <f>CB5</f>
        <v>45775</v>
      </c>
      <c r="CC4" s="173"/>
      <c r="CD4" s="173"/>
      <c r="CE4" s="173"/>
      <c r="CF4" s="173"/>
      <c r="CG4" s="173"/>
      <c r="CH4" s="174"/>
      <c r="CI4" s="173">
        <f>CI5</f>
        <v>45782</v>
      </c>
      <c r="CJ4" s="173"/>
      <c r="CK4" s="173"/>
      <c r="CL4" s="173"/>
      <c r="CM4" s="173"/>
      <c r="CN4" s="173"/>
      <c r="CO4" s="174"/>
      <c r="CP4" s="173">
        <f>CP5</f>
        <v>45789</v>
      </c>
      <c r="CQ4" s="173"/>
      <c r="CR4" s="173"/>
      <c r="CS4" s="173"/>
      <c r="CT4" s="173"/>
      <c r="CU4" s="173"/>
      <c r="CV4" s="174"/>
      <c r="CW4" s="173">
        <f>CW5</f>
        <v>45796</v>
      </c>
      <c r="CX4" s="173"/>
      <c r="CY4" s="173"/>
      <c r="CZ4" s="173"/>
      <c r="DA4" s="173"/>
      <c r="DB4" s="173"/>
      <c r="DC4" s="174"/>
      <c r="DD4" s="173">
        <f>DD5</f>
        <v>45803</v>
      </c>
      <c r="DE4" s="173"/>
      <c r="DF4" s="173"/>
      <c r="DG4" s="173"/>
      <c r="DH4" s="173"/>
      <c r="DI4" s="173"/>
      <c r="DJ4" s="174"/>
      <c r="DK4" s="173">
        <f>DK5</f>
        <v>45810</v>
      </c>
      <c r="DL4" s="173"/>
      <c r="DM4" s="173"/>
      <c r="DN4" s="173"/>
      <c r="DO4" s="173"/>
      <c r="DP4" s="173"/>
      <c r="DQ4" s="174"/>
      <c r="DR4" s="173">
        <f>DR5</f>
        <v>45817</v>
      </c>
      <c r="DS4" s="173"/>
      <c r="DT4" s="173"/>
      <c r="DU4" s="173"/>
      <c r="DV4" s="173"/>
      <c r="DW4" s="173"/>
      <c r="DX4" s="174"/>
      <c r="DY4" s="173">
        <f>DY5</f>
        <v>45824</v>
      </c>
      <c r="DZ4" s="173"/>
      <c r="EA4" s="173"/>
      <c r="EB4" s="173"/>
      <c r="EC4" s="173"/>
      <c r="ED4" s="173"/>
      <c r="EE4" s="174"/>
      <c r="EF4" s="173">
        <f>EF5</f>
        <v>45831</v>
      </c>
      <c r="EG4" s="173"/>
      <c r="EH4" s="173"/>
      <c r="EI4" s="173"/>
      <c r="EJ4" s="173"/>
      <c r="EK4" s="173"/>
      <c r="EL4" s="174"/>
      <c r="EM4" s="173">
        <f>EM5</f>
        <v>45838</v>
      </c>
      <c r="EN4" s="173"/>
      <c r="EO4" s="173"/>
      <c r="EP4" s="173"/>
      <c r="EQ4" s="173"/>
      <c r="ER4" s="173"/>
      <c r="ES4" s="174"/>
      <c r="ET4" s="173">
        <f>ET5</f>
        <v>45845</v>
      </c>
      <c r="EU4" s="173"/>
      <c r="EV4" s="173"/>
      <c r="EW4" s="173"/>
      <c r="EX4" s="173"/>
      <c r="EY4" s="173"/>
      <c r="EZ4" s="174"/>
    </row>
    <row r="5" spans="1:156" s="14" customFormat="1" ht="28" customHeight="1" x14ac:dyDescent="0.15">
      <c r="A5" s="188"/>
      <c r="B5" s="184" t="s">
        <v>117</v>
      </c>
      <c r="C5" s="184" t="s">
        <v>5</v>
      </c>
      <c r="D5" s="190" t="s">
        <v>116</v>
      </c>
      <c r="E5" s="184" t="s">
        <v>27</v>
      </c>
      <c r="F5" s="184" t="s">
        <v>77</v>
      </c>
      <c r="G5" s="184" t="s">
        <v>24</v>
      </c>
      <c r="H5" s="184" t="s">
        <v>1</v>
      </c>
      <c r="I5" s="184" t="s">
        <v>196</v>
      </c>
      <c r="J5" s="184" t="s">
        <v>197</v>
      </c>
      <c r="K5" s="184" t="s">
        <v>3</v>
      </c>
      <c r="L5" s="184" t="s">
        <v>4</v>
      </c>
      <c r="M5" s="74"/>
      <c r="N5" s="74" t="s">
        <v>198</v>
      </c>
      <c r="Q5" s="15">
        <f>Project_Start-WEEKDAY(Project_Start,1)+2+7*(Display_Week-1)</f>
        <v>45712</v>
      </c>
      <c r="R5" s="15">
        <f>Q5+1</f>
        <v>45713</v>
      </c>
      <c r="S5" s="15">
        <f t="shared" ref="S5:BF5" si="0">R5+1</f>
        <v>45714</v>
      </c>
      <c r="T5" s="15">
        <f t="shared" si="0"/>
        <v>45715</v>
      </c>
      <c r="U5" s="15">
        <f t="shared" si="0"/>
        <v>45716</v>
      </c>
      <c r="V5" s="15">
        <f t="shared" si="0"/>
        <v>45717</v>
      </c>
      <c r="W5" s="16">
        <f t="shared" si="0"/>
        <v>45718</v>
      </c>
      <c r="X5" s="17">
        <f>W5+1</f>
        <v>45719</v>
      </c>
      <c r="Y5" s="15">
        <f>X5+1</f>
        <v>45720</v>
      </c>
      <c r="Z5" s="15">
        <f t="shared" si="0"/>
        <v>45721</v>
      </c>
      <c r="AA5" s="15">
        <f t="shared" si="0"/>
        <v>45722</v>
      </c>
      <c r="AB5" s="15">
        <f t="shared" si="0"/>
        <v>45723</v>
      </c>
      <c r="AC5" s="15">
        <f t="shared" si="0"/>
        <v>45724</v>
      </c>
      <c r="AD5" s="16">
        <f t="shared" si="0"/>
        <v>45725</v>
      </c>
      <c r="AE5" s="17">
        <f>AD5+1</f>
        <v>45726</v>
      </c>
      <c r="AF5" s="15">
        <f>AE5+1</f>
        <v>45727</v>
      </c>
      <c r="AG5" s="15">
        <f t="shared" si="0"/>
        <v>45728</v>
      </c>
      <c r="AH5" s="15">
        <f t="shared" si="0"/>
        <v>45729</v>
      </c>
      <c r="AI5" s="15">
        <f t="shared" si="0"/>
        <v>45730</v>
      </c>
      <c r="AJ5" s="15">
        <f t="shared" si="0"/>
        <v>45731</v>
      </c>
      <c r="AK5" s="16">
        <f t="shared" si="0"/>
        <v>45732</v>
      </c>
      <c r="AL5" s="17">
        <f>AK5+1</f>
        <v>45733</v>
      </c>
      <c r="AM5" s="15">
        <f>AL5+1</f>
        <v>45734</v>
      </c>
      <c r="AN5" s="15">
        <f t="shared" si="0"/>
        <v>45735</v>
      </c>
      <c r="AO5" s="15">
        <f t="shared" si="0"/>
        <v>45736</v>
      </c>
      <c r="AP5" s="15">
        <f t="shared" si="0"/>
        <v>45737</v>
      </c>
      <c r="AQ5" s="15">
        <f t="shared" si="0"/>
        <v>45738</v>
      </c>
      <c r="AR5" s="16">
        <f t="shared" si="0"/>
        <v>45739</v>
      </c>
      <c r="AS5" s="17">
        <f>AR5+1</f>
        <v>45740</v>
      </c>
      <c r="AT5" s="15">
        <f>AS5+1</f>
        <v>45741</v>
      </c>
      <c r="AU5" s="15">
        <f t="shared" si="0"/>
        <v>45742</v>
      </c>
      <c r="AV5" s="15">
        <f t="shared" si="0"/>
        <v>45743</v>
      </c>
      <c r="AW5" s="15">
        <f t="shared" si="0"/>
        <v>45744</v>
      </c>
      <c r="AX5" s="15">
        <f t="shared" si="0"/>
        <v>45745</v>
      </c>
      <c r="AY5" s="16">
        <f t="shared" si="0"/>
        <v>45746</v>
      </c>
      <c r="AZ5" s="17">
        <f>AY5+1</f>
        <v>45747</v>
      </c>
      <c r="BA5" s="15">
        <f>AZ5+1</f>
        <v>45748</v>
      </c>
      <c r="BB5" s="15">
        <f t="shared" si="0"/>
        <v>45749</v>
      </c>
      <c r="BC5" s="15">
        <f t="shared" si="0"/>
        <v>45750</v>
      </c>
      <c r="BD5" s="15">
        <f t="shared" si="0"/>
        <v>45751</v>
      </c>
      <c r="BE5" s="15">
        <f t="shared" si="0"/>
        <v>45752</v>
      </c>
      <c r="BF5" s="16">
        <f t="shared" si="0"/>
        <v>45753</v>
      </c>
      <c r="BG5" s="17">
        <f>BF5+1</f>
        <v>45754</v>
      </c>
      <c r="BH5" s="15">
        <f>BG5+1</f>
        <v>45755</v>
      </c>
      <c r="BI5" s="15">
        <f t="shared" ref="BI5:BM5" si="1">BH5+1</f>
        <v>45756</v>
      </c>
      <c r="BJ5" s="15">
        <f t="shared" si="1"/>
        <v>45757</v>
      </c>
      <c r="BK5" s="15">
        <f t="shared" si="1"/>
        <v>45758</v>
      </c>
      <c r="BL5" s="15">
        <f t="shared" si="1"/>
        <v>45759</v>
      </c>
      <c r="BM5" s="16">
        <f t="shared" si="1"/>
        <v>45760</v>
      </c>
      <c r="BN5" s="17">
        <f>BM5+1</f>
        <v>45761</v>
      </c>
      <c r="BO5" s="15">
        <f>BN5+1</f>
        <v>45762</v>
      </c>
      <c r="BP5" s="15">
        <f t="shared" ref="BP5:BT5" si="2">BO5+1</f>
        <v>45763</v>
      </c>
      <c r="BQ5" s="15">
        <f t="shared" si="2"/>
        <v>45764</v>
      </c>
      <c r="BR5" s="15">
        <f t="shared" si="2"/>
        <v>45765</v>
      </c>
      <c r="BS5" s="15">
        <f t="shared" si="2"/>
        <v>45766</v>
      </c>
      <c r="BT5" s="15">
        <f t="shared" si="2"/>
        <v>45767</v>
      </c>
      <c r="BU5" s="17">
        <f>BT5+1</f>
        <v>45768</v>
      </c>
      <c r="BV5" s="15">
        <f>BU5+1</f>
        <v>45769</v>
      </c>
      <c r="BW5" s="15">
        <f t="shared" ref="BW5" si="3">BV5+1</f>
        <v>45770</v>
      </c>
      <c r="BX5" s="15">
        <f t="shared" ref="BX5" si="4">BW5+1</f>
        <v>45771</v>
      </c>
      <c r="BY5" s="15">
        <f t="shared" ref="BY5" si="5">BX5+1</f>
        <v>45772</v>
      </c>
      <c r="BZ5" s="15">
        <f t="shared" ref="BZ5" si="6">BY5+1</f>
        <v>45773</v>
      </c>
      <c r="CA5" s="15">
        <f t="shared" ref="CA5" si="7">BZ5+1</f>
        <v>45774</v>
      </c>
      <c r="CB5" s="17">
        <f>CA5+1</f>
        <v>45775</v>
      </c>
      <c r="CC5" s="15">
        <f>CB5+1</f>
        <v>45776</v>
      </c>
      <c r="CD5" s="15">
        <f t="shared" ref="CD5" si="8">CC5+1</f>
        <v>45777</v>
      </c>
      <c r="CE5" s="15">
        <f t="shared" ref="CE5" si="9">CD5+1</f>
        <v>45778</v>
      </c>
      <c r="CF5" s="15">
        <f t="shared" ref="CF5" si="10">CE5+1</f>
        <v>45779</v>
      </c>
      <c r="CG5" s="15">
        <f t="shared" ref="CG5" si="11">CF5+1</f>
        <v>45780</v>
      </c>
      <c r="CH5" s="15">
        <f t="shared" ref="CH5" si="12">CG5+1</f>
        <v>45781</v>
      </c>
      <c r="CI5" s="17">
        <f>CH5+1</f>
        <v>45782</v>
      </c>
      <c r="CJ5" s="15">
        <f>CI5+1</f>
        <v>45783</v>
      </c>
      <c r="CK5" s="15">
        <f t="shared" ref="CK5" si="13">CJ5+1</f>
        <v>45784</v>
      </c>
      <c r="CL5" s="15">
        <f t="shared" ref="CL5" si="14">CK5+1</f>
        <v>45785</v>
      </c>
      <c r="CM5" s="15">
        <f t="shared" ref="CM5" si="15">CL5+1</f>
        <v>45786</v>
      </c>
      <c r="CN5" s="15">
        <f t="shared" ref="CN5" si="16">CM5+1</f>
        <v>45787</v>
      </c>
      <c r="CO5" s="15">
        <f t="shared" ref="CO5" si="17">CN5+1</f>
        <v>45788</v>
      </c>
      <c r="CP5" s="17">
        <f>CO5+1</f>
        <v>45789</v>
      </c>
      <c r="CQ5" s="15">
        <f>CP5+1</f>
        <v>45790</v>
      </c>
      <c r="CR5" s="15">
        <f t="shared" ref="CR5" si="18">CQ5+1</f>
        <v>45791</v>
      </c>
      <c r="CS5" s="15">
        <f t="shared" ref="CS5" si="19">CR5+1</f>
        <v>45792</v>
      </c>
      <c r="CT5" s="15">
        <f t="shared" ref="CT5" si="20">CS5+1</f>
        <v>45793</v>
      </c>
      <c r="CU5" s="15">
        <f t="shared" ref="CU5" si="21">CT5+1</f>
        <v>45794</v>
      </c>
      <c r="CV5" s="15">
        <f t="shared" ref="CV5" si="22">CU5+1</f>
        <v>45795</v>
      </c>
      <c r="CW5" s="17">
        <f>CV5+1</f>
        <v>45796</v>
      </c>
      <c r="CX5" s="15">
        <f>CW5+1</f>
        <v>45797</v>
      </c>
      <c r="CY5" s="15">
        <f t="shared" ref="CY5" si="23">CX5+1</f>
        <v>45798</v>
      </c>
      <c r="CZ5" s="15">
        <f t="shared" ref="CZ5" si="24">CY5+1</f>
        <v>45799</v>
      </c>
      <c r="DA5" s="15">
        <f t="shared" ref="DA5" si="25">CZ5+1</f>
        <v>45800</v>
      </c>
      <c r="DB5" s="15">
        <f t="shared" ref="DB5" si="26">DA5+1</f>
        <v>45801</v>
      </c>
      <c r="DC5" s="15">
        <f t="shared" ref="DC5" si="27">DB5+1</f>
        <v>45802</v>
      </c>
      <c r="DD5" s="17">
        <f>DC5+1</f>
        <v>45803</v>
      </c>
      <c r="DE5" s="15">
        <f>DD5+1</f>
        <v>45804</v>
      </c>
      <c r="DF5" s="15">
        <f t="shared" ref="DF5" si="28">DE5+1</f>
        <v>45805</v>
      </c>
      <c r="DG5" s="15">
        <f t="shared" ref="DG5" si="29">DF5+1</f>
        <v>45806</v>
      </c>
      <c r="DH5" s="15">
        <f t="shared" ref="DH5" si="30">DG5+1</f>
        <v>45807</v>
      </c>
      <c r="DI5" s="15">
        <f t="shared" ref="DI5" si="31">DH5+1</f>
        <v>45808</v>
      </c>
      <c r="DJ5" s="15">
        <f t="shared" ref="DJ5" si="32">DI5+1</f>
        <v>45809</v>
      </c>
      <c r="DK5" s="17">
        <f>DJ5+1</f>
        <v>45810</v>
      </c>
      <c r="DL5" s="15">
        <f>DK5+1</f>
        <v>45811</v>
      </c>
      <c r="DM5" s="15">
        <f t="shared" ref="DM5" si="33">DL5+1</f>
        <v>45812</v>
      </c>
      <c r="DN5" s="15">
        <f t="shared" ref="DN5" si="34">DM5+1</f>
        <v>45813</v>
      </c>
      <c r="DO5" s="15">
        <f t="shared" ref="DO5" si="35">DN5+1</f>
        <v>45814</v>
      </c>
      <c r="DP5" s="15">
        <f t="shared" ref="DP5" si="36">DO5+1</f>
        <v>45815</v>
      </c>
      <c r="DQ5" s="15">
        <f t="shared" ref="DQ5" si="37">DP5+1</f>
        <v>45816</v>
      </c>
      <c r="DR5" s="17">
        <f>DQ5+1</f>
        <v>45817</v>
      </c>
      <c r="DS5" s="15">
        <f>DR5+1</f>
        <v>45818</v>
      </c>
      <c r="DT5" s="15">
        <f t="shared" ref="DT5" si="38">DS5+1</f>
        <v>45819</v>
      </c>
      <c r="DU5" s="15">
        <f t="shared" ref="DU5" si="39">DT5+1</f>
        <v>45820</v>
      </c>
      <c r="DV5" s="15">
        <f t="shared" ref="DV5" si="40">DU5+1</f>
        <v>45821</v>
      </c>
      <c r="DW5" s="15">
        <f t="shared" ref="DW5" si="41">DV5+1</f>
        <v>45822</v>
      </c>
      <c r="DX5" s="15">
        <f t="shared" ref="DX5" si="42">DW5+1</f>
        <v>45823</v>
      </c>
      <c r="DY5" s="17">
        <f>DX5+1</f>
        <v>45824</v>
      </c>
      <c r="DZ5" s="15">
        <f>DY5+1</f>
        <v>45825</v>
      </c>
      <c r="EA5" s="15">
        <f t="shared" ref="EA5" si="43">DZ5+1</f>
        <v>45826</v>
      </c>
      <c r="EB5" s="15">
        <f t="shared" ref="EB5" si="44">EA5+1</f>
        <v>45827</v>
      </c>
      <c r="EC5" s="15">
        <f t="shared" ref="EC5" si="45">EB5+1</f>
        <v>45828</v>
      </c>
      <c r="ED5" s="15">
        <f t="shared" ref="ED5" si="46">EC5+1</f>
        <v>45829</v>
      </c>
      <c r="EE5" s="15">
        <f t="shared" ref="EE5" si="47">ED5+1</f>
        <v>45830</v>
      </c>
      <c r="EF5" s="17">
        <f>EE5+1</f>
        <v>45831</v>
      </c>
      <c r="EG5" s="15">
        <f>EF5+1</f>
        <v>45832</v>
      </c>
      <c r="EH5" s="15">
        <f t="shared" ref="EH5" si="48">EG5+1</f>
        <v>45833</v>
      </c>
      <c r="EI5" s="15">
        <f t="shared" ref="EI5" si="49">EH5+1</f>
        <v>45834</v>
      </c>
      <c r="EJ5" s="15">
        <f t="shared" ref="EJ5" si="50">EI5+1</f>
        <v>45835</v>
      </c>
      <c r="EK5" s="15">
        <f t="shared" ref="EK5" si="51">EJ5+1</f>
        <v>45836</v>
      </c>
      <c r="EL5" s="15">
        <f t="shared" ref="EL5" si="52">EK5+1</f>
        <v>45837</v>
      </c>
      <c r="EM5" s="17">
        <f>EL5+1</f>
        <v>45838</v>
      </c>
      <c r="EN5" s="15">
        <f>EM5+1</f>
        <v>45839</v>
      </c>
      <c r="EO5" s="15">
        <f t="shared" ref="EO5" si="53">EN5+1</f>
        <v>45840</v>
      </c>
      <c r="EP5" s="15">
        <f t="shared" ref="EP5" si="54">EO5+1</f>
        <v>45841</v>
      </c>
      <c r="EQ5" s="15">
        <f t="shared" ref="EQ5" si="55">EP5+1</f>
        <v>45842</v>
      </c>
      <c r="ER5" s="15">
        <f t="shared" ref="ER5" si="56">EQ5+1</f>
        <v>45843</v>
      </c>
      <c r="ES5" s="15">
        <f t="shared" ref="ES5" si="57">ER5+1</f>
        <v>45844</v>
      </c>
      <c r="ET5" s="17">
        <f>ES5+1</f>
        <v>45845</v>
      </c>
      <c r="EU5" s="15">
        <f>ET5+1</f>
        <v>45846</v>
      </c>
      <c r="EV5" s="15">
        <f t="shared" ref="EV5" si="58">EU5+1</f>
        <v>45847</v>
      </c>
      <c r="EW5" s="15">
        <f t="shared" ref="EW5" si="59">EV5+1</f>
        <v>45848</v>
      </c>
      <c r="EX5" s="15">
        <f t="shared" ref="EX5" si="60">EW5+1</f>
        <v>45849</v>
      </c>
      <c r="EY5" s="15">
        <f t="shared" ref="EY5" si="61">EX5+1</f>
        <v>45850</v>
      </c>
      <c r="EZ5" s="15">
        <f t="shared" ref="EZ5" si="62">EY5+1</f>
        <v>45851</v>
      </c>
    </row>
    <row r="6" spans="1:156" s="14" customFormat="1" ht="15" customHeight="1" thickBot="1" x14ac:dyDescent="0.2">
      <c r="A6" s="188"/>
      <c r="B6" s="185"/>
      <c r="C6" s="189"/>
      <c r="D6" s="191"/>
      <c r="E6" s="185"/>
      <c r="F6" s="185"/>
      <c r="G6" s="185"/>
      <c r="H6" s="189"/>
      <c r="I6" s="189"/>
      <c r="J6" s="185"/>
      <c r="K6" s="189"/>
      <c r="L6" s="185"/>
      <c r="M6" s="74"/>
      <c r="N6" s="74"/>
      <c r="Q6" s="18" t="str">
        <f t="shared" ref="Q6:AV6" si="63">LEFT(TEXT(Q5,"ddd"),1)</f>
        <v>M</v>
      </c>
      <c r="R6" s="19" t="str">
        <f t="shared" si="63"/>
        <v>T</v>
      </c>
      <c r="S6" s="19" t="str">
        <f t="shared" si="63"/>
        <v>W</v>
      </c>
      <c r="T6" s="19" t="str">
        <f t="shared" si="63"/>
        <v>T</v>
      </c>
      <c r="U6" s="19" t="str">
        <f t="shared" si="63"/>
        <v>F</v>
      </c>
      <c r="V6" s="19" t="str">
        <f t="shared" si="63"/>
        <v>S</v>
      </c>
      <c r="W6" s="19" t="str">
        <f t="shared" si="63"/>
        <v>S</v>
      </c>
      <c r="X6" s="19" t="str">
        <f t="shared" si="63"/>
        <v>M</v>
      </c>
      <c r="Y6" s="19" t="str">
        <f t="shared" si="63"/>
        <v>T</v>
      </c>
      <c r="Z6" s="19" t="str">
        <f t="shared" si="63"/>
        <v>W</v>
      </c>
      <c r="AA6" s="19" t="str">
        <f t="shared" si="63"/>
        <v>T</v>
      </c>
      <c r="AB6" s="19" t="str">
        <f t="shared" si="63"/>
        <v>F</v>
      </c>
      <c r="AC6" s="19" t="str">
        <f t="shared" si="63"/>
        <v>S</v>
      </c>
      <c r="AD6" s="19" t="str">
        <f t="shared" si="63"/>
        <v>S</v>
      </c>
      <c r="AE6" s="19" t="str">
        <f t="shared" si="63"/>
        <v>M</v>
      </c>
      <c r="AF6" s="19" t="str">
        <f t="shared" si="63"/>
        <v>T</v>
      </c>
      <c r="AG6" s="19" t="str">
        <f t="shared" si="63"/>
        <v>W</v>
      </c>
      <c r="AH6" s="19" t="str">
        <f t="shared" si="63"/>
        <v>T</v>
      </c>
      <c r="AI6" s="19" t="str">
        <f t="shared" si="63"/>
        <v>F</v>
      </c>
      <c r="AJ6" s="19" t="str">
        <f t="shared" si="63"/>
        <v>S</v>
      </c>
      <c r="AK6" s="19" t="str">
        <f t="shared" si="63"/>
        <v>S</v>
      </c>
      <c r="AL6" s="19" t="str">
        <f t="shared" si="63"/>
        <v>M</v>
      </c>
      <c r="AM6" s="19" t="str">
        <f t="shared" si="63"/>
        <v>T</v>
      </c>
      <c r="AN6" s="19" t="str">
        <f t="shared" si="63"/>
        <v>W</v>
      </c>
      <c r="AO6" s="19" t="str">
        <f t="shared" si="63"/>
        <v>T</v>
      </c>
      <c r="AP6" s="19" t="str">
        <f t="shared" si="63"/>
        <v>F</v>
      </c>
      <c r="AQ6" s="19" t="str">
        <f t="shared" si="63"/>
        <v>S</v>
      </c>
      <c r="AR6" s="19" t="str">
        <f t="shared" si="63"/>
        <v>S</v>
      </c>
      <c r="AS6" s="19" t="str">
        <f t="shared" si="63"/>
        <v>M</v>
      </c>
      <c r="AT6" s="19" t="str">
        <f t="shared" si="63"/>
        <v>T</v>
      </c>
      <c r="AU6" s="19" t="str">
        <f t="shared" si="63"/>
        <v>W</v>
      </c>
      <c r="AV6" s="19" t="str">
        <f t="shared" si="63"/>
        <v>T</v>
      </c>
      <c r="AW6" s="19" t="str">
        <f t="shared" ref="AW6:BT6" si="64">LEFT(TEXT(AW5,"ddd"),1)</f>
        <v>F</v>
      </c>
      <c r="AX6" s="19" t="str">
        <f t="shared" si="64"/>
        <v>S</v>
      </c>
      <c r="AY6" s="19" t="str">
        <f t="shared" si="64"/>
        <v>S</v>
      </c>
      <c r="AZ6" s="19" t="str">
        <f t="shared" si="64"/>
        <v>M</v>
      </c>
      <c r="BA6" s="19" t="str">
        <f t="shared" si="64"/>
        <v>T</v>
      </c>
      <c r="BB6" s="19" t="str">
        <f t="shared" si="64"/>
        <v>W</v>
      </c>
      <c r="BC6" s="19" t="str">
        <f t="shared" si="64"/>
        <v>T</v>
      </c>
      <c r="BD6" s="19" t="str">
        <f t="shared" si="64"/>
        <v>F</v>
      </c>
      <c r="BE6" s="19" t="str">
        <f t="shared" si="64"/>
        <v>S</v>
      </c>
      <c r="BF6" s="19" t="str">
        <f t="shared" si="64"/>
        <v>S</v>
      </c>
      <c r="BG6" s="19" t="str">
        <f t="shared" si="64"/>
        <v>M</v>
      </c>
      <c r="BH6" s="19" t="str">
        <f t="shared" si="64"/>
        <v>T</v>
      </c>
      <c r="BI6" s="19" t="str">
        <f t="shared" si="64"/>
        <v>W</v>
      </c>
      <c r="BJ6" s="19" t="str">
        <f t="shared" si="64"/>
        <v>T</v>
      </c>
      <c r="BK6" s="19" t="str">
        <f t="shared" si="64"/>
        <v>F</v>
      </c>
      <c r="BL6" s="19" t="str">
        <f t="shared" si="64"/>
        <v>S</v>
      </c>
      <c r="BM6" s="19" t="str">
        <f t="shared" si="64"/>
        <v>S</v>
      </c>
      <c r="BN6" s="19" t="str">
        <f t="shared" si="64"/>
        <v>M</v>
      </c>
      <c r="BO6" s="19" t="str">
        <f t="shared" si="64"/>
        <v>T</v>
      </c>
      <c r="BP6" s="19" t="str">
        <f t="shared" si="64"/>
        <v>W</v>
      </c>
      <c r="BQ6" s="19" t="str">
        <f t="shared" si="64"/>
        <v>T</v>
      </c>
      <c r="BR6" s="19" t="str">
        <f t="shared" si="64"/>
        <v>F</v>
      </c>
      <c r="BS6" s="19" t="str">
        <f t="shared" si="64"/>
        <v>S</v>
      </c>
      <c r="BT6" s="20" t="str">
        <f t="shared" si="64"/>
        <v>S</v>
      </c>
      <c r="BU6" s="19" t="str">
        <f t="shared" ref="BU6:EF6" si="65">LEFT(TEXT(BU5,"ddd"),1)</f>
        <v>M</v>
      </c>
      <c r="BV6" s="19" t="str">
        <f t="shared" si="65"/>
        <v>T</v>
      </c>
      <c r="BW6" s="19" t="str">
        <f t="shared" si="65"/>
        <v>W</v>
      </c>
      <c r="BX6" s="19" t="str">
        <f t="shared" si="65"/>
        <v>T</v>
      </c>
      <c r="BY6" s="19" t="str">
        <f t="shared" si="65"/>
        <v>F</v>
      </c>
      <c r="BZ6" s="19" t="str">
        <f t="shared" si="65"/>
        <v>S</v>
      </c>
      <c r="CA6" s="20" t="str">
        <f t="shared" si="65"/>
        <v>S</v>
      </c>
      <c r="CB6" s="19" t="str">
        <f t="shared" si="65"/>
        <v>M</v>
      </c>
      <c r="CC6" s="19" t="str">
        <f t="shared" si="65"/>
        <v>T</v>
      </c>
      <c r="CD6" s="19" t="str">
        <f t="shared" si="65"/>
        <v>W</v>
      </c>
      <c r="CE6" s="19" t="str">
        <f t="shared" si="65"/>
        <v>T</v>
      </c>
      <c r="CF6" s="19" t="str">
        <f t="shared" si="65"/>
        <v>F</v>
      </c>
      <c r="CG6" s="19" t="str">
        <f t="shared" si="65"/>
        <v>S</v>
      </c>
      <c r="CH6" s="20" t="str">
        <f t="shared" si="65"/>
        <v>S</v>
      </c>
      <c r="CI6" s="19" t="str">
        <f t="shared" si="65"/>
        <v>M</v>
      </c>
      <c r="CJ6" s="19" t="str">
        <f t="shared" si="65"/>
        <v>T</v>
      </c>
      <c r="CK6" s="19" t="str">
        <f t="shared" si="65"/>
        <v>W</v>
      </c>
      <c r="CL6" s="19" t="str">
        <f t="shared" si="65"/>
        <v>T</v>
      </c>
      <c r="CM6" s="19" t="str">
        <f t="shared" si="65"/>
        <v>F</v>
      </c>
      <c r="CN6" s="19" t="str">
        <f t="shared" si="65"/>
        <v>S</v>
      </c>
      <c r="CO6" s="20" t="str">
        <f t="shared" si="65"/>
        <v>S</v>
      </c>
      <c r="CP6" s="19" t="str">
        <f t="shared" si="65"/>
        <v>M</v>
      </c>
      <c r="CQ6" s="19" t="str">
        <f t="shared" si="65"/>
        <v>T</v>
      </c>
      <c r="CR6" s="19" t="str">
        <f t="shared" si="65"/>
        <v>W</v>
      </c>
      <c r="CS6" s="19" t="str">
        <f t="shared" si="65"/>
        <v>T</v>
      </c>
      <c r="CT6" s="19" t="str">
        <f t="shared" si="65"/>
        <v>F</v>
      </c>
      <c r="CU6" s="19" t="str">
        <f t="shared" si="65"/>
        <v>S</v>
      </c>
      <c r="CV6" s="20" t="str">
        <f t="shared" si="65"/>
        <v>S</v>
      </c>
      <c r="CW6" s="19" t="str">
        <f t="shared" si="65"/>
        <v>M</v>
      </c>
      <c r="CX6" s="19" t="str">
        <f t="shared" si="65"/>
        <v>T</v>
      </c>
      <c r="CY6" s="19" t="str">
        <f t="shared" si="65"/>
        <v>W</v>
      </c>
      <c r="CZ6" s="19" t="str">
        <f t="shared" si="65"/>
        <v>T</v>
      </c>
      <c r="DA6" s="19" t="str">
        <f t="shared" si="65"/>
        <v>F</v>
      </c>
      <c r="DB6" s="19" t="str">
        <f t="shared" si="65"/>
        <v>S</v>
      </c>
      <c r="DC6" s="20" t="str">
        <f t="shared" si="65"/>
        <v>S</v>
      </c>
      <c r="DD6" s="19" t="str">
        <f t="shared" si="65"/>
        <v>M</v>
      </c>
      <c r="DE6" s="19" t="str">
        <f t="shared" si="65"/>
        <v>T</v>
      </c>
      <c r="DF6" s="19" t="str">
        <f t="shared" si="65"/>
        <v>W</v>
      </c>
      <c r="DG6" s="19" t="str">
        <f t="shared" si="65"/>
        <v>T</v>
      </c>
      <c r="DH6" s="19" t="str">
        <f t="shared" si="65"/>
        <v>F</v>
      </c>
      <c r="DI6" s="19" t="str">
        <f t="shared" si="65"/>
        <v>S</v>
      </c>
      <c r="DJ6" s="20" t="str">
        <f t="shared" si="65"/>
        <v>S</v>
      </c>
      <c r="DK6" s="19" t="str">
        <f t="shared" si="65"/>
        <v>M</v>
      </c>
      <c r="DL6" s="19" t="str">
        <f t="shared" si="65"/>
        <v>T</v>
      </c>
      <c r="DM6" s="19" t="str">
        <f t="shared" si="65"/>
        <v>W</v>
      </c>
      <c r="DN6" s="19" t="str">
        <f t="shared" si="65"/>
        <v>T</v>
      </c>
      <c r="DO6" s="19" t="str">
        <f t="shared" si="65"/>
        <v>F</v>
      </c>
      <c r="DP6" s="19" t="str">
        <f t="shared" si="65"/>
        <v>S</v>
      </c>
      <c r="DQ6" s="20" t="str">
        <f t="shared" si="65"/>
        <v>S</v>
      </c>
      <c r="DR6" s="19" t="str">
        <f t="shared" si="65"/>
        <v>M</v>
      </c>
      <c r="DS6" s="19" t="str">
        <f t="shared" si="65"/>
        <v>T</v>
      </c>
      <c r="DT6" s="19" t="str">
        <f t="shared" si="65"/>
        <v>W</v>
      </c>
      <c r="DU6" s="19" t="str">
        <f t="shared" si="65"/>
        <v>T</v>
      </c>
      <c r="DV6" s="19" t="str">
        <f t="shared" si="65"/>
        <v>F</v>
      </c>
      <c r="DW6" s="19" t="str">
        <f t="shared" si="65"/>
        <v>S</v>
      </c>
      <c r="DX6" s="20" t="str">
        <f t="shared" si="65"/>
        <v>S</v>
      </c>
      <c r="DY6" s="19" t="str">
        <f t="shared" si="65"/>
        <v>M</v>
      </c>
      <c r="DZ6" s="19" t="str">
        <f t="shared" si="65"/>
        <v>T</v>
      </c>
      <c r="EA6" s="19" t="str">
        <f t="shared" si="65"/>
        <v>W</v>
      </c>
      <c r="EB6" s="19" t="str">
        <f t="shared" si="65"/>
        <v>T</v>
      </c>
      <c r="EC6" s="19" t="str">
        <f t="shared" si="65"/>
        <v>F</v>
      </c>
      <c r="ED6" s="19" t="str">
        <f t="shared" si="65"/>
        <v>S</v>
      </c>
      <c r="EE6" s="20" t="str">
        <f t="shared" si="65"/>
        <v>S</v>
      </c>
      <c r="EF6" s="19" t="str">
        <f t="shared" si="65"/>
        <v>M</v>
      </c>
      <c r="EG6" s="19" t="str">
        <f t="shared" ref="EG6:EZ6" si="66">LEFT(TEXT(EG5,"ddd"),1)</f>
        <v>T</v>
      </c>
      <c r="EH6" s="19" t="str">
        <f t="shared" si="66"/>
        <v>W</v>
      </c>
      <c r="EI6" s="19" t="str">
        <f t="shared" si="66"/>
        <v>T</v>
      </c>
      <c r="EJ6" s="19" t="str">
        <f t="shared" si="66"/>
        <v>F</v>
      </c>
      <c r="EK6" s="19" t="str">
        <f t="shared" si="66"/>
        <v>S</v>
      </c>
      <c r="EL6" s="20" t="str">
        <f t="shared" si="66"/>
        <v>S</v>
      </c>
      <c r="EM6" s="19" t="str">
        <f t="shared" si="66"/>
        <v>M</v>
      </c>
      <c r="EN6" s="19" t="str">
        <f t="shared" si="66"/>
        <v>T</v>
      </c>
      <c r="EO6" s="19" t="str">
        <f t="shared" si="66"/>
        <v>W</v>
      </c>
      <c r="EP6" s="19" t="str">
        <f t="shared" si="66"/>
        <v>T</v>
      </c>
      <c r="EQ6" s="19" t="str">
        <f t="shared" si="66"/>
        <v>F</v>
      </c>
      <c r="ER6" s="19" t="str">
        <f t="shared" si="66"/>
        <v>S</v>
      </c>
      <c r="ES6" s="20" t="str">
        <f t="shared" si="66"/>
        <v>S</v>
      </c>
      <c r="ET6" s="19" t="str">
        <f t="shared" si="66"/>
        <v>M</v>
      </c>
      <c r="EU6" s="19" t="str">
        <f t="shared" si="66"/>
        <v>T</v>
      </c>
      <c r="EV6" s="19" t="str">
        <f t="shared" si="66"/>
        <v>W</v>
      </c>
      <c r="EW6" s="19" t="str">
        <f t="shared" si="66"/>
        <v>T</v>
      </c>
      <c r="EX6" s="19" t="str">
        <f t="shared" si="66"/>
        <v>F</v>
      </c>
      <c r="EY6" s="19" t="str">
        <f t="shared" si="66"/>
        <v>S</v>
      </c>
      <c r="EZ6" s="20" t="str">
        <f t="shared" si="66"/>
        <v>S</v>
      </c>
    </row>
    <row r="7" spans="1:156" s="22" customFormat="1" ht="30" customHeight="1" thickBot="1" x14ac:dyDescent="0.2">
      <c r="A7" s="11"/>
      <c r="B7" s="108" t="s">
        <v>118</v>
      </c>
      <c r="C7" s="111" t="s">
        <v>25</v>
      </c>
      <c r="D7" s="108"/>
      <c r="E7" s="108" t="s">
        <v>64</v>
      </c>
      <c r="F7" s="121" t="s">
        <v>85</v>
      </c>
      <c r="G7" s="122" t="s">
        <v>29</v>
      </c>
      <c r="H7" s="132">
        <v>1</v>
      </c>
      <c r="I7" s="140">
        <f>Project_Start</f>
        <v>45705</v>
      </c>
      <c r="J7" s="140">
        <v>45709</v>
      </c>
      <c r="K7" s="140">
        <f>Project_Start</f>
        <v>45705</v>
      </c>
      <c r="L7" s="140">
        <v>45715</v>
      </c>
      <c r="M7" s="76" t="b">
        <f t="shared" ref="M7:M60" ca="1" si="67">IF(AND(H7 &lt;  _xlfn.DAYS(TODAY(), K7)/ _xlfn.DAYS(L7,K7), TODAY()&lt;=L7), TRUE, FALSE)</f>
        <v>0</v>
      </c>
      <c r="N7" s="82" t="b">
        <v>0</v>
      </c>
      <c r="O7" s="40">
        <f t="shared" ref="O7:O38" ca="1" si="68">IF(OR(AND(TODAY()&gt;L7, H7&lt;1),M7), -1, IF(H7=1, 1, 0))</f>
        <v>1</v>
      </c>
      <c r="P7" s="2">
        <f t="shared" ref="P7:P13" si="69">IF(OR(ISBLANK(task_start),ISBLANK(task_end)),"",task_end-task_start+1)</f>
        <v>11</v>
      </c>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row>
    <row r="8" spans="1:156" s="22" customFormat="1" ht="25" customHeight="1" thickBot="1" x14ac:dyDescent="0.2">
      <c r="A8" s="11"/>
      <c r="B8" s="160" t="s">
        <v>135</v>
      </c>
      <c r="C8" s="160" t="s">
        <v>56</v>
      </c>
      <c r="D8" s="160" t="s">
        <v>174</v>
      </c>
      <c r="E8" s="160" t="s">
        <v>172</v>
      </c>
      <c r="F8" s="160" t="s">
        <v>88</v>
      </c>
      <c r="G8" s="165" t="s">
        <v>90</v>
      </c>
      <c r="H8" s="168">
        <v>0</v>
      </c>
      <c r="I8" s="170">
        <v>45809</v>
      </c>
      <c r="J8" s="170">
        <v>45833</v>
      </c>
      <c r="K8" s="171">
        <v>45809</v>
      </c>
      <c r="L8" s="171">
        <v>45833</v>
      </c>
      <c r="M8" s="76" t="b">
        <f t="shared" ca="1" si="67"/>
        <v>0</v>
      </c>
      <c r="N8" s="82" t="b">
        <v>0</v>
      </c>
      <c r="O8" s="40">
        <f t="shared" ca="1" si="68"/>
        <v>0</v>
      </c>
      <c r="P8" s="2">
        <f t="shared" si="69"/>
        <v>25</v>
      </c>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row>
    <row r="9" spans="1:156" s="22" customFormat="1" ht="30" customHeight="1" thickBot="1" x14ac:dyDescent="0.2">
      <c r="A9" s="11"/>
      <c r="B9" s="43" t="s">
        <v>122</v>
      </c>
      <c r="C9" s="44" t="s">
        <v>31</v>
      </c>
      <c r="D9" s="43"/>
      <c r="E9" s="43" t="s">
        <v>32</v>
      </c>
      <c r="F9" s="23" t="s">
        <v>85</v>
      </c>
      <c r="G9" s="41" t="s">
        <v>29</v>
      </c>
      <c r="H9" s="25">
        <v>1</v>
      </c>
      <c r="I9" s="79">
        <f>Project_Start</f>
        <v>45705</v>
      </c>
      <c r="J9" s="79">
        <v>45709</v>
      </c>
      <c r="K9" s="79">
        <f>Project_Start</f>
        <v>45705</v>
      </c>
      <c r="L9" s="79">
        <v>45709</v>
      </c>
      <c r="M9" s="76" t="b">
        <f t="shared" ca="1" si="67"/>
        <v>0</v>
      </c>
      <c r="N9" s="82" t="b">
        <v>0</v>
      </c>
      <c r="O9" s="40">
        <f t="shared" ca="1" si="68"/>
        <v>1</v>
      </c>
      <c r="P9" s="2">
        <f t="shared" si="69"/>
        <v>5</v>
      </c>
      <c r="Q9" s="24"/>
      <c r="R9" s="24"/>
      <c r="S9" s="24"/>
      <c r="T9" s="24"/>
      <c r="U9" s="24"/>
      <c r="V9" s="24"/>
      <c r="W9" s="24"/>
      <c r="X9" s="24"/>
      <c r="Y9" s="24"/>
      <c r="Z9" s="24"/>
      <c r="AA9" s="24"/>
      <c r="AB9" s="24"/>
      <c r="AC9" s="26"/>
      <c r="AD9" s="26"/>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22" customFormat="1" ht="30" customHeight="1" thickBot="1" x14ac:dyDescent="0.2">
      <c r="A10" s="10"/>
      <c r="B10" s="43" t="s">
        <v>123</v>
      </c>
      <c r="C10" s="44" t="s">
        <v>35</v>
      </c>
      <c r="D10" s="43"/>
      <c r="E10" s="43" t="s">
        <v>64</v>
      </c>
      <c r="F10" s="23" t="s">
        <v>85</v>
      </c>
      <c r="G10" s="41" t="s">
        <v>29</v>
      </c>
      <c r="H10" s="25">
        <v>1</v>
      </c>
      <c r="I10" s="146">
        <f>Project_Start</f>
        <v>45705</v>
      </c>
      <c r="J10" s="146">
        <v>45709</v>
      </c>
      <c r="K10" s="79">
        <f>Project_Start</f>
        <v>45705</v>
      </c>
      <c r="L10" s="79">
        <v>45709</v>
      </c>
      <c r="M10" s="76" t="b">
        <f t="shared" ca="1" si="67"/>
        <v>0</v>
      </c>
      <c r="N10" s="82" t="b">
        <v>0</v>
      </c>
      <c r="O10" s="40">
        <f t="shared" ca="1" si="68"/>
        <v>1</v>
      </c>
      <c r="P10" s="2">
        <f t="shared" si="69"/>
        <v>5</v>
      </c>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row>
    <row r="11" spans="1:156" s="22" customFormat="1" ht="63" customHeight="1" thickBot="1" x14ac:dyDescent="0.2">
      <c r="A11" s="10"/>
      <c r="B11" s="43" t="s">
        <v>124</v>
      </c>
      <c r="C11" s="44" t="s">
        <v>30</v>
      </c>
      <c r="D11" s="43"/>
      <c r="E11" s="43" t="s">
        <v>32</v>
      </c>
      <c r="F11" s="23" t="s">
        <v>85</v>
      </c>
      <c r="G11" s="41" t="s">
        <v>29</v>
      </c>
      <c r="H11" s="25">
        <v>1</v>
      </c>
      <c r="I11" s="79">
        <f>Project_Start</f>
        <v>45705</v>
      </c>
      <c r="J11" s="80">
        <v>45709</v>
      </c>
      <c r="K11" s="79">
        <f>Project_Start</f>
        <v>45705</v>
      </c>
      <c r="L11" s="80">
        <v>45709</v>
      </c>
      <c r="M11" s="76" t="b">
        <f t="shared" ca="1" si="67"/>
        <v>0</v>
      </c>
      <c r="N11" s="82" t="b">
        <v>0</v>
      </c>
      <c r="O11" s="40">
        <f t="shared" ca="1" si="68"/>
        <v>1</v>
      </c>
      <c r="P11" s="2">
        <f t="shared" si="69"/>
        <v>5</v>
      </c>
      <c r="Q11" s="24"/>
      <c r="R11" s="24"/>
      <c r="S11" s="24"/>
      <c r="T11" s="24"/>
      <c r="U11" s="24"/>
      <c r="V11" s="24"/>
      <c r="W11" s="24"/>
      <c r="X11" s="24"/>
      <c r="Y11" s="24"/>
      <c r="Z11" s="24"/>
      <c r="AA11" s="24"/>
      <c r="AB11" s="24"/>
      <c r="AC11" s="24"/>
      <c r="AD11" s="24"/>
      <c r="AE11" s="24"/>
      <c r="AF11" s="24"/>
      <c r="AG11" s="26"/>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row>
    <row r="12" spans="1:156" s="22" customFormat="1" ht="30" customHeight="1" thickBot="1" x14ac:dyDescent="0.2">
      <c r="A12" s="10"/>
      <c r="B12" s="43" t="s">
        <v>125</v>
      </c>
      <c r="C12" s="44" t="s">
        <v>34</v>
      </c>
      <c r="D12" s="43"/>
      <c r="E12" s="43" t="s">
        <v>64</v>
      </c>
      <c r="F12" s="23" t="s">
        <v>85</v>
      </c>
      <c r="G12" s="41" t="s">
        <v>29</v>
      </c>
      <c r="H12" s="25">
        <v>1</v>
      </c>
      <c r="I12" s="79">
        <f>Project_Start</f>
        <v>45705</v>
      </c>
      <c r="J12" s="79">
        <v>45709</v>
      </c>
      <c r="K12" s="79">
        <f>Project_Start</f>
        <v>45705</v>
      </c>
      <c r="L12" s="79">
        <v>45709</v>
      </c>
      <c r="M12" s="76" t="b">
        <f t="shared" ca="1" si="67"/>
        <v>0</v>
      </c>
      <c r="N12" s="82" t="b">
        <v>0</v>
      </c>
      <c r="O12" s="40">
        <f t="shared" ca="1" si="68"/>
        <v>1</v>
      </c>
      <c r="P12" s="2">
        <f t="shared" si="69"/>
        <v>5</v>
      </c>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row>
    <row r="13" spans="1:156" s="22" customFormat="1" ht="30" customHeight="1" thickBot="1" x14ac:dyDescent="0.2">
      <c r="A13" s="10"/>
      <c r="B13" s="43" t="s">
        <v>126</v>
      </c>
      <c r="C13" s="44" t="s">
        <v>26</v>
      </c>
      <c r="D13" s="43"/>
      <c r="E13" s="43" t="s">
        <v>64</v>
      </c>
      <c r="F13" s="23" t="s">
        <v>85</v>
      </c>
      <c r="G13" s="41" t="s">
        <v>29</v>
      </c>
      <c r="H13" s="25">
        <v>1</v>
      </c>
      <c r="I13" s="79">
        <f>Project_Start</f>
        <v>45705</v>
      </c>
      <c r="J13" s="80">
        <v>45709</v>
      </c>
      <c r="K13" s="79">
        <f>Project_Start</f>
        <v>45705</v>
      </c>
      <c r="L13" s="80">
        <v>45709</v>
      </c>
      <c r="M13" s="76" t="b">
        <f t="shared" ca="1" si="67"/>
        <v>0</v>
      </c>
      <c r="N13" s="82" t="b">
        <v>0</v>
      </c>
      <c r="O13" s="40">
        <f t="shared" ca="1" si="68"/>
        <v>1</v>
      </c>
      <c r="P13" s="2">
        <f t="shared" si="69"/>
        <v>5</v>
      </c>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row>
    <row r="14" spans="1:156" s="22" customFormat="1" ht="30" customHeight="1" thickBot="1" x14ac:dyDescent="0.2">
      <c r="A14" s="10"/>
      <c r="B14" s="103" t="s">
        <v>144</v>
      </c>
      <c r="C14" s="104" t="s">
        <v>41</v>
      </c>
      <c r="D14" s="105"/>
      <c r="E14" s="105" t="s">
        <v>33</v>
      </c>
      <c r="F14" s="94" t="s">
        <v>96</v>
      </c>
      <c r="G14" s="106" t="s">
        <v>195</v>
      </c>
      <c r="H14" s="96">
        <v>1</v>
      </c>
      <c r="I14" s="99">
        <v>45705</v>
      </c>
      <c r="J14" s="99">
        <v>45709</v>
      </c>
      <c r="K14" s="99">
        <v>45705</v>
      </c>
      <c r="L14" s="99">
        <v>45709</v>
      </c>
      <c r="M14" s="76" t="b">
        <f t="shared" ca="1" si="67"/>
        <v>0</v>
      </c>
      <c r="N14" s="82" t="b">
        <v>0</v>
      </c>
      <c r="O14" s="40">
        <f t="shared" ca="1" si="68"/>
        <v>1</v>
      </c>
      <c r="P14" s="2"/>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row>
    <row r="15" spans="1:156" s="22" customFormat="1" ht="30" customHeight="1" thickBot="1" x14ac:dyDescent="0.2">
      <c r="A15" s="10"/>
      <c r="B15" s="45" t="s">
        <v>128</v>
      </c>
      <c r="C15" s="44" t="s">
        <v>68</v>
      </c>
      <c r="D15" s="45"/>
      <c r="E15" s="45" t="s">
        <v>33</v>
      </c>
      <c r="F15" s="45" t="s">
        <v>95</v>
      </c>
      <c r="G15" s="64" t="s">
        <v>29</v>
      </c>
      <c r="H15" s="65">
        <v>1</v>
      </c>
      <c r="I15" s="77">
        <v>45712</v>
      </c>
      <c r="J15" s="77">
        <v>45713</v>
      </c>
      <c r="K15" s="79">
        <v>45707</v>
      </c>
      <c r="L15" s="79">
        <v>45709</v>
      </c>
      <c r="M15" s="76" t="b">
        <f t="shared" ca="1" si="67"/>
        <v>0</v>
      </c>
      <c r="N15" s="82" t="b">
        <v>0</v>
      </c>
      <c r="O15" s="40">
        <f t="shared" ca="1" si="68"/>
        <v>1</v>
      </c>
      <c r="P15" s="2"/>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row>
    <row r="16" spans="1:156" s="22" customFormat="1" ht="30" customHeight="1" thickBot="1" x14ac:dyDescent="0.2">
      <c r="A16" s="10"/>
      <c r="B16" s="160" t="s">
        <v>136</v>
      </c>
      <c r="C16" s="162" t="s">
        <v>62</v>
      </c>
      <c r="D16" s="160" t="s">
        <v>135</v>
      </c>
      <c r="E16" s="160" t="s">
        <v>33</v>
      </c>
      <c r="F16" s="160" t="s">
        <v>105</v>
      </c>
      <c r="G16" s="166" t="s">
        <v>90</v>
      </c>
      <c r="H16" s="169">
        <v>0</v>
      </c>
      <c r="I16" s="170"/>
      <c r="J16" s="170"/>
      <c r="K16" s="171">
        <v>45813</v>
      </c>
      <c r="L16" s="171">
        <v>45818</v>
      </c>
      <c r="M16" s="76" t="b">
        <f t="shared" ca="1" si="67"/>
        <v>0</v>
      </c>
      <c r="N16" s="82" t="b">
        <v>0</v>
      </c>
      <c r="O16" s="40">
        <f t="shared" ca="1" si="68"/>
        <v>0</v>
      </c>
      <c r="P16" s="2"/>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row>
    <row r="17" spans="1:156" s="22" customFormat="1" ht="30" customHeight="1" thickBot="1" x14ac:dyDescent="0.2">
      <c r="A17" s="10"/>
      <c r="B17" s="45" t="s">
        <v>120</v>
      </c>
      <c r="C17" s="44" t="s">
        <v>110</v>
      </c>
      <c r="D17" s="45"/>
      <c r="E17" s="45" t="s">
        <v>73</v>
      </c>
      <c r="F17" s="45" t="s">
        <v>85</v>
      </c>
      <c r="G17" s="64" t="s">
        <v>176</v>
      </c>
      <c r="H17" s="65">
        <v>1</v>
      </c>
      <c r="I17" s="147">
        <v>45714</v>
      </c>
      <c r="J17" s="147">
        <v>45716</v>
      </c>
      <c r="K17" s="79">
        <v>45712</v>
      </c>
      <c r="L17" s="79">
        <v>45719</v>
      </c>
      <c r="M17" s="76" t="b">
        <f t="shared" ca="1" si="67"/>
        <v>0</v>
      </c>
      <c r="N17" s="82" t="b">
        <v>0</v>
      </c>
      <c r="O17" s="40">
        <f t="shared" ca="1" si="68"/>
        <v>1</v>
      </c>
      <c r="P17" s="2"/>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row>
    <row r="18" spans="1:156" s="22" customFormat="1" ht="37" customHeight="1" thickBot="1" x14ac:dyDescent="0.2">
      <c r="A18" s="10"/>
      <c r="B18" s="45" t="s">
        <v>132</v>
      </c>
      <c r="C18" s="44" t="s">
        <v>91</v>
      </c>
      <c r="D18" s="45"/>
      <c r="E18" s="45" t="s">
        <v>60</v>
      </c>
      <c r="F18" s="45" t="s">
        <v>88</v>
      </c>
      <c r="G18" s="64" t="s">
        <v>176</v>
      </c>
      <c r="H18" s="65">
        <v>0.9</v>
      </c>
      <c r="I18" s="77">
        <v>45712</v>
      </c>
      <c r="J18" s="77"/>
      <c r="K18" s="79">
        <v>45712</v>
      </c>
      <c r="L18" s="79">
        <v>45714</v>
      </c>
      <c r="M18" s="76" t="b">
        <f t="shared" ca="1" si="67"/>
        <v>0</v>
      </c>
      <c r="N18" s="82" t="b">
        <v>0</v>
      </c>
      <c r="O18" s="40">
        <f t="shared" ca="1" si="68"/>
        <v>-1</v>
      </c>
      <c r="P18" s="2"/>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row>
    <row r="19" spans="1:156" s="22" customFormat="1" ht="30" customHeight="1" thickBot="1" x14ac:dyDescent="0.2">
      <c r="A19" s="10"/>
      <c r="B19" s="45" t="s">
        <v>133</v>
      </c>
      <c r="C19" s="44" t="s">
        <v>92</v>
      </c>
      <c r="D19" s="45"/>
      <c r="E19" s="45" t="s">
        <v>60</v>
      </c>
      <c r="F19" s="45" t="s">
        <v>88</v>
      </c>
      <c r="G19" s="64" t="s">
        <v>176</v>
      </c>
      <c r="H19" s="65">
        <v>0.9</v>
      </c>
      <c r="I19" s="77">
        <v>45712</v>
      </c>
      <c r="J19" s="77"/>
      <c r="K19" s="79">
        <v>45712</v>
      </c>
      <c r="L19" s="79">
        <v>45714</v>
      </c>
      <c r="M19" s="76" t="b">
        <f t="shared" ca="1" si="67"/>
        <v>0</v>
      </c>
      <c r="N19" s="82" t="b">
        <v>0</v>
      </c>
      <c r="O19" s="40">
        <f t="shared" ca="1" si="68"/>
        <v>-1</v>
      </c>
      <c r="P19" s="2"/>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row>
    <row r="20" spans="1:156" s="22" customFormat="1" ht="30" customHeight="1" thickBot="1" x14ac:dyDescent="0.2">
      <c r="A20" s="10"/>
      <c r="B20" s="45" t="s">
        <v>134</v>
      </c>
      <c r="C20" s="44" t="s">
        <v>93</v>
      </c>
      <c r="D20" s="45"/>
      <c r="E20" s="45" t="s">
        <v>60</v>
      </c>
      <c r="F20" s="45" t="s">
        <v>88</v>
      </c>
      <c r="G20" s="64" t="s">
        <v>176</v>
      </c>
      <c r="H20" s="65">
        <v>0.9</v>
      </c>
      <c r="I20" s="77">
        <v>45712</v>
      </c>
      <c r="J20" s="77"/>
      <c r="K20" s="91">
        <v>45712</v>
      </c>
      <c r="L20" s="91">
        <v>45714</v>
      </c>
      <c r="M20" s="76" t="b">
        <f t="shared" ca="1" si="67"/>
        <v>0</v>
      </c>
      <c r="N20" s="82" t="b">
        <v>0</v>
      </c>
      <c r="O20" s="40">
        <f t="shared" ca="1" si="68"/>
        <v>-1</v>
      </c>
      <c r="P20" s="2"/>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row>
    <row r="21" spans="1:156" s="22" customFormat="1" ht="30" customHeight="1" thickBot="1" x14ac:dyDescent="0.2">
      <c r="A21" s="10"/>
      <c r="B21" s="109" t="s">
        <v>140</v>
      </c>
      <c r="C21" s="104" t="s">
        <v>178</v>
      </c>
      <c r="D21" s="109"/>
      <c r="E21" s="109" t="s">
        <v>108</v>
      </c>
      <c r="F21" s="112" t="s">
        <v>103</v>
      </c>
      <c r="G21" s="123" t="s">
        <v>176</v>
      </c>
      <c r="H21" s="133">
        <v>0</v>
      </c>
      <c r="I21" s="141"/>
      <c r="J21" s="141"/>
      <c r="K21" s="99">
        <v>45714</v>
      </c>
      <c r="L21" s="99">
        <v>45716</v>
      </c>
      <c r="M21" s="76" t="b">
        <f t="shared" ca="1" si="67"/>
        <v>1</v>
      </c>
      <c r="N21" s="82" t="b">
        <v>1</v>
      </c>
      <c r="O21" s="40">
        <f t="shared" ca="1" si="68"/>
        <v>-1</v>
      </c>
      <c r="P21" s="2"/>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row>
    <row r="22" spans="1:156" s="22" customFormat="1" ht="30" customHeight="1" thickBot="1" x14ac:dyDescent="0.2">
      <c r="A22" s="10"/>
      <c r="B22" s="109" t="s">
        <v>166</v>
      </c>
      <c r="C22" s="104" t="s">
        <v>57</v>
      </c>
      <c r="D22" s="109" t="s">
        <v>165</v>
      </c>
      <c r="E22" s="109" t="s">
        <v>61</v>
      </c>
      <c r="F22" s="109" t="s">
        <v>98</v>
      </c>
      <c r="G22" s="123" t="s">
        <v>89</v>
      </c>
      <c r="H22" s="133">
        <v>0</v>
      </c>
      <c r="I22" s="141"/>
      <c r="J22" s="141"/>
      <c r="K22" s="99">
        <v>45723</v>
      </c>
      <c r="L22" s="99">
        <v>45730</v>
      </c>
      <c r="M22" s="76" t="b">
        <f t="shared" ca="1" si="67"/>
        <v>0</v>
      </c>
      <c r="N22" s="82" t="b">
        <v>0</v>
      </c>
      <c r="O22" s="40">
        <f t="shared" ca="1" si="68"/>
        <v>0</v>
      </c>
      <c r="P22" s="2"/>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row>
    <row r="23" spans="1:156" s="22" customFormat="1" ht="30" customHeight="1" thickBot="1" x14ac:dyDescent="0.2">
      <c r="A23" s="10"/>
      <c r="B23" s="105" t="s">
        <v>150</v>
      </c>
      <c r="C23" s="104" t="s">
        <v>46</v>
      </c>
      <c r="D23" s="105"/>
      <c r="E23" s="105" t="s">
        <v>33</v>
      </c>
      <c r="F23" s="95" t="s">
        <v>103</v>
      </c>
      <c r="G23" s="107" t="s">
        <v>195</v>
      </c>
      <c r="H23" s="96">
        <v>1</v>
      </c>
      <c r="I23" s="99">
        <v>45710</v>
      </c>
      <c r="J23" s="99"/>
      <c r="K23" s="99">
        <v>45710</v>
      </c>
      <c r="L23" s="99">
        <v>45711</v>
      </c>
      <c r="M23" s="76" t="b">
        <f t="shared" ca="1" si="67"/>
        <v>0</v>
      </c>
      <c r="N23" s="82" t="b">
        <v>0</v>
      </c>
      <c r="O23" s="40">
        <f t="shared" ca="1" si="68"/>
        <v>1</v>
      </c>
      <c r="P23" s="2"/>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row>
    <row r="24" spans="1:156" s="22" customFormat="1" ht="30" customHeight="1" thickBot="1" x14ac:dyDescent="0.2">
      <c r="A24" s="10"/>
      <c r="B24" s="109" t="s">
        <v>162</v>
      </c>
      <c r="C24" s="104" t="s">
        <v>67</v>
      </c>
      <c r="D24" s="109" t="s">
        <v>184</v>
      </c>
      <c r="E24" s="109" t="s">
        <v>70</v>
      </c>
      <c r="F24" s="109" t="s">
        <v>87</v>
      </c>
      <c r="G24" s="123" t="s">
        <v>195</v>
      </c>
      <c r="H24" s="133">
        <v>1</v>
      </c>
      <c r="I24" s="141"/>
      <c r="J24" s="141"/>
      <c r="K24" s="99">
        <v>45712</v>
      </c>
      <c r="L24" s="99">
        <v>45714</v>
      </c>
      <c r="M24" s="76" t="b">
        <f t="shared" ca="1" si="67"/>
        <v>0</v>
      </c>
      <c r="N24" s="82" t="b">
        <v>0</v>
      </c>
      <c r="O24" s="40">
        <f t="shared" ca="1" si="68"/>
        <v>1</v>
      </c>
      <c r="P24" s="2"/>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row>
    <row r="25" spans="1:156" s="22" customFormat="1" ht="30" customHeight="1" thickBot="1" x14ac:dyDescent="0.2">
      <c r="A25" s="10"/>
      <c r="B25" s="109" t="s">
        <v>139</v>
      </c>
      <c r="C25" s="104" t="s">
        <v>107</v>
      </c>
      <c r="D25" s="109" t="s">
        <v>120</v>
      </c>
      <c r="E25" s="109" t="s">
        <v>70</v>
      </c>
      <c r="F25" s="112" t="s">
        <v>103</v>
      </c>
      <c r="G25" s="123" t="s">
        <v>195</v>
      </c>
      <c r="H25" s="133">
        <v>1</v>
      </c>
      <c r="I25" s="141"/>
      <c r="J25" s="141"/>
      <c r="K25" s="99">
        <v>45712</v>
      </c>
      <c r="L25" s="99">
        <v>45714</v>
      </c>
      <c r="M25" s="76" t="b">
        <f t="shared" ca="1" si="67"/>
        <v>0</v>
      </c>
      <c r="N25" s="82" t="b">
        <v>0</v>
      </c>
      <c r="O25" s="40">
        <f t="shared" ca="1" si="68"/>
        <v>1</v>
      </c>
      <c r="P25" s="2"/>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row>
    <row r="26" spans="1:156" s="22" customFormat="1" ht="30" customHeight="1" thickBot="1" x14ac:dyDescent="0.2">
      <c r="A26" s="10"/>
      <c r="B26" s="112" t="s">
        <v>148</v>
      </c>
      <c r="C26" s="104" t="s">
        <v>51</v>
      </c>
      <c r="D26" s="109"/>
      <c r="E26" s="109" t="s">
        <v>70</v>
      </c>
      <c r="F26" s="109" t="s">
        <v>96</v>
      </c>
      <c r="G26" s="125" t="s">
        <v>195</v>
      </c>
      <c r="H26" s="133">
        <v>0</v>
      </c>
      <c r="I26" s="141"/>
      <c r="J26" s="141"/>
      <c r="K26" s="99">
        <v>45714</v>
      </c>
      <c r="L26" s="99">
        <v>45716</v>
      </c>
      <c r="M26" s="76" t="b">
        <f t="shared" ca="1" si="67"/>
        <v>1</v>
      </c>
      <c r="N26" s="82" t="b">
        <v>1</v>
      </c>
      <c r="O26" s="40">
        <f t="shared" ca="1" si="68"/>
        <v>-1</v>
      </c>
      <c r="P26" s="2">
        <f>IF(OR(ISBLANK(task_start),ISBLANK(task_end)),"",task_end-task_start+1)</f>
        <v>3</v>
      </c>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row>
    <row r="27" spans="1:156" s="22" customFormat="1" ht="30" customHeight="1" thickBot="1" x14ac:dyDescent="0.2">
      <c r="A27" s="11"/>
      <c r="B27" s="161" t="s">
        <v>149</v>
      </c>
      <c r="C27" s="118" t="s">
        <v>53</v>
      </c>
      <c r="D27" s="118"/>
      <c r="E27" s="118" t="s">
        <v>70</v>
      </c>
      <c r="F27" s="118" t="s">
        <v>96</v>
      </c>
      <c r="G27" s="161" t="s">
        <v>195</v>
      </c>
      <c r="H27" s="139">
        <v>0</v>
      </c>
      <c r="I27" s="149"/>
      <c r="J27" s="149"/>
      <c r="K27" s="172">
        <v>45719</v>
      </c>
      <c r="L27" s="172">
        <v>45721</v>
      </c>
      <c r="M27" s="76" t="b">
        <f t="shared" ca="1" si="67"/>
        <v>0</v>
      </c>
      <c r="N27" s="82" t="b">
        <v>1</v>
      </c>
      <c r="O27" s="40">
        <f t="shared" ca="1" si="68"/>
        <v>0</v>
      </c>
      <c r="P27" s="2">
        <f>IF(OR(ISBLANK(task_start),ISBLANK(task_end)),"",task_end-task_start+1)</f>
        <v>3</v>
      </c>
    </row>
    <row r="28" spans="1:156" s="22" customFormat="1" ht="30" customHeight="1" thickBot="1" x14ac:dyDescent="0.2">
      <c r="A28" s="11"/>
      <c r="B28" s="49" t="s">
        <v>159</v>
      </c>
      <c r="C28" s="49" t="s">
        <v>65</v>
      </c>
      <c r="D28" s="49"/>
      <c r="E28" s="49" t="s">
        <v>70</v>
      </c>
      <c r="F28" s="49" t="s">
        <v>87</v>
      </c>
      <c r="G28" s="83" t="s">
        <v>29</v>
      </c>
      <c r="H28" s="67">
        <v>0</v>
      </c>
      <c r="I28" s="78"/>
      <c r="J28" s="78"/>
      <c r="K28" s="81">
        <v>45726</v>
      </c>
      <c r="L28" s="81">
        <v>45731</v>
      </c>
      <c r="M28" s="76" t="b">
        <f t="shared" ca="1" si="67"/>
        <v>0</v>
      </c>
      <c r="N28" s="82" t="b">
        <v>0</v>
      </c>
      <c r="O28" s="40">
        <f t="shared" ca="1" si="68"/>
        <v>0</v>
      </c>
      <c r="P28" s="2">
        <f>IF(OR(ISBLANK(task_start),ISBLANK(task_end)),"",task_end-task_start+1)</f>
        <v>6</v>
      </c>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row>
    <row r="29" spans="1:156" s="22" customFormat="1" ht="30" customHeight="1" thickBot="1" x14ac:dyDescent="0.2">
      <c r="A29" s="11"/>
      <c r="B29" s="49" t="s">
        <v>163</v>
      </c>
      <c r="C29" s="49" t="s">
        <v>182</v>
      </c>
      <c r="D29" s="49" t="s">
        <v>184</v>
      </c>
      <c r="E29" s="49" t="s">
        <v>33</v>
      </c>
      <c r="F29" s="84" t="s">
        <v>87</v>
      </c>
      <c r="G29" s="66" t="s">
        <v>195</v>
      </c>
      <c r="H29" s="67">
        <v>0</v>
      </c>
      <c r="I29" s="78"/>
      <c r="J29" s="78"/>
      <c r="K29" s="81"/>
      <c r="L29" s="81"/>
      <c r="M29" s="76" t="e">
        <f t="shared" ca="1" si="67"/>
        <v>#DIV/0!</v>
      </c>
      <c r="N29" s="82" t="b">
        <v>0</v>
      </c>
      <c r="O29" s="40" t="e">
        <f t="shared" ca="1" si="68"/>
        <v>#DIV/0!</v>
      </c>
      <c r="P29" s="2"/>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row>
    <row r="30" spans="1:156" s="22" customFormat="1" ht="30" customHeight="1" thickBot="1" x14ac:dyDescent="0.2">
      <c r="A30" s="11"/>
      <c r="B30" s="92" t="s">
        <v>129</v>
      </c>
      <c r="C30" s="92" t="s">
        <v>94</v>
      </c>
      <c r="D30" s="92"/>
      <c r="E30" s="92" t="s">
        <v>70</v>
      </c>
      <c r="F30" s="164" t="s">
        <v>95</v>
      </c>
      <c r="G30" s="131" t="s">
        <v>195</v>
      </c>
      <c r="H30" s="97">
        <v>0</v>
      </c>
      <c r="I30" s="100"/>
      <c r="J30" s="100"/>
      <c r="K30" s="91">
        <v>45720</v>
      </c>
      <c r="L30" s="91">
        <v>45724</v>
      </c>
      <c r="M30" s="76" t="b">
        <f t="shared" ca="1" si="67"/>
        <v>0</v>
      </c>
      <c r="N30" s="82" t="b">
        <v>0</v>
      </c>
      <c r="O30" s="40">
        <f t="shared" ca="1" si="68"/>
        <v>0</v>
      </c>
      <c r="P30" s="2"/>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row>
    <row r="31" spans="1:156" s="22" customFormat="1" ht="30" customHeight="1" thickBot="1" x14ac:dyDescent="0.2">
      <c r="A31" s="11"/>
      <c r="B31" s="49" t="s">
        <v>151</v>
      </c>
      <c r="C31" s="49" t="s">
        <v>186</v>
      </c>
      <c r="D31" s="49"/>
      <c r="E31" s="49" t="s">
        <v>33</v>
      </c>
      <c r="F31" s="161" t="s">
        <v>103</v>
      </c>
      <c r="G31" s="66" t="s">
        <v>195</v>
      </c>
      <c r="H31" s="67">
        <v>0</v>
      </c>
      <c r="I31" s="78"/>
      <c r="J31" s="78"/>
      <c r="K31" s="81">
        <v>45768</v>
      </c>
      <c r="L31" s="81">
        <v>45772</v>
      </c>
      <c r="M31" s="76" t="b">
        <f t="shared" ca="1" si="67"/>
        <v>0</v>
      </c>
      <c r="N31" s="82" t="b">
        <v>0</v>
      </c>
      <c r="O31" s="40">
        <f t="shared" ca="1" si="68"/>
        <v>0</v>
      </c>
      <c r="P31" s="2"/>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row>
    <row r="32" spans="1:156" s="22" customFormat="1" ht="30" customHeight="1" thickBot="1" x14ac:dyDescent="0.2">
      <c r="A32" s="11"/>
      <c r="B32" s="49" t="s">
        <v>155</v>
      </c>
      <c r="C32" s="49" t="s">
        <v>50</v>
      </c>
      <c r="D32" s="49"/>
      <c r="E32" s="49" t="s">
        <v>70</v>
      </c>
      <c r="F32" s="84" t="s">
        <v>103</v>
      </c>
      <c r="G32" s="66" t="s">
        <v>195</v>
      </c>
      <c r="H32" s="67">
        <v>0.8</v>
      </c>
      <c r="I32" s="78"/>
      <c r="J32" s="78"/>
      <c r="K32" s="81">
        <v>45775</v>
      </c>
      <c r="L32" s="81">
        <v>45777</v>
      </c>
      <c r="M32" s="76" t="b">
        <f t="shared" ca="1" si="67"/>
        <v>0</v>
      </c>
      <c r="N32" s="82" t="b">
        <v>1</v>
      </c>
      <c r="O32" s="40">
        <f t="shared" ca="1" si="68"/>
        <v>0</v>
      </c>
      <c r="P32" s="2"/>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row>
    <row r="33" spans="1:156" s="22" customFormat="1" ht="30" customHeight="1" thickBot="1" x14ac:dyDescent="0.2">
      <c r="A33" s="11"/>
      <c r="B33" s="47" t="s">
        <v>152</v>
      </c>
      <c r="C33" s="49" t="s">
        <v>47</v>
      </c>
      <c r="D33" s="47"/>
      <c r="E33" s="47" t="s">
        <v>33</v>
      </c>
      <c r="F33" s="85" t="s">
        <v>103</v>
      </c>
      <c r="G33" s="48" t="s">
        <v>29</v>
      </c>
      <c r="H33" s="27">
        <v>0.99</v>
      </c>
      <c r="I33" s="81"/>
      <c r="J33" s="81"/>
      <c r="K33" s="81">
        <v>45777</v>
      </c>
      <c r="L33" s="81">
        <v>45778</v>
      </c>
      <c r="M33" s="76" t="b">
        <f t="shared" ca="1" si="67"/>
        <v>0</v>
      </c>
      <c r="N33" s="82" t="b">
        <v>1</v>
      </c>
      <c r="O33" s="40">
        <f t="shared" ca="1" si="68"/>
        <v>0</v>
      </c>
      <c r="P33" s="2">
        <f>IF(OR(ISBLANK(task_start),ISBLANK(task_end)),"",task_end-task_start+1)</f>
        <v>2</v>
      </c>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row>
    <row r="34" spans="1:156" s="22" customFormat="1" ht="30" customHeight="1" thickBot="1" x14ac:dyDescent="0.2">
      <c r="A34" s="11"/>
      <c r="B34" s="84" t="s">
        <v>153</v>
      </c>
      <c r="C34" s="84" t="s">
        <v>48</v>
      </c>
      <c r="D34" s="163"/>
      <c r="E34" s="163" t="s">
        <v>33</v>
      </c>
      <c r="F34" s="39" t="s">
        <v>103</v>
      </c>
      <c r="G34" s="167" t="s">
        <v>195</v>
      </c>
      <c r="H34" s="27">
        <v>1</v>
      </c>
      <c r="I34" s="89"/>
      <c r="J34" s="89"/>
      <c r="K34" s="81">
        <v>45777</v>
      </c>
      <c r="L34" s="81">
        <v>45778</v>
      </c>
      <c r="M34" s="76" t="b">
        <f t="shared" ca="1" si="67"/>
        <v>0</v>
      </c>
      <c r="N34" s="82" t="b">
        <v>0</v>
      </c>
      <c r="O34" s="40">
        <f t="shared" ca="1" si="68"/>
        <v>1</v>
      </c>
      <c r="P34" s="2"/>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row>
    <row r="35" spans="1:156" s="22" customFormat="1" ht="30" customHeight="1" thickBot="1" x14ac:dyDescent="0.2">
      <c r="A35" s="11"/>
      <c r="B35" s="93" t="s">
        <v>156</v>
      </c>
      <c r="C35" s="93" t="s">
        <v>187</v>
      </c>
      <c r="D35" s="93"/>
      <c r="E35" s="93" t="s">
        <v>70</v>
      </c>
      <c r="F35" s="93" t="s">
        <v>87</v>
      </c>
      <c r="G35" s="86" t="s">
        <v>195</v>
      </c>
      <c r="H35" s="98">
        <v>0</v>
      </c>
      <c r="I35" s="102"/>
      <c r="J35" s="102"/>
      <c r="K35" s="81">
        <v>45777</v>
      </c>
      <c r="L35" s="81">
        <v>45779</v>
      </c>
      <c r="M35" s="76" t="b">
        <f t="shared" ca="1" si="67"/>
        <v>0</v>
      </c>
      <c r="N35" s="82" t="b">
        <v>0</v>
      </c>
      <c r="O35" s="40">
        <f t="shared" ca="1" si="68"/>
        <v>0</v>
      </c>
      <c r="P35" s="2"/>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row>
    <row r="36" spans="1:156" s="22" customFormat="1" ht="30" customHeight="1" thickBot="1" x14ac:dyDescent="0.2">
      <c r="A36" s="11"/>
      <c r="B36" s="84" t="s">
        <v>189</v>
      </c>
      <c r="C36" s="49" t="s">
        <v>190</v>
      </c>
      <c r="D36" s="49"/>
      <c r="E36" s="49" t="s">
        <v>70</v>
      </c>
      <c r="F36" s="49" t="s">
        <v>103</v>
      </c>
      <c r="G36" s="86" t="s">
        <v>195</v>
      </c>
      <c r="H36" s="67">
        <v>0</v>
      </c>
      <c r="I36" s="78"/>
      <c r="J36" s="78"/>
      <c r="K36" s="81">
        <v>45777</v>
      </c>
      <c r="L36" s="81">
        <v>45780</v>
      </c>
      <c r="M36" s="76" t="b">
        <f t="shared" ca="1" si="67"/>
        <v>0</v>
      </c>
      <c r="N36" s="82" t="b">
        <v>0</v>
      </c>
      <c r="O36" s="40">
        <f t="shared" ca="1" si="68"/>
        <v>0</v>
      </c>
      <c r="P36" s="2">
        <f>IF(OR(ISBLANK(task_start),ISBLANK(task_end)),"",task_end-task_start+1)</f>
        <v>4</v>
      </c>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row>
    <row r="37" spans="1:156" s="22" customFormat="1" ht="30" customHeight="1" thickBot="1" x14ac:dyDescent="0.2">
      <c r="A37" s="11"/>
      <c r="B37" s="93" t="s">
        <v>154</v>
      </c>
      <c r="C37" s="49" t="s">
        <v>49</v>
      </c>
      <c r="D37" s="49"/>
      <c r="E37" s="49" t="s">
        <v>70</v>
      </c>
      <c r="F37" s="49" t="s">
        <v>87</v>
      </c>
      <c r="G37" s="86" t="s">
        <v>195</v>
      </c>
      <c r="H37" s="67">
        <v>0</v>
      </c>
      <c r="I37" s="78"/>
      <c r="J37" s="78"/>
      <c r="K37" s="81">
        <v>45720</v>
      </c>
      <c r="L37" s="81">
        <v>45730</v>
      </c>
      <c r="M37" s="76" t="b">
        <f t="shared" ca="1" si="67"/>
        <v>0</v>
      </c>
      <c r="N37" s="82" t="b">
        <v>0</v>
      </c>
      <c r="O37" s="40">
        <f t="shared" ca="1" si="68"/>
        <v>0</v>
      </c>
      <c r="P37" s="2"/>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row>
    <row r="38" spans="1:156" s="22" customFormat="1" ht="30" customHeight="1" thickBot="1" x14ac:dyDescent="0.2">
      <c r="A38" s="11"/>
      <c r="B38" s="50" t="s">
        <v>146</v>
      </c>
      <c r="C38" s="49" t="s">
        <v>43</v>
      </c>
      <c r="D38" s="49"/>
      <c r="E38" s="49" t="s">
        <v>70</v>
      </c>
      <c r="F38" s="49" t="s">
        <v>96</v>
      </c>
      <c r="G38" s="50" t="s">
        <v>195</v>
      </c>
      <c r="H38" s="67">
        <v>1</v>
      </c>
      <c r="I38" s="78">
        <v>45705</v>
      </c>
      <c r="J38" s="78">
        <v>45709</v>
      </c>
      <c r="K38" s="81">
        <v>45786</v>
      </c>
      <c r="L38" s="81">
        <v>45790</v>
      </c>
      <c r="M38" s="76" t="b">
        <f t="shared" ca="1" si="67"/>
        <v>0</v>
      </c>
      <c r="N38" s="82" t="b">
        <v>1</v>
      </c>
      <c r="O38" s="40">
        <f t="shared" ca="1" si="68"/>
        <v>1</v>
      </c>
      <c r="P38" s="2"/>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row>
    <row r="39" spans="1:156" s="22" customFormat="1" ht="30" customHeight="1" thickBot="1" x14ac:dyDescent="0.2">
      <c r="A39" s="11"/>
      <c r="B39" s="93" t="s">
        <v>157</v>
      </c>
      <c r="C39" s="49" t="s">
        <v>188</v>
      </c>
      <c r="D39" s="49"/>
      <c r="E39" s="49" t="s">
        <v>70</v>
      </c>
      <c r="F39" s="49" t="s">
        <v>87</v>
      </c>
      <c r="G39" s="86" t="s">
        <v>195</v>
      </c>
      <c r="H39" s="67">
        <v>0</v>
      </c>
      <c r="I39" s="78"/>
      <c r="J39" s="78"/>
      <c r="K39" s="81">
        <v>45789</v>
      </c>
      <c r="L39" s="81">
        <v>45792</v>
      </c>
      <c r="M39" s="76" t="b">
        <f t="shared" ca="1" si="67"/>
        <v>0</v>
      </c>
      <c r="N39" s="82" t="b">
        <v>0</v>
      </c>
      <c r="O39" s="40">
        <f t="shared" ref="O39:O60" ca="1" si="70">IF(OR(AND(TODAY()&gt;L39, H39&lt;1),M39), -1, IF(H39=1, 1, 0))</f>
        <v>0</v>
      </c>
      <c r="P39" s="2"/>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row>
    <row r="40" spans="1:156" s="22" customFormat="1" ht="30" customHeight="1" thickBot="1" x14ac:dyDescent="0.2">
      <c r="A40" s="11"/>
      <c r="B40" s="50" t="s">
        <v>145</v>
      </c>
      <c r="C40" s="49" t="s">
        <v>42</v>
      </c>
      <c r="D40" s="49" t="s">
        <v>144</v>
      </c>
      <c r="E40" s="49" t="s">
        <v>69</v>
      </c>
      <c r="F40" s="49" t="s">
        <v>96</v>
      </c>
      <c r="G40" s="50" t="s">
        <v>29</v>
      </c>
      <c r="H40" s="67">
        <v>0</v>
      </c>
      <c r="I40" s="78"/>
      <c r="J40" s="78"/>
      <c r="K40" s="81">
        <v>45796</v>
      </c>
      <c r="L40" s="81">
        <v>45800</v>
      </c>
      <c r="M40" s="76" t="b">
        <f t="shared" ca="1" si="67"/>
        <v>0</v>
      </c>
      <c r="N40" s="82" t="b">
        <v>0</v>
      </c>
      <c r="O40" s="40">
        <f t="shared" ca="1" si="70"/>
        <v>0</v>
      </c>
      <c r="P40" s="2"/>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row>
    <row r="41" spans="1:156" s="22" customFormat="1" ht="30" customHeight="1" thickBot="1" x14ac:dyDescent="0.2">
      <c r="A41" s="11"/>
      <c r="B41" s="93" t="s">
        <v>164</v>
      </c>
      <c r="C41" s="49" t="s">
        <v>194</v>
      </c>
      <c r="D41" s="49" t="s">
        <v>184</v>
      </c>
      <c r="E41" s="49" t="s">
        <v>183</v>
      </c>
      <c r="F41" s="49" t="s">
        <v>87</v>
      </c>
      <c r="G41" s="86" t="s">
        <v>195</v>
      </c>
      <c r="H41" s="67">
        <v>0</v>
      </c>
      <c r="I41" s="78"/>
      <c r="J41" s="78"/>
      <c r="K41" s="81">
        <v>45803</v>
      </c>
      <c r="L41" s="81">
        <v>45807</v>
      </c>
      <c r="M41" s="76" t="b">
        <f t="shared" ca="1" si="67"/>
        <v>0</v>
      </c>
      <c r="N41" s="82" t="b">
        <v>0</v>
      </c>
      <c r="O41" s="40">
        <f t="shared" ca="1" si="70"/>
        <v>0</v>
      </c>
      <c r="P41" s="2">
        <f>IF(OR(ISBLANK(task_start),ISBLANK(task_end)),"",task_end-task_start+1)</f>
        <v>5</v>
      </c>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row>
    <row r="42" spans="1:156" s="22" customFormat="1" ht="30" customHeight="1" thickBot="1" x14ac:dyDescent="0.2">
      <c r="A42" s="11"/>
      <c r="B42" s="83" t="s">
        <v>142</v>
      </c>
      <c r="C42" s="83" t="s">
        <v>179</v>
      </c>
      <c r="D42" s="83" t="s">
        <v>181</v>
      </c>
      <c r="E42" s="83" t="s">
        <v>74</v>
      </c>
      <c r="F42" s="83" t="s">
        <v>96</v>
      </c>
      <c r="G42" s="83" t="s">
        <v>195</v>
      </c>
      <c r="H42" s="87">
        <v>0</v>
      </c>
      <c r="I42" s="88"/>
      <c r="J42" s="88"/>
      <c r="K42" s="90">
        <v>45826</v>
      </c>
      <c r="L42" s="90">
        <v>45828</v>
      </c>
      <c r="M42" s="76" t="b">
        <f t="shared" ca="1" si="67"/>
        <v>0</v>
      </c>
      <c r="N42" s="82" t="b">
        <v>0</v>
      </c>
      <c r="O42" s="40">
        <f t="shared" ca="1" si="70"/>
        <v>0</v>
      </c>
      <c r="P42" s="2">
        <f>IF(OR(ISBLANK(task_start),ISBLANK(task_end)),"",task_end-task_start+1)</f>
        <v>3</v>
      </c>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row>
    <row r="43" spans="1:156" s="22" customFormat="1" ht="30" customHeight="1" thickBot="1" x14ac:dyDescent="0.2">
      <c r="A43" s="11"/>
      <c r="B43" s="83" t="s">
        <v>143</v>
      </c>
      <c r="C43" s="83" t="s">
        <v>180</v>
      </c>
      <c r="D43" s="83" t="s">
        <v>181</v>
      </c>
      <c r="E43" s="83" t="s">
        <v>72</v>
      </c>
      <c r="F43" s="50" t="s">
        <v>96</v>
      </c>
      <c r="G43" s="83" t="s">
        <v>195</v>
      </c>
      <c r="H43" s="87">
        <v>0</v>
      </c>
      <c r="I43" s="88"/>
      <c r="J43" s="88"/>
      <c r="K43" s="90">
        <v>45831</v>
      </c>
      <c r="L43" s="90">
        <v>45838</v>
      </c>
      <c r="M43" s="76" t="b">
        <f t="shared" ca="1" si="67"/>
        <v>0</v>
      </c>
      <c r="N43" s="82" t="b">
        <v>0</v>
      </c>
      <c r="O43" s="40">
        <f t="shared" ca="1" si="70"/>
        <v>0</v>
      </c>
      <c r="P43" s="2">
        <f>IF(OR(ISBLANK(task_start),ISBLANK(task_end)),"",task_end-task_start+1)</f>
        <v>8</v>
      </c>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row>
    <row r="44" spans="1:156" s="22" customFormat="1" ht="30" customHeight="1" thickBot="1" x14ac:dyDescent="0.2">
      <c r="A44" s="11"/>
      <c r="B44" s="92" t="s">
        <v>130</v>
      </c>
      <c r="C44" s="92" t="s">
        <v>104</v>
      </c>
      <c r="D44" s="92"/>
      <c r="E44" s="92" t="s">
        <v>33</v>
      </c>
      <c r="F44" s="164" t="s">
        <v>95</v>
      </c>
      <c r="G44" s="131" t="s">
        <v>29</v>
      </c>
      <c r="H44" s="97">
        <v>0</v>
      </c>
      <c r="I44" s="100"/>
      <c r="J44" s="100"/>
      <c r="K44" s="91">
        <v>45810</v>
      </c>
      <c r="L44" s="91">
        <v>45812</v>
      </c>
      <c r="M44" s="76" t="b">
        <f t="shared" ca="1" si="67"/>
        <v>0</v>
      </c>
      <c r="N44" s="82" t="b">
        <v>0</v>
      </c>
      <c r="O44" s="40">
        <f t="shared" ca="1" si="70"/>
        <v>0</v>
      </c>
      <c r="P44" s="2"/>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row>
    <row r="45" spans="1:156" s="22" customFormat="1" ht="30" customHeight="1" thickBot="1" x14ac:dyDescent="0.2">
      <c r="A45" s="11"/>
      <c r="B45" s="49" t="s">
        <v>158</v>
      </c>
      <c r="C45" s="83" t="s">
        <v>112</v>
      </c>
      <c r="D45" s="83" t="s">
        <v>130</v>
      </c>
      <c r="E45" s="83" t="s">
        <v>63</v>
      </c>
      <c r="F45" s="50" t="s">
        <v>103</v>
      </c>
      <c r="G45" s="83" t="s">
        <v>199</v>
      </c>
      <c r="H45" s="87">
        <v>0</v>
      </c>
      <c r="I45" s="88"/>
      <c r="J45" s="88"/>
      <c r="K45" s="81">
        <v>45813</v>
      </c>
      <c r="L45" s="81">
        <v>45825</v>
      </c>
      <c r="M45" s="76" t="b">
        <f t="shared" ca="1" si="67"/>
        <v>0</v>
      </c>
      <c r="N45" s="82" t="b">
        <v>0</v>
      </c>
      <c r="O45" s="40">
        <f t="shared" ca="1" si="70"/>
        <v>0</v>
      </c>
      <c r="P45" s="2">
        <f t="shared" ref="P45:P51" si="71">IF(OR(ISBLANK(task_start),ISBLANK(task_end)),"",task_end-task_start+1)</f>
        <v>13</v>
      </c>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row>
    <row r="46" spans="1:156" s="22" customFormat="1" ht="30" customHeight="1" thickBot="1" x14ac:dyDescent="0.2">
      <c r="A46" s="11"/>
      <c r="B46" s="49" t="s">
        <v>138</v>
      </c>
      <c r="C46" s="49" t="s">
        <v>111</v>
      </c>
      <c r="D46" s="49" t="s">
        <v>130</v>
      </c>
      <c r="E46" s="49" t="s">
        <v>63</v>
      </c>
      <c r="F46" s="50" t="s">
        <v>103</v>
      </c>
      <c r="G46" s="66" t="s">
        <v>199</v>
      </c>
      <c r="H46" s="67">
        <v>0</v>
      </c>
      <c r="I46" s="78"/>
      <c r="J46" s="78"/>
      <c r="K46" s="81">
        <v>45813</v>
      </c>
      <c r="L46" s="81">
        <v>45825</v>
      </c>
      <c r="M46" s="76" t="b">
        <f t="shared" ca="1" si="67"/>
        <v>0</v>
      </c>
      <c r="N46" s="82" t="b">
        <v>0</v>
      </c>
      <c r="O46" s="40">
        <f t="shared" ca="1" si="70"/>
        <v>0</v>
      </c>
      <c r="P46" s="2">
        <f t="shared" si="71"/>
        <v>13</v>
      </c>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row>
    <row r="47" spans="1:156" s="22" customFormat="1" ht="30" customHeight="1" thickBot="1" x14ac:dyDescent="0.2">
      <c r="A47" s="11"/>
      <c r="B47" s="49" t="s">
        <v>165</v>
      </c>
      <c r="C47" s="49" t="s">
        <v>185</v>
      </c>
      <c r="D47" s="49"/>
      <c r="E47" s="49" t="s">
        <v>170</v>
      </c>
      <c r="F47" s="49" t="s">
        <v>98</v>
      </c>
      <c r="G47" s="66" t="s">
        <v>175</v>
      </c>
      <c r="H47" s="67">
        <v>0</v>
      </c>
      <c r="I47" s="78"/>
      <c r="J47" s="78"/>
      <c r="K47" s="81">
        <v>45717</v>
      </c>
      <c r="L47" s="81">
        <v>45723</v>
      </c>
      <c r="M47" s="76" t="b">
        <f t="shared" ca="1" si="67"/>
        <v>0</v>
      </c>
      <c r="N47" s="82" t="b">
        <v>0</v>
      </c>
      <c r="O47" s="40">
        <f t="shared" ca="1" si="70"/>
        <v>0</v>
      </c>
      <c r="P47" s="2">
        <f t="shared" si="71"/>
        <v>7</v>
      </c>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row>
    <row r="48" spans="1:156" s="22" customFormat="1" ht="30" customHeight="1" thickBot="1" x14ac:dyDescent="0.2">
      <c r="A48" s="11"/>
      <c r="B48" s="49" t="s">
        <v>167</v>
      </c>
      <c r="C48" s="49" t="s">
        <v>58</v>
      </c>
      <c r="D48" s="49" t="s">
        <v>166</v>
      </c>
      <c r="E48" s="49" t="s">
        <v>33</v>
      </c>
      <c r="F48" s="49" t="s">
        <v>86</v>
      </c>
      <c r="G48" s="66" t="s">
        <v>175</v>
      </c>
      <c r="H48" s="67">
        <v>0</v>
      </c>
      <c r="I48" s="78"/>
      <c r="J48" s="78"/>
      <c r="K48" s="81">
        <v>45730</v>
      </c>
      <c r="L48" s="81">
        <v>45746</v>
      </c>
      <c r="M48" s="76" t="b">
        <f t="shared" ca="1" si="67"/>
        <v>0</v>
      </c>
      <c r="N48" s="82" t="b">
        <v>0</v>
      </c>
      <c r="O48" s="40">
        <f t="shared" ca="1" si="70"/>
        <v>0</v>
      </c>
      <c r="P48" s="2">
        <f t="shared" si="71"/>
        <v>17</v>
      </c>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row>
    <row r="49" spans="1:156" s="22" customFormat="1" ht="30" customHeight="1" thickBot="1" x14ac:dyDescent="0.2">
      <c r="A49" s="11"/>
      <c r="B49" s="92" t="s">
        <v>131</v>
      </c>
      <c r="C49" s="92" t="s">
        <v>45</v>
      </c>
      <c r="D49" s="92"/>
      <c r="E49" s="92" t="s">
        <v>97</v>
      </c>
      <c r="F49" s="92" t="s">
        <v>95</v>
      </c>
      <c r="G49" s="131" t="s">
        <v>177</v>
      </c>
      <c r="H49" s="97">
        <v>0</v>
      </c>
      <c r="I49" s="100"/>
      <c r="J49" s="100"/>
      <c r="K49" s="91">
        <v>45716</v>
      </c>
      <c r="L49" s="91">
        <v>45730</v>
      </c>
      <c r="M49" s="76" t="b">
        <f t="shared" ca="1" si="67"/>
        <v>0</v>
      </c>
      <c r="N49" s="82" t="b">
        <v>0</v>
      </c>
      <c r="O49" s="40">
        <f t="shared" ca="1" si="70"/>
        <v>0</v>
      </c>
      <c r="P49" s="2">
        <f t="shared" si="71"/>
        <v>15</v>
      </c>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row>
    <row r="50" spans="1:156" s="22" customFormat="1" ht="30" customHeight="1" thickBot="1" x14ac:dyDescent="0.2">
      <c r="A50" s="11"/>
      <c r="B50" s="92" t="s">
        <v>119</v>
      </c>
      <c r="C50" s="92" t="s">
        <v>21</v>
      </c>
      <c r="D50" s="92"/>
      <c r="E50" s="92" t="s">
        <v>64</v>
      </c>
      <c r="F50" s="92" t="s">
        <v>85</v>
      </c>
      <c r="G50" s="131" t="s">
        <v>29</v>
      </c>
      <c r="H50" s="97">
        <v>0.8</v>
      </c>
      <c r="I50" s="100"/>
      <c r="J50" s="100"/>
      <c r="K50" s="100">
        <f>Project_Start</f>
        <v>45705</v>
      </c>
      <c r="L50" s="100">
        <v>45716</v>
      </c>
      <c r="M50" s="76" t="b">
        <f t="shared" ca="1" si="67"/>
        <v>1</v>
      </c>
      <c r="N50" s="82" t="b">
        <v>0</v>
      </c>
      <c r="O50" s="40">
        <f t="shared" ca="1" si="70"/>
        <v>-1</v>
      </c>
      <c r="P50" s="2"/>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row>
    <row r="51" spans="1:156" s="22" customFormat="1" ht="48" customHeight="1" thickBot="1" x14ac:dyDescent="0.2">
      <c r="A51" s="11"/>
      <c r="B51" s="92" t="s">
        <v>127</v>
      </c>
      <c r="C51" s="92" t="s">
        <v>52</v>
      </c>
      <c r="D51" s="92"/>
      <c r="E51" s="92" t="s">
        <v>71</v>
      </c>
      <c r="F51" s="92" t="s">
        <v>95</v>
      </c>
      <c r="G51" s="131" t="s">
        <v>29</v>
      </c>
      <c r="H51" s="97">
        <v>0.4</v>
      </c>
      <c r="I51" s="100">
        <v>45714</v>
      </c>
      <c r="J51" s="100"/>
      <c r="K51" s="91">
        <v>45709</v>
      </c>
      <c r="L51" s="91">
        <v>45719</v>
      </c>
      <c r="M51" s="76" t="b">
        <f t="shared" ca="1" si="67"/>
        <v>1</v>
      </c>
      <c r="N51" s="82" t="b">
        <v>1</v>
      </c>
      <c r="O51" s="40">
        <f t="shared" ca="1" si="70"/>
        <v>-1</v>
      </c>
      <c r="P51" s="2">
        <f t="shared" si="71"/>
        <v>11</v>
      </c>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row>
    <row r="52" spans="1:156" s="22" customFormat="1" ht="30" customHeight="1" thickBot="1" x14ac:dyDescent="0.2">
      <c r="A52" s="11"/>
      <c r="B52" s="92" t="s">
        <v>121</v>
      </c>
      <c r="C52" s="92" t="s">
        <v>99</v>
      </c>
      <c r="D52" s="92"/>
      <c r="E52" s="92" t="s">
        <v>75</v>
      </c>
      <c r="F52" s="92" t="s">
        <v>85</v>
      </c>
      <c r="G52" s="131" t="s">
        <v>29</v>
      </c>
      <c r="H52" s="97">
        <v>0.3</v>
      </c>
      <c r="I52" s="100"/>
      <c r="J52" s="100"/>
      <c r="K52" s="91">
        <v>45712</v>
      </c>
      <c r="L52" s="91">
        <v>45725</v>
      </c>
      <c r="M52" s="76" t="b">
        <f t="shared" ca="1" si="67"/>
        <v>1</v>
      </c>
      <c r="N52" s="82" t="b">
        <v>0</v>
      </c>
      <c r="O52" s="40">
        <f t="shared" ca="1" si="70"/>
        <v>-1</v>
      </c>
      <c r="P52" s="2"/>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row>
    <row r="53" spans="1:156" s="22" customFormat="1" ht="30" customHeight="1" thickBot="1" x14ac:dyDescent="0.2">
      <c r="A53" s="11"/>
      <c r="B53" s="49" t="s">
        <v>160</v>
      </c>
      <c r="C53" s="49" t="s">
        <v>200</v>
      </c>
      <c r="D53" s="49"/>
      <c r="E53" s="49" t="s">
        <v>70</v>
      </c>
      <c r="F53" s="49" t="s">
        <v>87</v>
      </c>
      <c r="G53" s="83" t="s">
        <v>29</v>
      </c>
      <c r="H53" s="67">
        <v>0.2</v>
      </c>
      <c r="I53" s="78"/>
      <c r="J53" s="78"/>
      <c r="K53" s="81">
        <v>45727</v>
      </c>
      <c r="L53" s="81">
        <v>45737</v>
      </c>
      <c r="M53" s="76" t="b">
        <f t="shared" ca="1" si="67"/>
        <v>0</v>
      </c>
      <c r="N53" s="82" t="b">
        <v>0</v>
      </c>
      <c r="O53" s="40">
        <f t="shared" ca="1" si="70"/>
        <v>0</v>
      </c>
      <c r="P53" s="2"/>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row>
    <row r="54" spans="1:156" s="22" customFormat="1" ht="30" customHeight="1" thickBot="1" x14ac:dyDescent="0.2">
      <c r="A54" s="11"/>
      <c r="B54" s="49" t="s">
        <v>161</v>
      </c>
      <c r="C54" s="49" t="s">
        <v>66</v>
      </c>
      <c r="D54" s="49"/>
      <c r="E54" s="49" t="s">
        <v>70</v>
      </c>
      <c r="F54" s="49" t="s">
        <v>87</v>
      </c>
      <c r="G54" s="83" t="s">
        <v>29</v>
      </c>
      <c r="H54" s="67">
        <v>0.1</v>
      </c>
      <c r="I54" s="78"/>
      <c r="J54" s="78"/>
      <c r="K54" s="81">
        <v>45737</v>
      </c>
      <c r="L54" s="81">
        <v>45744</v>
      </c>
      <c r="M54" s="76" t="b">
        <f t="shared" ca="1" si="67"/>
        <v>0</v>
      </c>
      <c r="N54" s="82" t="b">
        <v>0</v>
      </c>
      <c r="O54" s="40">
        <f t="shared" ca="1" si="70"/>
        <v>0</v>
      </c>
      <c r="P54" s="2"/>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row>
    <row r="55" spans="1:156" s="22" customFormat="1" ht="30" customHeight="1" thickBot="1" x14ac:dyDescent="0.2">
      <c r="A55" s="11"/>
      <c r="B55" s="49" t="s">
        <v>168</v>
      </c>
      <c r="C55" s="49" t="s">
        <v>91</v>
      </c>
      <c r="D55" s="49" t="s">
        <v>132</v>
      </c>
      <c r="E55" s="49" t="s">
        <v>33</v>
      </c>
      <c r="F55" s="49" t="s">
        <v>103</v>
      </c>
      <c r="G55" s="66" t="s">
        <v>29</v>
      </c>
      <c r="H55" s="67">
        <v>0</v>
      </c>
      <c r="I55" s="78"/>
      <c r="J55" s="78"/>
      <c r="K55" s="81">
        <v>45748</v>
      </c>
      <c r="L55" s="81">
        <v>45809</v>
      </c>
      <c r="M55" s="76" t="b">
        <f t="shared" ca="1" si="67"/>
        <v>0</v>
      </c>
      <c r="N55" s="82" t="b">
        <v>0</v>
      </c>
      <c r="O55" s="40">
        <f t="shared" ca="1" si="70"/>
        <v>0</v>
      </c>
      <c r="P55" s="2"/>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row>
    <row r="56" spans="1:156" s="22" customFormat="1" ht="30" customHeight="1" thickBot="1" x14ac:dyDescent="0.2">
      <c r="A56" s="11"/>
      <c r="B56" s="49" t="s">
        <v>173</v>
      </c>
      <c r="C56" s="49" t="s">
        <v>92</v>
      </c>
      <c r="D56" s="49" t="s">
        <v>133</v>
      </c>
      <c r="E56" s="49" t="s">
        <v>33</v>
      </c>
      <c r="F56" s="49" t="s">
        <v>103</v>
      </c>
      <c r="G56" s="66" t="s">
        <v>29</v>
      </c>
      <c r="H56" s="67">
        <v>0</v>
      </c>
      <c r="I56" s="78"/>
      <c r="J56" s="78"/>
      <c r="K56" s="81">
        <v>45748</v>
      </c>
      <c r="L56" s="81">
        <v>45809</v>
      </c>
      <c r="M56" s="76" t="b">
        <f t="shared" ca="1" si="67"/>
        <v>0</v>
      </c>
      <c r="N56" s="82" t="b">
        <v>0</v>
      </c>
      <c r="O56" s="40">
        <f t="shared" ca="1" si="70"/>
        <v>0</v>
      </c>
      <c r="P56" s="2"/>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row>
    <row r="57" spans="1:156" s="22" customFormat="1" ht="30" customHeight="1" thickBot="1" x14ac:dyDescent="0.2">
      <c r="A57" s="11"/>
      <c r="B57" s="49" t="s">
        <v>169</v>
      </c>
      <c r="C57" s="84" t="s">
        <v>93</v>
      </c>
      <c r="D57" s="84" t="s">
        <v>134</v>
      </c>
      <c r="E57" s="84" t="s">
        <v>33</v>
      </c>
      <c r="F57" s="84" t="s">
        <v>103</v>
      </c>
      <c r="G57" s="86" t="s">
        <v>29</v>
      </c>
      <c r="H57" s="67">
        <v>0</v>
      </c>
      <c r="I57" s="101"/>
      <c r="J57" s="101"/>
      <c r="K57" s="81">
        <v>45748</v>
      </c>
      <c r="L57" s="81">
        <v>45809</v>
      </c>
      <c r="M57" s="76" t="b">
        <f t="shared" ca="1" si="67"/>
        <v>0</v>
      </c>
      <c r="N57" s="82" t="b">
        <v>0</v>
      </c>
      <c r="O57" s="40">
        <f t="shared" ca="1" si="70"/>
        <v>0</v>
      </c>
      <c r="P57" s="2"/>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row>
    <row r="58" spans="1:156" s="22" customFormat="1" ht="30" customHeight="1" thickBot="1" x14ac:dyDescent="0.2">
      <c r="A58" s="11"/>
      <c r="B58" s="83" t="s">
        <v>147</v>
      </c>
      <c r="C58" s="49" t="s">
        <v>44</v>
      </c>
      <c r="D58" s="49" t="s">
        <v>131</v>
      </c>
      <c r="E58" s="49" t="s">
        <v>70</v>
      </c>
      <c r="F58" s="49" t="s">
        <v>96</v>
      </c>
      <c r="G58" s="50" t="s">
        <v>29</v>
      </c>
      <c r="H58" s="67">
        <v>0</v>
      </c>
      <c r="I58" s="78"/>
      <c r="J58" s="78"/>
      <c r="K58" s="81">
        <v>45786</v>
      </c>
      <c r="L58" s="81">
        <v>45790</v>
      </c>
      <c r="M58" s="76" t="b">
        <f t="shared" ca="1" si="67"/>
        <v>0</v>
      </c>
      <c r="N58" s="82" t="b">
        <v>0</v>
      </c>
      <c r="O58" s="40">
        <f t="shared" ca="1" si="70"/>
        <v>0</v>
      </c>
      <c r="P58" s="2"/>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row>
    <row r="59" spans="1:156" s="22" customFormat="1" ht="30" customHeight="1" thickBot="1" x14ac:dyDescent="0.2">
      <c r="A59" s="11"/>
      <c r="B59" s="49" t="s">
        <v>141</v>
      </c>
      <c r="C59" s="49" t="s">
        <v>106</v>
      </c>
      <c r="D59" s="49"/>
      <c r="E59" s="49" t="s">
        <v>70</v>
      </c>
      <c r="F59" s="83" t="s">
        <v>103</v>
      </c>
      <c r="G59" s="86" t="s">
        <v>29</v>
      </c>
      <c r="H59" s="67">
        <v>0</v>
      </c>
      <c r="I59" s="78"/>
      <c r="J59" s="78"/>
      <c r="K59" s="81">
        <v>45787</v>
      </c>
      <c r="L59" s="81">
        <v>45789</v>
      </c>
      <c r="M59" s="76" t="b">
        <f t="shared" ca="1" si="67"/>
        <v>0</v>
      </c>
      <c r="N59" s="82" t="b">
        <v>0</v>
      </c>
      <c r="O59" s="40">
        <f t="shared" ca="1" si="70"/>
        <v>0</v>
      </c>
      <c r="P59" s="2"/>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row>
    <row r="60" spans="1:156" s="22" customFormat="1" ht="30" customHeight="1" thickBot="1" x14ac:dyDescent="0.2">
      <c r="A60" s="11"/>
      <c r="B60" s="113" t="s">
        <v>137</v>
      </c>
      <c r="C60" s="113" t="s">
        <v>109</v>
      </c>
      <c r="D60" s="113" t="s">
        <v>171</v>
      </c>
      <c r="E60" s="113" t="s">
        <v>76</v>
      </c>
      <c r="F60" s="113" t="s">
        <v>105</v>
      </c>
      <c r="G60" s="128" t="s">
        <v>29</v>
      </c>
      <c r="H60" s="135">
        <v>0</v>
      </c>
      <c r="I60" s="143"/>
      <c r="J60" s="143"/>
      <c r="K60" s="155">
        <v>45818</v>
      </c>
      <c r="L60" s="155">
        <v>45825</v>
      </c>
      <c r="M60" s="76" t="b">
        <f t="shared" ca="1" si="67"/>
        <v>0</v>
      </c>
      <c r="N60" s="82" t="b">
        <v>0</v>
      </c>
      <c r="O60" s="40">
        <f t="shared" ca="1" si="70"/>
        <v>0</v>
      </c>
      <c r="P60" s="2">
        <f t="shared" ref="P60:P69" si="72">IF(OR(ISBLANK(task_start),ISBLANK(task_end)),"",task_end-task_start+1)</f>
        <v>8</v>
      </c>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row>
    <row r="61" spans="1:156" s="22" customFormat="1" ht="30" customHeight="1" thickBot="1" x14ac:dyDescent="0.2">
      <c r="A61" s="11"/>
      <c r="B61" s="115"/>
      <c r="C61" s="115" t="s">
        <v>20</v>
      </c>
      <c r="D61" s="115"/>
      <c r="E61" s="115"/>
      <c r="F61" s="115"/>
      <c r="G61" s="127"/>
      <c r="H61" s="137"/>
      <c r="I61" s="145"/>
      <c r="J61" s="151"/>
      <c r="K61" s="145"/>
      <c r="L61" s="151"/>
      <c r="M61" s="63"/>
      <c r="N61" s="63"/>
      <c r="O61" s="12"/>
      <c r="P61" s="2" t="str">
        <f t="shared" si="72"/>
        <v/>
      </c>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row>
    <row r="62" spans="1:156" s="22" customFormat="1" ht="30" customHeight="1" thickBot="1" x14ac:dyDescent="0.2">
      <c r="A62" s="11"/>
      <c r="B62" s="92"/>
      <c r="C62" s="120" t="s">
        <v>95</v>
      </c>
      <c r="D62" s="120"/>
      <c r="E62" s="92"/>
      <c r="F62" s="92"/>
      <c r="G62" s="131"/>
      <c r="H62" s="97"/>
      <c r="I62" s="100"/>
      <c r="J62" s="100"/>
      <c r="K62" s="153"/>
      <c r="L62" s="153"/>
      <c r="M62" s="76"/>
      <c r="N62" s="76"/>
      <c r="O62" s="40"/>
      <c r="P62" s="2" t="str">
        <f t="shared" si="72"/>
        <v/>
      </c>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row>
    <row r="63" spans="1:156" s="22" customFormat="1" ht="30" customHeight="1" thickBot="1" x14ac:dyDescent="0.2">
      <c r="A63" s="11"/>
      <c r="B63" s="92"/>
      <c r="C63" s="120" t="s">
        <v>55</v>
      </c>
      <c r="D63" s="92"/>
      <c r="E63" s="92"/>
      <c r="F63" s="92"/>
      <c r="G63" s="131"/>
      <c r="H63" s="97"/>
      <c r="I63" s="100"/>
      <c r="J63" s="100"/>
      <c r="K63" s="153"/>
      <c r="L63" s="153"/>
      <c r="M63" s="76"/>
      <c r="N63" s="76"/>
      <c r="O63" s="40"/>
      <c r="P63" s="2" t="str">
        <f t="shared" si="72"/>
        <v/>
      </c>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row>
    <row r="64" spans="1:156" s="22" customFormat="1" ht="30" customHeight="1" thickBot="1" x14ac:dyDescent="0.2">
      <c r="A64" s="11"/>
      <c r="B64" s="110"/>
      <c r="C64" s="110" t="s">
        <v>59</v>
      </c>
      <c r="D64" s="110"/>
      <c r="E64" s="110"/>
      <c r="F64" s="110"/>
      <c r="G64" s="124"/>
      <c r="H64" s="134"/>
      <c r="I64" s="142"/>
      <c r="J64" s="150"/>
      <c r="K64" s="154"/>
      <c r="L64" s="158"/>
      <c r="M64" s="76"/>
      <c r="N64" s="76"/>
      <c r="O64" s="40"/>
      <c r="P64" s="2" t="str">
        <f t="shared" si="72"/>
        <v/>
      </c>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row>
    <row r="65" spans="1:156" s="22" customFormat="1" ht="30" customHeight="1" thickBot="1" x14ac:dyDescent="0.2">
      <c r="A65" s="11"/>
      <c r="B65" s="46"/>
      <c r="C65" s="46" t="s">
        <v>193</v>
      </c>
      <c r="D65" s="46"/>
      <c r="E65" s="49"/>
      <c r="F65" s="49"/>
      <c r="G65" s="66"/>
      <c r="H65" s="67"/>
      <c r="I65" s="78"/>
      <c r="J65" s="78"/>
      <c r="K65" s="28"/>
      <c r="L65" s="28"/>
      <c r="M65" s="76"/>
      <c r="N65" s="76"/>
      <c r="O65" s="40"/>
      <c r="P65" s="2" t="str">
        <f t="shared" si="72"/>
        <v/>
      </c>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row>
    <row r="66" spans="1:156" s="22" customFormat="1" ht="30" customHeight="1" thickBot="1" x14ac:dyDescent="0.2">
      <c r="A66" s="11"/>
      <c r="B66" s="46"/>
      <c r="C66" s="46" t="s">
        <v>192</v>
      </c>
      <c r="D66" s="46"/>
      <c r="E66" s="49"/>
      <c r="F66" s="49"/>
      <c r="G66" s="66"/>
      <c r="H66" s="67"/>
      <c r="I66" s="78"/>
      <c r="J66" s="78"/>
      <c r="K66" s="28"/>
      <c r="L66" s="28"/>
      <c r="M66" s="76"/>
      <c r="N66" s="76"/>
      <c r="O66" s="40"/>
      <c r="P66" s="2" t="str">
        <f t="shared" si="72"/>
        <v/>
      </c>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c r="EM66" s="24"/>
      <c r="EN66" s="24"/>
      <c r="EO66" s="24"/>
      <c r="EP66" s="24"/>
      <c r="EQ66" s="24"/>
      <c r="ER66" s="24"/>
      <c r="ES66" s="24"/>
      <c r="ET66" s="24"/>
      <c r="EU66" s="24"/>
      <c r="EV66" s="24"/>
      <c r="EW66" s="24"/>
      <c r="EX66" s="24"/>
      <c r="EY66" s="24"/>
      <c r="EZ66" s="24"/>
    </row>
    <row r="67" spans="1:156" s="22" customFormat="1" ht="30" customHeight="1" thickBot="1" x14ac:dyDescent="0.2">
      <c r="A67" s="11"/>
      <c r="B67" s="46"/>
      <c r="C67" s="46" t="s">
        <v>191</v>
      </c>
      <c r="D67" s="46"/>
      <c r="E67" s="49"/>
      <c r="F67" s="49"/>
      <c r="G67" s="66"/>
      <c r="H67" s="67"/>
      <c r="I67" s="78"/>
      <c r="J67" s="78"/>
      <c r="K67" s="28"/>
      <c r="L67" s="28"/>
      <c r="M67" s="76"/>
      <c r="N67" s="76"/>
      <c r="O67" s="40"/>
      <c r="P67" s="2" t="str">
        <f t="shared" si="72"/>
        <v/>
      </c>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row>
    <row r="68" spans="1:156" s="22" customFormat="1" ht="30" customHeight="1" thickBot="1" x14ac:dyDescent="0.2">
      <c r="A68" s="11"/>
      <c r="B68" s="49"/>
      <c r="C68" s="46" t="s">
        <v>102</v>
      </c>
      <c r="D68" s="46"/>
      <c r="E68" s="49"/>
      <c r="F68" s="49"/>
      <c r="G68" s="66"/>
      <c r="H68" s="67"/>
      <c r="I68" s="78"/>
      <c r="J68" s="78"/>
      <c r="K68" s="28"/>
      <c r="L68" s="28"/>
      <c r="M68" s="76"/>
      <c r="N68" s="76"/>
      <c r="O68" s="40"/>
      <c r="P68" s="2" t="str">
        <f t="shared" si="72"/>
        <v/>
      </c>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row>
    <row r="69" spans="1:156" s="22" customFormat="1" ht="30" customHeight="1" thickBot="1" x14ac:dyDescent="0.2">
      <c r="A69" s="10"/>
      <c r="B69" s="118"/>
      <c r="C69" s="119" t="s">
        <v>113</v>
      </c>
      <c r="D69" s="119"/>
      <c r="E69" s="118"/>
      <c r="F69" s="118"/>
      <c r="G69" s="130"/>
      <c r="H69" s="139"/>
      <c r="I69" s="149"/>
      <c r="J69" s="149"/>
      <c r="K69" s="75"/>
      <c r="L69" s="75"/>
      <c r="M69" s="76"/>
      <c r="N69" s="76"/>
      <c r="O69" s="40"/>
      <c r="P69" s="2" t="str">
        <f t="shared" si="72"/>
        <v/>
      </c>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row>
    <row r="70" spans="1:156" s="22" customFormat="1" ht="30" customHeight="1" thickBot="1" x14ac:dyDescent="0.2">
      <c r="A70" s="10"/>
      <c r="B70" s="114"/>
      <c r="C70" s="116" t="s">
        <v>101</v>
      </c>
      <c r="D70" s="116"/>
      <c r="E70" s="114"/>
      <c r="F70" s="114"/>
      <c r="G70" s="126"/>
      <c r="H70" s="136"/>
      <c r="I70" s="144"/>
      <c r="J70" s="144"/>
      <c r="K70" s="156"/>
      <c r="L70" s="156"/>
      <c r="M70" s="76"/>
      <c r="N70" s="76"/>
      <c r="O70" s="40"/>
      <c r="P70" s="2" t="str">
        <f t="shared" ref="P70:P74" si="73">IF(OR(ISBLANK(task_start),ISBLANK(task_end)),"",task_end-task_start+1)</f>
        <v/>
      </c>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row>
    <row r="71" spans="1:156" s="22" customFormat="1" ht="30" customHeight="1" thickBot="1" x14ac:dyDescent="0.2">
      <c r="A71" s="10"/>
      <c r="B71" s="116"/>
      <c r="C71" s="116" t="s">
        <v>100</v>
      </c>
      <c r="D71" s="116"/>
      <c r="E71" s="114"/>
      <c r="F71" s="114"/>
      <c r="G71" s="126"/>
      <c r="H71" s="136"/>
      <c r="I71" s="144"/>
      <c r="J71" s="144"/>
      <c r="K71" s="156"/>
      <c r="L71" s="156"/>
      <c r="M71" s="76"/>
      <c r="N71" s="76"/>
      <c r="O71" s="40"/>
      <c r="P71" s="2" t="str">
        <f t="shared" si="73"/>
        <v/>
      </c>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row>
    <row r="72" spans="1:156" s="22" customFormat="1" ht="30" customHeight="1" thickBot="1" x14ac:dyDescent="0.2">
      <c r="A72" s="10"/>
      <c r="B72" s="117"/>
      <c r="C72" s="117" t="s">
        <v>38</v>
      </c>
      <c r="D72" s="117"/>
      <c r="E72" s="117"/>
      <c r="F72" s="117"/>
      <c r="G72" s="129"/>
      <c r="H72" s="138"/>
      <c r="I72" s="148"/>
      <c r="J72" s="152"/>
      <c r="K72" s="157"/>
      <c r="L72" s="159"/>
      <c r="M72" s="76"/>
      <c r="N72" s="76"/>
      <c r="O72" s="40"/>
      <c r="P72" s="2" t="str">
        <f t="shared" si="73"/>
        <v/>
      </c>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row>
    <row r="73" spans="1:156" s="22" customFormat="1" ht="30" customHeight="1" thickBot="1" x14ac:dyDescent="0.2">
      <c r="A73" s="10"/>
      <c r="B73" s="51"/>
      <c r="C73" s="51"/>
      <c r="D73" s="51"/>
      <c r="E73" s="51"/>
      <c r="F73" s="51"/>
      <c r="G73" s="68"/>
      <c r="H73" s="69"/>
      <c r="I73" s="70"/>
      <c r="J73" s="70"/>
      <c r="K73" s="70"/>
      <c r="L73" s="70"/>
      <c r="M73" s="70"/>
      <c r="N73" s="70"/>
      <c r="O73" s="12"/>
      <c r="P73" s="2" t="str">
        <f t="shared" si="73"/>
        <v/>
      </c>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row>
    <row r="74" spans="1:156" s="22" customFormat="1" ht="30" customHeight="1" thickBot="1" x14ac:dyDescent="0.2">
      <c r="A74" s="11"/>
      <c r="B74" s="52"/>
      <c r="C74" s="52" t="s">
        <v>0</v>
      </c>
      <c r="D74" s="52"/>
      <c r="E74" s="52"/>
      <c r="F74" s="52"/>
      <c r="G74" s="52"/>
      <c r="H74" s="71"/>
      <c r="I74" s="72"/>
      <c r="J74" s="73"/>
      <c r="K74" s="72"/>
      <c r="L74" s="73"/>
      <c r="M74" s="73"/>
      <c r="N74" s="73"/>
      <c r="O74" s="12"/>
      <c r="P74" s="3" t="str">
        <f t="shared" si="73"/>
        <v/>
      </c>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row>
  </sheetData>
  <autoFilter ref="B5:O74" xr:uid="{00000000-0001-0000-0000-000000000000}">
    <sortState xmlns:xlrd2="http://schemas.microsoft.com/office/spreadsheetml/2017/richdata2" ref="B8:O74">
      <sortCondition ref="G5:G74"/>
    </sortState>
  </autoFilter>
  <sortState xmlns:xlrd2="http://schemas.microsoft.com/office/spreadsheetml/2017/richdata2" ref="C9:L16">
    <sortCondition ref="H9:H16"/>
  </sortState>
  <mergeCells count="41">
    <mergeCell ref="K5:K6"/>
    <mergeCell ref="E5:E6"/>
    <mergeCell ref="F5:F6"/>
    <mergeCell ref="D5:D6"/>
    <mergeCell ref="B5:B6"/>
    <mergeCell ref="I5:I6"/>
    <mergeCell ref="J5:J6"/>
    <mergeCell ref="D3:F3"/>
    <mergeCell ref="A5:A6"/>
    <mergeCell ref="C5:C6"/>
    <mergeCell ref="G5:G6"/>
    <mergeCell ref="H5:H6"/>
    <mergeCell ref="L5:L6"/>
    <mergeCell ref="Y2:AH2"/>
    <mergeCell ref="Y1:AH1"/>
    <mergeCell ref="Q1:W1"/>
    <mergeCell ref="Q2:W2"/>
    <mergeCell ref="BN4:BT4"/>
    <mergeCell ref="Q4:W4"/>
    <mergeCell ref="X4:AD4"/>
    <mergeCell ref="AE4:AK4"/>
    <mergeCell ref="AL4:AR4"/>
    <mergeCell ref="AS4:AY4"/>
    <mergeCell ref="AZ4:BF4"/>
    <mergeCell ref="BG4:BM4"/>
    <mergeCell ref="EM4:ES4"/>
    <mergeCell ref="ET4:EZ4"/>
    <mergeCell ref="AI1:AO1"/>
    <mergeCell ref="AQ1:AZ1"/>
    <mergeCell ref="AI2:AO2"/>
    <mergeCell ref="AQ2:AZ2"/>
    <mergeCell ref="DD4:DJ4"/>
    <mergeCell ref="DK4:DQ4"/>
    <mergeCell ref="DR4:DX4"/>
    <mergeCell ref="DY4:EE4"/>
    <mergeCell ref="EF4:EL4"/>
    <mergeCell ref="BU4:CA4"/>
    <mergeCell ref="CB4:CH4"/>
    <mergeCell ref="CI4:CO4"/>
    <mergeCell ref="CP4:CV4"/>
    <mergeCell ref="CW4:DC4"/>
  </mergeCells>
  <phoneticPr fontId="35" type="noConversion"/>
  <conditionalFormatting sqref="H36:H74 H7:H34">
    <cfRule type="dataBar" priority="18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O7:O72">
    <cfRule type="iconSet" priority="203">
      <iconSet>
        <cfvo type="percent" val="0"/>
        <cfvo type="num" val="0"/>
        <cfvo type="num" val="0" gte="0"/>
      </iconSet>
    </cfRule>
  </conditionalFormatting>
  <conditionalFormatting sqref="Q4:EZ72">
    <cfRule type="expression" dxfId="6" priority="164">
      <formula>AND(TODAY()&gt;=Q$5, TODAY()&lt;R$5)</formula>
    </cfRule>
  </conditionalFormatting>
  <conditionalFormatting sqref="Q8:EZ26">
    <cfRule type="expression" dxfId="5" priority="169">
      <formula>AND(task_start&lt;=Q$5,ROUNDDOWN((task_end-task_start+1)*task_progress,0)+task_start-1&gt;=Q$5)</formula>
    </cfRule>
    <cfRule type="expression" dxfId="4" priority="170" stopIfTrue="1">
      <formula>AND(task_end&gt;=Q$5,task_start&lt;R$5)</formula>
    </cfRule>
  </conditionalFormatting>
  <conditionalFormatting sqref="Q28:EZ68">
    <cfRule type="expression" dxfId="3" priority="167">
      <formula>AND(task_start&lt;=Q$5,ROUNDDOWN((task_end-task_start+1)*task_progress,0)+task_start-1&gt;=Q$5)</formula>
    </cfRule>
    <cfRule type="expression" dxfId="2" priority="168" stopIfTrue="1">
      <formula>AND(task_end&gt;=Q$5,task_start&lt;R$5)</formula>
    </cfRule>
  </conditionalFormatting>
  <conditionalFormatting sqref="Q70:EZ72">
    <cfRule type="expression" dxfId="1" priority="165">
      <formula>AND(task_start&lt;=Q$5,ROUNDDOWN((task_end-task_start+1)*task_progress,0)+task_start-1&gt;=Q$5)</formula>
    </cfRule>
    <cfRule type="expression" dxfId="0" priority="166" stopIfTrue="1">
      <formula>AND(task_end&gt;=Q$5,task_start&lt;R$5)</formula>
    </cfRule>
  </conditionalFormatting>
  <dataValidations disablePrompts="1" count="12">
    <dataValidation type="whole" operator="greaterThanOrEqual" allowBlank="1" showInputMessage="1" promptTitle="Display Week" prompt="Changing this number will scroll the Gantt Chart view." sqref="Y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xr:uid="{D005F8F4-EA16-4627-8A05-1997BE425B88}"/>
    <dataValidation allowBlank="1" showInputMessage="1" showErrorMessage="1" prompt="Enter Company name in cel B2." sqref="A2:B2" xr:uid="{75F274B0-5B30-4CC0-A53C-C012C0845179}"/>
    <dataValidation allowBlank="1" showInputMessage="1" showErrorMessage="1" prompt="Enter the name of the Project Lead in cell C3. Enter the Project Start date in cell Q1. Project Start: label is in cell I1." sqref="A3:B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B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B5" xr:uid="{7A3789A6-A3FB-43B6-A4F7-8C0AC564F67E}"/>
    <dataValidation allowBlank="1" showInputMessage="1" showErrorMessage="1" prompt="Cell B8 contains the Phase 1 sample title. Enter a new title in cell B8._x000a_To delete the phase and work only from tasks, simply delete this row." sqref="A7:B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B8 B10 B12 B14 B16:B17 B19 B21 B23 B25"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B9 B11 B13 B15 B18 B20 B22 B24 B26"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7:B27" xr:uid="{4F48FC41-E335-47F1-87AA-3333A52AD81C}"/>
    <dataValidation allowBlank="1" showInputMessage="1" showErrorMessage="1" prompt="Phase 3's sample block starts in cell B20." sqref="A69:B69"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74:B74" xr:uid="{79B9237E-4DD3-4E0F-8ED6-E0B695A99D96}"/>
  </dataValidations>
  <printOptions horizontalCentered="1"/>
  <pageMargins left="0.35" right="0.35" top="0.35" bottom="0.5" header="0.3" footer="0.3"/>
  <pageSetup scale="28"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H36:H74 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35F54-EC3A-3E43-A6C7-6CD96FCDDB61}">
  <dimension ref="A1:R17"/>
  <sheetViews>
    <sheetView topLeftCell="A3" workbookViewId="0">
      <selection activeCell="A10" sqref="A10"/>
    </sheetView>
  </sheetViews>
  <sheetFormatPr baseColWidth="10" defaultRowHeight="14" x14ac:dyDescent="0.15"/>
  <sheetData>
    <row r="1" spans="1:18" x14ac:dyDescent="0.15">
      <c r="A1" s="38">
        <f>DATE(2025,3,29)</f>
        <v>45745</v>
      </c>
      <c r="B1" s="38">
        <f>DATE(2025,3,31)</f>
        <v>45747</v>
      </c>
      <c r="C1" s="38">
        <f>DATE(2025,4,1)</f>
        <v>45748</v>
      </c>
      <c r="D1" s="38">
        <f>DATE(2025,4,2)</f>
        <v>45749</v>
      </c>
      <c r="E1" s="38">
        <f>DATE(2025,4,3)</f>
        <v>45750</v>
      </c>
      <c r="F1" s="38">
        <f>DATE(2025,4,4)</f>
        <v>45751</v>
      </c>
      <c r="G1" s="38">
        <f>DATE(2025,4,7)</f>
        <v>45754</v>
      </c>
      <c r="H1" s="38">
        <f>DATE(2025,4,18)</f>
        <v>45765</v>
      </c>
      <c r="I1" s="38">
        <f>DATE(2025,4,20)</f>
        <v>45767</v>
      </c>
      <c r="J1" s="38">
        <f>DATE(2025,5,1)</f>
        <v>45778</v>
      </c>
      <c r="K1" s="38">
        <f>DATE(2025,5,12)</f>
        <v>45789</v>
      </c>
      <c r="L1" s="38">
        <f>DATE(2025,5,13)</f>
        <v>45790</v>
      </c>
      <c r="M1" s="38">
        <f>DATE(2025,5,29)</f>
        <v>45806</v>
      </c>
      <c r="N1" s="38">
        <f>DATE(2025,5,30)</f>
        <v>45807</v>
      </c>
      <c r="O1" s="38">
        <f>DATE(2025,6,1)</f>
        <v>45809</v>
      </c>
      <c r="P1" s="38">
        <f>DATE(2025,6,6)</f>
        <v>45814</v>
      </c>
      <c r="Q1" s="38">
        <f>DATE(2025,6,9)</f>
        <v>45817</v>
      </c>
      <c r="R1" s="38">
        <f>DATE(2025,6,27)</f>
        <v>45835</v>
      </c>
    </row>
    <row r="2" spans="1:18" x14ac:dyDescent="0.15">
      <c r="A2" t="s">
        <v>78</v>
      </c>
    </row>
    <row r="4" spans="1:18" x14ac:dyDescent="0.15">
      <c r="A4" t="s">
        <v>79</v>
      </c>
    </row>
    <row r="5" spans="1:18" x14ac:dyDescent="0.15">
      <c r="A5" t="s">
        <v>80</v>
      </c>
    </row>
    <row r="6" spans="1:18" x14ac:dyDescent="0.15">
      <c r="A6" t="s">
        <v>81</v>
      </c>
    </row>
    <row r="7" spans="1:18" x14ac:dyDescent="0.15">
      <c r="A7" t="s">
        <v>82</v>
      </c>
    </row>
    <row r="8" spans="1:18" x14ac:dyDescent="0.15">
      <c r="A8" t="s">
        <v>83</v>
      </c>
    </row>
    <row r="9" spans="1:18" x14ac:dyDescent="0.15">
      <c r="A9" t="s">
        <v>84</v>
      </c>
    </row>
    <row r="17" spans="8:8" x14ac:dyDescent="0.15">
      <c r="H17" s="38"/>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8" zoomScaleNormal="100" workbookViewId="0">
      <selection activeCell="G27" sqref="G27"/>
    </sheetView>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31" t="s">
        <v>8</v>
      </c>
      <c r="B2" s="5"/>
    </row>
    <row r="3" spans="1:2" s="8" customFormat="1" ht="27" customHeight="1" x14ac:dyDescent="0.15">
      <c r="A3" s="32"/>
      <c r="B3" s="9"/>
    </row>
    <row r="4" spans="1:2" s="7" customFormat="1" ht="31" x14ac:dyDescent="0.45">
      <c r="A4" s="33" t="s">
        <v>7</v>
      </c>
    </row>
    <row r="5" spans="1:2" ht="74.25" customHeight="1" x14ac:dyDescent="0.15">
      <c r="A5" s="34" t="s">
        <v>15</v>
      </c>
    </row>
    <row r="6" spans="1:2" ht="26.25" customHeight="1" x14ac:dyDescent="0.15">
      <c r="A6" s="33" t="s">
        <v>18</v>
      </c>
    </row>
    <row r="7" spans="1:2" s="4" customFormat="1" ht="205" customHeight="1" x14ac:dyDescent="0.15">
      <c r="A7" s="35" t="s">
        <v>17</v>
      </c>
    </row>
    <row r="8" spans="1:2" s="7" customFormat="1" ht="31" x14ac:dyDescent="0.45">
      <c r="A8" s="33" t="s">
        <v>9</v>
      </c>
    </row>
    <row r="9" spans="1:2" ht="60" x14ac:dyDescent="0.15">
      <c r="A9" s="34" t="s">
        <v>16</v>
      </c>
    </row>
    <row r="10" spans="1:2" s="4" customFormat="1" ht="28" customHeight="1" x14ac:dyDescent="0.15">
      <c r="A10" s="36" t="s">
        <v>14</v>
      </c>
    </row>
    <row r="11" spans="1:2" s="7" customFormat="1" ht="31" x14ac:dyDescent="0.45">
      <c r="A11" s="33" t="s">
        <v>6</v>
      </c>
    </row>
    <row r="12" spans="1:2" ht="30" x14ac:dyDescent="0.15">
      <c r="A12" s="34" t="s">
        <v>13</v>
      </c>
    </row>
    <row r="13" spans="1:2" s="4" customFormat="1" ht="28" customHeight="1" x14ac:dyDescent="0.15">
      <c r="A13" s="36" t="s">
        <v>2</v>
      </c>
    </row>
    <row r="14" spans="1:2" s="7" customFormat="1" ht="31" x14ac:dyDescent="0.45">
      <c r="A14" s="33" t="s">
        <v>10</v>
      </c>
    </row>
    <row r="15" spans="1:2" ht="75" customHeight="1" x14ac:dyDescent="0.15">
      <c r="A15" s="34" t="s">
        <v>11</v>
      </c>
    </row>
    <row r="16" spans="1:2" ht="75" x14ac:dyDescent="0.15">
      <c r="A16" s="34" t="s">
        <v>12</v>
      </c>
    </row>
    <row r="17" spans="1:1" x14ac:dyDescent="0.15">
      <c r="A17" s="37"/>
    </row>
    <row r="18" spans="1:1" x14ac:dyDescent="0.15">
      <c r="A18" s="37"/>
    </row>
    <row r="19" spans="1:1" x14ac:dyDescent="0.15">
      <c r="A19" s="37"/>
    </row>
    <row r="20" spans="1:1" x14ac:dyDescent="0.15">
      <c r="A20" s="37"/>
    </row>
    <row r="21" spans="1:1" x14ac:dyDescent="0.15">
      <c r="A21" s="37" t="s">
        <v>114</v>
      </c>
    </row>
    <row r="22" spans="1:1" x14ac:dyDescent="0.15">
      <c r="A22" s="37" t="s">
        <v>115</v>
      </c>
    </row>
    <row r="23" spans="1:1" x14ac:dyDescent="0.15">
      <c r="A23" s="37"/>
    </row>
    <row r="24" spans="1:1" x14ac:dyDescent="0.15">
      <c r="A24" s="3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Project schedule</vt:lpstr>
      <vt:lpstr>Constants</vt:lpstr>
      <vt:lpstr>About</vt:lpstr>
      <vt:lpstr>Display_Week</vt:lpstr>
      <vt:lpstr>Holidays</vt:lpstr>
      <vt:lpstr>'Project schedule'!Print_Area</vt:lpstr>
      <vt:lpstr>'Project schedule'!Print_Titles</vt:lpstr>
      <vt:lpstr>Project_End</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YUJIN TRISMITRO</cp:lastModifiedBy>
  <cp:lastPrinted>2025-02-26T06:59:51Z</cp:lastPrinted>
  <dcterms:created xsi:type="dcterms:W3CDTF">2022-03-11T22:41:12Z</dcterms:created>
  <dcterms:modified xsi:type="dcterms:W3CDTF">2025-02-28T08:23:40Z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