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discovery-air/Dropbox/Work/MUGI/SS/stssonline/"/>
    </mc:Choice>
  </mc:AlternateContent>
  <xr:revisionPtr revIDLastSave="0" documentId="13_ncr:1_{0573CC68-F256-3244-957E-4FF92C15A41C}" xr6:coauthVersionLast="47" xr6:coauthVersionMax="47" xr10:uidLastSave="{00000000-0000-0000-0000-000000000000}"/>
  <bookViews>
    <workbookView xWindow="0" yWindow="880" windowWidth="35960" windowHeight="21060" xr2:uid="{00000000-000D-0000-FFFF-FFFF00000000}"/>
  </bookViews>
  <sheets>
    <sheet name="Project schedule" sheetId="11" r:id="rId1"/>
    <sheet name="Constants" sheetId="13" r:id="rId2"/>
    <sheet name="About" sheetId="12" r:id="rId3"/>
  </sheets>
  <definedNames>
    <definedName name="_xlnm._FilterDatabase" localSheetId="0" hidden="1">'Project schedule'!$B$5:$M$74</definedName>
    <definedName name="Display_Week">'Project schedule'!$W$2</definedName>
    <definedName name="Holidays">Constants!$A$1:$R$1</definedName>
    <definedName name="_xlnm.Print_Titles" localSheetId="0">'Project schedule'!$4:$6</definedName>
    <definedName name="Project_End">'Project schedule'!$AO$1</definedName>
    <definedName name="Project_Start">'Project schedule'!$W$1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11" l="1"/>
  <c r="K15" i="11"/>
  <c r="K14" i="11"/>
  <c r="K13" i="11"/>
  <c r="K12" i="11"/>
  <c r="K9" i="11"/>
  <c r="K8" i="11"/>
  <c r="I16" i="11"/>
  <c r="I15" i="11"/>
  <c r="I14" i="11"/>
  <c r="I13" i="11"/>
  <c r="I12" i="11"/>
  <c r="I8" i="11"/>
  <c r="M18" i="11" l="1"/>
  <c r="M19" i="11"/>
  <c r="M20" i="11"/>
  <c r="M21" i="11"/>
  <c r="M22" i="11"/>
  <c r="M24" i="11"/>
  <c r="M25" i="11"/>
  <c r="M26" i="11"/>
  <c r="M29" i="11"/>
  <c r="M30" i="11"/>
  <c r="M31" i="11"/>
  <c r="M32" i="11"/>
  <c r="M34" i="11"/>
  <c r="M35" i="11"/>
  <c r="M36" i="11"/>
  <c r="M37" i="11"/>
  <c r="M38" i="11"/>
  <c r="M39" i="11"/>
  <c r="M40" i="11"/>
  <c r="M41" i="11"/>
  <c r="M43" i="11"/>
  <c r="M44" i="11"/>
  <c r="M45" i="11"/>
  <c r="M46" i="11"/>
  <c r="M47" i="11"/>
  <c r="M48" i="11"/>
  <c r="M49" i="11"/>
  <c r="M50" i="11"/>
  <c r="M51" i="11"/>
  <c r="M53" i="11"/>
  <c r="M54" i="11"/>
  <c r="M55" i="11"/>
  <c r="M57" i="11"/>
  <c r="M58" i="11"/>
  <c r="M59" i="11"/>
  <c r="M60" i="11"/>
  <c r="M62" i="11"/>
  <c r="M63" i="11"/>
  <c r="M64" i="11"/>
  <c r="M66" i="11"/>
  <c r="M67" i="11"/>
  <c r="M68" i="11"/>
  <c r="M70" i="11"/>
  <c r="M71" i="11"/>
  <c r="M72" i="11"/>
  <c r="M9" i="11"/>
  <c r="M10" i="11"/>
  <c r="M11" i="11"/>
  <c r="M12" i="11"/>
  <c r="M13" i="11"/>
  <c r="M14" i="11"/>
  <c r="M15" i="11"/>
  <c r="M16" i="11"/>
  <c r="M8" i="11"/>
  <c r="AO2" i="11"/>
  <c r="N67" i="11"/>
  <c r="Q1" i="13"/>
  <c r="N64" i="11"/>
  <c r="N63" i="11"/>
  <c r="N61" i="11"/>
  <c r="N68" i="11"/>
  <c r="N66" i="11"/>
  <c r="N65" i="11"/>
  <c r="N51" i="11"/>
  <c r="N49" i="11"/>
  <c r="N48" i="11"/>
  <c r="N47" i="11"/>
  <c r="N46" i="11"/>
  <c r="N45" i="11"/>
  <c r="R1" i="13"/>
  <c r="A1" i="13"/>
  <c r="B1" i="13"/>
  <c r="C1" i="13"/>
  <c r="D1" i="13"/>
  <c r="E1" i="13"/>
  <c r="F1" i="13"/>
  <c r="G1" i="13"/>
  <c r="H1" i="13"/>
  <c r="I1" i="13"/>
  <c r="J1" i="13"/>
  <c r="K1" i="13"/>
  <c r="L1" i="13"/>
  <c r="M1" i="13"/>
  <c r="N1" i="13"/>
  <c r="O1" i="13"/>
  <c r="P1" i="13"/>
  <c r="N43" i="11"/>
  <c r="N42" i="11"/>
  <c r="N41" i="11"/>
  <c r="N36" i="11"/>
  <c r="N62" i="11"/>
  <c r="N33" i="11"/>
  <c r="N60" i="11"/>
  <c r="N12" i="11" l="1"/>
  <c r="N26" i="11"/>
  <c r="N13" i="11" l="1"/>
  <c r="O5" i="11"/>
  <c r="N74" i="11"/>
  <c r="N73" i="11"/>
  <c r="N69" i="11"/>
  <c r="N27" i="11"/>
  <c r="N7" i="11"/>
  <c r="N70" i="11" l="1"/>
  <c r="N8" i="11"/>
  <c r="O6" i="11"/>
  <c r="N9" i="11" l="1"/>
  <c r="N71" i="11"/>
  <c r="P5" i="11"/>
  <c r="Q5" i="11" s="1"/>
  <c r="R5" i="11" s="1"/>
  <c r="S5" i="11" s="1"/>
  <c r="T5" i="11" s="1"/>
  <c r="U5" i="11" s="1"/>
  <c r="V5" i="11" s="1"/>
  <c r="O4" i="11"/>
  <c r="N28" i="11" l="1"/>
  <c r="N72" i="11"/>
  <c r="N10" i="11"/>
  <c r="N11" i="11"/>
  <c r="V4" i="11"/>
  <c r="W5" i="11"/>
  <c r="X5" i="11" s="1"/>
  <c r="Y5" i="11" s="1"/>
  <c r="Z5" i="11" s="1"/>
  <c r="AA5" i="11" s="1"/>
  <c r="AB5" i="11" s="1"/>
  <c r="AC5" i="11" s="1"/>
  <c r="P6" i="11"/>
  <c r="AC4" i="11" l="1"/>
  <c r="AD5" i="11"/>
  <c r="AE5" i="11" s="1"/>
  <c r="AF5" i="11" s="1"/>
  <c r="AG5" i="11" s="1"/>
  <c r="AH5" i="11" s="1"/>
  <c r="AI5" i="11" s="1"/>
  <c r="AJ5" i="11" s="1"/>
  <c r="Q6" i="11"/>
  <c r="AK5" i="11" l="1"/>
  <c r="AL5" i="11" s="1"/>
  <c r="AM5" i="11" s="1"/>
  <c r="AN5" i="11" s="1"/>
  <c r="AO5" i="11" s="1"/>
  <c r="AP5" i="11" s="1"/>
  <c r="AJ4" i="11"/>
  <c r="R6" i="11"/>
  <c r="AQ5" i="11" l="1"/>
  <c r="AR5" i="11" s="1"/>
  <c r="AS5" i="11" s="1"/>
  <c r="AT5" i="11" s="1"/>
  <c r="AU5" i="11" s="1"/>
  <c r="AV5" i="11" s="1"/>
  <c r="AW5" i="11" s="1"/>
  <c r="S6" i="11"/>
  <c r="AX5" i="11" l="1"/>
  <c r="AY5" i="11" s="1"/>
  <c r="AQ4" i="11"/>
  <c r="T6" i="11"/>
  <c r="AZ5" i="11" l="1"/>
  <c r="AY6" i="11"/>
  <c r="AX4" i="11"/>
  <c r="U6" i="11"/>
  <c r="BA5" i="11" l="1"/>
  <c r="AZ6" i="11"/>
  <c r="BB5" i="11" l="1"/>
  <c r="BA6" i="11"/>
  <c r="V6" i="11"/>
  <c r="W6" i="11"/>
  <c r="BC5" i="11" l="1"/>
  <c r="BB6" i="11"/>
  <c r="X6" i="11"/>
  <c r="BD5" i="11" l="1"/>
  <c r="BE5" i="11" s="1"/>
  <c r="BC6" i="11"/>
  <c r="Y6" i="11"/>
  <c r="BE6" i="11" l="1"/>
  <c r="BF5" i="11"/>
  <c r="BE4" i="11"/>
  <c r="BD6" i="11"/>
  <c r="Z6" i="11"/>
  <c r="BG5" i="11" l="1"/>
  <c r="BF6" i="11"/>
  <c r="AA6" i="11"/>
  <c r="BG6" i="11" l="1"/>
  <c r="BH5" i="11"/>
  <c r="AB6" i="11"/>
  <c r="BH6" i="11" l="1"/>
  <c r="BI5" i="11"/>
  <c r="AC6" i="11"/>
  <c r="BI6" i="11" l="1"/>
  <c r="BJ5" i="11"/>
  <c r="AD6" i="11"/>
  <c r="BK5" i="11" l="1"/>
  <c r="BJ6" i="11"/>
  <c r="AE6" i="11"/>
  <c r="BK6" i="11" l="1"/>
  <c r="BL5" i="11"/>
  <c r="AF6" i="11"/>
  <c r="BL6" i="11" l="1"/>
  <c r="BM5" i="11"/>
  <c r="BL4" i="11"/>
  <c r="AG6" i="11"/>
  <c r="BM6" i="11" l="1"/>
  <c r="BN5" i="11"/>
  <c r="AH6" i="11"/>
  <c r="BO5" i="11" l="1"/>
  <c r="BN6" i="11"/>
  <c r="AI6" i="11"/>
  <c r="BP5" i="11" l="1"/>
  <c r="BO6" i="11"/>
  <c r="AJ6" i="11"/>
  <c r="BQ5" i="11" l="1"/>
  <c r="BP6" i="11"/>
  <c r="AK6" i="11"/>
  <c r="BR5" i="11" l="1"/>
  <c r="BS5" i="11" s="1"/>
  <c r="BQ6" i="11"/>
  <c r="AL6" i="11"/>
  <c r="BS6" i="11" l="1"/>
  <c r="BT5" i="11"/>
  <c r="BS4" i="11"/>
  <c r="BR6" i="11"/>
  <c r="AM6" i="11"/>
  <c r="BT6" i="11" l="1"/>
  <c r="BU5" i="11"/>
  <c r="AN6" i="11"/>
  <c r="BV5" i="11" l="1"/>
  <c r="BU6" i="11"/>
  <c r="AO6" i="11"/>
  <c r="BW5" i="11" l="1"/>
  <c r="BV6" i="11"/>
  <c r="AP6" i="11"/>
  <c r="BX5" i="11" l="1"/>
  <c r="BW6" i="11"/>
  <c r="AQ6" i="11"/>
  <c r="BY5" i="11" l="1"/>
  <c r="BX6" i="11"/>
  <c r="AR6" i="11"/>
  <c r="BY6" i="11" l="1"/>
  <c r="BZ5" i="11"/>
  <c r="AS6" i="11"/>
  <c r="CA5" i="11" l="1"/>
  <c r="BZ4" i="11"/>
  <c r="BZ6" i="11"/>
  <c r="AT6" i="11"/>
  <c r="CA6" i="11" l="1"/>
  <c r="CB5" i="11"/>
  <c r="AU6" i="11"/>
  <c r="CC5" i="11" l="1"/>
  <c r="CB6" i="11"/>
  <c r="AV6" i="11"/>
  <c r="CD5" i="11" l="1"/>
  <c r="CC6" i="11"/>
  <c r="AW6" i="11"/>
  <c r="CE5" i="11" l="1"/>
  <c r="CD6" i="11"/>
  <c r="AX6" i="11"/>
  <c r="CF5" i="11" l="1"/>
  <c r="CE6" i="11"/>
  <c r="CF6" i="11" l="1"/>
  <c r="CG5" i="11"/>
  <c r="CG6" i="11" l="1"/>
  <c r="CG4" i="11"/>
  <c r="CH5" i="11"/>
  <c r="CI5" i="11" l="1"/>
  <c r="CH6" i="11"/>
  <c r="CI6" i="11" l="1"/>
  <c r="CJ5" i="11"/>
  <c r="CK5" i="11" l="1"/>
  <c r="CJ6" i="11"/>
  <c r="CK6" i="11" l="1"/>
  <c r="CL5" i="11"/>
  <c r="CM5" i="11" l="1"/>
  <c r="CL6" i="11"/>
  <c r="CM6" i="11" l="1"/>
  <c r="CN5" i="11"/>
  <c r="CO5" i="11" l="1"/>
  <c r="CN4" i="11"/>
  <c r="CN6" i="11"/>
  <c r="CP5" i="11" l="1"/>
  <c r="CO6" i="11"/>
  <c r="CQ5" i="11" l="1"/>
  <c r="CP6" i="11"/>
  <c r="CR5" i="11" l="1"/>
  <c r="CQ6" i="11"/>
  <c r="CS5" i="11" l="1"/>
  <c r="CR6" i="11"/>
  <c r="CS6" i="11" l="1"/>
  <c r="CT5" i="11"/>
  <c r="CT6" i="11" l="1"/>
  <c r="CU5" i="11"/>
  <c r="CV5" i="11" l="1"/>
  <c r="CU4" i="11"/>
  <c r="CU6" i="11"/>
  <c r="CW5" i="11" l="1"/>
  <c r="CV6" i="11"/>
  <c r="CX5" i="11" l="1"/>
  <c r="CW6" i="11"/>
  <c r="CY5" i="11" l="1"/>
  <c r="CX6" i="11"/>
  <c r="CZ5" i="11" l="1"/>
  <c r="CY6" i="11"/>
  <c r="CZ6" i="11" l="1"/>
  <c r="DA5" i="11"/>
  <c r="DA6" i="11" l="1"/>
  <c r="DB5" i="11"/>
  <c r="DC5" i="11" l="1"/>
  <c r="DB6" i="11"/>
  <c r="DB4" i="11"/>
  <c r="DD5" i="11" l="1"/>
  <c r="DC6" i="11"/>
  <c r="DE5" i="11" l="1"/>
  <c r="DD6" i="11"/>
  <c r="DF5" i="11" l="1"/>
  <c r="DE6" i="11"/>
  <c r="DG5" i="11" l="1"/>
  <c r="DF6" i="11"/>
  <c r="DG6" i="11" l="1"/>
  <c r="DH5" i="11"/>
  <c r="DH6" i="11" l="1"/>
  <c r="DI5" i="11"/>
  <c r="DJ5" i="11" l="1"/>
  <c r="DI6" i="11"/>
  <c r="DI4" i="11"/>
  <c r="DK5" i="11" l="1"/>
  <c r="DJ6" i="11"/>
  <c r="DK6" i="11" l="1"/>
  <c r="DL5" i="11"/>
  <c r="DM5" i="11" l="1"/>
  <c r="DL6" i="11"/>
  <c r="DN5" i="11" l="1"/>
  <c r="DM6" i="11"/>
  <c r="DN6" i="11" l="1"/>
  <c r="DO5" i="11"/>
  <c r="DO6" i="11" l="1"/>
  <c r="DP5" i="11"/>
  <c r="DQ5" i="11" l="1"/>
  <c r="DP6" i="11"/>
  <c r="DP4" i="11"/>
  <c r="DR5" i="11" l="1"/>
  <c r="DQ6" i="11"/>
  <c r="DS5" i="11" l="1"/>
  <c r="DR6" i="11"/>
  <c r="DT5" i="11" l="1"/>
  <c r="DS6" i="11"/>
  <c r="DU5" i="11" l="1"/>
  <c r="DT6" i="11"/>
  <c r="DU6" i="11" l="1"/>
  <c r="DV5" i="11"/>
  <c r="DV6" i="11" l="1"/>
  <c r="DW5" i="11"/>
  <c r="DX5" i="11" l="1"/>
  <c r="DW4" i="11"/>
  <c r="DW6" i="11"/>
  <c r="DY5" i="11" l="1"/>
  <c r="DX6" i="11"/>
  <c r="DZ5" i="11" l="1"/>
  <c r="DY6" i="11"/>
  <c r="EA5" i="11" l="1"/>
  <c r="DZ6" i="11"/>
  <c r="EB5" i="11" l="1"/>
  <c r="EA6" i="11"/>
  <c r="EB6" i="11" l="1"/>
  <c r="EC5" i="11"/>
  <c r="EC6" i="11" l="1"/>
  <c r="ED5" i="11"/>
  <c r="EE5" i="11" l="1"/>
  <c r="ED6" i="11"/>
  <c r="ED4" i="11"/>
  <c r="EE6" i="11" l="1"/>
  <c r="EF5" i="11"/>
  <c r="EF6" i="11" l="1"/>
  <c r="EG5" i="11"/>
  <c r="EH5" i="11" l="1"/>
  <c r="EG6" i="11"/>
  <c r="EI5" i="11" l="1"/>
  <c r="EH6" i="11"/>
  <c r="EJ5" i="11" l="1"/>
  <c r="EI6" i="11"/>
  <c r="EJ6" i="11" l="1"/>
  <c r="EK5" i="11"/>
  <c r="EL5" i="11" l="1"/>
  <c r="EK6" i="11"/>
  <c r="EK4" i="11"/>
  <c r="EL6" i="11" l="1"/>
  <c r="EM5" i="11"/>
  <c r="EM6" i="11" l="1"/>
  <c r="EN5" i="11"/>
  <c r="EO5" i="11" l="1"/>
  <c r="EN6" i="11"/>
  <c r="EP5" i="11" l="1"/>
  <c r="EO6" i="11"/>
  <c r="EQ5" i="11" l="1"/>
  <c r="EP6" i="11"/>
  <c r="EQ6" i="11" l="1"/>
  <c r="ER5" i="11"/>
  <c r="ES5" i="11" l="1"/>
  <c r="ER6" i="11"/>
  <c r="ER4" i="11"/>
  <c r="ET5" i="11" l="1"/>
  <c r="ES6" i="11"/>
  <c r="EU5" i="11" l="1"/>
  <c r="ET6" i="11"/>
  <c r="EV5" i="11" l="1"/>
  <c r="EU6" i="11"/>
  <c r="EW5" i="11" l="1"/>
  <c r="EV6" i="11"/>
  <c r="EW6" i="11" l="1"/>
  <c r="EX5" i="11"/>
  <c r="EX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Theo Darmawan</author>
  </authors>
  <commentList>
    <comment ref="C11" authorId="0" shapeId="0" xr:uid="{C55DF099-DB51-9143-89FE-70D53E3CEDA5}">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 ref="C18" authorId="0" shapeId="0" xr:uid="{E0291CE9-D34C-6840-9E61-84ECC5186F27}">
      <text>
        <r>
          <rPr>
            <b/>
            <sz val="10"/>
            <color rgb="FF000000"/>
            <rFont val="Tahoma"/>
            <family val="2"/>
          </rPr>
          <t>Theo Darmawan:</t>
        </r>
        <r>
          <rPr>
            <sz val="10"/>
            <color rgb="FF000000"/>
            <rFont val="Tahoma"/>
            <family val="2"/>
          </rPr>
          <t xml:space="preserve">
</t>
        </r>
        <r>
          <rPr>
            <sz val="10"/>
            <color rgb="FF000000"/>
            <rFont val="Tahoma"/>
            <family val="2"/>
          </rPr>
          <t>database wp bisa dipisah?</t>
        </r>
      </text>
    </comment>
    <comment ref="C20" authorId="0" shapeId="0" xr:uid="{B33F0D5A-58B4-164C-A431-1E03C312FF6B}">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21" authorId="0" shapeId="0" xr:uid="{1D5D9DEA-CC0E-CA47-8A9A-55CE2229A885}">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 ref="C30" authorId="0" shapeId="0" xr:uid="{E48CF6FD-3DE3-A742-9F80-48D6039EDD32}">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C31" authorId="0" shapeId="0" xr:uid="{A0510CEC-6055-3F4B-966A-7D549003A848}">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37" authorId="0" shapeId="0" xr:uid="{D709CFE1-21F0-6C45-8EAD-651F34644C6F}">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 ref="C38" authorId="0" shapeId="0" xr:uid="{E1EA5362-C17C-E145-A97D-89ADFA73E599}">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C48" authorId="0" shapeId="0" xr:uid="{DD682FC1-CE00-BE4E-B19E-30720D705022}">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62" authorId="0" shapeId="0" xr:uid="{FD3E44BD-53F0-3E44-A49F-8EEBBFC7561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List>
</comments>
</file>

<file path=xl/sharedStrings.xml><?xml version="1.0" encoding="utf-8"?>
<sst xmlns="http://schemas.openxmlformats.org/spreadsheetml/2006/main" count="354" uniqueCount="206">
  <si>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</si>
  <si>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</si>
  <si>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</si>
  <si>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</si>
  <si>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</si>
  <si>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</si>
  <si>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</si>
  <si>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</si>
  <si>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</si>
  <si>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</si>
  <si>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</si>
  <si>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</si>
  <si>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</si>
  <si>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</si>
  <si>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</si>
  <si>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</si>
  <si>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</si>
  <si>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</si>
  <si>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</si>
  <si>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</si>
  <si>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</si>
  <si>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</si>
  <si>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</si>
  <si>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</si>
  <si>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</si>
  <si>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</si>
  <si>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</si>
  <si>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</si>
  <si>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</si>
  <si>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</si>
  <si>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</si>
  <si>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</si>
  <si>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</si>
  <si>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</si>
  <si>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</si>
  <si>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</si>
  <si>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</si>
  <si>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</si>
  <si>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</si>
  <si>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</si>
  <si>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</si>
  <si>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</si>
  <si>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</si>
  <si>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</si>
  <si>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</si>
  <si>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</si>
  <si>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</si>
  <si>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</si>
  <si>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</si>
  <si>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</si>
  <si>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</si>
  <si>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</si>
  <si>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</si>
  <si>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</si>
  <si>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</si>
  <si>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</si>
  <si>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</si>
  <si>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</si>
  <si>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</si>
  <si>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</si>
  <si>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</si>
  <si>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</si>
  <si>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</si>
  <si>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</si>
  <si>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</si>
  <si>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</si>
  <si>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</si>
  <si>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</si>
  <si>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</si>
  <si>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</si>
  <si>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</si>
  <si>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</si>
  <si>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</si>
  <si>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</si>
  <si>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</si>
  <si>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</si>
  <si>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</si>
  <si>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</si>
  <si>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</si>
  <si>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</si>
  <si>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</si>
  <si>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</si>
  <si>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</si>
  <si>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</si>
  <si>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</si>
  <si>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</si>
  <si>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</si>
  <si>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</si>
  <si>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</si>
  <si>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</si>
  <si>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</si>
  <si>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</si>
  <si>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</si>
  <si>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</si>
  <si>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</si>
  <si>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</si>
  <si>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</si>
  <si>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</si>
  <si>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</si>
  <si>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</si>
  <si>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</si>
  <si>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</si>
  <si>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</si>
  <si>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</si>
  <si>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</si>
  <si>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</si>
  <si>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</si>
  <si>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</si>
  <si>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</si>
  <si>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</si>
  <si>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review hosting plan (untuk 99.9% uptime guarantee)</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</si>
  <si>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</si>
  <si>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</si>
  <si>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</si>
  <si>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</si>
  <si>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</si>
  <si>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</si>
  <si>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</si>
  <si>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</si>
  <si>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</si>
  <si>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</si>
  <si>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</si>
  <si>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</si>
  <si>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</si>
  <si>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</si>
  <si>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</si>
  <si>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</si>
  <si>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</si>
  <si>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</si>
  <si>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</si>
  <si>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</si>
  <si>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</si>
  <si>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</si>
  <si>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</si>
  <si>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</si>
  <si>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</si>
  <si>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</si>
  <si>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</si>
  <si>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</si>
  <si>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</si>
  <si>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</si>
  <si>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</si>
  <si>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</si>
  <si>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</si>
  <si>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</si>
  <si>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</si>
  <si>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</si>
  <si>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</si>
  <si>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</si>
  <si>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</si>
  <si>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</si>
  <si>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</si>
  <si>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</si>
  <si>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</si>
  <si>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</si>
  <si>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</si>
  <si>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</si>
  <si>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</si>
  <si>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</si>
  <si>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</si>
  <si>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</si>
  <si>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</si>
  <si>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</si>
  <si>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</si>
  <si>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</si>
  <si>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</si>
  <si>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</si>
  <si>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</si>
  <si>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</si>
  <si>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</si>
  <si>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</si>
  <si>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</si>
  <si>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</si>
  <si>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</si>
  <si>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</si>
  <si>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</si>
  <si>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</si>
  <si>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</si>
  <si>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</si>
  <si>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</si>
  <si>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</si>
  <si>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</si>
  <si>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</si>
  <si>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</si>
  <si>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</si>
  <si>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</si>
  <si>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design &amp; set up caching system</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</si>
  <si>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</si>
  <si>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</si>
  <si>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</si>
  <si>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</si>
  <si>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</si>
  <si>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</si>
  <si>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</si>
  <si>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</si>
  <si>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</si>
  <si>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</si>
  <si>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ES,BP</t>
  </si>
  <si>
    <t>START (Actual)</t>
  </si>
  <si>
    <t>END (Actual)</t>
  </si>
  <si>
    <t>2/26/25</t>
  </si>
  <si>
    <t>2/27/25</t>
  </si>
  <si>
    <t>5/15/25</t>
  </si>
  <si>
    <t>6/18/25</t>
  </si>
  <si>
    <t>6/19/25</t>
  </si>
  <si>
    <t>6/23/25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</si>
</sst>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51">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17" fillId="3" borderId="5" xfId="11" applyFont="1" applyFill="1" applyBorder="1" applyAlignment="1">
      <alignment vertical="center"/>
    </xf>
    <xf numFmtId="9" fontId="1" fillId="3" borderId="5" xfId="2" applyFont="1" applyFill="1" applyBorder="1" applyAlignment="1">
      <alignment horizontal="center" vertical="center"/>
    </xf>
    <xf numFmtId="164" fontId="17" fillId="3" borderId="5" xfId="10" applyFont="1" applyFill="1" applyBorder="1">
      <alignment horizontal="center" vertical="center"/>
    </xf>
    <xf numFmtId="0" fontId="4" fillId="0" borderId="3" xfId="0" applyFont="1" applyBorder="1" applyAlignment="1">
      <alignment vertical="center"/>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3" xfId="0" applyFont="1" applyBorder="1" applyAlignment="1">
      <alignment horizontal="right" vertical="center"/>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4" xfId="12" applyFont="1" applyFill="1" applyBorder="1">
      <alignment horizontal="left" vertical="center" indent="2"/>
    </xf>
    <xf numFmtId="0" fontId="17" fillId="4" borderId="4" xfId="11" applyFont="1" applyFill="1" applyBorder="1" applyAlignment="1">
      <alignmen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8" xfId="0" applyFont="1" applyBorder="1" applyAlignment="1">
      <alignment vertical="center"/>
    </xf>
    <xf numFmtId="0" fontId="17" fillId="5" borderId="7" xfId="12" applyFont="1" applyFill="1" applyBorder="1">
      <alignment horizontal="left" vertical="center" indent="2"/>
    </xf>
    <xf numFmtId="0" fontId="17" fillId="5" borderId="7" xfId="11" applyFont="1" applyFill="1" applyBorder="1" applyAlignment="1">
      <alignment vertical="center"/>
    </xf>
    <xf numFmtId="9" fontId="1" fillId="5" borderId="7" xfId="2" applyFont="1" applyFill="1" applyBorder="1" applyAlignment="1">
      <alignment horizontal="center" vertical="center"/>
    </xf>
    <xf numFmtId="164" fontId="17" fillId="5" borderId="7" xfId="10" applyFont="1" applyFill="1" applyBorder="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4"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4" fontId="23"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6" applyFont="1" applyAlignment="1">
      <alignment horizontal="left" vertical="center" indent="1"/>
    </xf>
    <xf numFmtId="0" fontId="27"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7" applyFont="1" applyAlignment="1">
      <alignment horizontal="left" vertical="center" wrapText="1" indent="1"/>
    </xf>
    <xf numFmtId="0" fontId="14" fillId="0" borderId="0" xfId="0" applyFont="1" applyAlignment="1">
      <alignment vertical="center"/>
    </xf>
    <xf numFmtId="14" fontId="0" fillId="0" borderId="0" xfId="0" applyNumberFormat="1"/>
    <xf numFmtId="0" fontId="34" fillId="0" borderId="0" xfId="5" applyFont="1" applyAlignment="1">
      <alignment horizontal="left"/>
    </xf>
    <xf numFmtId="0" fontId="31" fillId="0" borderId="0" xfId="7" applyFont="1" applyAlignment="1">
      <alignment horizontal="left" vertical="center" indent="1"/>
    </xf>
    <xf numFmtId="0" fontId="17" fillId="4" borderId="4" xfId="12" applyFont="1" applyFill="1" applyBorder="1" applyAlignment="1">
      <alignment horizontal="right" vertical="center" indent="2"/>
    </xf>
    <xf numFmtId="0" fontId="30" fillId="11" borderId="19" xfId="0" applyFont="1" applyFill="1" applyBorder="1" applyAlignment="1">
      <alignment horizontal="left" vertical="center" indent="2"/>
    </xf>
    <xf numFmtId="0" fontId="30" fillId="11" borderId="0" xfId="0" applyFont="1" applyFill="1" applyAlignment="1">
      <alignment horizontal="left" vertical="center" indent="2"/>
    </xf>
    <xf numFmtId="0" fontId="21" fillId="6" borderId="0" xfId="0" applyFont="1" applyFill="1" applyAlignment="1">
      <alignment horizontal="left" vertical="center" indent="1"/>
    </xf>
    <xf numFmtId="0" fontId="21" fillId="8" borderId="0" xfId="0" applyFont="1" applyFill="1" applyAlignment="1">
      <alignment horizontal="left" vertical="center" indent="1"/>
    </xf>
    <xf numFmtId="0" fontId="21" fillId="7" borderId="0" xfId="0" applyFont="1" applyFill="1" applyAlignment="1">
      <alignment horizontal="left" vertical="center" indent="1"/>
    </xf>
    <xf numFmtId="164" fontId="17" fillId="6" borderId="0" xfId="0" applyNumberFormat="1" applyFont="1" applyFill="1" applyAlignment="1">
      <alignment horizontal="center" vertical="center"/>
    </xf>
    <xf numFmtId="164" fontId="17" fillId="8" borderId="0" xfId="0" applyNumberFormat="1" applyFont="1" applyFill="1" applyAlignment="1">
      <alignment horizontal="center" vertical="center"/>
    </xf>
    <xf numFmtId="164" fontId="17" fillId="7" borderId="0" xfId="0" applyNumberFormat="1" applyFont="1" applyFill="1" applyAlignment="1">
      <alignment horizontal="center" vertical="center"/>
    </xf>
    <xf numFmtId="164" fontId="1" fillId="6" borderId="0" xfId="0" applyNumberFormat="1" applyFont="1" applyFill="1" applyAlignment="1">
      <alignment horizontal="center" vertical="center"/>
    </xf>
    <xf numFmtId="164" fontId="1" fillId="8"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30" fillId="11" borderId="19" xfId="0" applyFont="1" applyFill="1" applyBorder="1" applyAlignment="1">
      <alignment horizontal="right" vertical="center" indent="2"/>
    </xf>
    <xf numFmtId="0" fontId="30" fillId="11" borderId="19" xfId="0" applyFont="1" applyFill="1" applyBorder="1" applyAlignment="1">
      <alignment vertical="center"/>
    </xf>
    <xf numFmtId="9" fontId="1" fillId="11" borderId="19" xfId="0" applyNumberFormat="1" applyFont="1" applyFill="1" applyBorder="1" applyAlignment="1">
      <alignment horizontal="center" vertical="center"/>
    </xf>
    <xf numFmtId="164" fontId="30" fillId="11" borderId="19" xfId="0" applyNumberFormat="1" applyFont="1" applyFill="1" applyBorder="1" applyAlignment="1">
      <alignment horizontal="center" vertical="center"/>
    </xf>
    <xf numFmtId="0" fontId="30" fillId="11" borderId="20" xfId="0" applyFont="1" applyFill="1" applyBorder="1" applyAlignment="1">
      <alignment horizontal="right" vertical="center" indent="2"/>
    </xf>
    <xf numFmtId="0" fontId="30" fillId="11" borderId="20" xfId="0" applyFont="1" applyFill="1" applyBorder="1" applyAlignment="1">
      <alignment horizontal="left" vertical="center" indent="2"/>
    </xf>
    <xf numFmtId="9" fontId="1" fillId="11" borderId="20" xfId="0" applyNumberFormat="1" applyFont="1" applyFill="1" applyBorder="1" applyAlignment="1">
      <alignment horizontal="center" vertical="center"/>
    </xf>
    <xf numFmtId="164" fontId="30" fillId="11" borderId="20" xfId="0" applyNumberFormat="1" applyFont="1" applyFill="1" applyBorder="1" applyAlignment="1">
      <alignment horizontal="center" vertical="center"/>
    </xf>
    <xf numFmtId="0" fontId="17" fillId="4" borderId="4" xfId="12" applyFont="1" applyFill="1" applyBorder="1" applyAlignment="1">
      <alignment horizontal="right" vertical="center" wrapText="1" indent="2"/>
    </xf>
    <xf numFmtId="0" fontId="18" fillId="4" borderId="4" xfId="12" applyFont="1" applyFill="1" applyBorder="1">
      <alignment horizontal="left" vertical="center" indent="2"/>
    </xf>
    <xf numFmtId="0" fontId="11" fillId="0" borderId="0" xfId="3" applyAlignment="1">
      <alignment wrapText="1"/>
    </xf>
    <xf numFmtId="0" fontId="18" fillId="9" borderId="13" xfId="0" applyFont="1" applyFill="1" applyBorder="1" applyAlignment="1">
      <alignment vertical="center"/>
    </xf>
    <xf numFmtId="0" fontId="18" fillId="9" borderId="18" xfId="0" applyFont="1" applyFill="1" applyBorder="1" applyAlignment="1">
      <alignment vertical="center"/>
    </xf>
    <xf numFmtId="0" fontId="18" fillId="9" borderId="13" xfId="0" applyFont="1" applyFill="1" applyBorder="1" applyAlignment="1">
      <alignment horizontal="center" vertical="center"/>
    </xf>
    <xf numFmtId="0" fontId="4" fillId="2" borderId="18" xfId="0" applyFont="1" applyFill="1" applyBorder="1"/>
    <xf numFmtId="0" fontId="18" fillId="9" borderId="18" xfId="0" applyFont="1" applyFill="1" applyBorder="1" applyAlignment="1">
      <alignment horizontal="center" vertical="center"/>
    </xf>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0" fontId="32" fillId="0" borderId="0" xfId="0" applyFont="1" applyAlignment="1">
      <alignment horizontal="left" vertical="center" wrapText="1"/>
    </xf>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xf numFmtId="0" fontId="18" fillId="3" borderId="5" xfId="12" applyFont="1" applyFill="1" applyBorder="1">
      <alignment horizontal="left" vertical="center" indent="2"/>
    </xf>
    <xf numFmtId="0" fontId="17" fillId="3" borderId="5" xfId="12" applyFont="1" applyFill="1" applyBorder="1" applyAlignment="1">
      <alignment horizontal="right" vertical="center" wrapText="1" indent="2"/>
    </xf>
    <xf numFmtId="0" fontId="17" fillId="3" borderId="5" xfId="12" applyFont="1" applyFill="1" applyBorder="1" applyAlignment="1">
      <alignment horizontal="right" vertical="center" indent="2"/>
    </xf>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9" borderId="13"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34" fillId="0" borderId="0" xfId="5" applyFont="1" applyAlignment="1">
      <alignment horizontal="left" wrapText="1"/>
    </xf>
    <xf numFmtId="0" fontId="1" fillId="0" borderId="0" xfId="1" applyFont="1" applyAlignment="1" applyProtection="1">
      <alignment horizontal="left" vertical="top" wrapText="1"/>
    </xf>
    <xf numFmtId="0" fontId="18" fillId="9" borderId="13" xfId="0" applyFont="1" applyFill="1" applyBorder="1" applyAlignment="1">
      <alignment horizontal="left" vertical="center" wrapText="1"/>
    </xf>
    <xf numFmtId="0" fontId="4" fillId="2" borderId="18" xfId="0" applyFont="1" applyFill="1" applyBorder="1" applyAlignment="1">
      <alignment horizontal="left" wrapText="1"/>
    </xf>
    <xf numFmtId="0" fontId="21" fillId="6" borderId="0" xfId="0" applyFont="1" applyFill="1" applyAlignment="1">
      <alignment horizontal="left" vertical="center" wrapText="1"/>
    </xf>
    <xf numFmtId="0" fontId="17" fillId="3" borderId="5" xfId="12" applyFont="1" applyFill="1" applyBorder="1" applyAlignment="1">
      <alignment horizontal="left" vertical="center" wrapText="1"/>
    </xf>
    <xf numFmtId="0" fontId="17" fillId="3" borderId="6" xfId="12" applyFont="1" applyFill="1" applyBorder="1" applyAlignment="1">
      <alignment horizontal="left" vertical="center" wrapText="1"/>
    </xf>
    <xf numFmtId="0" fontId="18" fillId="3" borderId="6" xfId="12" applyFont="1" applyFill="1" applyBorder="1" applyAlignment="1">
      <alignment horizontal="left" vertical="center" wrapText="1"/>
    </xf>
    <xf numFmtId="0" fontId="17" fillId="3" borderId="6" xfId="12" applyFont="1" applyFill="1" applyBorder="1" applyAlignment="1">
      <alignment horizontal="right" vertical="center" wrapText="1"/>
    </xf>
    <xf numFmtId="0" fontId="18" fillId="3" borderId="6" xfId="12" applyFont="1" applyFill="1" applyBorder="1" applyAlignment="1">
      <alignment horizontal="center" vertical="center" wrapText="1"/>
    </xf>
    <xf numFmtId="0" fontId="21" fillId="7" borderId="0" xfId="0" applyFont="1" applyFill="1" applyAlignment="1">
      <alignment horizontal="left" vertical="center" wrapText="1"/>
    </xf>
    <xf numFmtId="0" fontId="18" fillId="4" borderId="4" xfId="12" applyFont="1" applyFill="1" applyBorder="1" applyAlignment="1">
      <alignment horizontal="left" vertical="center" wrapText="1"/>
    </xf>
    <xf numFmtId="0" fontId="17" fillId="4" borderId="4" xfId="12" applyFont="1" applyFill="1" applyBorder="1" applyAlignment="1">
      <alignment horizontal="right" vertical="center" wrapText="1"/>
    </xf>
    <xf numFmtId="0" fontId="30" fillId="11" borderId="19" xfId="0" applyFont="1" applyFill="1" applyBorder="1" applyAlignment="1">
      <alignment horizontal="right" vertical="center" wrapText="1"/>
    </xf>
    <xf numFmtId="0" fontId="30" fillId="11" borderId="20" xfId="0" applyFont="1" applyFill="1" applyBorder="1" applyAlignment="1">
      <alignment horizontal="right" vertical="center" wrapText="1"/>
    </xf>
    <xf numFmtId="0" fontId="21" fillId="8" borderId="0" xfId="0" applyFont="1" applyFill="1" applyAlignment="1">
      <alignment horizontal="left" vertical="center" wrapText="1"/>
    </xf>
    <xf numFmtId="0" fontId="17" fillId="5" borderId="7" xfId="12" applyFont="1" applyFill="1" applyBorder="1" applyAlignment="1">
      <alignment horizontal="left" vertical="center" wrapText="1"/>
    </xf>
    <xf numFmtId="0" fontId="17" fillId="0" borderId="0" xfId="12" applyFont="1" applyBorder="1" applyAlignment="1">
      <alignment horizontal="left" vertical="center" wrapText="1"/>
    </xf>
    <xf numFmtId="0" fontId="22" fillId="2" borderId="0" xfId="0" applyFont="1" applyFill="1" applyAlignment="1">
      <alignment horizontal="left" vertical="center" wrapText="1"/>
    </xf>
    <xf numFmtId="0" fontId="0" fillId="0" borderId="0" xfId="0" applyAlignment="1">
      <alignment wrapText="1"/>
    </xf>
    <xf numFmtId="0" fontId="16" fillId="0" borderId="0" xfId="0" applyFont="1" applyAlignment="1">
      <alignment horizontal="center" vertical="center"/>
    </xf>
    <xf numFmtId="0" fontId="4" fillId="2" borderId="18" xfId="0" applyFont="1" applyFill="1" applyBorder="1" applyAlignment="1">
      <alignment wrapText="1"/>
    </xf>
    <xf numFmtId="164" fontId="30" fillId="12" borderId="21" xfId="0" applyNumberFormat="1"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X74"/>
  <sheetViews>
    <sheetView showGridLines="0" tabSelected="1" showRuler="0" zoomScale="140" zoomScaleNormal="150" zoomScalePageLayoutView="70" workbookViewId="0">
      <pane ySplit="6" topLeftCell="A49" activePane="bottomLeft" state="frozen"/>
      <selection pane="bottomLeft" activeCell="C29" sqref="C29"/>
    </sheetView>
  </sheetViews>
  <sheetFormatPr baseColWidth="10" defaultColWidth="8.6640625" defaultRowHeight="30" customHeight="1" x14ac:dyDescent="0.15"/>
  <cols>
    <col min="1" max="1" width="1" style="11" customWidth="1"/>
    <col min="2" max="2" width="6.6640625" customWidth="1"/>
    <col min="3" max="3" width="38.1640625" style="147" customWidth="1"/>
    <col min="4" max="4" width="9" customWidth="1"/>
    <col min="5" max="5" width="13.83203125" customWidth="1"/>
    <col min="6" max="6" width="15.33203125" customWidth="1"/>
    <col min="7" max="8" width="6.83203125" customWidth="1"/>
    <col min="9" max="9" width="9.33203125" style="2" customWidth="1"/>
    <col min="10" max="10" width="7.6640625" customWidth="1"/>
    <col min="11" max="11" width="9.33203125" style="2" customWidth="1"/>
    <col min="12" max="12" width="7.6640625" customWidth="1"/>
    <col min="13" max="13" width="2.6640625" customWidth="1"/>
    <col min="14" max="14" width="6" hidden="1" customWidth="1"/>
    <col min="15" max="38" width="2.6640625" customWidth="1"/>
    <col min="39" max="39" width="6" customWidth="1"/>
    <col min="40" max="154" width="2.6640625" customWidth="1"/>
  </cols>
  <sheetData>
    <row r="1" spans="1:154" ht="74" customHeight="1" x14ac:dyDescent="0.85">
      <c r="A1" s="12"/>
      <c r="B1" s="78"/>
      <c r="C1" s="128" t="s">
        <v>54</v>
      </c>
      <c r="D1" s="78"/>
      <c r="E1" s="67"/>
      <c r="F1" s="67"/>
      <c r="G1" s="14"/>
      <c r="H1" s="15"/>
      <c r="I1" s="16"/>
      <c r="J1" s="21"/>
      <c r="K1" s="16"/>
      <c r="L1" s="21"/>
      <c r="N1" s="1"/>
      <c r="O1" s="111" t="s">
        <v>22</v>
      </c>
      <c r="P1" s="112"/>
      <c r="Q1" s="112"/>
      <c r="R1" s="112"/>
      <c r="S1" s="112"/>
      <c r="T1" s="112"/>
      <c r="U1" s="112"/>
      <c r="V1" s="19"/>
      <c r="W1" s="110">
        <v>45705</v>
      </c>
      <c r="X1" s="109"/>
      <c r="Y1" s="109"/>
      <c r="Z1" s="109"/>
      <c r="AA1" s="109"/>
      <c r="AB1" s="109"/>
      <c r="AC1" s="109"/>
      <c r="AD1" s="109"/>
      <c r="AE1" s="109"/>
      <c r="AF1" s="109"/>
      <c r="AG1" s="111" t="s">
        <v>39</v>
      </c>
      <c r="AH1" s="112"/>
      <c r="AI1" s="112"/>
      <c r="AJ1" s="112"/>
      <c r="AK1" s="112"/>
      <c r="AL1" s="112"/>
      <c r="AM1" s="112"/>
      <c r="AN1" s="19"/>
      <c r="AO1" s="110">
        <v>45838</v>
      </c>
      <c r="AP1" s="109"/>
      <c r="AQ1" s="109"/>
      <c r="AR1" s="109"/>
      <c r="AS1" s="109"/>
      <c r="AT1" s="109"/>
      <c r="AU1" s="109"/>
      <c r="AV1" s="109"/>
      <c r="AW1" s="109"/>
      <c r="AX1" s="109"/>
    </row>
    <row r="2" spans="1:154" ht="23" customHeight="1" x14ac:dyDescent="0.4">
      <c r="B2" s="66"/>
      <c r="C2" s="79" t="s">
        <v>19</v>
      </c>
      <c r="D2" s="76" t="s">
        <v>37</v>
      </c>
      <c r="E2" s="18"/>
      <c r="F2" s="17"/>
      <c r="O2" s="111" t="s">
        <v>23</v>
      </c>
      <c r="P2" s="112"/>
      <c r="Q2" s="112"/>
      <c r="R2" s="112"/>
      <c r="S2" s="112"/>
      <c r="T2" s="112"/>
      <c r="U2" s="112"/>
      <c r="V2" s="19"/>
      <c r="W2" s="108">
        <v>1</v>
      </c>
      <c r="X2" s="109"/>
      <c r="Y2" s="109"/>
      <c r="Z2" s="109"/>
      <c r="AA2" s="109"/>
      <c r="AB2" s="109"/>
      <c r="AC2" s="109"/>
      <c r="AD2" s="109"/>
      <c r="AE2" s="109"/>
      <c r="AF2" s="109"/>
      <c r="AG2" s="117" t="s">
        <v>40</v>
      </c>
      <c r="AH2" s="118"/>
      <c r="AI2" s="118"/>
      <c r="AJ2" s="118"/>
      <c r="AK2" s="118"/>
      <c r="AL2" s="118"/>
      <c r="AM2" s="118"/>
      <c r="AN2" s="19"/>
      <c r="AO2" s="119">
        <f ca="1">NETWORKDAYS(TODAY(),  Project_End, Holidays)</f>
        <v>75</v>
      </c>
      <c r="AP2" s="120"/>
      <c r="AQ2" s="120"/>
      <c r="AR2" s="120"/>
      <c r="AS2" s="120"/>
      <c r="AT2" s="120"/>
      <c r="AU2" s="120"/>
      <c r="AV2" s="120"/>
      <c r="AW2" s="120"/>
      <c r="AX2" s="120"/>
    </row>
    <row r="3" spans="1:154" s="21" customFormat="1" ht="21" customHeight="1" x14ac:dyDescent="0.15">
      <c r="A3" s="11"/>
      <c r="B3" s="20"/>
      <c r="C3" s="75" t="s">
        <v>28</v>
      </c>
      <c r="D3" s="113" t="s">
        <v>36</v>
      </c>
      <c r="E3" s="113"/>
      <c r="F3" s="113"/>
    </row>
    <row r="4" spans="1:154" s="21" customFormat="1" ht="30" customHeight="1" x14ac:dyDescent="0.15">
      <c r="A4" s="12"/>
      <c r="B4" s="22"/>
      <c r="C4" s="129"/>
      <c r="D4" s="22"/>
      <c r="E4" s="22"/>
      <c r="F4" s="22"/>
      <c r="I4" s="23"/>
      <c r="K4" s="23"/>
      <c r="O4" s="116">
        <f>O5</f>
        <v>45705</v>
      </c>
      <c r="P4" s="114"/>
      <c r="Q4" s="114"/>
      <c r="R4" s="114"/>
      <c r="S4" s="114"/>
      <c r="T4" s="114"/>
      <c r="U4" s="114"/>
      <c r="V4" s="114">
        <f>V5</f>
        <v>45712</v>
      </c>
      <c r="W4" s="114"/>
      <c r="X4" s="114"/>
      <c r="Y4" s="114"/>
      <c r="Z4" s="114"/>
      <c r="AA4" s="114"/>
      <c r="AB4" s="114"/>
      <c r="AC4" s="114">
        <f>AC5</f>
        <v>45719</v>
      </c>
      <c r="AD4" s="114"/>
      <c r="AE4" s="114"/>
      <c r="AF4" s="114"/>
      <c r="AG4" s="114"/>
      <c r="AH4" s="114"/>
      <c r="AI4" s="114"/>
      <c r="AJ4" s="114">
        <f>AJ5</f>
        <v>45726</v>
      </c>
      <c r="AK4" s="114"/>
      <c r="AL4" s="114"/>
      <c r="AM4" s="114"/>
      <c r="AN4" s="114"/>
      <c r="AO4" s="114"/>
      <c r="AP4" s="114"/>
      <c r="AQ4" s="114">
        <f>AQ5</f>
        <v>45733</v>
      </c>
      <c r="AR4" s="114"/>
      <c r="AS4" s="114"/>
      <c r="AT4" s="114"/>
      <c r="AU4" s="114"/>
      <c r="AV4" s="114"/>
      <c r="AW4" s="114"/>
      <c r="AX4" s="114">
        <f>AX5</f>
        <v>45740</v>
      </c>
      <c r="AY4" s="114"/>
      <c r="AZ4" s="114"/>
      <c r="BA4" s="114"/>
      <c r="BB4" s="114"/>
      <c r="BC4" s="114"/>
      <c r="BD4" s="114"/>
      <c r="BE4" s="114">
        <f>BE5</f>
        <v>45747</v>
      </c>
      <c r="BF4" s="114"/>
      <c r="BG4" s="114"/>
      <c r="BH4" s="114"/>
      <c r="BI4" s="114"/>
      <c r="BJ4" s="114"/>
      <c r="BK4" s="114"/>
      <c r="BL4" s="114">
        <f>BL5</f>
        <v>45754</v>
      </c>
      <c r="BM4" s="114"/>
      <c r="BN4" s="114"/>
      <c r="BO4" s="114"/>
      <c r="BP4" s="114"/>
      <c r="BQ4" s="114"/>
      <c r="BR4" s="115"/>
      <c r="BS4" s="114">
        <f>BS5</f>
        <v>45761</v>
      </c>
      <c r="BT4" s="114"/>
      <c r="BU4" s="114"/>
      <c r="BV4" s="114"/>
      <c r="BW4" s="114"/>
      <c r="BX4" s="114"/>
      <c r="BY4" s="115"/>
      <c r="BZ4" s="114">
        <f>BZ5</f>
        <v>45768</v>
      </c>
      <c r="CA4" s="114"/>
      <c r="CB4" s="114"/>
      <c r="CC4" s="114"/>
      <c r="CD4" s="114"/>
      <c r="CE4" s="114"/>
      <c r="CF4" s="115"/>
      <c r="CG4" s="114">
        <f>CG5</f>
        <v>45775</v>
      </c>
      <c r="CH4" s="114"/>
      <c r="CI4" s="114"/>
      <c r="CJ4" s="114"/>
      <c r="CK4" s="114"/>
      <c r="CL4" s="114"/>
      <c r="CM4" s="115"/>
      <c r="CN4" s="114">
        <f>CN5</f>
        <v>45782</v>
      </c>
      <c r="CO4" s="114"/>
      <c r="CP4" s="114"/>
      <c r="CQ4" s="114"/>
      <c r="CR4" s="114"/>
      <c r="CS4" s="114"/>
      <c r="CT4" s="115"/>
      <c r="CU4" s="114">
        <f>CU5</f>
        <v>45789</v>
      </c>
      <c r="CV4" s="114"/>
      <c r="CW4" s="114"/>
      <c r="CX4" s="114"/>
      <c r="CY4" s="114"/>
      <c r="CZ4" s="114"/>
      <c r="DA4" s="115"/>
      <c r="DB4" s="114">
        <f>DB5</f>
        <v>45796</v>
      </c>
      <c r="DC4" s="114"/>
      <c r="DD4" s="114"/>
      <c r="DE4" s="114"/>
      <c r="DF4" s="114"/>
      <c r="DG4" s="114"/>
      <c r="DH4" s="115"/>
      <c r="DI4" s="114">
        <f>DI5</f>
        <v>45803</v>
      </c>
      <c r="DJ4" s="114"/>
      <c r="DK4" s="114"/>
      <c r="DL4" s="114"/>
      <c r="DM4" s="114"/>
      <c r="DN4" s="114"/>
      <c r="DO4" s="115"/>
      <c r="DP4" s="114">
        <f>DP5</f>
        <v>45810</v>
      </c>
      <c r="DQ4" s="114"/>
      <c r="DR4" s="114"/>
      <c r="DS4" s="114"/>
      <c r="DT4" s="114"/>
      <c r="DU4" s="114"/>
      <c r="DV4" s="115"/>
      <c r="DW4" s="114">
        <f>DW5</f>
        <v>45817</v>
      </c>
      <c r="DX4" s="114"/>
      <c r="DY4" s="114"/>
      <c r="DZ4" s="114"/>
      <c r="EA4" s="114"/>
      <c r="EB4" s="114"/>
      <c r="EC4" s="115"/>
      <c r="ED4" s="114">
        <f>ED5</f>
        <v>45824</v>
      </c>
      <c r="EE4" s="114"/>
      <c r="EF4" s="114"/>
      <c r="EG4" s="114"/>
      <c r="EH4" s="114"/>
      <c r="EI4" s="114"/>
      <c r="EJ4" s="115"/>
      <c r="EK4" s="114">
        <f>EK5</f>
        <v>45831</v>
      </c>
      <c r="EL4" s="114"/>
      <c r="EM4" s="114"/>
      <c r="EN4" s="114"/>
      <c r="EO4" s="114"/>
      <c r="EP4" s="114"/>
      <c r="EQ4" s="115"/>
      <c r="ER4" s="114">
        <f>ER5</f>
        <v>45838</v>
      </c>
      <c r="ES4" s="114"/>
      <c r="ET4" s="114"/>
      <c r="EU4" s="114"/>
      <c r="EV4" s="114"/>
      <c r="EW4" s="114"/>
      <c r="EX4" s="115"/>
    </row>
    <row r="5" spans="1:154" s="21" customFormat="1" ht="15" customHeight="1" x14ac:dyDescent="0.15">
      <c r="A5" s="102"/>
      <c r="B5" s="126" t="s">
        <v>117</v>
      </c>
      <c r="C5" s="130" t="s">
        <v>5</v>
      </c>
      <c r="D5" s="124" t="s">
        <v>116</v>
      </c>
      <c r="E5" s="105" t="s">
        <v>27</v>
      </c>
      <c r="F5" s="105" t="s">
        <v>77</v>
      </c>
      <c r="G5" s="103" t="s">
        <v>24</v>
      </c>
      <c r="H5" s="105" t="s">
        <v>1</v>
      </c>
      <c r="I5" s="126" t="s">
        <v>198</v>
      </c>
      <c r="J5" s="126" t="s">
        <v>199</v>
      </c>
      <c r="K5" s="105" t="s">
        <v>3</v>
      </c>
      <c r="L5" s="105" t="s">
        <v>4</v>
      </c>
      <c r="O5" s="24">
        <f>Project_Start-WEEKDAY(Project_Start,1)+2+7*(Display_Week-1)</f>
        <v>45705</v>
      </c>
      <c r="P5" s="24">
        <f>O5+1</f>
        <v>45706</v>
      </c>
      <c r="Q5" s="24">
        <f t="shared" ref="Q5:BD5" si="0">P5+1</f>
        <v>45707</v>
      </c>
      <c r="R5" s="24">
        <f t="shared" si="0"/>
        <v>45708</v>
      </c>
      <c r="S5" s="24">
        <f t="shared" si="0"/>
        <v>45709</v>
      </c>
      <c r="T5" s="24">
        <f t="shared" si="0"/>
        <v>45710</v>
      </c>
      <c r="U5" s="25">
        <f t="shared" si="0"/>
        <v>45711</v>
      </c>
      <c r="V5" s="26">
        <f>U5+1</f>
        <v>45712</v>
      </c>
      <c r="W5" s="24">
        <f>V5+1</f>
        <v>45713</v>
      </c>
      <c r="X5" s="24">
        <f t="shared" si="0"/>
        <v>45714</v>
      </c>
      <c r="Y5" s="24">
        <f t="shared" si="0"/>
        <v>45715</v>
      </c>
      <c r="Z5" s="24">
        <f t="shared" si="0"/>
        <v>45716</v>
      </c>
      <c r="AA5" s="24">
        <f t="shared" si="0"/>
        <v>45717</v>
      </c>
      <c r="AB5" s="25">
        <f t="shared" si="0"/>
        <v>45718</v>
      </c>
      <c r="AC5" s="26">
        <f>AB5+1</f>
        <v>45719</v>
      </c>
      <c r="AD5" s="24">
        <f>AC5+1</f>
        <v>45720</v>
      </c>
      <c r="AE5" s="24">
        <f t="shared" si="0"/>
        <v>45721</v>
      </c>
      <c r="AF5" s="24">
        <f t="shared" si="0"/>
        <v>45722</v>
      </c>
      <c r="AG5" s="24">
        <f t="shared" si="0"/>
        <v>45723</v>
      </c>
      <c r="AH5" s="24">
        <f t="shared" si="0"/>
        <v>45724</v>
      </c>
      <c r="AI5" s="25">
        <f t="shared" si="0"/>
        <v>45725</v>
      </c>
      <c r="AJ5" s="26">
        <f>AI5+1</f>
        <v>45726</v>
      </c>
      <c r="AK5" s="24">
        <f>AJ5+1</f>
        <v>45727</v>
      </c>
      <c r="AL5" s="24">
        <f t="shared" si="0"/>
        <v>45728</v>
      </c>
      <c r="AM5" s="24">
        <f t="shared" si="0"/>
        <v>45729</v>
      </c>
      <c r="AN5" s="24">
        <f t="shared" si="0"/>
        <v>45730</v>
      </c>
      <c r="AO5" s="24">
        <f t="shared" si="0"/>
        <v>45731</v>
      </c>
      <c r="AP5" s="25">
        <f t="shared" si="0"/>
        <v>45732</v>
      </c>
      <c r="AQ5" s="26">
        <f>AP5+1</f>
        <v>45733</v>
      </c>
      <c r="AR5" s="24">
        <f>AQ5+1</f>
        <v>45734</v>
      </c>
      <c r="AS5" s="24">
        <f t="shared" si="0"/>
        <v>45735</v>
      </c>
      <c r="AT5" s="24">
        <f t="shared" si="0"/>
        <v>45736</v>
      </c>
      <c r="AU5" s="24">
        <f t="shared" si="0"/>
        <v>45737</v>
      </c>
      <c r="AV5" s="24">
        <f t="shared" si="0"/>
        <v>45738</v>
      </c>
      <c r="AW5" s="25">
        <f t="shared" si="0"/>
        <v>45739</v>
      </c>
      <c r="AX5" s="26">
        <f>AW5+1</f>
        <v>45740</v>
      </c>
      <c r="AY5" s="24">
        <f>AX5+1</f>
        <v>45741</v>
      </c>
      <c r="AZ5" s="24">
        <f t="shared" si="0"/>
        <v>45742</v>
      </c>
      <c r="BA5" s="24">
        <f t="shared" si="0"/>
        <v>45743</v>
      </c>
      <c r="BB5" s="24">
        <f t="shared" si="0"/>
        <v>45744</v>
      </c>
      <c r="BC5" s="24">
        <f t="shared" si="0"/>
        <v>45745</v>
      </c>
      <c r="BD5" s="25">
        <f t="shared" si="0"/>
        <v>45746</v>
      </c>
      <c r="BE5" s="26">
        <f>BD5+1</f>
        <v>45747</v>
      </c>
      <c r="BF5" s="24">
        <f>BE5+1</f>
        <v>45748</v>
      </c>
      <c r="BG5" s="24">
        <f t="shared" ref="BG5:BK5" si="1">BF5+1</f>
        <v>45749</v>
      </c>
      <c r="BH5" s="24">
        <f t="shared" si="1"/>
        <v>45750</v>
      </c>
      <c r="BI5" s="24">
        <f t="shared" si="1"/>
        <v>45751</v>
      </c>
      <c r="BJ5" s="24">
        <f t="shared" si="1"/>
        <v>45752</v>
      </c>
      <c r="BK5" s="25">
        <f t="shared" si="1"/>
        <v>45753</v>
      </c>
      <c r="BL5" s="26">
        <f>BK5+1</f>
        <v>45754</v>
      </c>
      <c r="BM5" s="24">
        <f>BL5+1</f>
        <v>45755</v>
      </c>
      <c r="BN5" s="24">
        <f t="shared" ref="BN5:BR5" si="2">BM5+1</f>
        <v>45756</v>
      </c>
      <c r="BO5" s="24">
        <f t="shared" si="2"/>
        <v>45757</v>
      </c>
      <c r="BP5" s="24">
        <f t="shared" si="2"/>
        <v>45758</v>
      </c>
      <c r="BQ5" s="24">
        <f t="shared" si="2"/>
        <v>45759</v>
      </c>
      <c r="BR5" s="24">
        <f t="shared" si="2"/>
        <v>45760</v>
      </c>
      <c r="BS5" s="26">
        <f>BR5+1</f>
        <v>45761</v>
      </c>
      <c r="BT5" s="24">
        <f>BS5+1</f>
        <v>45762</v>
      </c>
      <c r="BU5" s="24">
        <f t="shared" ref="BU5" si="3">BT5+1</f>
        <v>45763</v>
      </c>
      <c r="BV5" s="24">
        <f t="shared" ref="BV5" si="4">BU5+1</f>
        <v>45764</v>
      </c>
      <c r="BW5" s="24">
        <f t="shared" ref="BW5" si="5">BV5+1</f>
        <v>45765</v>
      </c>
      <c r="BX5" s="24">
        <f t="shared" ref="BX5" si="6">BW5+1</f>
        <v>45766</v>
      </c>
      <c r="BY5" s="24">
        <f t="shared" ref="BY5" si="7">BX5+1</f>
        <v>45767</v>
      </c>
      <c r="BZ5" s="26">
        <f>BY5+1</f>
        <v>45768</v>
      </c>
      <c r="CA5" s="24">
        <f>BZ5+1</f>
        <v>45769</v>
      </c>
      <c r="CB5" s="24">
        <f t="shared" ref="CB5" si="8">CA5+1</f>
        <v>45770</v>
      </c>
      <c r="CC5" s="24">
        <f t="shared" ref="CC5" si="9">CB5+1</f>
        <v>45771</v>
      </c>
      <c r="CD5" s="24">
        <f t="shared" ref="CD5" si="10">CC5+1</f>
        <v>45772</v>
      </c>
      <c r="CE5" s="24">
        <f t="shared" ref="CE5" si="11">CD5+1</f>
        <v>45773</v>
      </c>
      <c r="CF5" s="24">
        <f t="shared" ref="CF5" si="12">CE5+1</f>
        <v>45774</v>
      </c>
      <c r="CG5" s="26">
        <f>CF5+1</f>
        <v>45775</v>
      </c>
      <c r="CH5" s="24">
        <f>CG5+1</f>
        <v>45776</v>
      </c>
      <c r="CI5" s="24">
        <f t="shared" ref="CI5" si="13">CH5+1</f>
        <v>45777</v>
      </c>
      <c r="CJ5" s="24">
        <f t="shared" ref="CJ5" si="14">CI5+1</f>
        <v>45778</v>
      </c>
      <c r="CK5" s="24">
        <f t="shared" ref="CK5" si="15">CJ5+1</f>
        <v>45779</v>
      </c>
      <c r="CL5" s="24">
        <f t="shared" ref="CL5" si="16">CK5+1</f>
        <v>45780</v>
      </c>
      <c r="CM5" s="24">
        <f t="shared" ref="CM5" si="17">CL5+1</f>
        <v>45781</v>
      </c>
      <c r="CN5" s="26">
        <f>CM5+1</f>
        <v>45782</v>
      </c>
      <c r="CO5" s="24">
        <f>CN5+1</f>
        <v>45783</v>
      </c>
      <c r="CP5" s="24">
        <f t="shared" ref="CP5" si="18">CO5+1</f>
        <v>45784</v>
      </c>
      <c r="CQ5" s="24">
        <f t="shared" ref="CQ5" si="19">CP5+1</f>
        <v>45785</v>
      </c>
      <c r="CR5" s="24">
        <f t="shared" ref="CR5" si="20">CQ5+1</f>
        <v>45786</v>
      </c>
      <c r="CS5" s="24">
        <f t="shared" ref="CS5" si="21">CR5+1</f>
        <v>45787</v>
      </c>
      <c r="CT5" s="24">
        <f t="shared" ref="CT5" si="22">CS5+1</f>
        <v>45788</v>
      </c>
      <c r="CU5" s="26">
        <f>CT5+1</f>
        <v>45789</v>
      </c>
      <c r="CV5" s="24">
        <f>CU5+1</f>
        <v>45790</v>
      </c>
      <c r="CW5" s="24">
        <f t="shared" ref="CW5" si="23">CV5+1</f>
        <v>45791</v>
      </c>
      <c r="CX5" s="24">
        <f t="shared" ref="CX5" si="24">CW5+1</f>
        <v>45792</v>
      </c>
      <c r="CY5" s="24">
        <f t="shared" ref="CY5" si="25">CX5+1</f>
        <v>45793</v>
      </c>
      <c r="CZ5" s="24">
        <f t="shared" ref="CZ5" si="26">CY5+1</f>
        <v>45794</v>
      </c>
      <c r="DA5" s="24">
        <f t="shared" ref="DA5" si="27">CZ5+1</f>
        <v>45795</v>
      </c>
      <c r="DB5" s="26">
        <f>DA5+1</f>
        <v>45796</v>
      </c>
      <c r="DC5" s="24">
        <f>DB5+1</f>
        <v>45797</v>
      </c>
      <c r="DD5" s="24">
        <f t="shared" ref="DD5" si="28">DC5+1</f>
        <v>45798</v>
      </c>
      <c r="DE5" s="24">
        <f t="shared" ref="DE5" si="29">DD5+1</f>
        <v>45799</v>
      </c>
      <c r="DF5" s="24">
        <f t="shared" ref="DF5" si="30">DE5+1</f>
        <v>45800</v>
      </c>
      <c r="DG5" s="24">
        <f t="shared" ref="DG5" si="31">DF5+1</f>
        <v>45801</v>
      </c>
      <c r="DH5" s="24">
        <f t="shared" ref="DH5" si="32">DG5+1</f>
        <v>45802</v>
      </c>
      <c r="DI5" s="26">
        <f>DH5+1</f>
        <v>45803</v>
      </c>
      <c r="DJ5" s="24">
        <f>DI5+1</f>
        <v>45804</v>
      </c>
      <c r="DK5" s="24">
        <f t="shared" ref="DK5" si="33">DJ5+1</f>
        <v>45805</v>
      </c>
      <c r="DL5" s="24">
        <f t="shared" ref="DL5" si="34">DK5+1</f>
        <v>45806</v>
      </c>
      <c r="DM5" s="24">
        <f t="shared" ref="DM5" si="35">DL5+1</f>
        <v>45807</v>
      </c>
      <c r="DN5" s="24">
        <f t="shared" ref="DN5" si="36">DM5+1</f>
        <v>45808</v>
      </c>
      <c r="DO5" s="24">
        <f t="shared" ref="DO5" si="37">DN5+1</f>
        <v>45809</v>
      </c>
      <c r="DP5" s="26">
        <f>DO5+1</f>
        <v>45810</v>
      </c>
      <c r="DQ5" s="24">
        <f>DP5+1</f>
        <v>45811</v>
      </c>
      <c r="DR5" s="24">
        <f t="shared" ref="DR5" si="38">DQ5+1</f>
        <v>45812</v>
      </c>
      <c r="DS5" s="24">
        <f t="shared" ref="DS5" si="39">DR5+1</f>
        <v>45813</v>
      </c>
      <c r="DT5" s="24">
        <f t="shared" ref="DT5" si="40">DS5+1</f>
        <v>45814</v>
      </c>
      <c r="DU5" s="24">
        <f t="shared" ref="DU5" si="41">DT5+1</f>
        <v>45815</v>
      </c>
      <c r="DV5" s="24">
        <f t="shared" ref="DV5" si="42">DU5+1</f>
        <v>45816</v>
      </c>
      <c r="DW5" s="26">
        <f>DV5+1</f>
        <v>45817</v>
      </c>
      <c r="DX5" s="24">
        <f>DW5+1</f>
        <v>45818</v>
      </c>
      <c r="DY5" s="24">
        <f t="shared" ref="DY5" si="43">DX5+1</f>
        <v>45819</v>
      </c>
      <c r="DZ5" s="24">
        <f t="shared" ref="DZ5" si="44">DY5+1</f>
        <v>45820</v>
      </c>
      <c r="EA5" s="24">
        <f t="shared" ref="EA5" si="45">DZ5+1</f>
        <v>45821</v>
      </c>
      <c r="EB5" s="24">
        <f t="shared" ref="EB5" si="46">EA5+1</f>
        <v>45822</v>
      </c>
      <c r="EC5" s="24">
        <f t="shared" ref="EC5" si="47">EB5+1</f>
        <v>45823</v>
      </c>
      <c r="ED5" s="26">
        <f>EC5+1</f>
        <v>45824</v>
      </c>
      <c r="EE5" s="24">
        <f>ED5+1</f>
        <v>45825</v>
      </c>
      <c r="EF5" s="24">
        <f t="shared" ref="EF5" si="48">EE5+1</f>
        <v>45826</v>
      </c>
      <c r="EG5" s="24">
        <f t="shared" ref="EG5" si="49">EF5+1</f>
        <v>45827</v>
      </c>
      <c r="EH5" s="24">
        <f t="shared" ref="EH5" si="50">EG5+1</f>
        <v>45828</v>
      </c>
      <c r="EI5" s="24">
        <f t="shared" ref="EI5" si="51">EH5+1</f>
        <v>45829</v>
      </c>
      <c r="EJ5" s="24">
        <f t="shared" ref="EJ5" si="52">EI5+1</f>
        <v>45830</v>
      </c>
      <c r="EK5" s="26">
        <f>EJ5+1</f>
        <v>45831</v>
      </c>
      <c r="EL5" s="24">
        <f>EK5+1</f>
        <v>45832</v>
      </c>
      <c r="EM5" s="24">
        <f t="shared" ref="EM5" si="53">EL5+1</f>
        <v>45833</v>
      </c>
      <c r="EN5" s="24">
        <f t="shared" ref="EN5" si="54">EM5+1</f>
        <v>45834</v>
      </c>
      <c r="EO5" s="24">
        <f t="shared" ref="EO5" si="55">EN5+1</f>
        <v>45835</v>
      </c>
      <c r="EP5" s="24">
        <f t="shared" ref="EP5" si="56">EO5+1</f>
        <v>45836</v>
      </c>
      <c r="EQ5" s="24">
        <f t="shared" ref="EQ5" si="57">EP5+1</f>
        <v>45837</v>
      </c>
      <c r="ER5" s="26">
        <f>EQ5+1</f>
        <v>45838</v>
      </c>
      <c r="ES5" s="24">
        <f>ER5+1</f>
        <v>45839</v>
      </c>
      <c r="ET5" s="24">
        <f t="shared" ref="ET5" si="58">ES5+1</f>
        <v>45840</v>
      </c>
      <c r="EU5" s="24">
        <f t="shared" ref="EU5" si="59">ET5+1</f>
        <v>45841</v>
      </c>
      <c r="EV5" s="24">
        <f t="shared" ref="EV5" si="60">EU5+1</f>
        <v>45842</v>
      </c>
      <c r="EW5" s="24">
        <f t="shared" ref="EW5" si="61">EV5+1</f>
        <v>45843</v>
      </c>
      <c r="EX5" s="24">
        <f t="shared" ref="EX5" si="62">EW5+1</f>
        <v>45844</v>
      </c>
    </row>
    <row r="6" spans="1:154" s="21" customFormat="1" ht="15" customHeight="1" thickBot="1" x14ac:dyDescent="0.2">
      <c r="A6" s="102"/>
      <c r="B6" s="127"/>
      <c r="C6" s="131"/>
      <c r="D6" s="125"/>
      <c r="E6" s="107"/>
      <c r="F6" s="107"/>
      <c r="G6" s="104"/>
      <c r="H6" s="106"/>
      <c r="I6" s="149"/>
      <c r="J6" s="127"/>
      <c r="K6" s="106"/>
      <c r="L6" s="107"/>
      <c r="O6" s="27" t="str">
        <f t="shared" ref="O6:AT6" si="63">LEFT(TEXT(O5,"ddd"),1)</f>
        <v>M</v>
      </c>
      <c r="P6" s="28" t="str">
        <f t="shared" si="63"/>
        <v>T</v>
      </c>
      <c r="Q6" s="28" t="str">
        <f t="shared" si="63"/>
        <v>W</v>
      </c>
      <c r="R6" s="28" t="str">
        <f t="shared" si="63"/>
        <v>T</v>
      </c>
      <c r="S6" s="28" t="str">
        <f t="shared" si="63"/>
        <v>F</v>
      </c>
      <c r="T6" s="28" t="str">
        <f t="shared" si="63"/>
        <v>S</v>
      </c>
      <c r="U6" s="28" t="str">
        <f t="shared" si="63"/>
        <v>S</v>
      </c>
      <c r="V6" s="28" t="str">
        <f t="shared" si="63"/>
        <v>M</v>
      </c>
      <c r="W6" s="28" t="str">
        <f t="shared" si="63"/>
        <v>T</v>
      </c>
      <c r="X6" s="28" t="str">
        <f t="shared" si="63"/>
        <v>W</v>
      </c>
      <c r="Y6" s="28" t="str">
        <f t="shared" si="63"/>
        <v>T</v>
      </c>
      <c r="Z6" s="28" t="str">
        <f t="shared" si="63"/>
        <v>F</v>
      </c>
      <c r="AA6" s="28" t="str">
        <f t="shared" si="63"/>
        <v>S</v>
      </c>
      <c r="AB6" s="28" t="str">
        <f t="shared" si="63"/>
        <v>S</v>
      </c>
      <c r="AC6" s="28" t="str">
        <f t="shared" si="63"/>
        <v>M</v>
      </c>
      <c r="AD6" s="28" t="str">
        <f t="shared" si="63"/>
        <v>T</v>
      </c>
      <c r="AE6" s="28" t="str">
        <f t="shared" si="63"/>
        <v>W</v>
      </c>
      <c r="AF6" s="28" t="str">
        <f t="shared" si="63"/>
        <v>T</v>
      </c>
      <c r="AG6" s="28" t="str">
        <f t="shared" si="63"/>
        <v>F</v>
      </c>
      <c r="AH6" s="28" t="str">
        <f t="shared" si="63"/>
        <v>S</v>
      </c>
      <c r="AI6" s="28" t="str">
        <f t="shared" si="63"/>
        <v>S</v>
      </c>
      <c r="AJ6" s="28" t="str">
        <f t="shared" si="63"/>
        <v>M</v>
      </c>
      <c r="AK6" s="28" t="str">
        <f t="shared" si="63"/>
        <v>T</v>
      </c>
      <c r="AL6" s="28" t="str">
        <f t="shared" si="63"/>
        <v>W</v>
      </c>
      <c r="AM6" s="28" t="str">
        <f t="shared" si="63"/>
        <v>T</v>
      </c>
      <c r="AN6" s="28" t="str">
        <f t="shared" si="63"/>
        <v>F</v>
      </c>
      <c r="AO6" s="28" t="str">
        <f t="shared" si="63"/>
        <v>S</v>
      </c>
      <c r="AP6" s="28" t="str">
        <f t="shared" si="63"/>
        <v>S</v>
      </c>
      <c r="AQ6" s="28" t="str">
        <f t="shared" si="63"/>
        <v>M</v>
      </c>
      <c r="AR6" s="28" t="str">
        <f t="shared" si="63"/>
        <v>T</v>
      </c>
      <c r="AS6" s="28" t="str">
        <f t="shared" si="63"/>
        <v>W</v>
      </c>
      <c r="AT6" s="28" t="str">
        <f t="shared" si="63"/>
        <v>T</v>
      </c>
      <c r="AU6" s="28" t="str">
        <f t="shared" ref="AU6:BR6" si="64">LEFT(TEXT(AU5,"ddd"),1)</f>
        <v>F</v>
      </c>
      <c r="AV6" s="28" t="str">
        <f t="shared" si="64"/>
        <v>S</v>
      </c>
      <c r="AW6" s="28" t="str">
        <f t="shared" si="64"/>
        <v>S</v>
      </c>
      <c r="AX6" s="28" t="str">
        <f t="shared" si="64"/>
        <v>M</v>
      </c>
      <c r="AY6" s="28" t="str">
        <f t="shared" si="64"/>
        <v>T</v>
      </c>
      <c r="AZ6" s="28" t="str">
        <f t="shared" si="64"/>
        <v>W</v>
      </c>
      <c r="BA6" s="28" t="str">
        <f t="shared" si="64"/>
        <v>T</v>
      </c>
      <c r="BB6" s="28" t="str">
        <f t="shared" si="64"/>
        <v>F</v>
      </c>
      <c r="BC6" s="28" t="str">
        <f t="shared" si="64"/>
        <v>S</v>
      </c>
      <c r="BD6" s="28" t="str">
        <f t="shared" si="64"/>
        <v>S</v>
      </c>
      <c r="BE6" s="28" t="str">
        <f t="shared" si="64"/>
        <v>M</v>
      </c>
      <c r="BF6" s="28" t="str">
        <f t="shared" si="64"/>
        <v>T</v>
      </c>
      <c r="BG6" s="28" t="str">
        <f t="shared" si="64"/>
        <v>W</v>
      </c>
      <c r="BH6" s="28" t="str">
        <f t="shared" si="64"/>
        <v>T</v>
      </c>
      <c r="BI6" s="28" t="str">
        <f t="shared" si="64"/>
        <v>F</v>
      </c>
      <c r="BJ6" s="28" t="str">
        <f t="shared" si="64"/>
        <v>S</v>
      </c>
      <c r="BK6" s="28" t="str">
        <f t="shared" si="64"/>
        <v>S</v>
      </c>
      <c r="BL6" s="28" t="str">
        <f t="shared" si="64"/>
        <v>M</v>
      </c>
      <c r="BM6" s="28" t="str">
        <f t="shared" si="64"/>
        <v>T</v>
      </c>
      <c r="BN6" s="28" t="str">
        <f t="shared" si="64"/>
        <v>W</v>
      </c>
      <c r="BO6" s="28" t="str">
        <f t="shared" si="64"/>
        <v>T</v>
      </c>
      <c r="BP6" s="28" t="str">
        <f t="shared" si="64"/>
        <v>F</v>
      </c>
      <c r="BQ6" s="28" t="str">
        <f t="shared" si="64"/>
        <v>S</v>
      </c>
      <c r="BR6" s="29" t="str">
        <f t="shared" si="64"/>
        <v>S</v>
      </c>
      <c r="BS6" s="28" t="str">
        <f t="shared" ref="BS6:ED6" si="65">LEFT(TEXT(BS5,"ddd"),1)</f>
        <v>M</v>
      </c>
      <c r="BT6" s="28" t="str">
        <f t="shared" si="65"/>
        <v>T</v>
      </c>
      <c r="BU6" s="28" t="str">
        <f t="shared" si="65"/>
        <v>W</v>
      </c>
      <c r="BV6" s="28" t="str">
        <f t="shared" si="65"/>
        <v>T</v>
      </c>
      <c r="BW6" s="28" t="str">
        <f t="shared" si="65"/>
        <v>F</v>
      </c>
      <c r="BX6" s="28" t="str">
        <f t="shared" si="65"/>
        <v>S</v>
      </c>
      <c r="BY6" s="29" t="str">
        <f t="shared" si="65"/>
        <v>S</v>
      </c>
      <c r="BZ6" s="28" t="str">
        <f t="shared" si="65"/>
        <v>M</v>
      </c>
      <c r="CA6" s="28" t="str">
        <f t="shared" si="65"/>
        <v>T</v>
      </c>
      <c r="CB6" s="28" t="str">
        <f t="shared" si="65"/>
        <v>W</v>
      </c>
      <c r="CC6" s="28" t="str">
        <f t="shared" si="65"/>
        <v>T</v>
      </c>
      <c r="CD6" s="28" t="str">
        <f t="shared" si="65"/>
        <v>F</v>
      </c>
      <c r="CE6" s="28" t="str">
        <f t="shared" si="65"/>
        <v>S</v>
      </c>
      <c r="CF6" s="29" t="str">
        <f t="shared" si="65"/>
        <v>S</v>
      </c>
      <c r="CG6" s="28" t="str">
        <f t="shared" si="65"/>
        <v>M</v>
      </c>
      <c r="CH6" s="28" t="str">
        <f t="shared" si="65"/>
        <v>T</v>
      </c>
      <c r="CI6" s="28" t="str">
        <f t="shared" si="65"/>
        <v>W</v>
      </c>
      <c r="CJ6" s="28" t="str">
        <f t="shared" si="65"/>
        <v>T</v>
      </c>
      <c r="CK6" s="28" t="str">
        <f t="shared" si="65"/>
        <v>F</v>
      </c>
      <c r="CL6" s="28" t="str">
        <f t="shared" si="65"/>
        <v>S</v>
      </c>
      <c r="CM6" s="29" t="str">
        <f t="shared" si="65"/>
        <v>S</v>
      </c>
      <c r="CN6" s="28" t="str">
        <f t="shared" si="65"/>
        <v>M</v>
      </c>
      <c r="CO6" s="28" t="str">
        <f t="shared" si="65"/>
        <v>T</v>
      </c>
      <c r="CP6" s="28" t="str">
        <f t="shared" si="65"/>
        <v>W</v>
      </c>
      <c r="CQ6" s="28" t="str">
        <f t="shared" si="65"/>
        <v>T</v>
      </c>
      <c r="CR6" s="28" t="str">
        <f t="shared" si="65"/>
        <v>F</v>
      </c>
      <c r="CS6" s="28" t="str">
        <f t="shared" si="65"/>
        <v>S</v>
      </c>
      <c r="CT6" s="29" t="str">
        <f t="shared" si="65"/>
        <v>S</v>
      </c>
      <c r="CU6" s="28" t="str">
        <f t="shared" si="65"/>
        <v>M</v>
      </c>
      <c r="CV6" s="28" t="str">
        <f t="shared" si="65"/>
        <v>T</v>
      </c>
      <c r="CW6" s="28" t="str">
        <f t="shared" si="65"/>
        <v>W</v>
      </c>
      <c r="CX6" s="28" t="str">
        <f t="shared" si="65"/>
        <v>T</v>
      </c>
      <c r="CY6" s="28" t="str">
        <f t="shared" si="65"/>
        <v>F</v>
      </c>
      <c r="CZ6" s="28" t="str">
        <f t="shared" si="65"/>
        <v>S</v>
      </c>
      <c r="DA6" s="29" t="str">
        <f t="shared" si="65"/>
        <v>S</v>
      </c>
      <c r="DB6" s="28" t="str">
        <f t="shared" si="65"/>
        <v>M</v>
      </c>
      <c r="DC6" s="28" t="str">
        <f t="shared" si="65"/>
        <v>T</v>
      </c>
      <c r="DD6" s="28" t="str">
        <f t="shared" si="65"/>
        <v>W</v>
      </c>
      <c r="DE6" s="28" t="str">
        <f t="shared" si="65"/>
        <v>T</v>
      </c>
      <c r="DF6" s="28" t="str">
        <f t="shared" si="65"/>
        <v>F</v>
      </c>
      <c r="DG6" s="28" t="str">
        <f t="shared" si="65"/>
        <v>S</v>
      </c>
      <c r="DH6" s="29" t="str">
        <f t="shared" si="65"/>
        <v>S</v>
      </c>
      <c r="DI6" s="28" t="str">
        <f t="shared" si="65"/>
        <v>M</v>
      </c>
      <c r="DJ6" s="28" t="str">
        <f t="shared" si="65"/>
        <v>T</v>
      </c>
      <c r="DK6" s="28" t="str">
        <f t="shared" si="65"/>
        <v>W</v>
      </c>
      <c r="DL6" s="28" t="str">
        <f t="shared" si="65"/>
        <v>T</v>
      </c>
      <c r="DM6" s="28" t="str">
        <f t="shared" si="65"/>
        <v>F</v>
      </c>
      <c r="DN6" s="28" t="str">
        <f t="shared" si="65"/>
        <v>S</v>
      </c>
      <c r="DO6" s="29" t="str">
        <f t="shared" si="65"/>
        <v>S</v>
      </c>
      <c r="DP6" s="28" t="str">
        <f t="shared" si="65"/>
        <v>M</v>
      </c>
      <c r="DQ6" s="28" t="str">
        <f t="shared" si="65"/>
        <v>T</v>
      </c>
      <c r="DR6" s="28" t="str">
        <f t="shared" si="65"/>
        <v>W</v>
      </c>
      <c r="DS6" s="28" t="str">
        <f t="shared" si="65"/>
        <v>T</v>
      </c>
      <c r="DT6" s="28" t="str">
        <f t="shared" si="65"/>
        <v>F</v>
      </c>
      <c r="DU6" s="28" t="str">
        <f t="shared" si="65"/>
        <v>S</v>
      </c>
      <c r="DV6" s="29" t="str">
        <f t="shared" si="65"/>
        <v>S</v>
      </c>
      <c r="DW6" s="28" t="str">
        <f t="shared" si="65"/>
        <v>M</v>
      </c>
      <c r="DX6" s="28" t="str">
        <f t="shared" si="65"/>
        <v>T</v>
      </c>
      <c r="DY6" s="28" t="str">
        <f t="shared" si="65"/>
        <v>W</v>
      </c>
      <c r="DZ6" s="28" t="str">
        <f t="shared" si="65"/>
        <v>T</v>
      </c>
      <c r="EA6" s="28" t="str">
        <f t="shared" si="65"/>
        <v>F</v>
      </c>
      <c r="EB6" s="28" t="str">
        <f t="shared" si="65"/>
        <v>S</v>
      </c>
      <c r="EC6" s="29" t="str">
        <f t="shared" si="65"/>
        <v>S</v>
      </c>
      <c r="ED6" s="28" t="str">
        <f t="shared" si="65"/>
        <v>M</v>
      </c>
      <c r="EE6" s="28" t="str">
        <f t="shared" ref="EE6:EX6" si="66">LEFT(TEXT(EE5,"ddd"),1)</f>
        <v>T</v>
      </c>
      <c r="EF6" s="28" t="str">
        <f t="shared" si="66"/>
        <v>W</v>
      </c>
      <c r="EG6" s="28" t="str">
        <f t="shared" si="66"/>
        <v>T</v>
      </c>
      <c r="EH6" s="28" t="str">
        <f t="shared" si="66"/>
        <v>F</v>
      </c>
      <c r="EI6" s="28" t="str">
        <f t="shared" si="66"/>
        <v>S</v>
      </c>
      <c r="EJ6" s="29" t="str">
        <f t="shared" si="66"/>
        <v>S</v>
      </c>
      <c r="EK6" s="28" t="str">
        <f t="shared" si="66"/>
        <v>M</v>
      </c>
      <c r="EL6" s="28" t="str">
        <f t="shared" si="66"/>
        <v>T</v>
      </c>
      <c r="EM6" s="28" t="str">
        <f t="shared" si="66"/>
        <v>W</v>
      </c>
      <c r="EN6" s="28" t="str">
        <f t="shared" si="66"/>
        <v>T</v>
      </c>
      <c r="EO6" s="28" t="str">
        <f t="shared" si="66"/>
        <v>F</v>
      </c>
      <c r="EP6" s="28" t="str">
        <f t="shared" si="66"/>
        <v>S</v>
      </c>
      <c r="EQ6" s="29" t="str">
        <f t="shared" si="66"/>
        <v>S</v>
      </c>
      <c r="ER6" s="28" t="str">
        <f t="shared" si="66"/>
        <v>M</v>
      </c>
      <c r="ES6" s="28" t="str">
        <f t="shared" si="66"/>
        <v>T</v>
      </c>
      <c r="ET6" s="28" t="str">
        <f t="shared" si="66"/>
        <v>W</v>
      </c>
      <c r="EU6" s="28" t="str">
        <f t="shared" si="66"/>
        <v>T</v>
      </c>
      <c r="EV6" s="28" t="str">
        <f t="shared" si="66"/>
        <v>F</v>
      </c>
      <c r="EW6" s="28" t="str">
        <f t="shared" si="66"/>
        <v>S</v>
      </c>
      <c r="EX6" s="29" t="str">
        <f t="shared" si="66"/>
        <v>S</v>
      </c>
    </row>
    <row r="7" spans="1:154" s="33" customFormat="1" ht="30" customHeight="1" thickBot="1" x14ac:dyDescent="0.2">
      <c r="A7" s="12"/>
      <c r="B7" s="83"/>
      <c r="C7" s="132" t="s">
        <v>20</v>
      </c>
      <c r="D7" s="83"/>
      <c r="E7" s="83"/>
      <c r="F7" s="83"/>
      <c r="G7" s="30"/>
      <c r="H7" s="31"/>
      <c r="I7" s="86"/>
      <c r="J7" s="89"/>
      <c r="K7" s="86"/>
      <c r="L7" s="89"/>
      <c r="M7" s="13"/>
      <c r="N7" s="3" t="str">
        <f t="shared" ref="N7:N13" si="67">IF(OR(ISBLANK(task_start),ISBLANK(task_end)),"",task_end-task_start+1)</f>
        <v/>
      </c>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row>
    <row r="8" spans="1:154" s="33" customFormat="1" ht="30" customHeight="1" thickBot="1" x14ac:dyDescent="0.2">
      <c r="A8" s="12"/>
      <c r="B8" s="34" t="s">
        <v>118</v>
      </c>
      <c r="C8" s="133" t="s">
        <v>25</v>
      </c>
      <c r="D8" s="34"/>
      <c r="E8" s="34" t="s">
        <v>64</v>
      </c>
      <c r="F8" s="34" t="s">
        <v>85</v>
      </c>
      <c r="G8" s="35" t="s">
        <v>29</v>
      </c>
      <c r="H8" s="36">
        <v>1</v>
      </c>
      <c r="I8" s="37">
        <f t="shared" ref="I8:K8" si="68">Project_Start</f>
        <v>45705</v>
      </c>
      <c r="J8" s="37">
        <v>45709</v>
      </c>
      <c r="K8" s="37">
        <f t="shared" si="68"/>
        <v>45705</v>
      </c>
      <c r="L8" s="37">
        <v>45709</v>
      </c>
      <c r="M8" s="148">
        <f ca="1">IF(AND(TODAY()&gt;L8, H8&lt;1), -1, IF(H8=1, 1, 0))</f>
        <v>1</v>
      </c>
      <c r="N8" s="3">
        <f t="shared" si="67"/>
        <v>5</v>
      </c>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row>
    <row r="9" spans="1:154" s="33" customFormat="1" ht="30" customHeight="1" thickBot="1" x14ac:dyDescent="0.2">
      <c r="A9" s="12"/>
      <c r="B9" s="34" t="s">
        <v>119</v>
      </c>
      <c r="C9" s="134" t="s">
        <v>21</v>
      </c>
      <c r="D9" s="34"/>
      <c r="E9" s="34" t="s">
        <v>64</v>
      </c>
      <c r="F9" s="34" t="s">
        <v>85</v>
      </c>
      <c r="G9" s="39" t="s">
        <v>29</v>
      </c>
      <c r="H9" s="40">
        <v>0</v>
      </c>
      <c r="I9" s="37"/>
      <c r="J9" s="37"/>
      <c r="K9" s="37">
        <f>Project_Start</f>
        <v>45705</v>
      </c>
      <c r="L9" s="37">
        <v>45709</v>
      </c>
      <c r="M9" s="148">
        <f ca="1">IF(AND(TODAY()&gt;L9, H9&lt;1), -1, IF(H9=1, 1, 0))</f>
        <v>-1</v>
      </c>
      <c r="N9" s="3">
        <f t="shared" si="67"/>
        <v>5</v>
      </c>
      <c r="O9" s="38"/>
      <c r="P9" s="38"/>
      <c r="Q9" s="38"/>
      <c r="R9" s="38"/>
      <c r="S9" s="38"/>
      <c r="T9" s="38"/>
      <c r="U9" s="38"/>
      <c r="V9" s="38"/>
      <c r="W9" s="38"/>
      <c r="X9" s="38"/>
      <c r="Y9" s="38"/>
      <c r="Z9" s="38"/>
      <c r="AA9" s="42"/>
      <c r="AB9" s="42"/>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row>
    <row r="10" spans="1:154" s="33" customFormat="1" ht="30" customHeight="1" thickBot="1" x14ac:dyDescent="0.2">
      <c r="A10" s="11"/>
      <c r="B10" s="34" t="s">
        <v>120</v>
      </c>
      <c r="C10" s="134" t="s">
        <v>110</v>
      </c>
      <c r="D10" s="34"/>
      <c r="E10" s="34" t="s">
        <v>73</v>
      </c>
      <c r="F10" s="34" t="s">
        <v>85</v>
      </c>
      <c r="G10" s="39" t="s">
        <v>176</v>
      </c>
      <c r="H10" s="40">
        <v>0</v>
      </c>
      <c r="I10" s="150" t="s">
        <v>200</v>
      </c>
      <c r="J10" s="150" t="s">
        <v>201</v>
      </c>
      <c r="K10" s="37">
        <v>45712</v>
      </c>
      <c r="L10" s="37">
        <v>45719</v>
      </c>
      <c r="M10" s="148">
        <f ca="1">IF(AND(TODAY()&gt;L10, H10&lt;1), -1, IF(H10=1, 1, 0))</f>
        <v>0</v>
      </c>
      <c r="N10" s="3">
        <f t="shared" si="67"/>
        <v>8</v>
      </c>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row>
    <row r="11" spans="1:154" s="33" customFormat="1" ht="30" customHeight="1" thickBot="1" x14ac:dyDescent="0.2">
      <c r="A11" s="11"/>
      <c r="B11" s="34" t="s">
        <v>121</v>
      </c>
      <c r="C11" s="134" t="s">
        <v>99</v>
      </c>
      <c r="D11" s="34"/>
      <c r="E11" s="34" t="s">
        <v>75</v>
      </c>
      <c r="F11" s="34" t="s">
        <v>85</v>
      </c>
      <c r="G11" s="39" t="s">
        <v>29</v>
      </c>
      <c r="H11" s="40">
        <v>0</v>
      </c>
      <c r="I11" s="37"/>
      <c r="J11" s="41"/>
      <c r="K11" s="37">
        <v>45712</v>
      </c>
      <c r="L11" s="41">
        <v>45808</v>
      </c>
      <c r="M11" s="148">
        <f ca="1">IF(AND(TODAY()&gt;L11, H11&lt;1), -1, IF(H11=1, 1, 0))</f>
        <v>0</v>
      </c>
      <c r="N11" s="3">
        <f t="shared" si="67"/>
        <v>97</v>
      </c>
      <c r="O11" s="38"/>
      <c r="P11" s="38"/>
      <c r="Q11" s="38"/>
      <c r="R11" s="38"/>
      <c r="S11" s="38"/>
      <c r="T11" s="38"/>
      <c r="U11" s="38"/>
      <c r="V11" s="38"/>
      <c r="W11" s="38"/>
      <c r="X11" s="38"/>
      <c r="Y11" s="38"/>
      <c r="Z11" s="38"/>
      <c r="AA11" s="38"/>
      <c r="AB11" s="38"/>
      <c r="AC11" s="38"/>
      <c r="AD11" s="38"/>
      <c r="AE11" s="42"/>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row>
    <row r="12" spans="1:154" s="33" customFormat="1" ht="30" customHeight="1" thickBot="1" x14ac:dyDescent="0.2">
      <c r="A12" s="11"/>
      <c r="B12" s="34" t="s">
        <v>122</v>
      </c>
      <c r="C12" s="134" t="s">
        <v>31</v>
      </c>
      <c r="D12" s="34"/>
      <c r="E12" s="34" t="s">
        <v>32</v>
      </c>
      <c r="F12" s="34" t="s">
        <v>85</v>
      </c>
      <c r="G12" s="39" t="s">
        <v>29</v>
      </c>
      <c r="H12" s="40">
        <v>1</v>
      </c>
      <c r="I12" s="37">
        <f>Project_Start</f>
        <v>45705</v>
      </c>
      <c r="J12" s="37">
        <v>45709</v>
      </c>
      <c r="K12" s="37">
        <f>Project_Start</f>
        <v>45705</v>
      </c>
      <c r="L12" s="37">
        <v>45709</v>
      </c>
      <c r="M12" s="148">
        <f ca="1">IF(AND(TODAY()&gt;L12, H12&lt;1), -1, IF(H12=1, 1, 0))</f>
        <v>1</v>
      </c>
      <c r="N12" s="3">
        <f t="shared" si="67"/>
        <v>5</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row>
    <row r="13" spans="1:154" s="33" customFormat="1" ht="30" customHeight="1" thickBot="1" x14ac:dyDescent="0.2">
      <c r="A13" s="11"/>
      <c r="B13" s="34" t="s">
        <v>123</v>
      </c>
      <c r="C13" s="134" t="s">
        <v>35</v>
      </c>
      <c r="D13" s="34"/>
      <c r="E13" s="34" t="s">
        <v>64</v>
      </c>
      <c r="F13" s="34" t="s">
        <v>85</v>
      </c>
      <c r="G13" s="39" t="s">
        <v>29</v>
      </c>
      <c r="H13" s="40">
        <v>1</v>
      </c>
      <c r="I13" s="37">
        <f>Project_Start</f>
        <v>45705</v>
      </c>
      <c r="J13" s="41">
        <v>45709</v>
      </c>
      <c r="K13" s="37">
        <f>Project_Start</f>
        <v>45705</v>
      </c>
      <c r="L13" s="41">
        <v>45709</v>
      </c>
      <c r="M13" s="148">
        <f ca="1">IF(AND(TODAY()&gt;L13, H13&lt;1), -1, IF(H13=1, 1, 0))</f>
        <v>1</v>
      </c>
      <c r="N13" s="3">
        <f t="shared" si="67"/>
        <v>5</v>
      </c>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row>
    <row r="14" spans="1:154" s="33" customFormat="1" ht="30" customHeight="1" thickBot="1" x14ac:dyDescent="0.2">
      <c r="A14" s="11"/>
      <c r="B14" s="34" t="s">
        <v>124</v>
      </c>
      <c r="C14" s="134" t="s">
        <v>30</v>
      </c>
      <c r="D14" s="34"/>
      <c r="E14" s="34" t="s">
        <v>32</v>
      </c>
      <c r="F14" s="34" t="s">
        <v>85</v>
      </c>
      <c r="G14" s="39" t="s">
        <v>29</v>
      </c>
      <c r="H14" s="40">
        <v>1</v>
      </c>
      <c r="I14" s="37">
        <f>Project_Start</f>
        <v>45705</v>
      </c>
      <c r="J14" s="37">
        <v>45709</v>
      </c>
      <c r="K14" s="37">
        <f>Project_Start</f>
        <v>45705</v>
      </c>
      <c r="L14" s="37">
        <v>45709</v>
      </c>
      <c r="M14" s="148">
        <f ca="1">IF(AND(TODAY()&gt;L14, H14&lt;1), -1, IF(H14=1, 1, 0))</f>
        <v>1</v>
      </c>
      <c r="N14" s="3"/>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row>
    <row r="15" spans="1:154" s="33" customFormat="1" ht="30" customHeight="1" thickBot="1" x14ac:dyDescent="0.2">
      <c r="A15" s="11"/>
      <c r="B15" s="34" t="s">
        <v>125</v>
      </c>
      <c r="C15" s="134" t="s">
        <v>34</v>
      </c>
      <c r="D15" s="34"/>
      <c r="E15" s="34" t="s">
        <v>64</v>
      </c>
      <c r="F15" s="34" t="s">
        <v>85</v>
      </c>
      <c r="G15" s="39" t="s">
        <v>29</v>
      </c>
      <c r="H15" s="40">
        <v>1</v>
      </c>
      <c r="I15" s="37">
        <f>Project_Start</f>
        <v>45705</v>
      </c>
      <c r="J15" s="37">
        <v>45709</v>
      </c>
      <c r="K15" s="37">
        <f>Project_Start</f>
        <v>45705</v>
      </c>
      <c r="L15" s="37">
        <v>45709</v>
      </c>
      <c r="M15" s="148">
        <f ca="1">IF(AND(TODAY()&gt;L15, H15&lt;1), -1, IF(H15=1, 1, 0))</f>
        <v>1</v>
      </c>
      <c r="N15" s="3"/>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row>
    <row r="16" spans="1:154" s="33" customFormat="1" ht="30" customHeight="1" thickBot="1" x14ac:dyDescent="0.2">
      <c r="A16" s="11"/>
      <c r="B16" s="34" t="s">
        <v>126</v>
      </c>
      <c r="C16" s="134" t="s">
        <v>26</v>
      </c>
      <c r="D16" s="34"/>
      <c r="E16" s="34" t="s">
        <v>64</v>
      </c>
      <c r="F16" s="34" t="s">
        <v>85</v>
      </c>
      <c r="G16" s="39" t="s">
        <v>29</v>
      </c>
      <c r="H16" s="40">
        <v>1</v>
      </c>
      <c r="I16" s="37">
        <f>Project_Start</f>
        <v>45705</v>
      </c>
      <c r="J16" s="37">
        <v>45709</v>
      </c>
      <c r="K16" s="37">
        <f>Project_Start</f>
        <v>45705</v>
      </c>
      <c r="L16" s="37">
        <v>45709</v>
      </c>
      <c r="M16" s="148">
        <f ca="1">IF(AND(TODAY()&gt;L16, H16&lt;1), -1, IF(H16=1, 1, 0))</f>
        <v>1</v>
      </c>
      <c r="N16" s="3"/>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row>
    <row r="17" spans="1:154" s="33" customFormat="1" ht="30" customHeight="1" thickBot="1" x14ac:dyDescent="0.2">
      <c r="A17" s="11"/>
      <c r="B17" s="34"/>
      <c r="C17" s="135" t="s">
        <v>95</v>
      </c>
      <c r="D17" s="121"/>
      <c r="E17" s="34"/>
      <c r="F17" s="34"/>
      <c r="G17" s="39"/>
      <c r="H17" s="40"/>
      <c r="I17" s="37"/>
      <c r="J17" s="37"/>
      <c r="K17" s="37"/>
      <c r="L17" s="37"/>
      <c r="M17" s="148"/>
      <c r="N17" s="3"/>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row>
    <row r="18" spans="1:154" s="33" customFormat="1" ht="37" customHeight="1" thickBot="1" x14ac:dyDescent="0.2">
      <c r="A18" s="11"/>
      <c r="B18" s="34" t="s">
        <v>127</v>
      </c>
      <c r="C18" s="136" t="s">
        <v>52</v>
      </c>
      <c r="D18" s="122"/>
      <c r="E18" s="34" t="s">
        <v>71</v>
      </c>
      <c r="F18" s="34" t="s">
        <v>95</v>
      </c>
      <c r="G18" s="39" t="s">
        <v>29</v>
      </c>
      <c r="H18" s="40">
        <v>0</v>
      </c>
      <c r="I18" s="37">
        <v>45709</v>
      </c>
      <c r="J18" s="37">
        <v>45716</v>
      </c>
      <c r="K18" s="37">
        <v>45709</v>
      </c>
      <c r="L18" s="37">
        <v>45716</v>
      </c>
      <c r="M18" s="148">
        <f ca="1">IF(AND(TODAY()&gt;L18, H18&lt;1), -1, IF(H18=1, 1, 0))</f>
        <v>0</v>
      </c>
      <c r="N18" s="3"/>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row>
    <row r="19" spans="1:154" s="33" customFormat="1" ht="30" customHeight="1" thickBot="1" x14ac:dyDescent="0.2">
      <c r="A19" s="11"/>
      <c r="B19" s="34" t="s">
        <v>128</v>
      </c>
      <c r="C19" s="136" t="s">
        <v>68</v>
      </c>
      <c r="D19" s="122"/>
      <c r="E19" s="34" t="s">
        <v>33</v>
      </c>
      <c r="F19" s="34" t="s">
        <v>95</v>
      </c>
      <c r="G19" s="39" t="s">
        <v>29</v>
      </c>
      <c r="H19" s="40">
        <v>0.8</v>
      </c>
      <c r="I19" s="37">
        <v>45712</v>
      </c>
      <c r="J19" s="37">
        <v>45713</v>
      </c>
      <c r="K19" s="37">
        <v>45707</v>
      </c>
      <c r="L19" s="37">
        <v>45709</v>
      </c>
      <c r="M19" s="148">
        <f ca="1">IF(AND(TODAY()&gt;L19, H19&lt;1), -1, IF(H19=1, 1, 0))</f>
        <v>-1</v>
      </c>
      <c r="N19" s="3"/>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row>
    <row r="20" spans="1:154" s="33" customFormat="1" ht="30" customHeight="1" thickBot="1" x14ac:dyDescent="0.2">
      <c r="A20" s="11"/>
      <c r="B20" s="34" t="s">
        <v>129</v>
      </c>
      <c r="C20" s="136" t="s">
        <v>94</v>
      </c>
      <c r="D20" s="123"/>
      <c r="E20" s="34" t="s">
        <v>70</v>
      </c>
      <c r="F20" s="34" t="s">
        <v>95</v>
      </c>
      <c r="G20" s="39" t="s">
        <v>196</v>
      </c>
      <c r="H20" s="40">
        <v>0</v>
      </c>
      <c r="I20" s="37">
        <v>45740</v>
      </c>
      <c r="J20" s="37">
        <v>45744</v>
      </c>
      <c r="K20" s="37">
        <v>45707</v>
      </c>
      <c r="L20" s="37">
        <v>45735</v>
      </c>
      <c r="M20" s="148">
        <f ca="1">IF(AND(TODAY()&gt;L20, H20&lt;1), -1, IF(H20=1, 1, 0))</f>
        <v>0</v>
      </c>
      <c r="N20" s="3"/>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row>
    <row r="21" spans="1:154" s="33" customFormat="1" ht="30" customHeight="1" thickBot="1" x14ac:dyDescent="0.2">
      <c r="A21" s="11"/>
      <c r="B21" s="34" t="s">
        <v>130</v>
      </c>
      <c r="C21" s="136" t="s">
        <v>104</v>
      </c>
      <c r="D21" s="123"/>
      <c r="E21" s="34" t="s">
        <v>33</v>
      </c>
      <c r="F21" s="34" t="s">
        <v>95</v>
      </c>
      <c r="G21" s="39" t="s">
        <v>197</v>
      </c>
      <c r="H21" s="40">
        <v>0</v>
      </c>
      <c r="I21" s="37">
        <v>45784</v>
      </c>
      <c r="J21" s="37">
        <v>45791</v>
      </c>
      <c r="K21" s="37">
        <v>45712</v>
      </c>
      <c r="L21" s="37">
        <v>45721</v>
      </c>
      <c r="M21" s="148">
        <f ca="1">IF(AND(TODAY()&gt;L21, H21&lt;1), -1, IF(H21=1, 1, 0))</f>
        <v>0</v>
      </c>
      <c r="N21" s="3"/>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row>
    <row r="22" spans="1:154" s="33" customFormat="1" ht="30" customHeight="1" thickBot="1" x14ac:dyDescent="0.2">
      <c r="A22" s="11"/>
      <c r="B22" s="34" t="s">
        <v>131</v>
      </c>
      <c r="C22" s="136" t="s">
        <v>45</v>
      </c>
      <c r="D22" s="123"/>
      <c r="E22" s="34" t="s">
        <v>97</v>
      </c>
      <c r="F22" s="34" t="s">
        <v>95</v>
      </c>
      <c r="G22" s="39" t="s">
        <v>177</v>
      </c>
      <c r="H22" s="40">
        <v>0</v>
      </c>
      <c r="I22" s="37">
        <v>45716</v>
      </c>
      <c r="J22" s="37">
        <v>45730</v>
      </c>
      <c r="K22" s="37">
        <v>45716</v>
      </c>
      <c r="L22" s="37">
        <v>45730</v>
      </c>
      <c r="M22" s="148">
        <f ca="1">IF(AND(TODAY()&gt;L22, H22&lt;1), -1, IF(H22=1, 1, 0))</f>
        <v>0</v>
      </c>
      <c r="N22" s="3"/>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row>
    <row r="23" spans="1:154" s="33" customFormat="1" ht="30" customHeight="1" thickBot="1" x14ac:dyDescent="0.2">
      <c r="A23" s="11"/>
      <c r="B23" s="34"/>
      <c r="C23" s="137" t="s">
        <v>55</v>
      </c>
      <c r="D23" s="123"/>
      <c r="E23" s="34"/>
      <c r="F23" s="34"/>
      <c r="G23" s="39"/>
      <c r="H23" s="40"/>
      <c r="I23" s="37"/>
      <c r="J23" s="37"/>
      <c r="K23" s="37"/>
      <c r="L23" s="37"/>
      <c r="M23" s="148"/>
      <c r="N23" s="3"/>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row>
    <row r="24" spans="1:154" s="33" customFormat="1" ht="30" customHeight="1" thickBot="1" x14ac:dyDescent="0.2">
      <c r="A24" s="11"/>
      <c r="B24" s="34" t="s">
        <v>132</v>
      </c>
      <c r="C24" s="136" t="s">
        <v>91</v>
      </c>
      <c r="D24" s="123"/>
      <c r="E24" s="34" t="s">
        <v>60</v>
      </c>
      <c r="F24" s="34" t="s">
        <v>88</v>
      </c>
      <c r="G24" s="39" t="s">
        <v>176</v>
      </c>
      <c r="H24" s="40">
        <v>0</v>
      </c>
      <c r="I24" s="37">
        <v>45748</v>
      </c>
      <c r="J24" s="37">
        <v>45809</v>
      </c>
      <c r="K24" s="37">
        <v>45712</v>
      </c>
      <c r="L24" s="37">
        <v>45714</v>
      </c>
      <c r="M24" s="148">
        <f ca="1">IF(AND(TODAY()&gt;L24, H24&lt;1), -1, IF(H24=1, 1, 0))</f>
        <v>0</v>
      </c>
      <c r="N24" s="3"/>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row>
    <row r="25" spans="1:154" s="33" customFormat="1" ht="30" customHeight="1" thickBot="1" x14ac:dyDescent="0.2">
      <c r="A25" s="11"/>
      <c r="B25" s="34" t="s">
        <v>133</v>
      </c>
      <c r="C25" s="136" t="s">
        <v>92</v>
      </c>
      <c r="D25" s="123"/>
      <c r="E25" s="34" t="s">
        <v>60</v>
      </c>
      <c r="F25" s="34" t="s">
        <v>88</v>
      </c>
      <c r="G25" s="39" t="s">
        <v>176</v>
      </c>
      <c r="H25" s="40">
        <v>0</v>
      </c>
      <c r="I25" s="37">
        <v>45748</v>
      </c>
      <c r="J25" s="37">
        <v>45809</v>
      </c>
      <c r="K25" s="37">
        <v>45712</v>
      </c>
      <c r="L25" s="37">
        <v>45714</v>
      </c>
      <c r="M25" s="148">
        <f ca="1">IF(AND(TODAY()&gt;L25, H25&lt;1), -1, IF(H25=1, 1, 0))</f>
        <v>0</v>
      </c>
      <c r="N25" s="3"/>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row>
    <row r="26" spans="1:154" s="33" customFormat="1" ht="30" customHeight="1" thickBot="1" x14ac:dyDescent="0.2">
      <c r="A26" s="11"/>
      <c r="B26" s="34" t="s">
        <v>134</v>
      </c>
      <c r="C26" s="136" t="s">
        <v>93</v>
      </c>
      <c r="D26" s="123"/>
      <c r="E26" s="34" t="s">
        <v>60</v>
      </c>
      <c r="F26" s="34" t="s">
        <v>88</v>
      </c>
      <c r="G26" s="39" t="s">
        <v>176</v>
      </c>
      <c r="H26" s="40">
        <v>0</v>
      </c>
      <c r="I26" s="37">
        <v>45748</v>
      </c>
      <c r="J26" s="37">
        <v>45809</v>
      </c>
      <c r="K26" s="37">
        <v>45712</v>
      </c>
      <c r="L26" s="37">
        <v>45714</v>
      </c>
      <c r="M26" s="148">
        <f ca="1">IF(AND(TODAY()&gt;L26, H26&lt;1), -1, IF(H26=1, 1, 0))</f>
        <v>0</v>
      </c>
      <c r="N26" s="3">
        <f>IF(OR(ISBLANK(task_start),ISBLANK(task_end)),"",task_end-task_start+1)</f>
        <v>3</v>
      </c>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row>
    <row r="27" spans="1:154" s="33" customFormat="1" ht="30" customHeight="1" thickBot="1" x14ac:dyDescent="0.2">
      <c r="A27" s="12"/>
      <c r="B27" s="85"/>
      <c r="C27" s="138" t="s">
        <v>59</v>
      </c>
      <c r="D27" s="85"/>
      <c r="E27" s="85"/>
      <c r="F27" s="85"/>
      <c r="G27" s="43"/>
      <c r="H27" s="44"/>
      <c r="I27" s="88"/>
      <c r="J27" s="91"/>
      <c r="K27" s="88"/>
      <c r="L27" s="91"/>
      <c r="M27" s="148"/>
      <c r="N27" s="3" t="str">
        <f>IF(OR(ISBLANK(task_start),ISBLANK(task_end)),"",task_end-task_start+1)</f>
        <v/>
      </c>
    </row>
    <row r="28" spans="1:154" s="33" customFormat="1" ht="30" customHeight="1" thickBot="1" x14ac:dyDescent="0.2">
      <c r="A28" s="12"/>
      <c r="B28" s="101"/>
      <c r="C28" s="139" t="s">
        <v>194</v>
      </c>
      <c r="D28" s="101"/>
      <c r="E28" s="45"/>
      <c r="F28" s="45"/>
      <c r="G28" s="46"/>
      <c r="H28" s="47"/>
      <c r="I28" s="48"/>
      <c r="J28" s="48"/>
      <c r="K28" s="48"/>
      <c r="L28" s="48"/>
      <c r="M28" s="148"/>
      <c r="N28" s="3" t="str">
        <f>IF(OR(ISBLANK(task_start),ISBLANK(task_end)),"",task_end-task_start+1)</f>
        <v/>
      </c>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row>
    <row r="29" spans="1:154" s="33" customFormat="1" ht="30" customHeight="1" thickBot="1" x14ac:dyDescent="0.2">
      <c r="A29" s="12"/>
      <c r="B29" s="80" t="s">
        <v>138</v>
      </c>
      <c r="C29" s="140" t="s">
        <v>111</v>
      </c>
      <c r="D29" s="80" t="s">
        <v>130</v>
      </c>
      <c r="E29" s="45" t="s">
        <v>63</v>
      </c>
      <c r="F29" s="81" t="s">
        <v>103</v>
      </c>
      <c r="G29" s="46" t="s">
        <v>196</v>
      </c>
      <c r="H29" s="47">
        <v>0</v>
      </c>
      <c r="I29" s="48"/>
      <c r="J29" s="48"/>
      <c r="K29" s="48" t="s">
        <v>202</v>
      </c>
      <c r="L29" s="48" t="s">
        <v>203</v>
      </c>
      <c r="M29" s="148">
        <f ca="1">IF(AND(TODAY()&gt;L29, H29&lt;1), -1, IF(H29=1, 1, 0))</f>
        <v>0</v>
      </c>
      <c r="N29" s="3"/>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row>
    <row r="30" spans="1:154" s="33" customFormat="1" ht="30" customHeight="1" thickBot="1" x14ac:dyDescent="0.2">
      <c r="A30" s="12"/>
      <c r="B30" s="80" t="s">
        <v>139</v>
      </c>
      <c r="C30" s="140" t="s">
        <v>107</v>
      </c>
      <c r="D30" s="80" t="s">
        <v>120</v>
      </c>
      <c r="E30" s="45" t="s">
        <v>70</v>
      </c>
      <c r="F30" s="81" t="s">
        <v>103</v>
      </c>
      <c r="G30" s="46" t="s">
        <v>196</v>
      </c>
      <c r="H30" s="47">
        <v>0</v>
      </c>
      <c r="I30" s="48"/>
      <c r="J30" s="48"/>
      <c r="K30" s="48">
        <v>45712</v>
      </c>
      <c r="L30" s="48">
        <v>45713</v>
      </c>
      <c r="M30" s="148">
        <f ca="1">IF(AND(TODAY()&gt;L30, H30&lt;1), -1, IF(H30=1, 1, 0))</f>
        <v>0</v>
      </c>
      <c r="N30" s="3"/>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row>
    <row r="31" spans="1:154" s="33" customFormat="1" ht="30" customHeight="1" thickBot="1" x14ac:dyDescent="0.2">
      <c r="A31" s="12"/>
      <c r="B31" s="80" t="s">
        <v>140</v>
      </c>
      <c r="C31" s="140" t="s">
        <v>178</v>
      </c>
      <c r="D31" s="80"/>
      <c r="E31" s="45" t="s">
        <v>108</v>
      </c>
      <c r="F31" s="82" t="s">
        <v>103</v>
      </c>
      <c r="G31" s="46" t="s">
        <v>176</v>
      </c>
      <c r="H31" s="47">
        <v>0</v>
      </c>
      <c r="I31" s="48"/>
      <c r="J31" s="48"/>
      <c r="K31" s="48">
        <v>45714</v>
      </c>
      <c r="L31" s="48">
        <v>45716</v>
      </c>
      <c r="M31" s="148">
        <f ca="1">IF(AND(TODAY()&gt;L31, H31&lt;1), -1, IF(H31=1, 1, 0))</f>
        <v>0</v>
      </c>
      <c r="N31" s="3"/>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row>
    <row r="32" spans="1:154" s="33" customFormat="1" ht="30" customHeight="1" thickBot="1" x14ac:dyDescent="0.2">
      <c r="A32" s="12"/>
      <c r="B32" s="80" t="s">
        <v>141</v>
      </c>
      <c r="C32" s="140" t="s">
        <v>106</v>
      </c>
      <c r="D32" s="80"/>
      <c r="E32" s="45" t="s">
        <v>70</v>
      </c>
      <c r="F32" s="81" t="s">
        <v>103</v>
      </c>
      <c r="G32" s="46" t="s">
        <v>196</v>
      </c>
      <c r="H32" s="47">
        <v>0</v>
      </c>
      <c r="I32" s="48"/>
      <c r="J32" s="48"/>
      <c r="K32" s="48">
        <v>45762</v>
      </c>
      <c r="L32" s="48">
        <v>45763</v>
      </c>
      <c r="M32" s="148">
        <f ca="1">IF(AND(TODAY()&gt;L32, H32&lt;1), -1, IF(H32=1, 1, 0))</f>
        <v>0</v>
      </c>
      <c r="N32" s="3"/>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row>
    <row r="33" spans="1:154" s="33" customFormat="1" ht="30" customHeight="1" thickBot="1" x14ac:dyDescent="0.2">
      <c r="A33" s="12"/>
      <c r="B33" s="101"/>
      <c r="C33" s="139" t="s">
        <v>193</v>
      </c>
      <c r="D33" s="101"/>
      <c r="E33" s="45"/>
      <c r="F33" s="45"/>
      <c r="G33" s="46"/>
      <c r="H33" s="47"/>
      <c r="I33" s="48"/>
      <c r="J33" s="48"/>
      <c r="K33" s="48"/>
      <c r="L33" s="48"/>
      <c r="M33" s="148"/>
      <c r="N33" s="3" t="str">
        <f>IF(OR(ISBLANK(task_start),ISBLANK(task_end)),"",task_end-task_start+1)</f>
        <v/>
      </c>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c r="EL33" s="38"/>
      <c r="EM33" s="38"/>
      <c r="EN33" s="38"/>
      <c r="EO33" s="38"/>
      <c r="EP33" s="38"/>
      <c r="EQ33" s="38"/>
      <c r="ER33" s="38"/>
      <c r="ES33" s="38"/>
      <c r="ET33" s="38"/>
      <c r="EU33" s="38"/>
      <c r="EV33" s="38"/>
      <c r="EW33" s="38"/>
      <c r="EX33" s="38"/>
    </row>
    <row r="34" spans="1:154" s="33" customFormat="1" ht="30" customHeight="1" thickBot="1" x14ac:dyDescent="0.2">
      <c r="A34" s="12"/>
      <c r="B34" s="92" t="s">
        <v>142</v>
      </c>
      <c r="C34" s="141" t="s">
        <v>179</v>
      </c>
      <c r="D34" s="92" t="s">
        <v>181</v>
      </c>
      <c r="E34" s="81" t="s">
        <v>74</v>
      </c>
      <c r="F34" s="81" t="s">
        <v>96</v>
      </c>
      <c r="G34" s="93" t="s">
        <v>196</v>
      </c>
      <c r="H34" s="94">
        <v>0</v>
      </c>
      <c r="I34" s="95"/>
      <c r="J34" s="95"/>
      <c r="K34" s="95" t="s">
        <v>204</v>
      </c>
      <c r="L34" s="95" t="s">
        <v>205</v>
      </c>
      <c r="M34" s="148">
        <f ca="1">IF(AND(TODAY()&gt;L34, H34&lt;1), -1, IF(H34=1, 1, 0))</f>
        <v>0</v>
      </c>
      <c r="N34" s="3"/>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row>
    <row r="35" spans="1:154" s="33" customFormat="1" ht="30" customHeight="1" thickBot="1" x14ac:dyDescent="0.2">
      <c r="A35" s="12"/>
      <c r="B35" s="96" t="s">
        <v>143</v>
      </c>
      <c r="C35" s="142" t="s">
        <v>180</v>
      </c>
      <c r="D35" s="96" t="s">
        <v>181</v>
      </c>
      <c r="E35" s="97" t="s">
        <v>72</v>
      </c>
      <c r="F35" s="97" t="s">
        <v>96</v>
      </c>
      <c r="G35" s="93" t="s">
        <v>196</v>
      </c>
      <c r="H35" s="98">
        <v>0</v>
      </c>
      <c r="I35" s="99"/>
      <c r="J35" s="99"/>
      <c r="K35" s="95" t="s">
        <v>204</v>
      </c>
      <c r="L35" s="95" t="s">
        <v>205</v>
      </c>
      <c r="M35" s="148">
        <f ca="1">IF(AND(TODAY()&gt;L35, H35&lt;1), -1, IF(H35=1, 1, 0))</f>
        <v>0</v>
      </c>
      <c r="N35" s="3"/>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row>
    <row r="36" spans="1:154" s="33" customFormat="1" ht="30" customHeight="1" thickBot="1" x14ac:dyDescent="0.2">
      <c r="A36" s="12"/>
      <c r="B36" s="92" t="s">
        <v>144</v>
      </c>
      <c r="C36" s="140" t="s">
        <v>41</v>
      </c>
      <c r="D36" s="80"/>
      <c r="E36" s="45" t="s">
        <v>33</v>
      </c>
      <c r="F36" s="45" t="s">
        <v>96</v>
      </c>
      <c r="G36" s="93" t="s">
        <v>196</v>
      </c>
      <c r="H36" s="47">
        <v>1</v>
      </c>
      <c r="I36" s="48">
        <v>45705</v>
      </c>
      <c r="J36" s="48">
        <v>45709</v>
      </c>
      <c r="K36" s="48">
        <v>45714</v>
      </c>
      <c r="L36" s="48">
        <v>45716</v>
      </c>
      <c r="M36" s="148">
        <f ca="1">IF(AND(TODAY()&gt;L36, H36&lt;1), -1, IF(H36=1, 1, 0))</f>
        <v>1</v>
      </c>
      <c r="N36" s="3">
        <f>IF(OR(ISBLANK(task_start),ISBLANK(task_end)),"",task_end-task_start+1)</f>
        <v>3</v>
      </c>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c r="EL36" s="38"/>
      <c r="EM36" s="38"/>
      <c r="EN36" s="38"/>
      <c r="EO36" s="38"/>
      <c r="EP36" s="38"/>
      <c r="EQ36" s="38"/>
      <c r="ER36" s="38"/>
      <c r="ES36" s="38"/>
      <c r="ET36" s="38"/>
      <c r="EU36" s="38"/>
      <c r="EV36" s="38"/>
      <c r="EW36" s="38"/>
      <c r="EX36" s="38"/>
    </row>
    <row r="37" spans="1:154" s="33" customFormat="1" ht="30" customHeight="1" thickBot="1" x14ac:dyDescent="0.2">
      <c r="A37" s="12"/>
      <c r="B37" s="96" t="s">
        <v>145</v>
      </c>
      <c r="C37" s="140" t="s">
        <v>42</v>
      </c>
      <c r="D37" s="80" t="s">
        <v>144</v>
      </c>
      <c r="E37" s="45" t="s">
        <v>69</v>
      </c>
      <c r="F37" s="45" t="s">
        <v>96</v>
      </c>
      <c r="G37" s="93" t="s">
        <v>196</v>
      </c>
      <c r="H37" s="47">
        <v>0</v>
      </c>
      <c r="I37" s="48"/>
      <c r="J37" s="48"/>
      <c r="K37" s="48">
        <v>45769</v>
      </c>
      <c r="L37" s="48">
        <v>45772</v>
      </c>
      <c r="M37" s="148">
        <f ca="1">IF(AND(TODAY()&gt;L37, H37&lt;1), -1, IF(H37=1, 1, 0))</f>
        <v>0</v>
      </c>
      <c r="N37" s="3"/>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row>
    <row r="38" spans="1:154" s="33" customFormat="1" ht="30" customHeight="1" thickBot="1" x14ac:dyDescent="0.2">
      <c r="A38" s="12"/>
      <c r="B38" s="92" t="s">
        <v>146</v>
      </c>
      <c r="C38" s="140" t="s">
        <v>43</v>
      </c>
      <c r="D38" s="80"/>
      <c r="E38" s="45" t="s">
        <v>70</v>
      </c>
      <c r="F38" s="45" t="s">
        <v>96</v>
      </c>
      <c r="G38" s="93" t="s">
        <v>196</v>
      </c>
      <c r="H38" s="47">
        <v>0.8</v>
      </c>
      <c r="I38" s="48">
        <v>45705</v>
      </c>
      <c r="J38" s="48">
        <v>45709</v>
      </c>
      <c r="K38" s="48">
        <v>45719</v>
      </c>
      <c r="L38" s="48">
        <v>45721</v>
      </c>
      <c r="M38" s="148">
        <f ca="1">IF(AND(TODAY()&gt;L38, H38&lt;1), -1, IF(H38=1, 1, 0))</f>
        <v>0</v>
      </c>
      <c r="N38" s="3"/>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c r="EV38" s="38"/>
      <c r="EW38" s="38"/>
      <c r="EX38" s="38"/>
    </row>
    <row r="39" spans="1:154" s="33" customFormat="1" ht="30" customHeight="1" thickBot="1" x14ac:dyDescent="0.2">
      <c r="A39" s="12"/>
      <c r="B39" s="96" t="s">
        <v>147</v>
      </c>
      <c r="C39" s="140" t="s">
        <v>44</v>
      </c>
      <c r="D39" s="80" t="s">
        <v>131</v>
      </c>
      <c r="E39" s="45" t="s">
        <v>70</v>
      </c>
      <c r="F39" s="45" t="s">
        <v>96</v>
      </c>
      <c r="G39" s="93" t="s">
        <v>196</v>
      </c>
      <c r="H39" s="47">
        <v>0</v>
      </c>
      <c r="I39" s="48"/>
      <c r="J39" s="48"/>
      <c r="K39" s="48">
        <v>45722</v>
      </c>
      <c r="L39" s="48">
        <v>45723</v>
      </c>
      <c r="M39" s="148">
        <f ca="1">IF(AND(TODAY()&gt;L39, H39&lt;1), -1, IF(H39=1, 1, 0))</f>
        <v>0</v>
      </c>
      <c r="N39" s="3"/>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c r="EL39" s="38"/>
      <c r="EM39" s="38"/>
      <c r="EN39" s="38"/>
      <c r="EO39" s="38"/>
      <c r="EP39" s="38"/>
      <c r="EQ39" s="38"/>
      <c r="ER39" s="38"/>
      <c r="ES39" s="38"/>
      <c r="ET39" s="38"/>
      <c r="EU39" s="38"/>
      <c r="EV39" s="38"/>
      <c r="EW39" s="38"/>
      <c r="EX39" s="38"/>
    </row>
    <row r="40" spans="1:154" s="33" customFormat="1" ht="30" customHeight="1" thickBot="1" x14ac:dyDescent="0.2">
      <c r="A40" s="12"/>
      <c r="B40" s="92" t="s">
        <v>148</v>
      </c>
      <c r="C40" s="140" t="s">
        <v>51</v>
      </c>
      <c r="D40" s="80"/>
      <c r="E40" s="45" t="s">
        <v>70</v>
      </c>
      <c r="F40" s="45" t="s">
        <v>96</v>
      </c>
      <c r="G40" s="93" t="s">
        <v>196</v>
      </c>
      <c r="H40" s="47">
        <v>0</v>
      </c>
      <c r="I40" s="48"/>
      <c r="J40" s="48"/>
      <c r="K40" s="48">
        <v>45712</v>
      </c>
      <c r="L40" s="48">
        <v>45713</v>
      </c>
      <c r="M40" s="148">
        <f ca="1">IF(AND(TODAY()&gt;L40, H40&lt;1), -1, IF(H40=1, 1, 0))</f>
        <v>0</v>
      </c>
      <c r="N40" s="3"/>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c r="EL40" s="38"/>
      <c r="EM40" s="38"/>
      <c r="EN40" s="38"/>
      <c r="EO40" s="38"/>
      <c r="EP40" s="38"/>
      <c r="EQ40" s="38"/>
      <c r="ER40" s="38"/>
      <c r="ES40" s="38"/>
      <c r="ET40" s="38"/>
      <c r="EU40" s="38"/>
      <c r="EV40" s="38"/>
      <c r="EW40" s="38"/>
      <c r="EX40" s="38"/>
    </row>
    <row r="41" spans="1:154" s="33" customFormat="1" ht="30" customHeight="1" thickBot="1" x14ac:dyDescent="0.2">
      <c r="A41" s="12"/>
      <c r="B41" s="96" t="s">
        <v>149</v>
      </c>
      <c r="C41" s="140" t="s">
        <v>53</v>
      </c>
      <c r="D41" s="80"/>
      <c r="E41" s="45" t="s">
        <v>70</v>
      </c>
      <c r="F41" s="45" t="s">
        <v>96</v>
      </c>
      <c r="G41" s="93" t="s">
        <v>196</v>
      </c>
      <c r="H41" s="47">
        <v>0</v>
      </c>
      <c r="I41" s="48"/>
      <c r="J41" s="48"/>
      <c r="K41" s="48">
        <v>45712</v>
      </c>
      <c r="L41" s="48">
        <v>45713</v>
      </c>
      <c r="M41" s="148">
        <f ca="1">IF(AND(TODAY()&gt;L41, H41&lt;1), -1, IF(H41=1, 1, 0))</f>
        <v>0</v>
      </c>
      <c r="N41" s="3">
        <f>IF(OR(ISBLANK(task_start),ISBLANK(task_end)),"",task_end-task_start+1)</f>
        <v>2</v>
      </c>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c r="EL41" s="38"/>
      <c r="EM41" s="38"/>
      <c r="EN41" s="38"/>
      <c r="EO41" s="38"/>
      <c r="EP41" s="38"/>
      <c r="EQ41" s="38"/>
      <c r="ER41" s="38"/>
      <c r="ES41" s="38"/>
      <c r="ET41" s="38"/>
      <c r="EU41" s="38"/>
      <c r="EV41" s="38"/>
      <c r="EW41" s="38"/>
      <c r="EX41" s="38"/>
    </row>
    <row r="42" spans="1:154" s="33" customFormat="1" ht="30" customHeight="1" thickBot="1" x14ac:dyDescent="0.2">
      <c r="A42" s="12"/>
      <c r="B42" s="101"/>
      <c r="C42" s="139" t="s">
        <v>192</v>
      </c>
      <c r="D42" s="101"/>
      <c r="E42" s="45"/>
      <c r="F42" s="45"/>
      <c r="G42" s="46"/>
      <c r="H42" s="47"/>
      <c r="I42" s="48"/>
      <c r="J42" s="48"/>
      <c r="K42" s="48"/>
      <c r="L42" s="48"/>
      <c r="M42" s="148"/>
      <c r="N42" s="3" t="str">
        <f>IF(OR(ISBLANK(task_start),ISBLANK(task_end)),"",task_end-task_start+1)</f>
        <v/>
      </c>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c r="EL42" s="38"/>
      <c r="EM42" s="38"/>
      <c r="EN42" s="38"/>
      <c r="EO42" s="38"/>
      <c r="EP42" s="38"/>
      <c r="EQ42" s="38"/>
      <c r="ER42" s="38"/>
      <c r="ES42" s="38"/>
      <c r="ET42" s="38"/>
      <c r="EU42" s="38"/>
      <c r="EV42" s="38"/>
      <c r="EW42" s="38"/>
      <c r="EX42" s="38"/>
    </row>
    <row r="43" spans="1:154" s="33" customFormat="1" ht="30" customHeight="1" thickBot="1" x14ac:dyDescent="0.2">
      <c r="A43" s="12"/>
      <c r="B43" s="80" t="s">
        <v>150</v>
      </c>
      <c r="C43" s="140" t="s">
        <v>46</v>
      </c>
      <c r="D43" s="80"/>
      <c r="E43" s="45" t="s">
        <v>33</v>
      </c>
      <c r="F43" s="81" t="s">
        <v>103</v>
      </c>
      <c r="G43" s="46" t="s">
        <v>196</v>
      </c>
      <c r="H43" s="47">
        <v>1</v>
      </c>
      <c r="I43" s="48"/>
      <c r="J43" s="48"/>
      <c r="K43" s="48">
        <v>45710</v>
      </c>
      <c r="L43" s="48">
        <v>45711</v>
      </c>
      <c r="M43" s="148">
        <f ca="1">IF(AND(TODAY()&gt;L43, H43&lt;1), -1, IF(H43=1, 1, 0))</f>
        <v>1</v>
      </c>
      <c r="N43" s="3">
        <f>IF(OR(ISBLANK(task_start),ISBLANK(task_end)),"",task_end-task_start+1)</f>
        <v>2</v>
      </c>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row>
    <row r="44" spans="1:154" s="33" customFormat="1" ht="30" customHeight="1" thickBot="1" x14ac:dyDescent="0.2">
      <c r="A44" s="12"/>
      <c r="B44" s="100" t="s">
        <v>151</v>
      </c>
      <c r="C44" s="140" t="s">
        <v>187</v>
      </c>
      <c r="D44" s="100"/>
      <c r="E44" s="45" t="s">
        <v>33</v>
      </c>
      <c r="F44" s="81" t="s">
        <v>103</v>
      </c>
      <c r="G44" s="46" t="s">
        <v>196</v>
      </c>
      <c r="H44" s="47">
        <v>0</v>
      </c>
      <c r="I44" s="48"/>
      <c r="J44" s="48"/>
      <c r="K44" s="48">
        <v>45747</v>
      </c>
      <c r="L44" s="48">
        <v>45751</v>
      </c>
      <c r="M44" s="148">
        <f ca="1">IF(AND(TODAY()&gt;L44, H44&lt;1), -1, IF(H44=1, 1, 0))</f>
        <v>0</v>
      </c>
      <c r="N44" s="3"/>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c r="EL44" s="38"/>
      <c r="EM44" s="38"/>
      <c r="EN44" s="38"/>
      <c r="EO44" s="38"/>
      <c r="EP44" s="38"/>
      <c r="EQ44" s="38"/>
      <c r="ER44" s="38"/>
      <c r="ES44" s="38"/>
      <c r="ET44" s="38"/>
      <c r="EU44" s="38"/>
      <c r="EV44" s="38"/>
      <c r="EW44" s="38"/>
      <c r="EX44" s="38"/>
    </row>
    <row r="45" spans="1:154" s="33" customFormat="1" ht="30" customHeight="1" thickBot="1" x14ac:dyDescent="0.2">
      <c r="A45" s="12"/>
      <c r="B45" s="80" t="s">
        <v>152</v>
      </c>
      <c r="C45" s="140" t="s">
        <v>47</v>
      </c>
      <c r="D45" s="80"/>
      <c r="E45" s="45" t="s">
        <v>33</v>
      </c>
      <c r="F45" s="81" t="s">
        <v>103</v>
      </c>
      <c r="G45" s="46" t="s">
        <v>196</v>
      </c>
      <c r="H45" s="47">
        <v>1</v>
      </c>
      <c r="I45" s="48"/>
      <c r="J45" s="48"/>
      <c r="K45" s="48">
        <v>45762</v>
      </c>
      <c r="L45" s="48">
        <v>45763</v>
      </c>
      <c r="M45" s="148">
        <f ca="1">IF(AND(TODAY()&gt;L45, H45&lt;1), -1, IF(H45=1, 1, 0))</f>
        <v>1</v>
      </c>
      <c r="N45" s="3">
        <f t="shared" ref="N45:N51" si="69">IF(OR(ISBLANK(task_start),ISBLANK(task_end)),"",task_end-task_start+1)</f>
        <v>2</v>
      </c>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c r="EL45" s="38"/>
      <c r="EM45" s="38"/>
      <c r="EN45" s="38"/>
      <c r="EO45" s="38"/>
      <c r="EP45" s="38"/>
      <c r="EQ45" s="38"/>
      <c r="ER45" s="38"/>
      <c r="ES45" s="38"/>
      <c r="ET45" s="38"/>
      <c r="EU45" s="38"/>
      <c r="EV45" s="38"/>
      <c r="EW45" s="38"/>
      <c r="EX45" s="38"/>
    </row>
    <row r="46" spans="1:154" s="33" customFormat="1" ht="30" customHeight="1" thickBot="1" x14ac:dyDescent="0.2">
      <c r="A46" s="12"/>
      <c r="B46" s="100" t="s">
        <v>153</v>
      </c>
      <c r="C46" s="140" t="s">
        <v>48</v>
      </c>
      <c r="D46" s="80"/>
      <c r="E46" s="45" t="s">
        <v>33</v>
      </c>
      <c r="F46" s="81" t="s">
        <v>103</v>
      </c>
      <c r="G46" s="46" t="s">
        <v>196</v>
      </c>
      <c r="H46" s="47">
        <v>1</v>
      </c>
      <c r="I46" s="48"/>
      <c r="J46" s="48"/>
      <c r="K46" s="48">
        <v>45761</v>
      </c>
      <c r="L46" s="48">
        <v>45761</v>
      </c>
      <c r="M46" s="148">
        <f ca="1">IF(AND(TODAY()&gt;L46, H46&lt;1), -1, IF(H46=1, 1, 0))</f>
        <v>1</v>
      </c>
      <c r="N46" s="3">
        <f t="shared" si="69"/>
        <v>1</v>
      </c>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c r="EL46" s="38"/>
      <c r="EM46" s="38"/>
      <c r="EN46" s="38"/>
      <c r="EO46" s="38"/>
      <c r="EP46" s="38"/>
      <c r="EQ46" s="38"/>
      <c r="ER46" s="38"/>
      <c r="ES46" s="38"/>
      <c r="ET46" s="38"/>
      <c r="EU46" s="38"/>
      <c r="EV46" s="38"/>
      <c r="EW46" s="38"/>
      <c r="EX46" s="38"/>
    </row>
    <row r="47" spans="1:154" s="33" customFormat="1" ht="30" customHeight="1" thickBot="1" x14ac:dyDescent="0.2">
      <c r="A47" s="12"/>
      <c r="B47" s="80" t="s">
        <v>154</v>
      </c>
      <c r="C47" s="140" t="s">
        <v>49</v>
      </c>
      <c r="D47" s="100"/>
      <c r="E47" s="45" t="s">
        <v>70</v>
      </c>
      <c r="F47" s="45" t="s">
        <v>87</v>
      </c>
      <c r="G47" s="46" t="s">
        <v>196</v>
      </c>
      <c r="H47" s="47">
        <v>0</v>
      </c>
      <c r="I47" s="48"/>
      <c r="J47" s="48"/>
      <c r="K47" s="48">
        <v>45765</v>
      </c>
      <c r="L47" s="48">
        <v>45768</v>
      </c>
      <c r="M47" s="148">
        <f ca="1">IF(AND(TODAY()&gt;L47, H47&lt;1), -1, IF(H47=1, 1, 0))</f>
        <v>0</v>
      </c>
      <c r="N47" s="3">
        <f t="shared" si="69"/>
        <v>4</v>
      </c>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38"/>
      <c r="CM47" s="38"/>
      <c r="CN47" s="38"/>
      <c r="CO47" s="38"/>
      <c r="CP47" s="38"/>
      <c r="CQ47" s="38"/>
      <c r="CR47" s="38"/>
      <c r="CS47" s="38"/>
      <c r="CT47" s="38"/>
      <c r="CU47" s="38"/>
      <c r="CV47" s="38"/>
      <c r="CW47" s="38"/>
      <c r="CX47" s="38"/>
      <c r="CY47" s="38"/>
      <c r="CZ47" s="38"/>
      <c r="DA47" s="38"/>
      <c r="DB47" s="38"/>
      <c r="DC47" s="38"/>
      <c r="DD47" s="38"/>
      <c r="DE47" s="38"/>
      <c r="DF47" s="38"/>
      <c r="DG47" s="38"/>
      <c r="DH47" s="38"/>
      <c r="DI47" s="38"/>
      <c r="DJ47" s="38"/>
      <c r="DK47" s="38"/>
      <c r="DL47" s="38"/>
      <c r="DM47" s="38"/>
      <c r="DN47" s="38"/>
      <c r="DO47" s="38"/>
      <c r="DP47" s="38"/>
      <c r="DQ47" s="38"/>
      <c r="DR47" s="38"/>
      <c r="DS47" s="38"/>
      <c r="DT47" s="38"/>
      <c r="DU47" s="38"/>
      <c r="DV47" s="38"/>
      <c r="DW47" s="38"/>
      <c r="DX47" s="38"/>
      <c r="DY47" s="38"/>
      <c r="DZ47" s="38"/>
      <c r="EA47" s="38"/>
      <c r="EB47" s="38"/>
      <c r="EC47" s="38"/>
      <c r="ED47" s="38"/>
      <c r="EE47" s="38"/>
      <c r="EF47" s="38"/>
      <c r="EG47" s="38"/>
      <c r="EH47" s="38"/>
      <c r="EI47" s="38"/>
      <c r="EJ47" s="38"/>
      <c r="EK47" s="38"/>
      <c r="EL47" s="38"/>
      <c r="EM47" s="38"/>
      <c r="EN47" s="38"/>
      <c r="EO47" s="38"/>
      <c r="EP47" s="38"/>
      <c r="EQ47" s="38"/>
      <c r="ER47" s="38"/>
      <c r="ES47" s="38"/>
      <c r="ET47" s="38"/>
      <c r="EU47" s="38"/>
      <c r="EV47" s="38"/>
      <c r="EW47" s="38"/>
      <c r="EX47" s="38"/>
    </row>
    <row r="48" spans="1:154" s="33" customFormat="1" ht="30" customHeight="1" thickBot="1" x14ac:dyDescent="0.2">
      <c r="A48" s="12"/>
      <c r="B48" s="100" t="s">
        <v>155</v>
      </c>
      <c r="C48" s="140" t="s">
        <v>50</v>
      </c>
      <c r="D48" s="100"/>
      <c r="E48" s="45" t="s">
        <v>70</v>
      </c>
      <c r="F48" s="45" t="s">
        <v>103</v>
      </c>
      <c r="G48" s="46" t="s">
        <v>196</v>
      </c>
      <c r="H48" s="47">
        <v>0.8</v>
      </c>
      <c r="I48" s="48"/>
      <c r="J48" s="48"/>
      <c r="K48" s="48">
        <v>45754</v>
      </c>
      <c r="L48" s="48">
        <v>45756</v>
      </c>
      <c r="M48" s="148">
        <f ca="1">IF(AND(TODAY()&gt;L48, H48&lt;1), -1, IF(H48=1, 1, 0))</f>
        <v>0</v>
      </c>
      <c r="N48" s="3">
        <f t="shared" si="69"/>
        <v>3</v>
      </c>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c r="EL48" s="38"/>
      <c r="EM48" s="38"/>
      <c r="EN48" s="38"/>
      <c r="EO48" s="38"/>
      <c r="EP48" s="38"/>
      <c r="EQ48" s="38"/>
      <c r="ER48" s="38"/>
      <c r="ES48" s="38"/>
      <c r="ET48" s="38"/>
      <c r="EU48" s="38"/>
      <c r="EV48" s="38"/>
      <c r="EW48" s="38"/>
      <c r="EX48" s="38"/>
    </row>
    <row r="49" spans="1:154" s="33" customFormat="1" ht="30" customHeight="1" thickBot="1" x14ac:dyDescent="0.2">
      <c r="A49" s="12"/>
      <c r="B49" s="80" t="s">
        <v>156</v>
      </c>
      <c r="C49" s="140" t="s">
        <v>188</v>
      </c>
      <c r="D49" s="80"/>
      <c r="E49" s="45" t="s">
        <v>70</v>
      </c>
      <c r="F49" s="45" t="s">
        <v>87</v>
      </c>
      <c r="G49" s="46" t="s">
        <v>196</v>
      </c>
      <c r="H49" s="47">
        <v>0</v>
      </c>
      <c r="I49" s="48"/>
      <c r="J49" s="48"/>
      <c r="K49" s="48">
        <v>45757</v>
      </c>
      <c r="L49" s="48">
        <v>45758</v>
      </c>
      <c r="M49" s="148">
        <f ca="1">IF(AND(TODAY()&gt;L49, H49&lt;1), -1, IF(H49=1, 1, 0))</f>
        <v>0</v>
      </c>
      <c r="N49" s="3">
        <f t="shared" si="69"/>
        <v>2</v>
      </c>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c r="EL49" s="38"/>
      <c r="EM49" s="38"/>
      <c r="EN49" s="38"/>
      <c r="EO49" s="38"/>
      <c r="EP49" s="38"/>
      <c r="EQ49" s="38"/>
      <c r="ER49" s="38"/>
      <c r="ES49" s="38"/>
      <c r="ET49" s="38"/>
      <c r="EU49" s="38"/>
      <c r="EV49" s="38"/>
      <c r="EW49" s="38"/>
      <c r="EX49" s="38"/>
    </row>
    <row r="50" spans="1:154" s="33" customFormat="1" ht="30" customHeight="1" thickBot="1" x14ac:dyDescent="0.2">
      <c r="A50" s="12"/>
      <c r="B50" s="100" t="s">
        <v>157</v>
      </c>
      <c r="C50" s="140" t="s">
        <v>189</v>
      </c>
      <c r="D50" s="80"/>
      <c r="E50" s="45" t="s">
        <v>70</v>
      </c>
      <c r="F50" s="45" t="s">
        <v>87</v>
      </c>
      <c r="G50" s="46" t="s">
        <v>196</v>
      </c>
      <c r="H50" s="47">
        <v>0</v>
      </c>
      <c r="I50" s="48"/>
      <c r="J50" s="48"/>
      <c r="K50" s="48">
        <v>45764</v>
      </c>
      <c r="L50" s="48">
        <v>45764</v>
      </c>
      <c r="M50" s="148">
        <f ca="1">IF(AND(TODAY()&gt;L50, H50&lt;1), -1, IF(H50=1, 1, 0))</f>
        <v>0</v>
      </c>
      <c r="N50" s="3"/>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row>
    <row r="51" spans="1:154" s="33" customFormat="1" ht="30" customHeight="1" thickBot="1" x14ac:dyDescent="0.2">
      <c r="A51" s="12"/>
      <c r="B51" s="100" t="s">
        <v>190</v>
      </c>
      <c r="C51" s="140" t="s">
        <v>191</v>
      </c>
      <c r="D51" s="80"/>
      <c r="E51" s="45" t="s">
        <v>70</v>
      </c>
      <c r="F51" s="45" t="s">
        <v>103</v>
      </c>
      <c r="G51" s="46" t="s">
        <v>196</v>
      </c>
      <c r="H51" s="47">
        <v>0</v>
      </c>
      <c r="I51" s="48"/>
      <c r="J51" s="48"/>
      <c r="K51" s="48">
        <v>45764</v>
      </c>
      <c r="L51" s="48">
        <v>45764</v>
      </c>
      <c r="M51" s="148">
        <f ca="1">IF(AND(TODAY()&gt;L51, H51&lt;1), -1, IF(H51=1, 1, 0))</f>
        <v>0</v>
      </c>
      <c r="N51" s="3">
        <f t="shared" si="69"/>
        <v>1</v>
      </c>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c r="EL51" s="38"/>
      <c r="EM51" s="38"/>
      <c r="EN51" s="38"/>
      <c r="EO51" s="38"/>
      <c r="EP51" s="38"/>
      <c r="EQ51" s="38"/>
      <c r="ER51" s="38"/>
      <c r="ES51" s="38"/>
      <c r="ET51" s="38"/>
      <c r="EU51" s="38"/>
      <c r="EV51" s="38"/>
      <c r="EW51" s="38"/>
      <c r="EX51" s="38"/>
    </row>
    <row r="52" spans="1:154" s="33" customFormat="1" ht="30" customHeight="1" thickBot="1" x14ac:dyDescent="0.2">
      <c r="A52" s="12"/>
      <c r="B52" s="80"/>
      <c r="C52" s="139" t="s">
        <v>102</v>
      </c>
      <c r="D52" s="101"/>
      <c r="E52" s="45"/>
      <c r="F52" s="45"/>
      <c r="G52" s="46"/>
      <c r="H52" s="47"/>
      <c r="I52" s="48"/>
      <c r="J52" s="48"/>
      <c r="K52" s="48"/>
      <c r="L52" s="48"/>
      <c r="M52" s="148"/>
      <c r="N52" s="3"/>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c r="EL52" s="38"/>
      <c r="EM52" s="38"/>
      <c r="EN52" s="38"/>
      <c r="EO52" s="38"/>
      <c r="EP52" s="38"/>
      <c r="EQ52" s="38"/>
      <c r="ER52" s="38"/>
      <c r="ES52" s="38"/>
      <c r="ET52" s="38"/>
      <c r="EU52" s="38"/>
      <c r="EV52" s="38"/>
      <c r="EW52" s="38"/>
      <c r="EX52" s="38"/>
    </row>
    <row r="53" spans="1:154" s="33" customFormat="1" ht="30" customHeight="1" thickBot="1" x14ac:dyDescent="0.2">
      <c r="A53" s="12"/>
      <c r="B53" s="80" t="s">
        <v>168</v>
      </c>
      <c r="C53" s="140" t="s">
        <v>91</v>
      </c>
      <c r="D53" s="80" t="s">
        <v>132</v>
      </c>
      <c r="E53" s="45" t="s">
        <v>33</v>
      </c>
      <c r="F53" s="45" t="s">
        <v>103</v>
      </c>
      <c r="G53" s="46" t="s">
        <v>29</v>
      </c>
      <c r="H53" s="47">
        <v>0</v>
      </c>
      <c r="I53" s="48"/>
      <c r="J53" s="48"/>
      <c r="K53" s="48">
        <v>45748</v>
      </c>
      <c r="L53" s="48">
        <v>45809</v>
      </c>
      <c r="M53" s="148">
        <f ca="1">IF(AND(TODAY()&gt;L53, H53&lt;1), -1, IF(H53=1, 1, 0))</f>
        <v>0</v>
      </c>
      <c r="N53" s="3"/>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row>
    <row r="54" spans="1:154" s="33" customFormat="1" ht="30" customHeight="1" thickBot="1" x14ac:dyDescent="0.2">
      <c r="A54" s="12"/>
      <c r="B54" s="100" t="s">
        <v>173</v>
      </c>
      <c r="C54" s="140" t="s">
        <v>92</v>
      </c>
      <c r="D54" s="80" t="s">
        <v>133</v>
      </c>
      <c r="E54" s="45" t="s">
        <v>33</v>
      </c>
      <c r="F54" s="45" t="s">
        <v>103</v>
      </c>
      <c r="G54" s="46" t="s">
        <v>29</v>
      </c>
      <c r="H54" s="47">
        <v>0</v>
      </c>
      <c r="I54" s="48"/>
      <c r="J54" s="48"/>
      <c r="K54" s="48">
        <v>45748</v>
      </c>
      <c r="L54" s="48">
        <v>45809</v>
      </c>
      <c r="M54" s="148">
        <f ca="1">IF(AND(TODAY()&gt;L54, H54&lt;1), -1, IF(H54=1, 1, 0))</f>
        <v>0</v>
      </c>
      <c r="N54" s="3"/>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c r="EL54" s="38"/>
      <c r="EM54" s="38"/>
      <c r="EN54" s="38"/>
      <c r="EO54" s="38"/>
      <c r="EP54" s="38"/>
      <c r="EQ54" s="38"/>
      <c r="ER54" s="38"/>
      <c r="ES54" s="38"/>
      <c r="ET54" s="38"/>
      <c r="EU54" s="38"/>
      <c r="EV54" s="38"/>
      <c r="EW54" s="38"/>
      <c r="EX54" s="38"/>
    </row>
    <row r="55" spans="1:154" s="33" customFormat="1" ht="30" customHeight="1" thickBot="1" x14ac:dyDescent="0.2">
      <c r="A55" s="12"/>
      <c r="B55" s="80" t="s">
        <v>169</v>
      </c>
      <c r="C55" s="140" t="s">
        <v>93</v>
      </c>
      <c r="D55" s="80" t="s">
        <v>134</v>
      </c>
      <c r="E55" s="45" t="s">
        <v>33</v>
      </c>
      <c r="F55" s="45" t="s">
        <v>103</v>
      </c>
      <c r="G55" s="46" t="s">
        <v>29</v>
      </c>
      <c r="H55" s="47">
        <v>0</v>
      </c>
      <c r="I55" s="48"/>
      <c r="J55" s="48"/>
      <c r="K55" s="48">
        <v>45748</v>
      </c>
      <c r="L55" s="48">
        <v>45809</v>
      </c>
      <c r="M55" s="148">
        <f ca="1">IF(AND(TODAY()&gt;L55, H55&lt;1), -1, IF(H55=1, 1, 0))</f>
        <v>0</v>
      </c>
      <c r="N55" s="3"/>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c r="EL55" s="38"/>
      <c r="EM55" s="38"/>
      <c r="EN55" s="38"/>
      <c r="EO55" s="38"/>
      <c r="EP55" s="38"/>
      <c r="EQ55" s="38"/>
      <c r="ER55" s="38"/>
      <c r="ES55" s="38"/>
      <c r="ET55" s="38"/>
      <c r="EU55" s="38"/>
      <c r="EV55" s="38"/>
      <c r="EW55" s="38"/>
      <c r="EX55" s="38"/>
    </row>
    <row r="56" spans="1:154" s="33" customFormat="1" ht="30" customHeight="1" thickBot="1" x14ac:dyDescent="0.2">
      <c r="A56" s="12"/>
      <c r="B56" s="100"/>
      <c r="C56" s="139" t="s">
        <v>113</v>
      </c>
      <c r="D56" s="101"/>
      <c r="E56" s="45"/>
      <c r="F56" s="45"/>
      <c r="G56" s="46"/>
      <c r="H56" s="47"/>
      <c r="I56" s="48"/>
      <c r="J56" s="48"/>
      <c r="K56" s="48"/>
      <c r="L56" s="48"/>
      <c r="M56" s="148"/>
      <c r="N56" s="3"/>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c r="EL56" s="38"/>
      <c r="EM56" s="38"/>
      <c r="EN56" s="38"/>
      <c r="EO56" s="38"/>
      <c r="EP56" s="38"/>
      <c r="EQ56" s="38"/>
      <c r="ER56" s="38"/>
      <c r="ES56" s="38"/>
      <c r="ET56" s="38"/>
      <c r="EU56" s="38"/>
      <c r="EV56" s="38"/>
      <c r="EW56" s="38"/>
      <c r="EX56" s="38"/>
    </row>
    <row r="57" spans="1:154" s="33" customFormat="1" ht="30" customHeight="1" thickBot="1" x14ac:dyDescent="0.2">
      <c r="A57" s="12"/>
      <c r="B57" s="100" t="s">
        <v>158</v>
      </c>
      <c r="C57" s="141" t="s">
        <v>112</v>
      </c>
      <c r="D57" s="92" t="s">
        <v>130</v>
      </c>
      <c r="E57" s="81" t="s">
        <v>63</v>
      </c>
      <c r="F57" s="81" t="s">
        <v>103</v>
      </c>
      <c r="G57" s="93" t="s">
        <v>196</v>
      </c>
      <c r="H57" s="94">
        <v>0</v>
      </c>
      <c r="I57" s="95"/>
      <c r="J57" s="95"/>
      <c r="K57" s="48" t="s">
        <v>202</v>
      </c>
      <c r="L57" s="48" t="s">
        <v>203</v>
      </c>
      <c r="M57" s="148">
        <f ca="1">IF(AND(TODAY()&gt;L57, H57&lt;1), -1, IF(H57=1, 1, 0))</f>
        <v>0</v>
      </c>
      <c r="N57" s="3"/>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c r="EL57" s="38"/>
      <c r="EM57" s="38"/>
      <c r="EN57" s="38"/>
      <c r="EO57" s="38"/>
      <c r="EP57" s="38"/>
      <c r="EQ57" s="38"/>
      <c r="ER57" s="38"/>
      <c r="ES57" s="38"/>
      <c r="ET57" s="38"/>
      <c r="EU57" s="38"/>
      <c r="EV57" s="38"/>
      <c r="EW57" s="38"/>
      <c r="EX57" s="38"/>
    </row>
    <row r="58" spans="1:154" s="33" customFormat="1" ht="30" customHeight="1" thickBot="1" x14ac:dyDescent="0.2">
      <c r="A58" s="12"/>
      <c r="B58" s="80" t="s">
        <v>159</v>
      </c>
      <c r="C58" s="140" t="s">
        <v>65</v>
      </c>
      <c r="D58" s="80"/>
      <c r="E58" s="45" t="s">
        <v>70</v>
      </c>
      <c r="F58" s="45" t="s">
        <v>87</v>
      </c>
      <c r="G58" s="93" t="s">
        <v>196</v>
      </c>
      <c r="H58" s="47">
        <v>0</v>
      </c>
      <c r="I58" s="48"/>
      <c r="J58" s="48"/>
      <c r="K58" s="48">
        <v>45714</v>
      </c>
      <c r="L58" s="48">
        <v>45716</v>
      </c>
      <c r="M58" s="148">
        <f ca="1">IF(AND(TODAY()&gt;L58, H58&lt;1), -1, IF(H58=1, 1, 0))</f>
        <v>0</v>
      </c>
      <c r="N58" s="3"/>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I58" s="38"/>
      <c r="CJ58" s="38"/>
      <c r="CK58" s="38"/>
      <c r="CL58" s="38"/>
      <c r="CM58" s="38"/>
      <c r="CN58" s="38"/>
      <c r="CO58" s="38"/>
      <c r="CP58" s="38"/>
      <c r="CQ58" s="38"/>
      <c r="CR58" s="38"/>
      <c r="CS58" s="38"/>
      <c r="CT58" s="38"/>
      <c r="CU58" s="38"/>
      <c r="CV58" s="38"/>
      <c r="CW58" s="38"/>
      <c r="CX58" s="38"/>
      <c r="CY58" s="38"/>
      <c r="CZ58" s="38"/>
      <c r="DA58" s="38"/>
      <c r="DB58" s="38"/>
      <c r="DC58" s="38"/>
      <c r="DD58" s="38"/>
      <c r="DE58" s="38"/>
      <c r="DF58" s="38"/>
      <c r="DG58" s="38"/>
      <c r="DH58" s="38"/>
      <c r="DI58" s="38"/>
      <c r="DJ58" s="38"/>
      <c r="DK58" s="38"/>
      <c r="DL58" s="38"/>
      <c r="DM58" s="38"/>
      <c r="DN58" s="38"/>
      <c r="DO58" s="38"/>
      <c r="DP58" s="38"/>
      <c r="DQ58" s="38"/>
      <c r="DR58" s="38"/>
      <c r="DS58" s="38"/>
      <c r="DT58" s="38"/>
      <c r="DU58" s="38"/>
      <c r="DV58" s="38"/>
      <c r="DW58" s="38"/>
      <c r="DX58" s="38"/>
      <c r="DY58" s="38"/>
      <c r="DZ58" s="38"/>
      <c r="EA58" s="38"/>
      <c r="EB58" s="38"/>
      <c r="EC58" s="38"/>
      <c r="ED58" s="38"/>
      <c r="EE58" s="38"/>
      <c r="EF58" s="38"/>
      <c r="EG58" s="38"/>
      <c r="EH58" s="38"/>
      <c r="EI58" s="38"/>
      <c r="EJ58" s="38"/>
      <c r="EK58" s="38"/>
      <c r="EL58" s="38"/>
      <c r="EM58" s="38"/>
      <c r="EN58" s="38"/>
      <c r="EO58" s="38"/>
      <c r="EP58" s="38"/>
      <c r="EQ58" s="38"/>
      <c r="ER58" s="38"/>
      <c r="ES58" s="38"/>
      <c r="ET58" s="38"/>
      <c r="EU58" s="38"/>
      <c r="EV58" s="38"/>
      <c r="EW58" s="38"/>
      <c r="EX58" s="38"/>
    </row>
    <row r="59" spans="1:154" s="33" customFormat="1" ht="30" customHeight="1" thickBot="1" x14ac:dyDescent="0.2">
      <c r="A59" s="12"/>
      <c r="B59" s="100" t="s">
        <v>160</v>
      </c>
      <c r="C59" s="140" t="s">
        <v>186</v>
      </c>
      <c r="D59" s="80"/>
      <c r="E59" s="45" t="s">
        <v>70</v>
      </c>
      <c r="F59" s="45" t="s">
        <v>87</v>
      </c>
      <c r="G59" s="93" t="s">
        <v>196</v>
      </c>
      <c r="H59" s="47">
        <v>0</v>
      </c>
      <c r="I59" s="48"/>
      <c r="J59" s="48"/>
      <c r="K59" s="48">
        <v>45714</v>
      </c>
      <c r="L59" s="48">
        <v>45716</v>
      </c>
      <c r="M59" s="148">
        <f ca="1">IF(AND(TODAY()&gt;L59, H59&lt;1), -1, IF(H59=1, 1, 0))</f>
        <v>0</v>
      </c>
      <c r="N59" s="3"/>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I59" s="38"/>
      <c r="CJ59" s="38"/>
      <c r="CK59" s="38"/>
      <c r="CL59" s="38"/>
      <c r="CM59" s="38"/>
      <c r="CN59" s="38"/>
      <c r="CO59" s="38"/>
      <c r="CP59" s="38"/>
      <c r="CQ59" s="38"/>
      <c r="CR59" s="38"/>
      <c r="CS59" s="38"/>
      <c r="CT59" s="38"/>
      <c r="CU59" s="38"/>
      <c r="CV59" s="38"/>
      <c r="CW59" s="38"/>
      <c r="CX59" s="38"/>
      <c r="CY59" s="38"/>
      <c r="CZ59" s="38"/>
      <c r="DA59" s="38"/>
      <c r="DB59" s="38"/>
      <c r="DC59" s="38"/>
      <c r="DD59" s="38"/>
      <c r="DE59" s="38"/>
      <c r="DF59" s="38"/>
      <c r="DG59" s="38"/>
      <c r="DH59" s="38"/>
      <c r="DI59" s="38"/>
      <c r="DJ59" s="38"/>
      <c r="DK59" s="38"/>
      <c r="DL59" s="38"/>
      <c r="DM59" s="38"/>
      <c r="DN59" s="38"/>
      <c r="DO59" s="38"/>
      <c r="DP59" s="38"/>
      <c r="DQ59" s="38"/>
      <c r="DR59" s="38"/>
      <c r="DS59" s="38"/>
      <c r="DT59" s="38"/>
      <c r="DU59" s="38"/>
      <c r="DV59" s="38"/>
      <c r="DW59" s="38"/>
      <c r="DX59" s="38"/>
      <c r="DY59" s="38"/>
      <c r="DZ59" s="38"/>
      <c r="EA59" s="38"/>
      <c r="EB59" s="38"/>
      <c r="EC59" s="38"/>
      <c r="ED59" s="38"/>
      <c r="EE59" s="38"/>
      <c r="EF59" s="38"/>
      <c r="EG59" s="38"/>
      <c r="EH59" s="38"/>
      <c r="EI59" s="38"/>
      <c r="EJ59" s="38"/>
      <c r="EK59" s="38"/>
      <c r="EL59" s="38"/>
      <c r="EM59" s="38"/>
      <c r="EN59" s="38"/>
      <c r="EO59" s="38"/>
      <c r="EP59" s="38"/>
      <c r="EQ59" s="38"/>
      <c r="ER59" s="38"/>
      <c r="ES59" s="38"/>
      <c r="ET59" s="38"/>
      <c r="EU59" s="38"/>
      <c r="EV59" s="38"/>
      <c r="EW59" s="38"/>
      <c r="EX59" s="38"/>
    </row>
    <row r="60" spans="1:154" s="33" customFormat="1" ht="30" customHeight="1" thickBot="1" x14ac:dyDescent="0.2">
      <c r="A60" s="12"/>
      <c r="B60" s="100" t="s">
        <v>161</v>
      </c>
      <c r="C60" s="140" t="s">
        <v>66</v>
      </c>
      <c r="D60" s="80"/>
      <c r="E60" s="45" t="s">
        <v>70</v>
      </c>
      <c r="F60" s="45" t="s">
        <v>87</v>
      </c>
      <c r="G60" s="93" t="s">
        <v>196</v>
      </c>
      <c r="H60" s="47">
        <v>0</v>
      </c>
      <c r="I60" s="48"/>
      <c r="J60" s="48"/>
      <c r="K60" s="48">
        <v>45714</v>
      </c>
      <c r="L60" s="48">
        <v>45716</v>
      </c>
      <c r="M60" s="148">
        <f ca="1">IF(AND(TODAY()&gt;L60, H60&lt;1), -1, IF(H60=1, 1, 0))</f>
        <v>0</v>
      </c>
      <c r="N60" s="3">
        <f t="shared" ref="N60:N69" si="70">IF(OR(ISBLANK(task_start),ISBLANK(task_end)),"",task_end-task_start+1)</f>
        <v>3</v>
      </c>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c r="EL60" s="38"/>
      <c r="EM60" s="38"/>
      <c r="EN60" s="38"/>
      <c r="EO60" s="38"/>
      <c r="EP60" s="38"/>
      <c r="EQ60" s="38"/>
      <c r="ER60" s="38"/>
      <c r="ES60" s="38"/>
      <c r="ET60" s="38"/>
      <c r="EU60" s="38"/>
      <c r="EV60" s="38"/>
      <c r="EW60" s="38"/>
      <c r="EX60" s="38"/>
    </row>
    <row r="61" spans="1:154" s="33" customFormat="1" ht="30" customHeight="1" thickBot="1" x14ac:dyDescent="0.2">
      <c r="A61" s="12"/>
      <c r="B61" s="80"/>
      <c r="C61" s="139" t="s">
        <v>101</v>
      </c>
      <c r="D61" s="101"/>
      <c r="E61" s="45"/>
      <c r="F61" s="45"/>
      <c r="G61" s="46"/>
      <c r="H61" s="47"/>
      <c r="I61" s="48"/>
      <c r="J61" s="48"/>
      <c r="K61" s="48"/>
      <c r="L61" s="48"/>
      <c r="M61" s="148"/>
      <c r="N61" s="3" t="str">
        <f t="shared" si="70"/>
        <v/>
      </c>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c r="EL61" s="38"/>
      <c r="EM61" s="38"/>
      <c r="EN61" s="38"/>
      <c r="EO61" s="38"/>
      <c r="EP61" s="38"/>
      <c r="EQ61" s="38"/>
      <c r="ER61" s="38"/>
      <c r="ES61" s="38"/>
      <c r="ET61" s="38"/>
      <c r="EU61" s="38"/>
      <c r="EV61" s="38"/>
      <c r="EW61" s="38"/>
      <c r="EX61" s="38"/>
    </row>
    <row r="62" spans="1:154" s="33" customFormat="1" ht="30" customHeight="1" thickBot="1" x14ac:dyDescent="0.2">
      <c r="A62" s="12"/>
      <c r="B62" s="100" t="s">
        <v>162</v>
      </c>
      <c r="C62" s="140" t="s">
        <v>67</v>
      </c>
      <c r="D62" s="80" t="s">
        <v>184</v>
      </c>
      <c r="E62" s="45" t="s">
        <v>70</v>
      </c>
      <c r="F62" s="45" t="s">
        <v>87</v>
      </c>
      <c r="G62" s="46" t="s">
        <v>196</v>
      </c>
      <c r="H62" s="47">
        <v>0</v>
      </c>
      <c r="I62" s="48"/>
      <c r="J62" s="48"/>
      <c r="K62" s="48">
        <v>45705</v>
      </c>
      <c r="L62" s="48">
        <v>45711</v>
      </c>
      <c r="M62" s="148">
        <f ca="1">IF(AND(TODAY()&gt;L62, H62&lt;1), -1, IF(H62=1, 1, 0))</f>
        <v>-1</v>
      </c>
      <c r="N62" s="3">
        <f t="shared" si="70"/>
        <v>7</v>
      </c>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c r="DB62" s="38"/>
      <c r="DC62" s="38"/>
      <c r="DD62" s="38"/>
      <c r="DE62" s="38"/>
      <c r="DF62" s="38"/>
      <c r="DG62" s="38"/>
      <c r="DH62" s="38"/>
      <c r="DI62" s="38"/>
      <c r="DJ62" s="38"/>
      <c r="DK62" s="38"/>
      <c r="DL62" s="38"/>
      <c r="DM62" s="38"/>
      <c r="DN62" s="38"/>
      <c r="DO62" s="38"/>
      <c r="DP62" s="38"/>
      <c r="DQ62" s="38"/>
      <c r="DR62" s="38"/>
      <c r="DS62" s="38"/>
      <c r="DT62" s="38"/>
      <c r="DU62" s="38"/>
      <c r="DV62" s="38"/>
      <c r="DW62" s="38"/>
      <c r="DX62" s="38"/>
      <c r="DY62" s="38"/>
      <c r="DZ62" s="38"/>
      <c r="EA62" s="38"/>
      <c r="EB62" s="38"/>
      <c r="EC62" s="38"/>
      <c r="ED62" s="38"/>
      <c r="EE62" s="38"/>
      <c r="EF62" s="38"/>
      <c r="EG62" s="38"/>
      <c r="EH62" s="38"/>
      <c r="EI62" s="38"/>
      <c r="EJ62" s="38"/>
      <c r="EK62" s="38"/>
      <c r="EL62" s="38"/>
      <c r="EM62" s="38"/>
      <c r="EN62" s="38"/>
      <c r="EO62" s="38"/>
      <c r="EP62" s="38"/>
      <c r="EQ62" s="38"/>
      <c r="ER62" s="38"/>
      <c r="ES62" s="38"/>
      <c r="ET62" s="38"/>
      <c r="EU62" s="38"/>
      <c r="EV62" s="38"/>
      <c r="EW62" s="38"/>
      <c r="EX62" s="38"/>
    </row>
    <row r="63" spans="1:154" s="33" customFormat="1" ht="30" customHeight="1" thickBot="1" x14ac:dyDescent="0.2">
      <c r="A63" s="12"/>
      <c r="B63" s="80" t="s">
        <v>163</v>
      </c>
      <c r="C63" s="140" t="s">
        <v>182</v>
      </c>
      <c r="D63" s="80" t="s">
        <v>184</v>
      </c>
      <c r="E63" s="45" t="s">
        <v>33</v>
      </c>
      <c r="F63" s="45" t="s">
        <v>87</v>
      </c>
      <c r="G63" s="46" t="s">
        <v>196</v>
      </c>
      <c r="H63" s="47">
        <v>0</v>
      </c>
      <c r="I63" s="48"/>
      <c r="J63" s="48"/>
      <c r="K63" s="48">
        <v>45726</v>
      </c>
      <c r="L63" s="48">
        <v>45737</v>
      </c>
      <c r="M63" s="148">
        <f ca="1">IF(AND(TODAY()&gt;L63, H63&lt;1), -1, IF(H63=1, 1, 0))</f>
        <v>0</v>
      </c>
      <c r="N63" s="3">
        <f t="shared" si="70"/>
        <v>12</v>
      </c>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c r="DB63" s="38"/>
      <c r="DC63" s="38"/>
      <c r="DD63" s="38"/>
      <c r="DE63" s="38"/>
      <c r="DF63" s="38"/>
      <c r="DG63" s="38"/>
      <c r="DH63" s="38"/>
      <c r="DI63" s="38"/>
      <c r="DJ63" s="38"/>
      <c r="DK63" s="38"/>
      <c r="DL63" s="38"/>
      <c r="DM63" s="38"/>
      <c r="DN63" s="38"/>
      <c r="DO63" s="38"/>
      <c r="DP63" s="38"/>
      <c r="DQ63" s="38"/>
      <c r="DR63" s="38"/>
      <c r="DS63" s="38"/>
      <c r="DT63" s="38"/>
      <c r="DU63" s="38"/>
      <c r="DV63" s="38"/>
      <c r="DW63" s="38"/>
      <c r="DX63" s="38"/>
      <c r="DY63" s="38"/>
      <c r="DZ63" s="38"/>
      <c r="EA63" s="38"/>
      <c r="EB63" s="38"/>
      <c r="EC63" s="38"/>
      <c r="ED63" s="38"/>
      <c r="EE63" s="38"/>
      <c r="EF63" s="38"/>
      <c r="EG63" s="38"/>
      <c r="EH63" s="38"/>
      <c r="EI63" s="38"/>
      <c r="EJ63" s="38"/>
      <c r="EK63" s="38"/>
      <c r="EL63" s="38"/>
      <c r="EM63" s="38"/>
      <c r="EN63" s="38"/>
      <c r="EO63" s="38"/>
      <c r="EP63" s="38"/>
      <c r="EQ63" s="38"/>
      <c r="ER63" s="38"/>
      <c r="ES63" s="38"/>
      <c r="ET63" s="38"/>
      <c r="EU63" s="38"/>
      <c r="EV63" s="38"/>
      <c r="EW63" s="38"/>
      <c r="EX63" s="38"/>
    </row>
    <row r="64" spans="1:154" s="33" customFormat="1" ht="30" customHeight="1" thickBot="1" x14ac:dyDescent="0.2">
      <c r="A64" s="12"/>
      <c r="B64" s="80" t="s">
        <v>164</v>
      </c>
      <c r="C64" s="140" t="s">
        <v>195</v>
      </c>
      <c r="D64" s="80" t="s">
        <v>184</v>
      </c>
      <c r="E64" s="45" t="s">
        <v>183</v>
      </c>
      <c r="F64" s="45" t="s">
        <v>87</v>
      </c>
      <c r="G64" s="46" t="s">
        <v>196</v>
      </c>
      <c r="H64" s="47">
        <v>0</v>
      </c>
      <c r="I64" s="48"/>
      <c r="J64" s="48"/>
      <c r="K64" s="48">
        <v>45775</v>
      </c>
      <c r="L64" s="48">
        <v>45777</v>
      </c>
      <c r="M64" s="148">
        <f ca="1">IF(AND(TODAY()&gt;L64, H64&lt;1), -1, IF(H64=1, 1, 0))</f>
        <v>0</v>
      </c>
      <c r="N64" s="3">
        <f t="shared" si="70"/>
        <v>3</v>
      </c>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c r="EL64" s="38"/>
      <c r="EM64" s="38"/>
      <c r="EN64" s="38"/>
      <c r="EO64" s="38"/>
      <c r="EP64" s="38"/>
      <c r="EQ64" s="38"/>
      <c r="ER64" s="38"/>
      <c r="ES64" s="38"/>
      <c r="ET64" s="38"/>
      <c r="EU64" s="38"/>
      <c r="EV64" s="38"/>
      <c r="EW64" s="38"/>
      <c r="EX64" s="38"/>
    </row>
    <row r="65" spans="1:154" s="33" customFormat="1" ht="30" customHeight="1" thickBot="1" x14ac:dyDescent="0.2">
      <c r="A65" s="12"/>
      <c r="B65" s="101"/>
      <c r="C65" s="139" t="s">
        <v>100</v>
      </c>
      <c r="D65" s="101"/>
      <c r="E65" s="45"/>
      <c r="F65" s="45"/>
      <c r="G65" s="46"/>
      <c r="H65" s="47"/>
      <c r="I65" s="48"/>
      <c r="J65" s="48"/>
      <c r="K65" s="48"/>
      <c r="L65" s="48"/>
      <c r="M65" s="148"/>
      <c r="N65" s="3" t="str">
        <f t="shared" si="70"/>
        <v/>
      </c>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38"/>
      <c r="CM65" s="38"/>
      <c r="CN65" s="38"/>
      <c r="CO65" s="38"/>
      <c r="CP65" s="38"/>
      <c r="CQ65" s="38"/>
      <c r="CR65" s="38"/>
      <c r="CS65" s="38"/>
      <c r="CT65" s="38"/>
      <c r="CU65" s="38"/>
      <c r="CV65" s="38"/>
      <c r="CW65" s="38"/>
      <c r="CX65" s="38"/>
      <c r="CY65" s="38"/>
      <c r="CZ65" s="38"/>
      <c r="DA65" s="38"/>
      <c r="DB65" s="38"/>
      <c r="DC65" s="38"/>
      <c r="DD65" s="38"/>
      <c r="DE65" s="38"/>
      <c r="DF65" s="38"/>
      <c r="DG65" s="38"/>
      <c r="DH65" s="38"/>
      <c r="DI65" s="38"/>
      <c r="DJ65" s="38"/>
      <c r="DK65" s="38"/>
      <c r="DL65" s="38"/>
      <c r="DM65" s="38"/>
      <c r="DN65" s="38"/>
      <c r="DO65" s="38"/>
      <c r="DP65" s="38"/>
      <c r="DQ65" s="38"/>
      <c r="DR65" s="38"/>
      <c r="DS65" s="38"/>
      <c r="DT65" s="38"/>
      <c r="DU65" s="38"/>
      <c r="DV65" s="38"/>
      <c r="DW65" s="38"/>
      <c r="DX65" s="38"/>
      <c r="DY65" s="38"/>
      <c r="DZ65" s="38"/>
      <c r="EA65" s="38"/>
      <c r="EB65" s="38"/>
      <c r="EC65" s="38"/>
      <c r="ED65" s="38"/>
      <c r="EE65" s="38"/>
      <c r="EF65" s="38"/>
      <c r="EG65" s="38"/>
      <c r="EH65" s="38"/>
      <c r="EI65" s="38"/>
      <c r="EJ65" s="38"/>
      <c r="EK65" s="38"/>
      <c r="EL65" s="38"/>
      <c r="EM65" s="38"/>
      <c r="EN65" s="38"/>
      <c r="EO65" s="38"/>
      <c r="EP65" s="38"/>
      <c r="EQ65" s="38"/>
      <c r="ER65" s="38"/>
      <c r="ES65" s="38"/>
      <c r="ET65" s="38"/>
      <c r="EU65" s="38"/>
      <c r="EV65" s="38"/>
      <c r="EW65" s="38"/>
      <c r="EX65" s="38"/>
    </row>
    <row r="66" spans="1:154" s="33" customFormat="1" ht="30" customHeight="1" thickBot="1" x14ac:dyDescent="0.2">
      <c r="A66" s="12"/>
      <c r="B66" s="80" t="s">
        <v>165</v>
      </c>
      <c r="C66" s="140" t="s">
        <v>185</v>
      </c>
      <c r="D66" s="80"/>
      <c r="E66" s="45" t="s">
        <v>170</v>
      </c>
      <c r="F66" s="45" t="s">
        <v>98</v>
      </c>
      <c r="G66" s="46" t="s">
        <v>175</v>
      </c>
      <c r="H66" s="47">
        <v>0</v>
      </c>
      <c r="I66" s="48">
        <v>45717</v>
      </c>
      <c r="J66" s="48">
        <v>45723</v>
      </c>
      <c r="K66" s="48">
        <v>45717</v>
      </c>
      <c r="L66" s="48">
        <v>45723</v>
      </c>
      <c r="M66" s="148">
        <f ca="1">IF(AND(TODAY()&gt;L66, H66&lt;1), -1, IF(H66=1, 1, 0))</f>
        <v>0</v>
      </c>
      <c r="N66" s="3">
        <f t="shared" si="70"/>
        <v>7</v>
      </c>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c r="CM66" s="38"/>
      <c r="CN66" s="38"/>
      <c r="CO66" s="38"/>
      <c r="CP66" s="38"/>
      <c r="CQ66" s="38"/>
      <c r="CR66" s="38"/>
      <c r="CS66" s="38"/>
      <c r="CT66" s="38"/>
      <c r="CU66" s="38"/>
      <c r="CV66" s="38"/>
      <c r="CW66" s="38"/>
      <c r="CX66" s="38"/>
      <c r="CY66" s="38"/>
      <c r="CZ66" s="38"/>
      <c r="DA66" s="38"/>
      <c r="DB66" s="38"/>
      <c r="DC66" s="38"/>
      <c r="DD66" s="38"/>
      <c r="DE66" s="38"/>
      <c r="DF66" s="38"/>
      <c r="DG66" s="38"/>
      <c r="DH66" s="38"/>
      <c r="DI66" s="38"/>
      <c r="DJ66" s="38"/>
      <c r="DK66" s="38"/>
      <c r="DL66" s="38"/>
      <c r="DM66" s="38"/>
      <c r="DN66" s="38"/>
      <c r="DO66" s="38"/>
      <c r="DP66" s="38"/>
      <c r="DQ66" s="38"/>
      <c r="DR66" s="38"/>
      <c r="DS66" s="38"/>
      <c r="DT66" s="38"/>
      <c r="DU66" s="38"/>
      <c r="DV66" s="38"/>
      <c r="DW66" s="38"/>
      <c r="DX66" s="38"/>
      <c r="DY66" s="38"/>
      <c r="DZ66" s="38"/>
      <c r="EA66" s="38"/>
      <c r="EB66" s="38"/>
      <c r="EC66" s="38"/>
      <c r="ED66" s="38"/>
      <c r="EE66" s="38"/>
      <c r="EF66" s="38"/>
      <c r="EG66" s="38"/>
      <c r="EH66" s="38"/>
      <c r="EI66" s="38"/>
      <c r="EJ66" s="38"/>
      <c r="EK66" s="38"/>
      <c r="EL66" s="38"/>
      <c r="EM66" s="38"/>
      <c r="EN66" s="38"/>
      <c r="EO66" s="38"/>
      <c r="EP66" s="38"/>
      <c r="EQ66" s="38"/>
      <c r="ER66" s="38"/>
      <c r="ES66" s="38"/>
      <c r="ET66" s="38"/>
      <c r="EU66" s="38"/>
      <c r="EV66" s="38"/>
      <c r="EW66" s="38"/>
      <c r="EX66" s="38"/>
    </row>
    <row r="67" spans="1:154" s="33" customFormat="1" ht="30" customHeight="1" thickBot="1" x14ac:dyDescent="0.2">
      <c r="A67" s="12"/>
      <c r="B67" s="80" t="s">
        <v>166</v>
      </c>
      <c r="C67" s="140" t="s">
        <v>57</v>
      </c>
      <c r="D67" s="80" t="s">
        <v>165</v>
      </c>
      <c r="E67" s="45" t="s">
        <v>61</v>
      </c>
      <c r="F67" s="45" t="s">
        <v>98</v>
      </c>
      <c r="G67" s="46" t="s">
        <v>89</v>
      </c>
      <c r="H67" s="47">
        <v>0</v>
      </c>
      <c r="I67" s="48">
        <v>45723</v>
      </c>
      <c r="J67" s="48">
        <v>45730</v>
      </c>
      <c r="K67" s="48">
        <v>45723</v>
      </c>
      <c r="L67" s="48">
        <v>45730</v>
      </c>
      <c r="M67" s="148">
        <f ca="1">IF(AND(TODAY()&gt;L67, H67&lt;1), -1, IF(H67=1, 1, 0))</f>
        <v>0</v>
      </c>
      <c r="N67" s="3">
        <f t="shared" si="70"/>
        <v>8</v>
      </c>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c r="EL67" s="38"/>
      <c r="EM67" s="38"/>
      <c r="EN67" s="38"/>
      <c r="EO67" s="38"/>
      <c r="EP67" s="38"/>
      <c r="EQ67" s="38"/>
      <c r="ER67" s="38"/>
      <c r="ES67" s="38"/>
      <c r="ET67" s="38"/>
      <c r="EU67" s="38"/>
      <c r="EV67" s="38"/>
      <c r="EW67" s="38"/>
      <c r="EX67" s="38"/>
    </row>
    <row r="68" spans="1:154" s="33" customFormat="1" ht="30" customHeight="1" thickBot="1" x14ac:dyDescent="0.2">
      <c r="A68" s="12"/>
      <c r="B68" s="80" t="s">
        <v>167</v>
      </c>
      <c r="C68" s="140" t="s">
        <v>58</v>
      </c>
      <c r="D68" s="80" t="s">
        <v>166</v>
      </c>
      <c r="E68" s="45" t="s">
        <v>33</v>
      </c>
      <c r="F68" s="45" t="s">
        <v>86</v>
      </c>
      <c r="G68" s="46" t="s">
        <v>175</v>
      </c>
      <c r="H68" s="47">
        <v>0</v>
      </c>
      <c r="I68" s="48">
        <v>45730</v>
      </c>
      <c r="J68" s="48">
        <v>45746</v>
      </c>
      <c r="K68" s="48">
        <v>45730</v>
      </c>
      <c r="L68" s="48">
        <v>45746</v>
      </c>
      <c r="M68" s="148">
        <f ca="1">IF(AND(TODAY()&gt;L68, H68&lt;1), -1, IF(H68=1, 1, 0))</f>
        <v>0</v>
      </c>
      <c r="N68" s="3">
        <f t="shared" si="70"/>
        <v>17</v>
      </c>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c r="EL68" s="38"/>
      <c r="EM68" s="38"/>
      <c r="EN68" s="38"/>
      <c r="EO68" s="38"/>
      <c r="EP68" s="38"/>
      <c r="EQ68" s="38"/>
      <c r="ER68" s="38"/>
      <c r="ES68" s="38"/>
      <c r="ET68" s="38"/>
      <c r="EU68" s="38"/>
      <c r="EV68" s="38"/>
      <c r="EW68" s="38"/>
      <c r="EX68" s="38"/>
    </row>
    <row r="69" spans="1:154" s="33" customFormat="1" ht="30" customHeight="1" thickBot="1" x14ac:dyDescent="0.2">
      <c r="A69" s="11"/>
      <c r="B69" s="84"/>
      <c r="C69" s="143" t="s">
        <v>38</v>
      </c>
      <c r="D69" s="84"/>
      <c r="E69" s="84"/>
      <c r="F69" s="84"/>
      <c r="G69" s="49"/>
      <c r="H69" s="50"/>
      <c r="I69" s="87"/>
      <c r="J69" s="90"/>
      <c r="K69" s="87"/>
      <c r="L69" s="90"/>
      <c r="M69" s="148"/>
      <c r="N69" s="3" t="str">
        <f t="shared" si="70"/>
        <v/>
      </c>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c r="DI69" s="51"/>
      <c r="DJ69" s="51"/>
      <c r="DK69" s="51"/>
      <c r="DL69" s="51"/>
      <c r="DM69" s="51"/>
      <c r="DN69" s="51"/>
      <c r="DO69" s="51"/>
      <c r="DP69" s="51"/>
      <c r="DQ69" s="51"/>
      <c r="DR69" s="51"/>
      <c r="DS69" s="51"/>
      <c r="DT69" s="51"/>
      <c r="DU69" s="51"/>
      <c r="DV69" s="51"/>
      <c r="DW69" s="51"/>
      <c r="DX69" s="51"/>
      <c r="DY69" s="51"/>
      <c r="DZ69" s="51"/>
      <c r="EA69" s="51"/>
      <c r="EB69" s="51"/>
      <c r="EC69" s="51"/>
      <c r="ED69" s="51"/>
      <c r="EE69" s="51"/>
      <c r="EF69" s="51"/>
      <c r="EG69" s="51"/>
      <c r="EH69" s="51"/>
      <c r="EI69" s="51"/>
      <c r="EJ69" s="51"/>
      <c r="EK69" s="51"/>
      <c r="EL69" s="51"/>
      <c r="EM69" s="51"/>
      <c r="EN69" s="51"/>
      <c r="EO69" s="51"/>
      <c r="EP69" s="51"/>
      <c r="EQ69" s="51"/>
      <c r="ER69" s="51"/>
      <c r="ES69" s="51"/>
      <c r="ET69" s="51"/>
      <c r="EU69" s="51"/>
      <c r="EV69" s="51"/>
      <c r="EW69" s="51"/>
      <c r="EX69" s="51"/>
    </row>
    <row r="70" spans="1:154" s="33" customFormat="1" ht="30" customHeight="1" thickBot="1" x14ac:dyDescent="0.2">
      <c r="A70" s="11"/>
      <c r="B70" s="52" t="s">
        <v>135</v>
      </c>
      <c r="C70" s="144" t="s">
        <v>56</v>
      </c>
      <c r="D70" s="52" t="s">
        <v>174</v>
      </c>
      <c r="E70" s="52" t="s">
        <v>172</v>
      </c>
      <c r="F70" s="52" t="s">
        <v>88</v>
      </c>
      <c r="G70" s="53" t="s">
        <v>90</v>
      </c>
      <c r="H70" s="54">
        <v>0</v>
      </c>
      <c r="I70" s="55">
        <v>45809</v>
      </c>
      <c r="J70" s="55">
        <v>45833</v>
      </c>
      <c r="K70" s="55">
        <v>45809</v>
      </c>
      <c r="L70" s="55">
        <v>45833</v>
      </c>
      <c r="M70" s="148">
        <f ca="1">IF(AND(TODAY()&gt;L70, H70&lt;1), -1, IF(H70=1, 1, 0))</f>
        <v>0</v>
      </c>
      <c r="N70" s="3">
        <f t="shared" ref="N70:N74" si="71">IF(OR(ISBLANK(task_start),ISBLANK(task_end)),"",task_end-task_start+1)</f>
        <v>25</v>
      </c>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c r="EL70" s="38"/>
      <c r="EM70" s="38"/>
      <c r="EN70" s="38"/>
      <c r="EO70" s="38"/>
      <c r="EP70" s="38"/>
      <c r="EQ70" s="38"/>
      <c r="ER70" s="38"/>
      <c r="ES70" s="38"/>
      <c r="ET70" s="38"/>
      <c r="EU70" s="38"/>
      <c r="EV70" s="38"/>
      <c r="EW70" s="38"/>
      <c r="EX70" s="38"/>
    </row>
    <row r="71" spans="1:154" s="33" customFormat="1" ht="30" customHeight="1" thickBot="1" x14ac:dyDescent="0.2">
      <c r="A71" s="11"/>
      <c r="B71" s="52" t="s">
        <v>136</v>
      </c>
      <c r="C71" s="144" t="s">
        <v>62</v>
      </c>
      <c r="D71" s="52" t="s">
        <v>135</v>
      </c>
      <c r="E71" s="52" t="s">
        <v>33</v>
      </c>
      <c r="F71" s="52" t="s">
        <v>105</v>
      </c>
      <c r="G71" s="53" t="s">
        <v>90</v>
      </c>
      <c r="H71" s="54">
        <v>0</v>
      </c>
      <c r="I71" s="55">
        <v>45813</v>
      </c>
      <c r="J71" s="55">
        <v>45818</v>
      </c>
      <c r="K71" s="55">
        <v>45813</v>
      </c>
      <c r="L71" s="55">
        <v>45818</v>
      </c>
      <c r="M71" s="148">
        <f ca="1">IF(AND(TODAY()&gt;L71, H71&lt;1), -1, IF(H71=1, 1, 0))</f>
        <v>0</v>
      </c>
      <c r="N71" s="3">
        <f t="shared" si="71"/>
        <v>6</v>
      </c>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c r="DN71" s="38"/>
      <c r="DO71" s="38"/>
      <c r="DP71" s="38"/>
      <c r="DQ71" s="38"/>
      <c r="DR71" s="38"/>
      <c r="DS71" s="38"/>
      <c r="DT71" s="38"/>
      <c r="DU71" s="38"/>
      <c r="DV71" s="38"/>
      <c r="DW71" s="38"/>
      <c r="DX71" s="38"/>
      <c r="DY71" s="38"/>
      <c r="DZ71" s="38"/>
      <c r="EA71" s="38"/>
      <c r="EB71" s="38"/>
      <c r="EC71" s="38"/>
      <c r="ED71" s="38"/>
      <c r="EE71" s="38"/>
      <c r="EF71" s="38"/>
      <c r="EG71" s="38"/>
      <c r="EH71" s="38"/>
      <c r="EI71" s="38"/>
      <c r="EJ71" s="38"/>
      <c r="EK71" s="38"/>
      <c r="EL71" s="38"/>
      <c r="EM71" s="38"/>
      <c r="EN71" s="38"/>
      <c r="EO71" s="38"/>
      <c r="EP71" s="38"/>
      <c r="EQ71" s="38"/>
      <c r="ER71" s="38"/>
      <c r="ES71" s="38"/>
      <c r="ET71" s="38"/>
      <c r="EU71" s="38"/>
      <c r="EV71" s="38"/>
      <c r="EW71" s="38"/>
      <c r="EX71" s="38"/>
    </row>
    <row r="72" spans="1:154" s="33" customFormat="1" ht="30" customHeight="1" thickBot="1" x14ac:dyDescent="0.2">
      <c r="A72" s="11"/>
      <c r="B72" s="52" t="s">
        <v>137</v>
      </c>
      <c r="C72" s="144" t="s">
        <v>109</v>
      </c>
      <c r="D72" s="52" t="s">
        <v>171</v>
      </c>
      <c r="E72" s="52" t="s">
        <v>76</v>
      </c>
      <c r="F72" s="52" t="s">
        <v>105</v>
      </c>
      <c r="G72" s="53" t="s">
        <v>29</v>
      </c>
      <c r="H72" s="54">
        <v>0</v>
      </c>
      <c r="I72" s="55">
        <v>45818</v>
      </c>
      <c r="J72" s="55">
        <v>45825</v>
      </c>
      <c r="K72" s="55">
        <v>45818</v>
      </c>
      <c r="L72" s="55">
        <v>45825</v>
      </c>
      <c r="M72" s="148">
        <f ca="1">IF(AND(TODAY()&gt;L72, H72&lt;1), -1, IF(H72=1, 1, 0))</f>
        <v>0</v>
      </c>
      <c r="N72" s="3">
        <f t="shared" si="71"/>
        <v>8</v>
      </c>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c r="EL72" s="38"/>
      <c r="EM72" s="38"/>
      <c r="EN72" s="38"/>
      <c r="EO72" s="38"/>
      <c r="EP72" s="38"/>
      <c r="EQ72" s="38"/>
      <c r="ER72" s="38"/>
      <c r="ES72" s="38"/>
      <c r="ET72" s="38"/>
      <c r="EU72" s="38"/>
      <c r="EV72" s="38"/>
      <c r="EW72" s="38"/>
      <c r="EX72" s="38"/>
    </row>
    <row r="73" spans="1:154" s="33" customFormat="1" ht="30" customHeight="1" thickBot="1" x14ac:dyDescent="0.2">
      <c r="A73" s="11"/>
      <c r="B73" s="56"/>
      <c r="C73" s="145"/>
      <c r="D73" s="56"/>
      <c r="E73" s="56"/>
      <c r="F73" s="56"/>
      <c r="G73" s="57"/>
      <c r="H73" s="58"/>
      <c r="I73" s="59"/>
      <c r="J73" s="59"/>
      <c r="K73" s="59"/>
      <c r="L73" s="59"/>
      <c r="M73" s="13"/>
      <c r="N73" s="3" t="str">
        <f t="shared" si="71"/>
        <v/>
      </c>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row>
    <row r="74" spans="1:154" s="33" customFormat="1" ht="30" customHeight="1" thickBot="1" x14ac:dyDescent="0.2">
      <c r="A74" s="12"/>
      <c r="B74" s="60"/>
      <c r="C74" s="146" t="s">
        <v>0</v>
      </c>
      <c r="D74" s="60"/>
      <c r="E74" s="60"/>
      <c r="F74" s="60"/>
      <c r="G74" s="61"/>
      <c r="H74" s="62"/>
      <c r="I74" s="63"/>
      <c r="J74" s="64"/>
      <c r="K74" s="63"/>
      <c r="L74" s="64"/>
      <c r="M74" s="13"/>
      <c r="N74" s="4" t="str">
        <f t="shared" si="71"/>
        <v/>
      </c>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c r="AW74" s="65"/>
      <c r="AX74" s="65"/>
      <c r="AY74" s="65"/>
      <c r="AZ74" s="65"/>
      <c r="BA74" s="65"/>
      <c r="BB74" s="65"/>
      <c r="BC74" s="65"/>
      <c r="BD74" s="65"/>
      <c r="BE74" s="65"/>
      <c r="BF74" s="65"/>
      <c r="BG74" s="65"/>
      <c r="BH74" s="65"/>
      <c r="BI74" s="65"/>
      <c r="BJ74" s="65"/>
      <c r="BK74" s="65"/>
      <c r="BL74" s="65"/>
      <c r="BM74" s="65"/>
      <c r="BN74" s="65"/>
      <c r="BO74" s="65"/>
      <c r="BP74" s="65"/>
      <c r="BQ74" s="65"/>
      <c r="BR74" s="65"/>
      <c r="BS74" s="65"/>
      <c r="BT74" s="65"/>
      <c r="BU74" s="65"/>
      <c r="BV74" s="65"/>
      <c r="BW74" s="65"/>
      <c r="BX74" s="65"/>
      <c r="BY74" s="65"/>
      <c r="BZ74" s="65"/>
      <c r="CA74" s="65"/>
      <c r="CB74" s="65"/>
      <c r="CC74" s="65"/>
      <c r="CD74" s="65"/>
      <c r="CE74" s="65"/>
      <c r="CF74" s="65"/>
      <c r="CG74" s="65"/>
      <c r="CH74" s="65"/>
      <c r="CI74" s="65"/>
      <c r="CJ74" s="65"/>
      <c r="CK74" s="65"/>
      <c r="CL74" s="65"/>
      <c r="CM74" s="65"/>
      <c r="CN74" s="65"/>
      <c r="CO74" s="65"/>
      <c r="CP74" s="65"/>
      <c r="CQ74" s="65"/>
      <c r="CR74" s="65"/>
      <c r="CS74" s="65"/>
      <c r="CT74" s="65"/>
      <c r="CU74" s="65"/>
      <c r="CV74" s="65"/>
      <c r="CW74" s="65"/>
      <c r="CX74" s="65"/>
      <c r="CY74" s="65"/>
      <c r="CZ74" s="65"/>
      <c r="DA74" s="65"/>
      <c r="DB74" s="65"/>
      <c r="DC74" s="65"/>
      <c r="DD74" s="65"/>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c r="EF74" s="65"/>
      <c r="EG74" s="65"/>
      <c r="EH74" s="65"/>
      <c r="EI74" s="65"/>
      <c r="EJ74" s="65"/>
      <c r="EK74" s="65"/>
      <c r="EL74" s="65"/>
      <c r="EM74" s="65"/>
      <c r="EN74" s="65"/>
      <c r="EO74" s="65"/>
      <c r="EP74" s="65"/>
      <c r="EQ74" s="65"/>
      <c r="ER74" s="65"/>
      <c r="ES74" s="65"/>
      <c r="ET74" s="65"/>
      <c r="EU74" s="65"/>
      <c r="EV74" s="65"/>
      <c r="EW74" s="65"/>
      <c r="EX74" s="65"/>
    </row>
  </sheetData>
  <autoFilter ref="B5:M74" xr:uid="{00000000-0001-0000-0000-000000000000}"/>
  <sortState xmlns:xlrd2="http://schemas.microsoft.com/office/spreadsheetml/2017/richdata2" ref="C9:L16">
    <sortCondition ref="H9:H16"/>
  </sortState>
  <mergeCells count="41">
    <mergeCell ref="I5:I6"/>
    <mergeCell ref="J5:J6"/>
    <mergeCell ref="EK4:EQ4"/>
    <mergeCell ref="ER4:EX4"/>
    <mergeCell ref="AG1:AM1"/>
    <mergeCell ref="AO1:AX1"/>
    <mergeCell ref="AG2:AM2"/>
    <mergeCell ref="AO2:AX2"/>
    <mergeCell ref="DB4:DH4"/>
    <mergeCell ref="DI4:DO4"/>
    <mergeCell ref="DP4:DV4"/>
    <mergeCell ref="DW4:EC4"/>
    <mergeCell ref="ED4:EJ4"/>
    <mergeCell ref="BS4:BY4"/>
    <mergeCell ref="BZ4:CF4"/>
    <mergeCell ref="CG4:CM4"/>
    <mergeCell ref="CN4:CT4"/>
    <mergeCell ref="CU4:DA4"/>
    <mergeCell ref="BL4:BR4"/>
    <mergeCell ref="O4:U4"/>
    <mergeCell ref="V4:AB4"/>
    <mergeCell ref="AC4:AI4"/>
    <mergeCell ref="AJ4:AP4"/>
    <mergeCell ref="AQ4:AW4"/>
    <mergeCell ref="AX4:BD4"/>
    <mergeCell ref="BE4:BK4"/>
    <mergeCell ref="L5:L6"/>
    <mergeCell ref="W2:AF2"/>
    <mergeCell ref="W1:AF1"/>
    <mergeCell ref="O1:U1"/>
    <mergeCell ref="O2:U2"/>
    <mergeCell ref="D3:F3"/>
    <mergeCell ref="A5:A6"/>
    <mergeCell ref="C5:C6"/>
    <mergeCell ref="G5:G6"/>
    <mergeCell ref="H5:H6"/>
    <mergeCell ref="K5:K6"/>
    <mergeCell ref="E5:E6"/>
    <mergeCell ref="F5:F6"/>
    <mergeCell ref="D5:D6"/>
    <mergeCell ref="B5:B6"/>
  </mergeCells>
  <phoneticPr fontId="35" type="noConversion"/>
  <conditionalFormatting sqref="H7:H33 H36:H56 H58:H74">
    <cfRule type="dataBar" priority="18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4:EX72">
    <cfRule type="expression" dxfId="6" priority="164">
      <formula>AND(TODAY()&gt;=O$5, TODAY()&lt;P$5)</formula>
    </cfRule>
  </conditionalFormatting>
  <conditionalFormatting sqref="O8:EX26">
    <cfRule type="expression" dxfId="5" priority="169">
      <formula>AND(task_start&lt;=O$5,ROUNDDOWN((task_end-task_start+1)*task_progress,0)+task_start-1&gt;=O$5)</formula>
    </cfRule>
    <cfRule type="expression" dxfId="4" priority="170" stopIfTrue="1">
      <formula>AND(task_end&gt;=O$5,task_start&lt;P$5)</formula>
    </cfRule>
  </conditionalFormatting>
  <conditionalFormatting sqref="O28:EX68">
    <cfRule type="expression" dxfId="3" priority="167">
      <formula>AND(task_start&lt;=O$5,ROUNDDOWN((task_end-task_start+1)*task_progress,0)+task_start-1&gt;=O$5)</formula>
    </cfRule>
    <cfRule type="expression" dxfId="2" priority="168" stopIfTrue="1">
      <formula>AND(task_end&gt;=O$5,task_start&lt;P$5)</formula>
    </cfRule>
  </conditionalFormatting>
  <conditionalFormatting sqref="O70:EX72">
    <cfRule type="expression" dxfId="1" priority="165">
      <formula>AND(task_start&lt;=O$5,ROUNDDOWN((task_end-task_start+1)*task_progress,0)+task_start-1&gt;=O$5)</formula>
    </cfRule>
    <cfRule type="expression" dxfId="0" priority="166" stopIfTrue="1">
      <formula>AND(task_end&gt;=O$5,task_start&lt;P$5)</formula>
    </cfRule>
  </conditionalFormatting>
  <conditionalFormatting sqref="M7">
    <cfRule type="iconSet" priority="2">
      <iconSet iconSet="3Flags">
        <cfvo type="percent" val="0"/>
        <cfvo type="percent" val="33"/>
        <cfvo type="percent" val="67"/>
      </iconSet>
    </cfRule>
  </conditionalFormatting>
  <conditionalFormatting sqref="M8:M72">
    <cfRule type="iconSet" priority="203">
      <iconSet>
        <cfvo type="percent" val="0"/>
        <cfvo type="num" val="0"/>
        <cfvo type="num" val="0" gte="0"/>
      </iconSet>
    </cfRule>
  </conditionalFormatting>
  <dataValidations disablePrompts="1" count="12">
    <dataValidation type="whole" operator="greaterThanOrEqual" allowBlank="1" showInputMessage="1" promptTitle="Display Week" prompt="Changing this number will scroll the Gantt Chart view." sqref="W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2" xr:uid="{75F274B0-5B30-4CC0-A53C-C012C0845179}"/>
    <dataValidation allowBlank="1" showInputMessage="1" showErrorMessage="1" prompt="Enter the name of the Project Lead in cell C3. Enter the Project Start date in cell Q1. Project Start: label is in cell I1." sqref="A3:B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xr:uid="{7A3789A6-A3FB-43B6-A4F7-8C0AC564F67E}"/>
    <dataValidation allowBlank="1" showInputMessage="1" showErrorMessage="1" prompt="Cell B8 contains the Phase 1 sample title. Enter a new title in cell B8._x000a_To delete the phase and work only from tasks, simply delete this row." sqref="A7:B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xr:uid="{4F48FC41-E335-47F1-87AA-3333A52AD81C}"/>
    <dataValidation allowBlank="1" showInputMessage="1" showErrorMessage="1" prompt="Phase 3's sample block starts in cell B20." sqref="A69:B69"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74:B74" xr:uid="{79B9237E-4DD3-4E0F-8ED6-E0B695A99D96}"/>
  </dataValidations>
  <printOptions horizontalCentered="1"/>
  <pageMargins left="0.35" right="0.35" top="0.35" bottom="0.5" header="0.3" footer="0.3"/>
  <pageSetup scale="23"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H7:H33 H36:H56 H58:H74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5F54-EC3A-3E43-A6C7-6CD96FCDDB61}">
  <dimension ref="A1:R17"/>
  <sheetViews>
    <sheetView topLeftCell="A3" workbookViewId="0">
      <selection activeCell="A10" sqref="A10"/>
    </sheetView>
  </sheetViews>
  <sheetFormatPr baseColWidth="10" defaultRowHeight="14" x14ac:dyDescent="0.15"/>
  <sheetData>
    <row r="1" spans="1:18" x14ac:dyDescent="0.15">
      <c r="A1" s="77">
        <f>DATE(2025,3,29)</f>
        <v>45745</v>
      </c>
      <c r="B1" s="77">
        <f>DATE(2025,3,31)</f>
        <v>45747</v>
      </c>
      <c r="C1" s="77">
        <f>DATE(2025,4,1)</f>
        <v>45748</v>
      </c>
      <c r="D1" s="77">
        <f>DATE(2025,4,2)</f>
        <v>45749</v>
      </c>
      <c r="E1" s="77">
        <f>DATE(2025,4,3)</f>
        <v>45750</v>
      </c>
      <c r="F1" s="77">
        <f>DATE(2025,4,4)</f>
        <v>45751</v>
      </c>
      <c r="G1" s="77">
        <f>DATE(2025,4,7)</f>
        <v>45754</v>
      </c>
      <c r="H1" s="77">
        <f>DATE(2025,4,18)</f>
        <v>45765</v>
      </c>
      <c r="I1" s="77">
        <f>DATE(2025,4,20)</f>
        <v>45767</v>
      </c>
      <c r="J1" s="77">
        <f>DATE(2025,5,1)</f>
        <v>45778</v>
      </c>
      <c r="K1" s="77">
        <f>DATE(2025,5,12)</f>
        <v>45789</v>
      </c>
      <c r="L1" s="77">
        <f>DATE(2025,5,13)</f>
        <v>45790</v>
      </c>
      <c r="M1" s="77">
        <f>DATE(2025,5,29)</f>
        <v>45806</v>
      </c>
      <c r="N1" s="77">
        <f>DATE(2025,5,30)</f>
        <v>45807</v>
      </c>
      <c r="O1" s="77">
        <f>DATE(2025,6,1)</f>
        <v>45809</v>
      </c>
      <c r="P1" s="77">
        <f>DATE(2025,6,6)</f>
        <v>45814</v>
      </c>
      <c r="Q1" s="77">
        <f>DATE(2025,6,9)</f>
        <v>45817</v>
      </c>
      <c r="R1" s="77">
        <f>DATE(2025,6,27)</f>
        <v>45835</v>
      </c>
    </row>
    <row r="2" spans="1:18" x14ac:dyDescent="0.15">
      <c r="A2" t="s">
        <v>78</v>
      </c>
    </row>
    <row r="4" spans="1:18" x14ac:dyDescent="0.15">
      <c r="A4" t="s">
        <v>79</v>
      </c>
    </row>
    <row r="5" spans="1:18" x14ac:dyDescent="0.15">
      <c r="A5" t="s">
        <v>80</v>
      </c>
    </row>
    <row r="6" spans="1:18" x14ac:dyDescent="0.15">
      <c r="A6" t="s">
        <v>81</v>
      </c>
    </row>
    <row r="7" spans="1:18" x14ac:dyDescent="0.15">
      <c r="A7" t="s">
        <v>82</v>
      </c>
    </row>
    <row r="8" spans="1:18" x14ac:dyDescent="0.15">
      <c r="A8" t="s">
        <v>83</v>
      </c>
    </row>
    <row r="9" spans="1:18" x14ac:dyDescent="0.15">
      <c r="A9" t="s">
        <v>84</v>
      </c>
    </row>
    <row r="17" spans="8:8" x14ac:dyDescent="0.15">
      <c r="H17" s="77"/>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G27" sqref="G27"/>
    </sheetView>
  </sheetViews>
  <sheetFormatPr baseColWidth="10" defaultColWidth="9" defaultRowHeight="13" x14ac:dyDescent="0.15"/>
  <cols>
    <col min="1" max="1" width="87" style="5" customWidth="1"/>
    <col min="2" max="16384" width="9" style="1"/>
  </cols>
  <sheetData>
    <row r="1" spans="1:2" ht="46.5" customHeight="1" x14ac:dyDescent="0.15"/>
    <row r="2" spans="1:2" s="7" customFormat="1" ht="16" x14ac:dyDescent="0.15">
      <c r="A2" s="68" t="s">
        <v>8</v>
      </c>
      <c r="B2" s="6"/>
    </row>
    <row r="3" spans="1:2" s="9" customFormat="1" ht="27" customHeight="1" x14ac:dyDescent="0.15">
      <c r="A3" s="69"/>
      <c r="B3" s="10"/>
    </row>
    <row r="4" spans="1:2" s="8" customFormat="1" ht="31" x14ac:dyDescent="0.45">
      <c r="A4" s="70" t="s">
        <v>7</v>
      </c>
    </row>
    <row r="5" spans="1:2" ht="74.25" customHeight="1" x14ac:dyDescent="0.15">
      <c r="A5" s="71" t="s">
        <v>15</v>
      </c>
    </row>
    <row r="6" spans="1:2" ht="26.25" customHeight="1" x14ac:dyDescent="0.15">
      <c r="A6" s="70" t="s">
        <v>18</v>
      </c>
    </row>
    <row r="7" spans="1:2" s="5" customFormat="1" ht="205" customHeight="1" x14ac:dyDescent="0.15">
      <c r="A7" s="72" t="s">
        <v>17</v>
      </c>
    </row>
    <row r="8" spans="1:2" s="8" customFormat="1" ht="31" x14ac:dyDescent="0.45">
      <c r="A8" s="70" t="s">
        <v>9</v>
      </c>
    </row>
    <row r="9" spans="1:2" ht="60" x14ac:dyDescent="0.15">
      <c r="A9" s="71" t="s">
        <v>16</v>
      </c>
    </row>
    <row r="10" spans="1:2" s="5" customFormat="1" ht="28" customHeight="1" x14ac:dyDescent="0.15">
      <c r="A10" s="73" t="s">
        <v>14</v>
      </c>
    </row>
    <row r="11" spans="1:2" s="8" customFormat="1" ht="31" x14ac:dyDescent="0.45">
      <c r="A11" s="70" t="s">
        <v>6</v>
      </c>
    </row>
    <row r="12" spans="1:2" ht="30" x14ac:dyDescent="0.15">
      <c r="A12" s="71" t="s">
        <v>13</v>
      </c>
    </row>
    <row r="13" spans="1:2" s="5" customFormat="1" ht="28" customHeight="1" x14ac:dyDescent="0.15">
      <c r="A13" s="73" t="s">
        <v>2</v>
      </c>
    </row>
    <row r="14" spans="1:2" s="8" customFormat="1" ht="31" x14ac:dyDescent="0.45">
      <c r="A14" s="70" t="s">
        <v>10</v>
      </c>
    </row>
    <row r="15" spans="1:2" ht="75" customHeight="1" x14ac:dyDescent="0.15">
      <c r="A15" s="71" t="s">
        <v>11</v>
      </c>
    </row>
    <row r="16" spans="1:2" ht="75" x14ac:dyDescent="0.15">
      <c r="A16" s="71" t="s">
        <v>12</v>
      </c>
    </row>
    <row r="17" spans="1:1" x14ac:dyDescent="0.15">
      <c r="A17" s="74"/>
    </row>
    <row r="18" spans="1:1" x14ac:dyDescent="0.15">
      <c r="A18" s="74"/>
    </row>
    <row r="19" spans="1:1" x14ac:dyDescent="0.15">
      <c r="A19" s="74"/>
    </row>
    <row r="20" spans="1:1" x14ac:dyDescent="0.15">
      <c r="A20" s="74"/>
    </row>
    <row r="21" spans="1:1" x14ac:dyDescent="0.15">
      <c r="A21" s="74" t="s">
        <v>114</v>
      </c>
    </row>
    <row r="22" spans="1:1" x14ac:dyDescent="0.15">
      <c r="A22" s="74" t="s">
        <v>115</v>
      </c>
    </row>
    <row r="23" spans="1:1" x14ac:dyDescent="0.15">
      <c r="A23" s="74"/>
    </row>
    <row r="24" spans="1:1" x14ac:dyDescent="0.15">
      <c r="A24" s="7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schedule</vt:lpstr>
      <vt:lpstr>Constants</vt:lpstr>
      <vt:lpstr>About</vt:lpstr>
      <vt:lpstr>Display_Week</vt:lpstr>
      <vt:lpstr>Holidays</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YUJIN TRISMITRO</cp:lastModifiedBy>
  <dcterms:created xsi:type="dcterms:W3CDTF">2022-03-11T22:41:12Z</dcterms:created>
  <dcterms:modified xsi:type="dcterms:W3CDTF">2025-02-25T08:02:15Z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