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25665" yWindow="-15" windowWidth="12750" windowHeight="8925" activeTab="1"/>
  </bookViews>
  <sheets>
    <sheet name="View_Eq" sheetId="25" r:id="rId1"/>
    <sheet name="Main" sheetId="11" r:id="rId2"/>
    <sheet name="Cayman" sheetId="8" r:id="rId3"/>
    <sheet name="ETL_Rtn" sheetId="10" r:id="rId4"/>
    <sheet name="ETL_Price" sheetId="9" r:id="rId5"/>
    <sheet name="Equities" sheetId="2" r:id="rId6"/>
    <sheet name="Currencies" sheetId="19" r:id="rId7"/>
    <sheet name="Commodities" sheetId="18" r:id="rId8"/>
    <sheet name="NameMapping" sheetId="26" r:id="rId9"/>
    <sheet name="Bonds" sheetId="15" r:id="rId10"/>
    <sheet name="Credit_Vol" sheetId="17" r:id="rId11"/>
    <sheet name="MT" sheetId="20" r:id="rId12"/>
  </sheets>
  <externalReferences>
    <externalReference r:id="rId13"/>
    <externalReference r:id="rId14"/>
    <externalReference r:id="rId15"/>
  </externalReferences>
  <definedNames>
    <definedName name="_xlnm._FilterDatabase" localSheetId="11" hidden="1">MT!$AF$1:$AP$154</definedName>
    <definedName name="Sheets_bb">Main!$AA$32:$AF$32</definedName>
  </definedNames>
  <calcPr calcId="145621" calcOnSave="0"/>
</workbook>
</file>

<file path=xl/calcChain.xml><?xml version="1.0" encoding="utf-8"?>
<calcChain xmlns="http://schemas.openxmlformats.org/spreadsheetml/2006/main">
  <c r="C183" i="11" l="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W77" i="25"/>
  <c r="R77" i="25"/>
  <c r="M77" i="25"/>
  <c r="H77" i="25"/>
  <c r="C77" i="25"/>
  <c r="AB62" i="25"/>
  <c r="W62" i="25"/>
  <c r="R62" i="25"/>
  <c r="U36" i="11"/>
  <c r="U32" i="11"/>
  <c r="U20" i="11"/>
  <c r="U11" i="11"/>
  <c r="G4" i="9"/>
  <c r="AK4" i="9"/>
  <c r="AJ4" i="9"/>
  <c r="BT53" i="11" s="1"/>
  <c r="BT49" i="11" s="1"/>
  <c r="AI4" i="9"/>
  <c r="BS53" i="11" s="1"/>
  <c r="BS49" i="11" s="1"/>
  <c r="AH4" i="9"/>
  <c r="AB4" i="10" s="1"/>
  <c r="AH53" i="11" s="1"/>
  <c r="AG4" i="9"/>
  <c r="AA4" i="10" s="1"/>
  <c r="AG53" i="11" s="1"/>
  <c r="AF4" i="9"/>
  <c r="AE4" i="9"/>
  <c r="Y4" i="10" s="1"/>
  <c r="AE53" i="11" s="1"/>
  <c r="AD4" i="9"/>
  <c r="X4" i="10" s="1"/>
  <c r="AD53" i="11" s="1"/>
  <c r="AC4" i="9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F295" i="20"/>
  <c r="E295" i="20"/>
  <c r="F294" i="20"/>
  <c r="E294" i="20"/>
  <c r="F293" i="20"/>
  <c r="E293" i="20"/>
  <c r="F292" i="20"/>
  <c r="E292" i="20"/>
  <c r="F291" i="20"/>
  <c r="E291" i="20"/>
  <c r="F290" i="20"/>
  <c r="E290" i="20"/>
  <c r="F289" i="20"/>
  <c r="E289" i="20"/>
  <c r="F288" i="20"/>
  <c r="E288" i="20"/>
  <c r="F287" i="20"/>
  <c r="E287" i="20"/>
  <c r="F286" i="20"/>
  <c r="E286" i="20"/>
  <c r="F285" i="20"/>
  <c r="E285" i="20"/>
  <c r="F284" i="20"/>
  <c r="E284" i="20"/>
  <c r="F283" i="20"/>
  <c r="E283" i="20"/>
  <c r="F282" i="20"/>
  <c r="E282" i="20"/>
  <c r="F281" i="20"/>
  <c r="E281" i="20"/>
  <c r="F280" i="20"/>
  <c r="E280" i="20"/>
  <c r="F279" i="20"/>
  <c r="E279" i="20"/>
  <c r="F278" i="20"/>
  <c r="E278" i="20"/>
  <c r="F277" i="20"/>
  <c r="E277" i="20"/>
  <c r="F276" i="20"/>
  <c r="E276" i="20"/>
  <c r="F275" i="20"/>
  <c r="E275" i="20"/>
  <c r="F274" i="20"/>
  <c r="E274" i="20"/>
  <c r="F273" i="20"/>
  <c r="E273" i="20"/>
  <c r="F272" i="20"/>
  <c r="E272" i="20"/>
  <c r="F271" i="20"/>
  <c r="E271" i="20"/>
  <c r="F270" i="20"/>
  <c r="E270" i="20"/>
  <c r="F269" i="20"/>
  <c r="E269" i="20"/>
  <c r="F268" i="20"/>
  <c r="E268" i="20"/>
  <c r="F267" i="20"/>
  <c r="E267" i="20"/>
  <c r="F266" i="20"/>
  <c r="E266" i="20"/>
  <c r="F265" i="20"/>
  <c r="E265" i="20"/>
  <c r="F264" i="20"/>
  <c r="E264" i="20"/>
  <c r="F263" i="20"/>
  <c r="E263" i="20"/>
  <c r="F262" i="20"/>
  <c r="E262" i="20"/>
  <c r="F261" i="20"/>
  <c r="E261" i="20"/>
  <c r="F260" i="20"/>
  <c r="E260" i="20"/>
  <c r="F259" i="20"/>
  <c r="E259" i="20"/>
  <c r="F258" i="20"/>
  <c r="E258" i="20"/>
  <c r="F257" i="20"/>
  <c r="E257" i="20"/>
  <c r="F256" i="20"/>
  <c r="E256" i="20"/>
  <c r="F255" i="20"/>
  <c r="E255" i="20"/>
  <c r="F254" i="20"/>
  <c r="E254" i="20"/>
  <c r="F253" i="20"/>
  <c r="E253" i="20"/>
  <c r="F252" i="20"/>
  <c r="E252" i="20"/>
  <c r="F251" i="20"/>
  <c r="E251" i="20"/>
  <c r="F250" i="20"/>
  <c r="E250" i="20"/>
  <c r="F249" i="20"/>
  <c r="E249" i="20"/>
  <c r="F248" i="20"/>
  <c r="E248" i="20"/>
  <c r="F247" i="20"/>
  <c r="E247" i="20"/>
  <c r="F246" i="20"/>
  <c r="E246" i="20"/>
  <c r="F245" i="20"/>
  <c r="E245" i="20"/>
  <c r="F244" i="20"/>
  <c r="E244" i="20"/>
  <c r="F243" i="20"/>
  <c r="E243" i="20"/>
  <c r="F242" i="20"/>
  <c r="E242" i="20"/>
  <c r="F241" i="20"/>
  <c r="E241" i="20"/>
  <c r="F240" i="20"/>
  <c r="E240" i="20"/>
  <c r="F239" i="20"/>
  <c r="E239" i="20"/>
  <c r="F238" i="20"/>
  <c r="E238" i="20"/>
  <c r="F237" i="20"/>
  <c r="E237" i="20"/>
  <c r="F236" i="20"/>
  <c r="E236" i="20"/>
  <c r="F235" i="20"/>
  <c r="E235" i="20"/>
  <c r="F234" i="20"/>
  <c r="E234" i="20"/>
  <c r="F233" i="20"/>
  <c r="E233" i="20"/>
  <c r="F232" i="20"/>
  <c r="E232" i="20"/>
  <c r="F231" i="20"/>
  <c r="E231" i="20"/>
  <c r="F230" i="20"/>
  <c r="E230" i="20"/>
  <c r="F229" i="20"/>
  <c r="E229" i="20"/>
  <c r="F228" i="20"/>
  <c r="E228" i="20"/>
  <c r="F227" i="20"/>
  <c r="E227" i="20"/>
  <c r="F226" i="20"/>
  <c r="E226" i="20"/>
  <c r="F225" i="20"/>
  <c r="E225" i="20"/>
  <c r="F224" i="20"/>
  <c r="E224" i="20"/>
  <c r="F223" i="20"/>
  <c r="E223" i="20"/>
  <c r="F222" i="20"/>
  <c r="E222" i="20"/>
  <c r="F221" i="20"/>
  <c r="E221" i="20"/>
  <c r="F220" i="20"/>
  <c r="E220" i="20"/>
  <c r="F219" i="20"/>
  <c r="E219" i="20"/>
  <c r="F218" i="20"/>
  <c r="E218" i="20"/>
  <c r="F217" i="20"/>
  <c r="E217" i="20"/>
  <c r="F216" i="20"/>
  <c r="E216" i="20"/>
  <c r="F215" i="20"/>
  <c r="E215" i="20"/>
  <c r="F214" i="20"/>
  <c r="E214" i="20"/>
  <c r="F213" i="20"/>
  <c r="E213" i="20"/>
  <c r="F212" i="20"/>
  <c r="E212" i="20"/>
  <c r="F211" i="20"/>
  <c r="E211" i="20"/>
  <c r="F210" i="20"/>
  <c r="E210" i="20"/>
  <c r="F209" i="20"/>
  <c r="E209" i="20"/>
  <c r="F208" i="20"/>
  <c r="E208" i="20"/>
  <c r="F207" i="20"/>
  <c r="E207" i="20"/>
  <c r="F206" i="20"/>
  <c r="E206" i="20"/>
  <c r="F205" i="20"/>
  <c r="E205" i="20"/>
  <c r="F204" i="20"/>
  <c r="E204" i="20"/>
  <c r="F203" i="20"/>
  <c r="E203" i="20"/>
  <c r="BF202" i="20"/>
  <c r="BE202" i="20"/>
  <c r="F202" i="20"/>
  <c r="E202" i="20"/>
  <c r="F201" i="20"/>
  <c r="E201" i="20"/>
  <c r="F200" i="20"/>
  <c r="E200" i="20"/>
  <c r="F199" i="20"/>
  <c r="E199" i="20"/>
  <c r="F198" i="20"/>
  <c r="E198" i="20"/>
  <c r="F197" i="20"/>
  <c r="E197" i="20"/>
  <c r="F196" i="20"/>
  <c r="E196" i="20"/>
  <c r="F195" i="20"/>
  <c r="E195" i="20"/>
  <c r="F194" i="20"/>
  <c r="E194" i="20"/>
  <c r="F193" i="20"/>
  <c r="E193" i="20"/>
  <c r="E192" i="20"/>
  <c r="F191" i="20"/>
  <c r="E191" i="20"/>
  <c r="F190" i="20"/>
  <c r="E190" i="20"/>
  <c r="F189" i="20"/>
  <c r="E189" i="20"/>
  <c r="F188" i="20"/>
  <c r="E188" i="20"/>
  <c r="F187" i="20"/>
  <c r="E187" i="20"/>
  <c r="F186" i="20"/>
  <c r="E186" i="20"/>
  <c r="F185" i="20"/>
  <c r="E185" i="20"/>
  <c r="F184" i="20"/>
  <c r="E184" i="20"/>
  <c r="F183" i="20"/>
  <c r="E183" i="20"/>
  <c r="F182" i="20"/>
  <c r="E182" i="20"/>
  <c r="F181" i="20"/>
  <c r="E181" i="20"/>
  <c r="F180" i="20"/>
  <c r="E180" i="20"/>
  <c r="BF179" i="20"/>
  <c r="BE179" i="20"/>
  <c r="F179" i="20"/>
  <c r="E179" i="20"/>
  <c r="F178" i="20"/>
  <c r="E178" i="20"/>
  <c r="E177" i="20"/>
  <c r="E176" i="20"/>
  <c r="E175" i="20"/>
  <c r="BE174" i="20"/>
  <c r="F174" i="20"/>
  <c r="E174" i="20"/>
  <c r="BE173" i="20"/>
  <c r="E173" i="20"/>
  <c r="BE172" i="20"/>
  <c r="F172" i="20"/>
  <c r="E172" i="20"/>
  <c r="BE171" i="20"/>
  <c r="E171" i="20"/>
  <c r="BE170" i="20"/>
  <c r="F170" i="20"/>
  <c r="E170" i="20"/>
  <c r="BE169" i="20"/>
  <c r="F169" i="20"/>
  <c r="E169" i="20"/>
  <c r="BE168" i="20"/>
  <c r="F168" i="20"/>
  <c r="E168" i="20"/>
  <c r="BE167" i="20"/>
  <c r="E167" i="20"/>
  <c r="BE166" i="20"/>
  <c r="E166" i="20"/>
  <c r="BE165" i="20"/>
  <c r="E165" i="20"/>
  <c r="BE164" i="20"/>
  <c r="F164" i="20"/>
  <c r="E164" i="20"/>
  <c r="BE163" i="20"/>
  <c r="E163" i="20"/>
  <c r="BF162" i="20"/>
  <c r="BE162" i="20"/>
  <c r="F162" i="20"/>
  <c r="E162" i="20"/>
  <c r="BF161" i="20"/>
  <c r="BE161" i="20"/>
  <c r="E161" i="20"/>
  <c r="BF160" i="20"/>
  <c r="BE160" i="20"/>
  <c r="F160" i="20"/>
  <c r="E160" i="20"/>
  <c r="BF159" i="20"/>
  <c r="BE159" i="20"/>
  <c r="F159" i="20"/>
  <c r="E159" i="20"/>
  <c r="BF158" i="20"/>
  <c r="BE158" i="20"/>
  <c r="F158" i="20"/>
  <c r="E158" i="20"/>
  <c r="BF157" i="20"/>
  <c r="BE157" i="20"/>
  <c r="F157" i="20"/>
  <c r="E157" i="20"/>
  <c r="BF156" i="20"/>
  <c r="BE156" i="20"/>
  <c r="F156" i="20"/>
  <c r="E156" i="20"/>
  <c r="BF155" i="20"/>
  <c r="BE155" i="20"/>
  <c r="E155" i="20"/>
  <c r="BQ154" i="20"/>
  <c r="BF154" i="20"/>
  <c r="BE154" i="20"/>
  <c r="E154" i="20"/>
  <c r="F153" i="20"/>
  <c r="E153" i="20"/>
  <c r="E152" i="20"/>
  <c r="F151" i="20"/>
  <c r="E151" i="20"/>
  <c r="BE150" i="20"/>
  <c r="E150" i="20"/>
  <c r="BE149" i="20"/>
  <c r="F149" i="20"/>
  <c r="E149" i="20"/>
  <c r="AO148" i="20"/>
  <c r="AL148" i="20" s="1"/>
  <c r="AI148" i="20"/>
  <c r="AK148" i="20" s="1"/>
  <c r="F148" i="20"/>
  <c r="E148" i="20"/>
  <c r="AO147" i="20"/>
  <c r="AL147" i="20" s="1"/>
  <c r="AI147" i="20"/>
  <c r="AK147" i="20" s="1"/>
  <c r="F147" i="20"/>
  <c r="E147" i="20"/>
  <c r="AL146" i="20"/>
  <c r="AK146" i="20"/>
  <c r="AI146" i="20"/>
  <c r="E146" i="20"/>
  <c r="AO145" i="20"/>
  <c r="AL145" i="20" s="1"/>
  <c r="AI145" i="20"/>
  <c r="AK145" i="20" s="1"/>
  <c r="E145" i="20"/>
  <c r="BE144" i="20"/>
  <c r="AI144" i="20"/>
  <c r="E144" i="20"/>
  <c r="BE143" i="20"/>
  <c r="AL143" i="20"/>
  <c r="AK143" i="20"/>
  <c r="AI143" i="20"/>
  <c r="F143" i="20"/>
  <c r="E143" i="20"/>
  <c r="AL142" i="20"/>
  <c r="AK142" i="20"/>
  <c r="AI142" i="20"/>
  <c r="E142" i="20"/>
  <c r="AL141" i="20"/>
  <c r="AI141" i="20"/>
  <c r="AK141" i="20" s="1"/>
  <c r="F141" i="20"/>
  <c r="E141" i="20"/>
  <c r="AO140" i="20"/>
  <c r="AL140" i="20"/>
  <c r="AI140" i="20"/>
  <c r="AK140" i="20" s="1"/>
  <c r="E140" i="20"/>
  <c r="AO139" i="20"/>
  <c r="AL139" i="20" s="1"/>
  <c r="AI139" i="20"/>
  <c r="AK139" i="20" s="1"/>
  <c r="F139" i="20"/>
  <c r="E139" i="20"/>
  <c r="BE138" i="20"/>
  <c r="AO138" i="20"/>
  <c r="AL138" i="20"/>
  <c r="AI138" i="20"/>
  <c r="AK138" i="20" s="1"/>
  <c r="F138" i="20"/>
  <c r="E138" i="20"/>
  <c r="BE137" i="20"/>
  <c r="AO137" i="20"/>
  <c r="AL137" i="20" s="1"/>
  <c r="AI137" i="20"/>
  <c r="AK137" i="20" s="1"/>
  <c r="F137" i="20"/>
  <c r="E137" i="20"/>
  <c r="AO136" i="20"/>
  <c r="AL136" i="20" s="1"/>
  <c r="AI136" i="20"/>
  <c r="AK136" i="20" s="1"/>
  <c r="F136" i="20"/>
  <c r="E136" i="20"/>
  <c r="BE135" i="20"/>
  <c r="AO135" i="20"/>
  <c r="AL135" i="20"/>
  <c r="AI135" i="20"/>
  <c r="AK135" i="20" s="1"/>
  <c r="F135" i="20"/>
  <c r="E135" i="20"/>
  <c r="BE134" i="20"/>
  <c r="AO134" i="20"/>
  <c r="AL134" i="20" s="1"/>
  <c r="AK134" i="20"/>
  <c r="AI134" i="20"/>
  <c r="E134" i="20"/>
  <c r="BE133" i="20"/>
  <c r="AO133" i="20"/>
  <c r="AL133" i="20"/>
  <c r="AK133" i="20"/>
  <c r="AI133" i="20"/>
  <c r="E133" i="20"/>
  <c r="BE132" i="20"/>
  <c r="AL132" i="20"/>
  <c r="AI132" i="20"/>
  <c r="AK132" i="20" s="1"/>
  <c r="F132" i="20"/>
  <c r="E132" i="20"/>
  <c r="BE131" i="20"/>
  <c r="AL131" i="20"/>
  <c r="AK131" i="20"/>
  <c r="AI131" i="20"/>
  <c r="E131" i="20"/>
  <c r="BE130" i="20"/>
  <c r="AK130" i="20"/>
  <c r="AI130" i="20"/>
  <c r="AO130" i="20" s="1"/>
  <c r="AL130" i="20" s="1"/>
  <c r="F130" i="20"/>
  <c r="E130" i="20"/>
  <c r="BE129" i="20"/>
  <c r="AO129" i="20"/>
  <c r="AL129" i="20"/>
  <c r="AK129" i="20"/>
  <c r="AI129" i="20"/>
  <c r="E129" i="20"/>
  <c r="BE128" i="20"/>
  <c r="AO128" i="20"/>
  <c r="AL128" i="20" s="1"/>
  <c r="AK128" i="20"/>
  <c r="AI128" i="20"/>
  <c r="F128" i="20"/>
  <c r="E128" i="20"/>
  <c r="BE127" i="20"/>
  <c r="AO127" i="20"/>
  <c r="AL127" i="20"/>
  <c r="AI127" i="20"/>
  <c r="AK127" i="20" s="1"/>
  <c r="F127" i="20"/>
  <c r="E127" i="20"/>
  <c r="BE126" i="20"/>
  <c r="AO126" i="20"/>
  <c r="AL126" i="20" s="1"/>
  <c r="AK126" i="20"/>
  <c r="AI126" i="20"/>
  <c r="F126" i="20"/>
  <c r="E126" i="20"/>
  <c r="BE125" i="20"/>
  <c r="AI125" i="20"/>
  <c r="AK125" i="20" s="1"/>
  <c r="E125" i="20"/>
  <c r="BE124" i="20"/>
  <c r="AI124" i="20"/>
  <c r="AK124" i="20" s="1"/>
  <c r="E124" i="20"/>
  <c r="BE123" i="20"/>
  <c r="AI123" i="20"/>
  <c r="AK123" i="20" s="1"/>
  <c r="E123" i="20"/>
  <c r="BE122" i="20"/>
  <c r="AI122" i="20"/>
  <c r="AK122" i="20" s="1"/>
  <c r="F122" i="20"/>
  <c r="E122" i="20"/>
  <c r="BE121" i="20"/>
  <c r="AO121" i="20"/>
  <c r="AL121" i="20" s="1"/>
  <c r="AK121" i="20"/>
  <c r="AI121" i="20"/>
  <c r="E121" i="20"/>
  <c r="BE120" i="20"/>
  <c r="AO120" i="20"/>
  <c r="AL120" i="20" s="1"/>
  <c r="AK120" i="20"/>
  <c r="AI120" i="20"/>
  <c r="F120" i="20"/>
  <c r="E120" i="20"/>
  <c r="BE119" i="20"/>
  <c r="AI119" i="20"/>
  <c r="E119" i="20"/>
  <c r="BE118" i="20"/>
  <c r="AI118" i="20"/>
  <c r="F118" i="20"/>
  <c r="E118" i="20"/>
  <c r="BE117" i="20"/>
  <c r="AI117" i="20"/>
  <c r="AO117" i="20" s="1"/>
  <c r="AL117" i="20" s="1"/>
  <c r="F117" i="20"/>
  <c r="E117" i="20"/>
  <c r="BE116" i="20"/>
  <c r="AL116" i="20"/>
  <c r="AK116" i="20"/>
  <c r="AI116" i="20"/>
  <c r="AO116" i="20" s="1"/>
  <c r="F116" i="20"/>
  <c r="E116" i="20"/>
  <c r="BE115" i="20"/>
  <c r="AO115" i="20"/>
  <c r="AL115" i="20" s="1"/>
  <c r="AK115" i="20"/>
  <c r="AI115" i="20"/>
  <c r="F115" i="20"/>
  <c r="E115" i="20"/>
  <c r="BE114" i="20"/>
  <c r="AO114" i="20"/>
  <c r="AL114" i="20" s="1"/>
  <c r="AI114" i="20"/>
  <c r="AK114" i="20" s="1"/>
  <c r="F114" i="20"/>
  <c r="E114" i="20"/>
  <c r="BE113" i="20"/>
  <c r="AO113" i="20"/>
  <c r="AL113" i="20" s="1"/>
  <c r="AK113" i="20"/>
  <c r="AI113" i="20"/>
  <c r="E113" i="20"/>
  <c r="BE112" i="20"/>
  <c r="AO112" i="20"/>
  <c r="AL112" i="20" s="1"/>
  <c r="AK112" i="20"/>
  <c r="AI112" i="20"/>
  <c r="E112" i="20"/>
  <c r="BE111" i="20"/>
  <c r="AO111" i="20"/>
  <c r="AL111" i="20" s="1"/>
  <c r="AK111" i="20"/>
  <c r="AI111" i="20"/>
  <c r="F111" i="20"/>
  <c r="E111" i="20"/>
  <c r="BE110" i="20"/>
  <c r="AI110" i="20"/>
  <c r="AK110" i="20" s="1"/>
  <c r="F110" i="20"/>
  <c r="E110" i="20"/>
  <c r="BE109" i="20"/>
  <c r="AO109" i="20"/>
  <c r="AL109" i="20" s="1"/>
  <c r="AK109" i="20"/>
  <c r="AI109" i="20"/>
  <c r="E109" i="20"/>
  <c r="BE108" i="20"/>
  <c r="AO108" i="20"/>
  <c r="AL108" i="20" s="1"/>
  <c r="AK108" i="20"/>
  <c r="AI108" i="20"/>
  <c r="F108" i="20"/>
  <c r="E108" i="20"/>
  <c r="BE107" i="20"/>
  <c r="AI107" i="20"/>
  <c r="F107" i="20"/>
  <c r="E107" i="20"/>
  <c r="BE106" i="20"/>
  <c r="AK106" i="20"/>
  <c r="AI106" i="20"/>
  <c r="AO106" i="20" s="1"/>
  <c r="AL106" i="20" s="1"/>
  <c r="E106" i="20"/>
  <c r="BE105" i="20"/>
  <c r="AI105" i="20"/>
  <c r="AO105" i="20" s="1"/>
  <c r="AL105" i="20" s="1"/>
  <c r="E105" i="20"/>
  <c r="BE104" i="20"/>
  <c r="AK104" i="20"/>
  <c r="AI104" i="20"/>
  <c r="AO104" i="20" s="1"/>
  <c r="AL104" i="20" s="1"/>
  <c r="E104" i="20"/>
  <c r="BE103" i="20"/>
  <c r="AI103" i="20"/>
  <c r="E103" i="20"/>
  <c r="BE102" i="20"/>
  <c r="AK102" i="20"/>
  <c r="AI102" i="20"/>
  <c r="AO102" i="20" s="1"/>
  <c r="AL102" i="20" s="1"/>
  <c r="E102" i="20"/>
  <c r="BE101" i="20"/>
  <c r="AI101" i="20"/>
  <c r="AO101" i="20" s="1"/>
  <c r="AL101" i="20" s="1"/>
  <c r="E101" i="20"/>
  <c r="BE100" i="20"/>
  <c r="AK100" i="20"/>
  <c r="AI100" i="20"/>
  <c r="AO100" i="20" s="1"/>
  <c r="AL100" i="20" s="1"/>
  <c r="E100" i="20"/>
  <c r="BE99" i="20"/>
  <c r="AI99" i="20"/>
  <c r="F99" i="20"/>
  <c r="E99" i="20"/>
  <c r="BE98" i="20"/>
  <c r="AK98" i="20"/>
  <c r="AI98" i="20"/>
  <c r="AO98" i="20" s="1"/>
  <c r="AL98" i="20" s="1"/>
  <c r="F98" i="20"/>
  <c r="E98" i="20"/>
  <c r="BE97" i="20"/>
  <c r="AO97" i="20"/>
  <c r="AL97" i="20"/>
  <c r="AK97" i="20"/>
  <c r="AI97" i="20"/>
  <c r="E97" i="20"/>
  <c r="BE96" i="20"/>
  <c r="AO96" i="20"/>
  <c r="AL96" i="20" s="1"/>
  <c r="AK96" i="20"/>
  <c r="AI96" i="20"/>
  <c r="F96" i="20"/>
  <c r="E96" i="20"/>
  <c r="BE95" i="20"/>
  <c r="AO95" i="20"/>
  <c r="AL95" i="20"/>
  <c r="AI95" i="20"/>
  <c r="AK95" i="20" s="1"/>
  <c r="E95" i="20"/>
  <c r="BE94" i="20"/>
  <c r="AO94" i="20"/>
  <c r="AL94" i="20" s="1"/>
  <c r="AI94" i="20"/>
  <c r="AK94" i="20" s="1"/>
  <c r="F94" i="20"/>
  <c r="E94" i="20"/>
  <c r="BE93" i="20"/>
  <c r="AO93" i="20"/>
  <c r="AL93" i="20" s="1"/>
  <c r="AK93" i="20"/>
  <c r="AI93" i="20"/>
  <c r="F93" i="20"/>
  <c r="E93" i="20"/>
  <c r="BE92" i="20"/>
  <c r="AI92" i="20"/>
  <c r="AK92" i="20" s="1"/>
  <c r="F92" i="20"/>
  <c r="E92" i="20"/>
  <c r="BE91" i="20"/>
  <c r="AO91" i="20"/>
  <c r="AL91" i="20" s="1"/>
  <c r="AK91" i="20"/>
  <c r="AI91" i="20"/>
  <c r="E91" i="20"/>
  <c r="BE90" i="20"/>
  <c r="AO90" i="20"/>
  <c r="AL90" i="20" s="1"/>
  <c r="AK90" i="20"/>
  <c r="AI90" i="20"/>
  <c r="F90" i="20"/>
  <c r="E90" i="20"/>
  <c r="BE89" i="20"/>
  <c r="AI89" i="20"/>
  <c r="F89" i="20"/>
  <c r="E89" i="20"/>
  <c r="BF88" i="20"/>
  <c r="BE88" i="20"/>
  <c r="AK88" i="20"/>
  <c r="AI88" i="20"/>
  <c r="AO88" i="20" s="1"/>
  <c r="AL88" i="20" s="1"/>
  <c r="N88" i="20"/>
  <c r="F88" i="20"/>
  <c r="E88" i="20"/>
  <c r="BF87" i="20"/>
  <c r="BE87" i="20"/>
  <c r="AO87" i="20"/>
  <c r="AL87" i="20" s="1"/>
  <c r="AK87" i="20"/>
  <c r="AI87" i="20"/>
  <c r="N87" i="20"/>
  <c r="E87" i="20"/>
  <c r="BF86" i="20"/>
  <c r="BE86" i="20"/>
  <c r="AO86" i="20"/>
  <c r="AL86" i="20" s="1"/>
  <c r="AK86" i="20"/>
  <c r="AI86" i="20"/>
  <c r="N86" i="20"/>
  <c r="F86" i="20"/>
  <c r="E86" i="20"/>
  <c r="BF85" i="20"/>
  <c r="BE85" i="20"/>
  <c r="AI85" i="20"/>
  <c r="N85" i="20"/>
  <c r="F85" i="20"/>
  <c r="E85" i="20"/>
  <c r="BF84" i="20"/>
  <c r="BE84" i="20"/>
  <c r="AU84" i="20"/>
  <c r="AI84" i="20"/>
  <c r="AK84" i="20" s="1"/>
  <c r="N84" i="20"/>
  <c r="F84" i="20"/>
  <c r="E84" i="20"/>
  <c r="BF83" i="20"/>
  <c r="BE83" i="20"/>
  <c r="AU83" i="20"/>
  <c r="AI83" i="20"/>
  <c r="O83" i="20"/>
  <c r="N83" i="20"/>
  <c r="F83" i="20"/>
  <c r="E83" i="20"/>
  <c r="BF82" i="20"/>
  <c r="BE82" i="20"/>
  <c r="AU82" i="20"/>
  <c r="AO82" i="20"/>
  <c r="AL82" i="20" s="1"/>
  <c r="AK82" i="20"/>
  <c r="AI82" i="20"/>
  <c r="O82" i="20"/>
  <c r="N82" i="20"/>
  <c r="E82" i="20"/>
  <c r="BF81" i="20"/>
  <c r="BE81" i="20"/>
  <c r="AU81" i="20"/>
  <c r="AO81" i="20"/>
  <c r="AL81" i="20" s="1"/>
  <c r="AK81" i="20"/>
  <c r="AI81" i="20"/>
  <c r="O81" i="20"/>
  <c r="N81" i="20"/>
  <c r="F81" i="20"/>
  <c r="E81" i="20"/>
  <c r="BF80" i="20"/>
  <c r="BE80" i="20"/>
  <c r="AU80" i="20"/>
  <c r="AI80" i="20"/>
  <c r="O80" i="20"/>
  <c r="N80" i="20"/>
  <c r="F80" i="20"/>
  <c r="E80" i="20"/>
  <c r="BF79" i="20"/>
  <c r="BE79" i="20"/>
  <c r="AU79" i="20"/>
  <c r="AO79" i="20"/>
  <c r="AL79" i="20" s="1"/>
  <c r="AK79" i="20"/>
  <c r="AI79" i="20"/>
  <c r="O79" i="20"/>
  <c r="N79" i="20"/>
  <c r="F79" i="20"/>
  <c r="E79" i="20"/>
  <c r="BF78" i="20"/>
  <c r="BE78" i="20"/>
  <c r="AU78" i="20"/>
  <c r="AL78" i="20"/>
  <c r="AI78" i="20"/>
  <c r="AK78" i="20" s="1"/>
  <c r="O78" i="20"/>
  <c r="N78" i="20"/>
  <c r="F78" i="20"/>
  <c r="E78" i="20"/>
  <c r="BF77" i="20"/>
  <c r="BE77" i="20"/>
  <c r="AU77" i="20"/>
  <c r="AL77" i="20"/>
  <c r="AK77" i="20"/>
  <c r="AI77" i="20"/>
  <c r="O77" i="20"/>
  <c r="N77" i="20"/>
  <c r="F77" i="20"/>
  <c r="E77" i="20"/>
  <c r="BF76" i="20"/>
  <c r="BE76" i="20"/>
  <c r="AU76" i="20"/>
  <c r="AL76" i="20"/>
  <c r="AK76" i="20"/>
  <c r="AI76" i="20"/>
  <c r="O76" i="20"/>
  <c r="N76" i="20"/>
  <c r="F76" i="20"/>
  <c r="E76" i="20"/>
  <c r="BF75" i="20"/>
  <c r="BE75" i="20"/>
  <c r="AU75" i="20"/>
  <c r="AL75" i="20"/>
  <c r="AK75" i="20"/>
  <c r="AI75" i="20"/>
  <c r="O75" i="20"/>
  <c r="N75" i="20"/>
  <c r="F75" i="20"/>
  <c r="E75" i="20"/>
  <c r="BF74" i="20"/>
  <c r="BE74" i="20"/>
  <c r="AU74" i="20"/>
  <c r="AL74" i="20"/>
  <c r="AK74" i="20"/>
  <c r="AI74" i="20"/>
  <c r="O74" i="20"/>
  <c r="N74" i="20"/>
  <c r="F74" i="20"/>
  <c r="E74" i="20"/>
  <c r="BF73" i="20"/>
  <c r="BE73" i="20"/>
  <c r="AU73" i="20"/>
  <c r="AL73" i="20"/>
  <c r="AI73" i="20"/>
  <c r="AK73" i="20" s="1"/>
  <c r="O73" i="20"/>
  <c r="N73" i="20"/>
  <c r="F73" i="20"/>
  <c r="E73" i="20"/>
  <c r="BF72" i="20"/>
  <c r="BE72" i="20"/>
  <c r="AU72" i="20"/>
  <c r="AL72" i="20"/>
  <c r="AK72" i="20"/>
  <c r="AI72" i="20"/>
  <c r="O72" i="20"/>
  <c r="N72" i="20"/>
  <c r="F72" i="20"/>
  <c r="E72" i="20"/>
  <c r="BF71" i="20"/>
  <c r="BE71" i="20"/>
  <c r="AU71" i="20"/>
  <c r="AL71" i="20"/>
  <c r="AI71" i="20"/>
  <c r="AK71" i="20" s="1"/>
  <c r="O71" i="20"/>
  <c r="N71" i="20"/>
  <c r="E71" i="20"/>
  <c r="BF70" i="20"/>
  <c r="BE70" i="20"/>
  <c r="AU70" i="20"/>
  <c r="AL70" i="20"/>
  <c r="AI70" i="20"/>
  <c r="AK70" i="20" s="1"/>
  <c r="Q70" i="20"/>
  <c r="O70" i="20"/>
  <c r="N70" i="20"/>
  <c r="F70" i="20"/>
  <c r="E70" i="20"/>
  <c r="BF69" i="20"/>
  <c r="BE69" i="20"/>
  <c r="AU69" i="20"/>
  <c r="AL69" i="20"/>
  <c r="AK69" i="20"/>
  <c r="AI69" i="20"/>
  <c r="Q69" i="20"/>
  <c r="O69" i="20"/>
  <c r="N69" i="20"/>
  <c r="E69" i="20"/>
  <c r="BF68" i="20"/>
  <c r="BE68" i="20"/>
  <c r="AU68" i="20"/>
  <c r="AL68" i="20"/>
  <c r="AK68" i="20"/>
  <c r="AI68" i="20"/>
  <c r="Q68" i="20"/>
  <c r="N68" i="20"/>
  <c r="F68" i="20"/>
  <c r="E68" i="20"/>
  <c r="BF67" i="20"/>
  <c r="BE67" i="20"/>
  <c r="AU67" i="20"/>
  <c r="AL67" i="20"/>
  <c r="AI67" i="20"/>
  <c r="AK67" i="20" s="1"/>
  <c r="Q67" i="20"/>
  <c r="O67" i="20"/>
  <c r="N67" i="20"/>
  <c r="F67" i="20"/>
  <c r="E67" i="20"/>
  <c r="AU66" i="20"/>
  <c r="AL66" i="20"/>
  <c r="AI66" i="20"/>
  <c r="AK66" i="20" s="1"/>
  <c r="Q66" i="20"/>
  <c r="O66" i="20"/>
  <c r="N66" i="20"/>
  <c r="F66" i="20"/>
  <c r="E66" i="20"/>
  <c r="BF65" i="20"/>
  <c r="BE65" i="20"/>
  <c r="AU65" i="20"/>
  <c r="AL65" i="20"/>
  <c r="AI65" i="20"/>
  <c r="AK65" i="20" s="1"/>
  <c r="Q65" i="20"/>
  <c r="O65" i="20"/>
  <c r="N65" i="20"/>
  <c r="F65" i="20"/>
  <c r="E65" i="20"/>
  <c r="BF64" i="20"/>
  <c r="BE64" i="20"/>
  <c r="AU64" i="20"/>
  <c r="AL64" i="20"/>
  <c r="AI64" i="20"/>
  <c r="AK64" i="20" s="1"/>
  <c r="Q64" i="20"/>
  <c r="O64" i="20" s="1"/>
  <c r="N64" i="20"/>
  <c r="F64" i="20"/>
  <c r="E64" i="20"/>
  <c r="BF63" i="20"/>
  <c r="BE63" i="20"/>
  <c r="AU63" i="20"/>
  <c r="AL63" i="20"/>
  <c r="AI63" i="20"/>
  <c r="AK63" i="20" s="1"/>
  <c r="Q63" i="20"/>
  <c r="O63" i="20"/>
  <c r="N63" i="20"/>
  <c r="F63" i="20"/>
  <c r="E63" i="20"/>
  <c r="BF62" i="20"/>
  <c r="BE62" i="20"/>
  <c r="AU62" i="20"/>
  <c r="AL62" i="20"/>
  <c r="AI62" i="20"/>
  <c r="AK62" i="20" s="1"/>
  <c r="Q62" i="20"/>
  <c r="O62" i="20"/>
  <c r="N62" i="20"/>
  <c r="F62" i="20"/>
  <c r="E62" i="20"/>
  <c r="BF61" i="20"/>
  <c r="BE61" i="20"/>
  <c r="AU61" i="20"/>
  <c r="AL61" i="20"/>
  <c r="AK61" i="20"/>
  <c r="AI61" i="20"/>
  <c r="Q61" i="20"/>
  <c r="O61" i="20"/>
  <c r="N61" i="20"/>
  <c r="F61" i="20"/>
  <c r="E61" i="20"/>
  <c r="BF60" i="20"/>
  <c r="BE60" i="20"/>
  <c r="AU60" i="20"/>
  <c r="AL60" i="20"/>
  <c r="AI60" i="20"/>
  <c r="AK60" i="20" s="1"/>
  <c r="Q60" i="20"/>
  <c r="N60" i="20"/>
  <c r="E60" i="20"/>
  <c r="BF59" i="20"/>
  <c r="BE59" i="20"/>
  <c r="AU59" i="20"/>
  <c r="AL59" i="20"/>
  <c r="AI59" i="20"/>
  <c r="AK59" i="20" s="1"/>
  <c r="Q59" i="20"/>
  <c r="O59" i="20" s="1"/>
  <c r="N59" i="20"/>
  <c r="F59" i="20"/>
  <c r="E59" i="20"/>
  <c r="BF58" i="20"/>
  <c r="BE58" i="20"/>
  <c r="AU58" i="20"/>
  <c r="AL58" i="20"/>
  <c r="AK58" i="20"/>
  <c r="AI58" i="20"/>
  <c r="Q58" i="20"/>
  <c r="O58" i="20"/>
  <c r="N58" i="20"/>
  <c r="F58" i="20"/>
  <c r="E58" i="20"/>
  <c r="BF57" i="20"/>
  <c r="BE57" i="20"/>
  <c r="AU57" i="20"/>
  <c r="AL57" i="20"/>
  <c r="AI57" i="20"/>
  <c r="AK57" i="20" s="1"/>
  <c r="Q57" i="20"/>
  <c r="O57" i="20" s="1"/>
  <c r="N57" i="20"/>
  <c r="F57" i="20"/>
  <c r="E57" i="20"/>
  <c r="BF56" i="20"/>
  <c r="BE56" i="20"/>
  <c r="AU56" i="20"/>
  <c r="AL56" i="20"/>
  <c r="AK56" i="20"/>
  <c r="AI56" i="20"/>
  <c r="Q56" i="20"/>
  <c r="N56" i="20"/>
  <c r="F56" i="20"/>
  <c r="E56" i="20"/>
  <c r="BF55" i="20"/>
  <c r="BE55" i="20"/>
  <c r="AU55" i="20"/>
  <c r="AL55" i="20"/>
  <c r="AK55" i="20"/>
  <c r="AI55" i="20"/>
  <c r="Q55" i="20"/>
  <c r="O55" i="20" s="1"/>
  <c r="N55" i="20"/>
  <c r="E55" i="20"/>
  <c r="BF54" i="20"/>
  <c r="BE54" i="20"/>
  <c r="AU54" i="20"/>
  <c r="AL54" i="20"/>
  <c r="AI54" i="20"/>
  <c r="AK54" i="20" s="1"/>
  <c r="W54" i="20"/>
  <c r="Q54" i="20"/>
  <c r="O54" i="20" s="1"/>
  <c r="N54" i="20"/>
  <c r="F54" i="20"/>
  <c r="E54" i="20"/>
  <c r="BF53" i="20"/>
  <c r="BE53" i="20"/>
  <c r="AU53" i="20"/>
  <c r="AL53" i="20"/>
  <c r="AK53" i="20"/>
  <c r="AI53" i="20"/>
  <c r="W53" i="20"/>
  <c r="Q53" i="20"/>
  <c r="O53" i="20" s="1"/>
  <c r="N53" i="20"/>
  <c r="F53" i="20"/>
  <c r="E53" i="20"/>
  <c r="BF52" i="20"/>
  <c r="BE52" i="20"/>
  <c r="AU52" i="20"/>
  <c r="AL52" i="20"/>
  <c r="AI52" i="20"/>
  <c r="AK52" i="20" s="1"/>
  <c r="W52" i="20"/>
  <c r="Q52" i="20"/>
  <c r="O52" i="20" s="1"/>
  <c r="N52" i="20"/>
  <c r="F52" i="20"/>
  <c r="E52" i="20"/>
  <c r="BF51" i="20"/>
  <c r="BE51" i="20"/>
  <c r="AU51" i="20"/>
  <c r="AL51" i="20"/>
  <c r="AI51" i="20"/>
  <c r="AK51" i="20" s="1"/>
  <c r="W51" i="20"/>
  <c r="Q51" i="20"/>
  <c r="O51" i="20"/>
  <c r="N51" i="20"/>
  <c r="F51" i="20"/>
  <c r="E51" i="20"/>
  <c r="BF50" i="20"/>
  <c r="BE50" i="20"/>
  <c r="AU50" i="20"/>
  <c r="AL50" i="20"/>
  <c r="AI50" i="20"/>
  <c r="AK50" i="20" s="1"/>
  <c r="W50" i="20"/>
  <c r="Q50" i="20"/>
  <c r="O50" i="20" s="1"/>
  <c r="N50" i="20"/>
  <c r="F50" i="20"/>
  <c r="E50" i="20"/>
  <c r="BF49" i="20"/>
  <c r="BE49" i="20"/>
  <c r="AV49" i="20"/>
  <c r="AU49" i="20"/>
  <c r="AL49" i="20"/>
  <c r="AK49" i="20"/>
  <c r="AI49" i="20"/>
  <c r="W49" i="20"/>
  <c r="Q49" i="20"/>
  <c r="O49" i="20" s="1"/>
  <c r="N49" i="20"/>
  <c r="F49" i="20"/>
  <c r="E49" i="20"/>
  <c r="BF48" i="20"/>
  <c r="BE48" i="20"/>
  <c r="AU48" i="20"/>
  <c r="AL48" i="20"/>
  <c r="AK48" i="20"/>
  <c r="AI48" i="20"/>
  <c r="W48" i="20"/>
  <c r="O48" i="20"/>
  <c r="N48" i="20"/>
  <c r="F48" i="20"/>
  <c r="E48" i="20"/>
  <c r="BF47" i="20"/>
  <c r="BE47" i="20"/>
  <c r="AU47" i="20"/>
  <c r="AL47" i="20"/>
  <c r="AI47" i="20"/>
  <c r="AK47" i="20" s="1"/>
  <c r="W47" i="20"/>
  <c r="Q47" i="20"/>
  <c r="O47" i="20" s="1"/>
  <c r="N47" i="20"/>
  <c r="F47" i="20"/>
  <c r="E47" i="20"/>
  <c r="BF46" i="20"/>
  <c r="BE46" i="20"/>
  <c r="AU46" i="20"/>
  <c r="AL46" i="20"/>
  <c r="AK46" i="20"/>
  <c r="AI46" i="20"/>
  <c r="W46" i="20"/>
  <c r="Q46" i="20"/>
  <c r="O46" i="20" s="1"/>
  <c r="N46" i="20"/>
  <c r="F46" i="20"/>
  <c r="E46" i="20"/>
  <c r="BF45" i="20"/>
  <c r="BE45" i="20"/>
  <c r="AU45" i="20"/>
  <c r="AL45" i="20"/>
  <c r="AK45" i="20"/>
  <c r="AI45" i="20"/>
  <c r="W45" i="20"/>
  <c r="Q45" i="20"/>
  <c r="N45" i="20"/>
  <c r="F45" i="20"/>
  <c r="E45" i="20"/>
  <c r="BF44" i="20"/>
  <c r="BE44" i="20"/>
  <c r="AU44" i="20"/>
  <c r="AL44" i="20"/>
  <c r="AI44" i="20"/>
  <c r="AK44" i="20" s="1"/>
  <c r="W44" i="20"/>
  <c r="Q44" i="20"/>
  <c r="O44" i="20" s="1"/>
  <c r="N44" i="20"/>
  <c r="E44" i="20"/>
  <c r="AU43" i="20"/>
  <c r="AL43" i="20"/>
  <c r="AI43" i="20"/>
  <c r="AK43" i="20" s="1"/>
  <c r="W43" i="20"/>
  <c r="Q43" i="20"/>
  <c r="O43" i="20" s="1"/>
  <c r="N43" i="20"/>
  <c r="F43" i="20"/>
  <c r="E43" i="20"/>
  <c r="BF42" i="20"/>
  <c r="BE42" i="20"/>
  <c r="AU42" i="20"/>
  <c r="AL42" i="20"/>
  <c r="AK42" i="20"/>
  <c r="AI42" i="20"/>
  <c r="W42" i="20"/>
  <c r="Q42" i="20"/>
  <c r="O42" i="20" s="1"/>
  <c r="N42" i="20"/>
  <c r="E42" i="20"/>
  <c r="BF41" i="20"/>
  <c r="BE41" i="20"/>
  <c r="AU41" i="20"/>
  <c r="AL41" i="20"/>
  <c r="AK41" i="20"/>
  <c r="AI41" i="20"/>
  <c r="W41" i="20"/>
  <c r="Q41" i="20"/>
  <c r="O41" i="20"/>
  <c r="N41" i="20"/>
  <c r="E41" i="20"/>
  <c r="BF40" i="20"/>
  <c r="BE40" i="20"/>
  <c r="AV40" i="20"/>
  <c r="AU40" i="20"/>
  <c r="AL40" i="20"/>
  <c r="AK40" i="20"/>
  <c r="AI40" i="20"/>
  <c r="W40" i="20"/>
  <c r="Q40" i="20"/>
  <c r="O40" i="20" s="1"/>
  <c r="N40" i="20"/>
  <c r="F40" i="20"/>
  <c r="E40" i="20"/>
  <c r="BF39" i="20"/>
  <c r="BE39" i="20"/>
  <c r="AV39" i="20"/>
  <c r="AU39" i="20"/>
  <c r="AL39" i="20"/>
  <c r="AK39" i="20"/>
  <c r="AI39" i="20"/>
  <c r="W39" i="20"/>
  <c r="Q39" i="20"/>
  <c r="O39" i="20"/>
  <c r="N39" i="20"/>
  <c r="F39" i="20"/>
  <c r="E39" i="20"/>
  <c r="BF38" i="20"/>
  <c r="BE38" i="20"/>
  <c r="AU38" i="20"/>
  <c r="AL38" i="20"/>
  <c r="AK38" i="20"/>
  <c r="AI38" i="20"/>
  <c r="W38" i="20"/>
  <c r="Q38" i="20"/>
  <c r="O38" i="20"/>
  <c r="N38" i="20"/>
  <c r="F38" i="20"/>
  <c r="E38" i="20"/>
  <c r="BF37" i="20"/>
  <c r="BE37" i="20"/>
  <c r="AU37" i="20"/>
  <c r="AL37" i="20"/>
  <c r="AI37" i="20"/>
  <c r="AK37" i="20" s="1"/>
  <c r="W37" i="20"/>
  <c r="Q37" i="20"/>
  <c r="N37" i="20"/>
  <c r="F37" i="20"/>
  <c r="E37" i="20"/>
  <c r="BF36" i="20"/>
  <c r="BE36" i="20"/>
  <c r="AU36" i="20"/>
  <c r="AL36" i="20"/>
  <c r="AI36" i="20"/>
  <c r="AK36" i="20" s="1"/>
  <c r="W36" i="20"/>
  <c r="Q36" i="20"/>
  <c r="O36" i="20" s="1"/>
  <c r="N36" i="20"/>
  <c r="F36" i="20"/>
  <c r="E36" i="20"/>
  <c r="BF35" i="20"/>
  <c r="BE35" i="20"/>
  <c r="AU35" i="20"/>
  <c r="AL35" i="20"/>
  <c r="AI35" i="20"/>
  <c r="AK35" i="20" s="1"/>
  <c r="W35" i="20"/>
  <c r="Q35" i="20"/>
  <c r="O35" i="20"/>
  <c r="N35" i="20"/>
  <c r="F35" i="20"/>
  <c r="E35" i="20"/>
  <c r="BF34" i="20"/>
  <c r="BE34" i="20"/>
  <c r="AU34" i="20"/>
  <c r="AL34" i="20"/>
  <c r="AI34" i="20"/>
  <c r="AK34" i="20" s="1"/>
  <c r="W34" i="20"/>
  <c r="Q34" i="20"/>
  <c r="O34" i="20" s="1"/>
  <c r="N34" i="20"/>
  <c r="F34" i="20"/>
  <c r="E34" i="20"/>
  <c r="BF33" i="20"/>
  <c r="BE33" i="20"/>
  <c r="AU33" i="20"/>
  <c r="AL33" i="20"/>
  <c r="AK33" i="20"/>
  <c r="AI33" i="20"/>
  <c r="W33" i="20"/>
  <c r="Q33" i="20"/>
  <c r="N33" i="20"/>
  <c r="E33" i="20"/>
  <c r="BF32" i="20"/>
  <c r="BE32" i="20"/>
  <c r="AU32" i="20"/>
  <c r="AL32" i="20"/>
  <c r="AK32" i="20"/>
  <c r="AI32" i="20"/>
  <c r="W32" i="20"/>
  <c r="Q32" i="20"/>
  <c r="O32" i="20"/>
  <c r="N32" i="20"/>
  <c r="F32" i="20"/>
  <c r="E32" i="20"/>
  <c r="BF31" i="20"/>
  <c r="BE31" i="20"/>
  <c r="AU31" i="20"/>
  <c r="AL31" i="20"/>
  <c r="AI31" i="20"/>
  <c r="AK31" i="20" s="1"/>
  <c r="W31" i="20"/>
  <c r="Q31" i="20"/>
  <c r="O31" i="20"/>
  <c r="N31" i="20"/>
  <c r="F31" i="20"/>
  <c r="E31" i="20"/>
  <c r="BF30" i="20"/>
  <c r="BE30" i="20"/>
  <c r="AW30" i="20"/>
  <c r="AV50" i="20" s="1"/>
  <c r="AU30" i="20"/>
  <c r="AL30" i="20"/>
  <c r="AI30" i="20"/>
  <c r="AK30" i="20" s="1"/>
  <c r="W30" i="20"/>
  <c r="Q30" i="20"/>
  <c r="O30" i="20" s="1"/>
  <c r="N30" i="20"/>
  <c r="F30" i="20"/>
  <c r="E30" i="20"/>
  <c r="BF29" i="20"/>
  <c r="BE29" i="20"/>
  <c r="AW29" i="20"/>
  <c r="AU29" i="20"/>
  <c r="AL29" i="20"/>
  <c r="AK29" i="20"/>
  <c r="AI29" i="20"/>
  <c r="W29" i="20"/>
  <c r="Q29" i="20"/>
  <c r="O29" i="20"/>
  <c r="N29" i="20"/>
  <c r="F29" i="20"/>
  <c r="E29" i="20"/>
  <c r="BF28" i="20"/>
  <c r="BE28" i="20"/>
  <c r="AW28" i="20"/>
  <c r="AU28" i="20"/>
  <c r="AL28" i="20"/>
  <c r="AK28" i="20"/>
  <c r="AI28" i="20"/>
  <c r="W28" i="20"/>
  <c r="Q28" i="20"/>
  <c r="O28" i="20" s="1"/>
  <c r="N28" i="20"/>
  <c r="E28" i="20"/>
  <c r="BF27" i="20"/>
  <c r="BE27" i="20"/>
  <c r="AW27" i="20"/>
  <c r="AU27" i="20"/>
  <c r="AL27" i="20"/>
  <c r="AI27" i="20"/>
  <c r="AK27" i="20" s="1"/>
  <c r="W27" i="20"/>
  <c r="Q27" i="20"/>
  <c r="O27" i="20" s="1"/>
  <c r="N27" i="20"/>
  <c r="F27" i="20"/>
  <c r="E27" i="20"/>
  <c r="BF26" i="20"/>
  <c r="BE26" i="20"/>
  <c r="AW26" i="20"/>
  <c r="AU26" i="20"/>
  <c r="AL26" i="20"/>
  <c r="AK26" i="20"/>
  <c r="AI26" i="20"/>
  <c r="W26" i="20"/>
  <c r="Q26" i="20"/>
  <c r="O26" i="20"/>
  <c r="N26" i="20"/>
  <c r="F26" i="20"/>
  <c r="E26" i="20"/>
  <c r="BF25" i="20"/>
  <c r="BE25" i="20"/>
  <c r="AW25" i="20"/>
  <c r="AV48" i="20" s="1"/>
  <c r="AU25" i="20"/>
  <c r="AL25" i="20"/>
  <c r="AK25" i="20"/>
  <c r="AI25" i="20"/>
  <c r="W25" i="20"/>
  <c r="O25" i="20"/>
  <c r="N25" i="20"/>
  <c r="F25" i="20"/>
  <c r="E25" i="20"/>
  <c r="BF24" i="20"/>
  <c r="BE24" i="20"/>
  <c r="AW24" i="20"/>
  <c r="AV47" i="20" s="1"/>
  <c r="AU24" i="20"/>
  <c r="AL24" i="20"/>
  <c r="AK24" i="20"/>
  <c r="AI24" i="20"/>
  <c r="W24" i="20"/>
  <c r="Q24" i="20"/>
  <c r="O24" i="20"/>
  <c r="N24" i="20"/>
  <c r="F24" i="20"/>
  <c r="E24" i="20"/>
  <c r="BF23" i="20"/>
  <c r="BE23" i="20"/>
  <c r="AW23" i="20"/>
  <c r="AU23" i="20"/>
  <c r="AL23" i="20"/>
  <c r="AK23" i="20"/>
  <c r="AI23" i="20"/>
  <c r="W23" i="20"/>
  <c r="Q23" i="20"/>
  <c r="O23" i="20"/>
  <c r="N23" i="20"/>
  <c r="F23" i="20"/>
  <c r="E23" i="20"/>
  <c r="BF22" i="20"/>
  <c r="BE22" i="20"/>
  <c r="AW22" i="20"/>
  <c r="AV46" i="20" s="1"/>
  <c r="AU22" i="20"/>
  <c r="AL22" i="20"/>
  <c r="AK22" i="20"/>
  <c r="AI22" i="20"/>
  <c r="W22" i="20"/>
  <c r="Q22" i="20"/>
  <c r="N22" i="20"/>
  <c r="F22" i="20"/>
  <c r="E22" i="20"/>
  <c r="BF21" i="20"/>
  <c r="BE21" i="20"/>
  <c r="AW21" i="20"/>
  <c r="AV45" i="20" s="1"/>
  <c r="AU21" i="20"/>
  <c r="AL21" i="20"/>
  <c r="AI21" i="20"/>
  <c r="AK21" i="20" s="1"/>
  <c r="W21" i="20"/>
  <c r="Q21" i="20"/>
  <c r="O21" i="20" s="1"/>
  <c r="N21" i="20"/>
  <c r="F21" i="20"/>
  <c r="E21" i="20"/>
  <c r="AW20" i="20"/>
  <c r="AU20" i="20"/>
  <c r="AL20" i="20"/>
  <c r="AK20" i="20"/>
  <c r="AI20" i="20"/>
  <c r="AC20" i="20"/>
  <c r="W20" i="20"/>
  <c r="Q20" i="20"/>
  <c r="O20" i="20" s="1"/>
  <c r="N20" i="20"/>
  <c r="F20" i="20"/>
  <c r="E20" i="20"/>
  <c r="BF19" i="20"/>
  <c r="BE19" i="20"/>
  <c r="AW19" i="20"/>
  <c r="AV44" i="20" s="1"/>
  <c r="AU19" i="20"/>
  <c r="AL19" i="20"/>
  <c r="AK19" i="20"/>
  <c r="AI19" i="20"/>
  <c r="AC19" i="20"/>
  <c r="W19" i="20"/>
  <c r="Q19" i="20"/>
  <c r="O19" i="20" s="1"/>
  <c r="N19" i="20"/>
  <c r="F19" i="20"/>
  <c r="E19" i="20"/>
  <c r="BF18" i="20"/>
  <c r="BE18" i="20"/>
  <c r="AW18" i="20"/>
  <c r="AV43" i="20" s="1"/>
  <c r="AU18" i="20"/>
  <c r="AL18" i="20"/>
  <c r="AI18" i="20"/>
  <c r="AK18" i="20" s="1"/>
  <c r="AC18" i="20"/>
  <c r="W18" i="20"/>
  <c r="Q18" i="20"/>
  <c r="O18" i="20" s="1"/>
  <c r="N18" i="20"/>
  <c r="F18" i="20"/>
  <c r="E18" i="20"/>
  <c r="BF17" i="20"/>
  <c r="BE17" i="20"/>
  <c r="AW17" i="20"/>
  <c r="AV42" i="20" s="1"/>
  <c r="AU17" i="20"/>
  <c r="AL17" i="20"/>
  <c r="AI17" i="20"/>
  <c r="AK17" i="20" s="1"/>
  <c r="AC17" i="20"/>
  <c r="W17" i="20"/>
  <c r="Q17" i="20"/>
  <c r="O17" i="20"/>
  <c r="N17" i="20"/>
  <c r="E17" i="20"/>
  <c r="BF16" i="20"/>
  <c r="BE16" i="20"/>
  <c r="AW16" i="20"/>
  <c r="AV41" i="20" s="1"/>
  <c r="AU16" i="20"/>
  <c r="AL16" i="20"/>
  <c r="AI16" i="20"/>
  <c r="AK16" i="20" s="1"/>
  <c r="AC16" i="20"/>
  <c r="W16" i="20"/>
  <c r="Q16" i="20"/>
  <c r="O16" i="20"/>
  <c r="N16" i="20"/>
  <c r="BF15" i="20"/>
  <c r="BE15" i="20"/>
  <c r="AW15" i="20"/>
  <c r="AU15" i="20"/>
  <c r="AL15" i="20"/>
  <c r="AK15" i="20"/>
  <c r="AI15" i="20"/>
  <c r="AC15" i="20"/>
  <c r="W15" i="20"/>
  <c r="Q15" i="20"/>
  <c r="O15" i="20" s="1"/>
  <c r="N15" i="20"/>
  <c r="E15" i="20"/>
  <c r="BF14" i="20"/>
  <c r="BE14" i="20"/>
  <c r="AW14" i="20"/>
  <c r="AU14" i="20"/>
  <c r="AL14" i="20"/>
  <c r="AK14" i="20"/>
  <c r="AI14" i="20"/>
  <c r="AC14" i="20"/>
  <c r="W14" i="20"/>
  <c r="Q14" i="20"/>
  <c r="N14" i="20"/>
  <c r="E14" i="20"/>
  <c r="BX13" i="20"/>
  <c r="AW13" i="20"/>
  <c r="AU13" i="20"/>
  <c r="AL13" i="20"/>
  <c r="AK13" i="20"/>
  <c r="AI13" i="20"/>
  <c r="AC13" i="20"/>
  <c r="W13" i="20"/>
  <c r="Q13" i="20"/>
  <c r="O13" i="20" s="1"/>
  <c r="N13" i="20"/>
  <c r="F13" i="20"/>
  <c r="E13" i="20"/>
  <c r="BX12" i="20"/>
  <c r="AW12" i="20"/>
  <c r="AU12" i="20"/>
  <c r="AL12" i="20"/>
  <c r="AK12" i="20"/>
  <c r="AI12" i="20"/>
  <c r="AC12" i="20"/>
  <c r="W12" i="20"/>
  <c r="Q12" i="20"/>
  <c r="O12" i="20" s="1"/>
  <c r="N12" i="20"/>
  <c r="E12" i="20"/>
  <c r="BX11" i="20"/>
  <c r="AW11" i="20"/>
  <c r="AV38" i="20" s="1"/>
  <c r="AU11" i="20"/>
  <c r="AL11" i="20"/>
  <c r="AI11" i="20"/>
  <c r="AK11" i="20" s="1"/>
  <c r="AC11" i="20"/>
  <c r="W11" i="20"/>
  <c r="Q11" i="20"/>
  <c r="O11" i="20"/>
  <c r="N11" i="20"/>
  <c r="F11" i="20"/>
  <c r="E11" i="20"/>
  <c r="BX10" i="20"/>
  <c r="AW10" i="20"/>
  <c r="AV37" i="20" s="1"/>
  <c r="AU10" i="20"/>
  <c r="AL10" i="20"/>
  <c r="AK10" i="20"/>
  <c r="AI10" i="20"/>
  <c r="AC10" i="20"/>
  <c r="W10" i="20"/>
  <c r="Q10" i="20"/>
  <c r="N10" i="20"/>
  <c r="F10" i="20"/>
  <c r="E10" i="20"/>
  <c r="BX9" i="20"/>
  <c r="AW9" i="20"/>
  <c r="AV36" i="20" s="1"/>
  <c r="AU9" i="20"/>
  <c r="AL9" i="20"/>
  <c r="AK9" i="20"/>
  <c r="AI9" i="20"/>
  <c r="AC9" i="20"/>
  <c r="W9" i="20"/>
  <c r="Q9" i="20"/>
  <c r="O9" i="20" s="1"/>
  <c r="N9" i="20"/>
  <c r="F9" i="20"/>
  <c r="E9" i="20"/>
  <c r="BX8" i="20"/>
  <c r="AW8" i="20"/>
  <c r="AV35" i="20" s="1"/>
  <c r="AU8" i="20"/>
  <c r="AL8" i="20"/>
  <c r="AI8" i="20"/>
  <c r="AK8" i="20" s="1"/>
  <c r="AC8" i="20"/>
  <c r="W8" i="20"/>
  <c r="Q8" i="20"/>
  <c r="O8" i="20"/>
  <c r="N8" i="20"/>
  <c r="E8" i="20"/>
  <c r="BX7" i="20"/>
  <c r="AW7" i="20"/>
  <c r="AU7" i="20"/>
  <c r="AL7" i="20"/>
  <c r="AI7" i="20"/>
  <c r="AK7" i="20" s="1"/>
  <c r="AC7" i="20"/>
  <c r="W7" i="20"/>
  <c r="Q7" i="20"/>
  <c r="O7" i="20" s="1"/>
  <c r="N7" i="20"/>
  <c r="F7" i="20"/>
  <c r="E7" i="20"/>
  <c r="BX6" i="20"/>
  <c r="AW6" i="20"/>
  <c r="AU6" i="20"/>
  <c r="AL6" i="20"/>
  <c r="AK6" i="20"/>
  <c r="AI6" i="20"/>
  <c r="AC6" i="20"/>
  <c r="W6" i="20"/>
  <c r="Q6" i="20"/>
  <c r="O6" i="20" s="1"/>
  <c r="N6" i="20"/>
  <c r="E6" i="20"/>
  <c r="BX5" i="20"/>
  <c r="BF5" i="20"/>
  <c r="AW5" i="20"/>
  <c r="AV34" i="20" s="1"/>
  <c r="AU5" i="20"/>
  <c r="AL5" i="20"/>
  <c r="AK5" i="20"/>
  <c r="AI5" i="20"/>
  <c r="AC5" i="20"/>
  <c r="W5" i="20"/>
  <c r="Q5" i="20"/>
  <c r="O5" i="20"/>
  <c r="N5" i="20"/>
  <c r="F5" i="20"/>
  <c r="E5" i="20"/>
  <c r="BX4" i="20"/>
  <c r="BF4" i="20"/>
  <c r="AW4" i="20"/>
  <c r="AV33" i="20" s="1"/>
  <c r="AU4" i="20"/>
  <c r="AL4" i="20"/>
  <c r="AK4" i="20"/>
  <c r="AI4" i="20"/>
  <c r="AC4" i="20"/>
  <c r="W4" i="20"/>
  <c r="Q4" i="20"/>
  <c r="O4" i="20" s="1"/>
  <c r="N4" i="20"/>
  <c r="F4" i="20"/>
  <c r="E4" i="20"/>
  <c r="BX3" i="20"/>
  <c r="BF3" i="20"/>
  <c r="AW3" i="20"/>
  <c r="AV32" i="20" s="1"/>
  <c r="AU3" i="20"/>
  <c r="AL3" i="20"/>
  <c r="AK3" i="20"/>
  <c r="AI3" i="20"/>
  <c r="AC3" i="20"/>
  <c r="W3" i="20"/>
  <c r="Q3" i="20"/>
  <c r="O3" i="20"/>
  <c r="N3" i="20"/>
  <c r="F3" i="20"/>
  <c r="E3" i="20"/>
  <c r="BX2" i="20"/>
  <c r="BF2" i="20"/>
  <c r="AW2" i="20"/>
  <c r="AV31" i="20" s="1"/>
  <c r="AU2" i="20"/>
  <c r="AL2" i="20"/>
  <c r="AK2" i="20"/>
  <c r="AC2" i="20"/>
  <c r="W2" i="20"/>
  <c r="O2" i="20"/>
  <c r="N2" i="20"/>
  <c r="F2" i="20"/>
  <c r="E2" i="20"/>
  <c r="Q1" i="2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I1" i="2"/>
  <c r="J1" i="2" s="1"/>
  <c r="K1" i="2" s="1"/>
  <c r="L1" i="2" s="1"/>
  <c r="M1" i="2" s="1"/>
  <c r="N1" i="2" s="1"/>
  <c r="O1" i="2" s="1"/>
  <c r="P1" i="2" s="1"/>
  <c r="F1" i="2"/>
  <c r="G1" i="2" s="1"/>
  <c r="H1" i="2" s="1"/>
  <c r="E1" i="2"/>
  <c r="D1" i="2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AS4" i="9"/>
  <c r="CC53" i="11" s="1"/>
  <c r="CC49" i="11" s="1"/>
  <c r="AR4" i="9"/>
  <c r="CB53" i="11" s="1"/>
  <c r="AQ4" i="9"/>
  <c r="AP4" i="9"/>
  <c r="AJ4" i="10" s="1"/>
  <c r="AP53" i="11" s="1"/>
  <c r="AO4" i="9"/>
  <c r="AN4" i="9"/>
  <c r="AM4" i="9"/>
  <c r="AL4" i="9"/>
  <c r="AB4" i="9"/>
  <c r="V4" i="10" s="1"/>
  <c r="AB53" i="11" s="1"/>
  <c r="AA4" i="9"/>
  <c r="U4" i="10" s="1"/>
  <c r="AA53" i="11" s="1"/>
  <c r="Z4" i="9"/>
  <c r="Y4" i="9"/>
  <c r="S4" i="10" s="1"/>
  <c r="Y53" i="11" s="1"/>
  <c r="X4" i="9"/>
  <c r="W4" i="9"/>
  <c r="V4" i="9"/>
  <c r="U4" i="9"/>
  <c r="O4" i="10" s="1"/>
  <c r="U53" i="11" s="1"/>
  <c r="T4" i="9"/>
  <c r="BD53" i="11" s="1"/>
  <c r="BD49" i="11" s="1"/>
  <c r="S4" i="9"/>
  <c r="BC53" i="11" s="1"/>
  <c r="BC49" i="11" s="1"/>
  <c r="R4" i="9"/>
  <c r="Q4" i="9"/>
  <c r="K4" i="10" s="1"/>
  <c r="Q53" i="11" s="1"/>
  <c r="P4" i="9"/>
  <c r="O4" i="9"/>
  <c r="N4" i="9"/>
  <c r="M4" i="9"/>
  <c r="G4" i="10" s="1"/>
  <c r="M53" i="11" s="1"/>
  <c r="L4" i="9"/>
  <c r="AV53" i="11" s="1"/>
  <c r="AV49" i="11" s="1"/>
  <c r="K4" i="9"/>
  <c r="E4" i="10" s="1"/>
  <c r="K53" i="11" s="1"/>
  <c r="H53" i="11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AM4" i="10"/>
  <c r="AS53" i="11" s="1"/>
  <c r="AK4" i="10"/>
  <c r="AQ53" i="11" s="1"/>
  <c r="AI4" i="10"/>
  <c r="AO53" i="11" s="1"/>
  <c r="AH4" i="10"/>
  <c r="AN53" i="11" s="1"/>
  <c r="AG4" i="10"/>
  <c r="AM53" i="11" s="1"/>
  <c r="AF4" i="10"/>
  <c r="AL53" i="11" s="1"/>
  <c r="AE4" i="10"/>
  <c r="AK53" i="11" s="1"/>
  <c r="AD4" i="10"/>
  <c r="AJ53" i="11" s="1"/>
  <c r="AC4" i="10"/>
  <c r="AI53" i="11" s="1"/>
  <c r="Z4" i="10"/>
  <c r="AF53" i="11" s="1"/>
  <c r="W4" i="10"/>
  <c r="AC53" i="11" s="1"/>
  <c r="T4" i="10"/>
  <c r="R4" i="10"/>
  <c r="Q4" i="10"/>
  <c r="W53" i="11" s="1"/>
  <c r="P4" i="10"/>
  <c r="V53" i="11" s="1"/>
  <c r="L4" i="10"/>
  <c r="R53" i="11" s="1"/>
  <c r="J4" i="10"/>
  <c r="I4" i="10"/>
  <c r="H4" i="10"/>
  <c r="N53" i="11" s="1"/>
  <c r="C3" i="10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CA53" i="11"/>
  <c r="CA49" i="11" s="1"/>
  <c r="AQ49" i="11" s="1"/>
  <c r="AQ52" i="11" s="1"/>
  <c r="BZ53" i="11"/>
  <c r="BZ49" i="11" s="1"/>
  <c r="BZ52" i="11" s="1"/>
  <c r="BY53" i="11"/>
  <c r="BY49" i="11" s="1"/>
  <c r="BX53" i="11"/>
  <c r="BX49" i="11" s="1"/>
  <c r="BW53" i="11"/>
  <c r="BW49" i="11" s="1"/>
  <c r="BW52" i="11" s="1"/>
  <c r="BV53" i="11"/>
  <c r="BU53" i="11"/>
  <c r="BU49" i="11" s="1"/>
  <c r="BU52" i="11" s="1"/>
  <c r="BP53" i="11"/>
  <c r="BP49" i="11" s="1"/>
  <c r="AF49" i="11" s="1"/>
  <c r="BM53" i="11"/>
  <c r="BM49" i="11" s="1"/>
  <c r="BM52" i="11" s="1"/>
  <c r="BJ53" i="11"/>
  <c r="BJ49" i="11" s="1"/>
  <c r="BJ52" i="11" s="1"/>
  <c r="BH53" i="11"/>
  <c r="BH49" i="11" s="1"/>
  <c r="X49" i="11" s="1"/>
  <c r="BG53" i="11"/>
  <c r="BF53" i="11"/>
  <c r="BF49" i="11" s="1"/>
  <c r="V49" i="11" s="1"/>
  <c r="BB53" i="11"/>
  <c r="BB49" i="11" s="1"/>
  <c r="BB52" i="11" s="1"/>
  <c r="AZ53" i="11"/>
  <c r="AZ49" i="11" s="1"/>
  <c r="P49" i="11" s="1"/>
  <c r="AY53" i="11"/>
  <c r="AX53" i="11"/>
  <c r="AX49" i="11" s="1"/>
  <c r="N49" i="11" s="1"/>
  <c r="Z53" i="11"/>
  <c r="X53" i="11"/>
  <c r="P53" i="11"/>
  <c r="O53" i="11"/>
  <c r="I53" i="11"/>
  <c r="F53" i="11"/>
  <c r="F50" i="11"/>
  <c r="E50" i="11"/>
  <c r="AB7" i="11"/>
  <c r="AB6" i="11" s="1"/>
  <c r="E2" i="11"/>
  <c r="F54" i="11"/>
  <c r="G6" i="8"/>
  <c r="E6" i="8"/>
  <c r="AK1" i="9"/>
  <c r="AC1" i="9"/>
  <c r="AJ1" i="9"/>
  <c r="AG1" i="9"/>
  <c r="AI1" i="9"/>
  <c r="AH1" i="9"/>
  <c r="AF1" i="9"/>
  <c r="AE1" i="9"/>
  <c r="AD1" i="9"/>
  <c r="AB1" i="9"/>
  <c r="J288" i="20"/>
  <c r="J280" i="20"/>
  <c r="J272" i="20"/>
  <c r="J264" i="20"/>
  <c r="J256" i="20"/>
  <c r="J248" i="20"/>
  <c r="J240" i="20"/>
  <c r="J232" i="20"/>
  <c r="J224" i="20"/>
  <c r="J216" i="20"/>
  <c r="J208" i="20"/>
  <c r="J198" i="20"/>
  <c r="J187" i="20"/>
  <c r="J169" i="20"/>
  <c r="J167" i="20"/>
  <c r="AP154" i="20"/>
  <c r="J152" i="20"/>
  <c r="J150" i="20"/>
  <c r="J145" i="20"/>
  <c r="J144" i="20"/>
  <c r="AP141" i="20"/>
  <c r="AP137" i="20"/>
  <c r="AP136" i="20"/>
  <c r="J127" i="20"/>
  <c r="AP117" i="20"/>
  <c r="J114" i="20"/>
  <c r="AP106" i="20"/>
  <c r="AP105" i="20"/>
  <c r="AP104" i="20"/>
  <c r="AP103" i="20"/>
  <c r="AP102" i="20"/>
  <c r="AP101" i="20"/>
  <c r="AP100" i="20"/>
  <c r="AP99" i="20"/>
  <c r="J95" i="20"/>
  <c r="J94" i="20"/>
  <c r="J83" i="20"/>
  <c r="AP71" i="20"/>
  <c r="AX69" i="20"/>
  <c r="AP66" i="20"/>
  <c r="AX63" i="20"/>
  <c r="AP62" i="20"/>
  <c r="AP59" i="20"/>
  <c r="AX56" i="20"/>
  <c r="J56" i="20"/>
  <c r="AX52" i="20"/>
  <c r="AP50" i="20"/>
  <c r="J50" i="20"/>
  <c r="AP44" i="20"/>
  <c r="J44" i="20"/>
  <c r="AP34" i="20"/>
  <c r="J34" i="20"/>
  <c r="J304" i="20"/>
  <c r="J300" i="20"/>
  <c r="J296" i="20"/>
  <c r="J293" i="20"/>
  <c r="J285" i="20"/>
  <c r="J277" i="20"/>
  <c r="J269" i="20"/>
  <c r="J261" i="20"/>
  <c r="J253" i="20"/>
  <c r="J245" i="20"/>
  <c r="J237" i="20"/>
  <c r="J229" i="20"/>
  <c r="J221" i="20"/>
  <c r="J213" i="20"/>
  <c r="J205" i="20"/>
  <c r="J195" i="20"/>
  <c r="J184" i="20"/>
  <c r="J176" i="20"/>
  <c r="J171" i="20"/>
  <c r="J164" i="20"/>
  <c r="J162" i="20"/>
  <c r="J157" i="20"/>
  <c r="J154" i="20"/>
  <c r="J146" i="20"/>
  <c r="AP135" i="20"/>
  <c r="AP130" i="20"/>
  <c r="J126" i="20"/>
  <c r="AP116" i="20"/>
  <c r="J113" i="20"/>
  <c r="J112" i="20"/>
  <c r="J111" i="20"/>
  <c r="AP98" i="20"/>
  <c r="J93" i="20"/>
  <c r="AP88" i="20"/>
  <c r="AP85" i="20"/>
  <c r="AP83" i="20"/>
  <c r="J81" i="20"/>
  <c r="AP78" i="20"/>
  <c r="AP76" i="20"/>
  <c r="AP74" i="20"/>
  <c r="AX72" i="20"/>
  <c r="J72" i="20"/>
  <c r="J69" i="20"/>
  <c r="J63" i="20"/>
  <c r="AX53" i="20"/>
  <c r="AP51" i="20"/>
  <c r="J51" i="20"/>
  <c r="J45" i="20"/>
  <c r="AP41" i="20"/>
  <c r="J41" i="20"/>
  <c r="AP35" i="20"/>
  <c r="J35" i="20"/>
  <c r="J290" i="20"/>
  <c r="J282" i="20"/>
  <c r="J274" i="20"/>
  <c r="J266" i="20"/>
  <c r="J258" i="20"/>
  <c r="J250" i="20"/>
  <c r="J242" i="20"/>
  <c r="J234" i="20"/>
  <c r="J226" i="20"/>
  <c r="J218" i="20"/>
  <c r="J210" i="20"/>
  <c r="J200" i="20"/>
  <c r="J192" i="20"/>
  <c r="J189" i="20"/>
  <c r="J181" i="20"/>
  <c r="J179" i="20"/>
  <c r="J173" i="20"/>
  <c r="J160" i="20"/>
  <c r="AP151" i="20"/>
  <c r="AP142" i="20"/>
  <c r="AP134" i="20"/>
  <c r="AP133" i="20"/>
  <c r="AP132" i="20"/>
  <c r="AP131" i="20"/>
  <c r="AP129" i="20"/>
  <c r="AP128" i="20"/>
  <c r="J125" i="20"/>
  <c r="J124" i="20"/>
  <c r="J123" i="20"/>
  <c r="J122" i="20"/>
  <c r="AP115" i="20"/>
  <c r="J110" i="20"/>
  <c r="AP97" i="20"/>
  <c r="AP96" i="20"/>
  <c r="J92" i="20"/>
  <c r="J87" i="20"/>
  <c r="AP81" i="20"/>
  <c r="AX70" i="20"/>
  <c r="AP69" i="20"/>
  <c r="AX67" i="20"/>
  <c r="AX64" i="20"/>
  <c r="AP63" i="20"/>
  <c r="AX60" i="20"/>
  <c r="J60" i="20"/>
  <c r="AX57" i="20"/>
  <c r="AP56" i="20"/>
  <c r="AX54" i="20"/>
  <c r="AP52" i="20"/>
  <c r="J52" i="20"/>
  <c r="AP45" i="20"/>
  <c r="AP36" i="20"/>
  <c r="J36" i="20"/>
  <c r="AY27" i="20"/>
  <c r="CH19" i="20"/>
  <c r="J294" i="20"/>
  <c r="J286" i="20"/>
  <c r="J278" i="20"/>
  <c r="J270" i="20"/>
  <c r="J262" i="20"/>
  <c r="J254" i="20"/>
  <c r="J246" i="20"/>
  <c r="J238" i="20"/>
  <c r="J230" i="20"/>
  <c r="J222" i="20"/>
  <c r="J214" i="20"/>
  <c r="J206" i="20"/>
  <c r="J196" i="20"/>
  <c r="J185" i="20"/>
  <c r="J174" i="20"/>
  <c r="J165" i="20"/>
  <c r="J161" i="20"/>
  <c r="J156" i="20"/>
  <c r="AP148" i="20"/>
  <c r="AP147" i="20"/>
  <c r="J142" i="20"/>
  <c r="AP139" i="20"/>
  <c r="J135" i="20"/>
  <c r="J132" i="20"/>
  <c r="J131" i="20"/>
  <c r="J130" i="20"/>
  <c r="AP121" i="20"/>
  <c r="AP120" i="20"/>
  <c r="J116" i="20"/>
  <c r="AP109" i="20"/>
  <c r="AP108" i="20"/>
  <c r="J98" i="20"/>
  <c r="AP91" i="20"/>
  <c r="AP90" i="20"/>
  <c r="AP86" i="20"/>
  <c r="AP82" i="20"/>
  <c r="J80" i="20"/>
  <c r="AP73" i="20"/>
  <c r="AX71" i="20"/>
  <c r="J71" i="20"/>
  <c r="AX66" i="20"/>
  <c r="AP65" i="20"/>
  <c r="AX62" i="20"/>
  <c r="AP61" i="20"/>
  <c r="AX59" i="20"/>
  <c r="AP58" i="20"/>
  <c r="J55" i="20"/>
  <c r="AP48" i="20"/>
  <c r="AP39" i="20"/>
  <c r="J39" i="20"/>
  <c r="J33" i="20"/>
  <c r="AY30" i="20"/>
  <c r="J28" i="20"/>
  <c r="AY21" i="20"/>
  <c r="J307" i="20"/>
  <c r="J298" i="20"/>
  <c r="J284" i="20"/>
  <c r="J281" i="20"/>
  <c r="J268" i="20"/>
  <c r="J265" i="20"/>
  <c r="J252" i="20"/>
  <c r="J249" i="20"/>
  <c r="J236" i="20"/>
  <c r="J233" i="20"/>
  <c r="J220" i="20"/>
  <c r="J217" i="20"/>
  <c r="J204" i="20"/>
  <c r="J202" i="20"/>
  <c r="J199" i="20"/>
  <c r="J186" i="20"/>
  <c r="J168" i="20"/>
  <c r="AP124" i="20"/>
  <c r="J115" i="20"/>
  <c r="J103" i="20"/>
  <c r="J90" i="20"/>
  <c r="J86" i="20"/>
  <c r="J82" i="20"/>
  <c r="AP80" i="20"/>
  <c r="AP77" i="20"/>
  <c r="J74" i="20"/>
  <c r="AP64" i="20"/>
  <c r="AX61" i="20"/>
  <c r="J61" i="20"/>
  <c r="AP54" i="20"/>
  <c r="J43" i="20"/>
  <c r="AP33" i="20"/>
  <c r="J31" i="20"/>
  <c r="AY28" i="20"/>
  <c r="AY25" i="20"/>
  <c r="J22" i="20"/>
  <c r="CH20" i="20"/>
  <c r="J6" i="20"/>
  <c r="J302" i="20"/>
  <c r="J287" i="20"/>
  <c r="J271" i="20"/>
  <c r="J255" i="20"/>
  <c r="J239" i="20"/>
  <c r="J223" i="20"/>
  <c r="J207" i="20"/>
  <c r="J170" i="20"/>
  <c r="AP152" i="20"/>
  <c r="AP144" i="20"/>
  <c r="J128" i="20"/>
  <c r="J120" i="20"/>
  <c r="AP112" i="20"/>
  <c r="AP107" i="20"/>
  <c r="J106" i="20"/>
  <c r="J96" i="20"/>
  <c r="AP92" i="20"/>
  <c r="J85" i="20"/>
  <c r="AP79" i="20"/>
  <c r="J76" i="20"/>
  <c r="AP72" i="20"/>
  <c r="AX68" i="20"/>
  <c r="J68" i="20"/>
  <c r="AX58" i="20"/>
  <c r="J58" i="20"/>
  <c r="J48" i="20"/>
  <c r="AP37" i="20"/>
  <c r="J306" i="20"/>
  <c r="J297" i="20"/>
  <c r="J182" i="20"/>
  <c r="J158" i="20"/>
  <c r="J149" i="20"/>
  <c r="J133" i="20"/>
  <c r="J129" i="20"/>
  <c r="AP122" i="20"/>
  <c r="AP118" i="20"/>
  <c r="J117" i="20"/>
  <c r="J101" i="20"/>
  <c r="J97" i="20"/>
  <c r="AP93" i="20"/>
  <c r="J91" i="20"/>
  <c r="J78" i="20"/>
  <c r="J70" i="20"/>
  <c r="J65" i="20"/>
  <c r="J46" i="20"/>
  <c r="AP43" i="20"/>
  <c r="J32" i="20"/>
  <c r="AY18" i="20"/>
  <c r="AY17" i="20"/>
  <c r="AY16" i="20"/>
  <c r="J13" i="20"/>
  <c r="J12" i="20"/>
  <c r="AY8" i="20"/>
  <c r="J7" i="20"/>
  <c r="J299" i="20"/>
  <c r="J190" i="20"/>
  <c r="J178" i="20"/>
  <c r="J166" i="20"/>
  <c r="J163" i="20"/>
  <c r="J153" i="20"/>
  <c r="J137" i="20"/>
  <c r="AP110" i="20"/>
  <c r="J105" i="20"/>
  <c r="J89" i="20"/>
  <c r="J77" i="20"/>
  <c r="J66" i="20"/>
  <c r="AP60" i="20"/>
  <c r="J54" i="20"/>
  <c r="AP42" i="20"/>
  <c r="CH15" i="20"/>
  <c r="CH14" i="20"/>
  <c r="AY11" i="20"/>
  <c r="J9" i="20"/>
  <c r="J305" i="20"/>
  <c r="J235" i="20"/>
  <c r="J228" i="20"/>
  <c r="J225" i="20"/>
  <c r="J211" i="20"/>
  <c r="J191" i="20"/>
  <c r="J148" i="20"/>
  <c r="AP125" i="20"/>
  <c r="AP123" i="20"/>
  <c r="AP114" i="20"/>
  <c r="J109" i="20"/>
  <c r="AP94" i="20"/>
  <c r="J67" i="20"/>
  <c r="J59" i="20"/>
  <c r="J49" i="20"/>
  <c r="J30" i="20"/>
  <c r="AY24" i="20"/>
  <c r="AY23" i="20"/>
  <c r="AY22" i="20"/>
  <c r="AY20" i="20"/>
  <c r="CH16" i="20"/>
  <c r="J8" i="20"/>
  <c r="E186" i="9"/>
  <c r="J283" i="20"/>
  <c r="J276" i="20"/>
  <c r="J273" i="20"/>
  <c r="J259" i="20"/>
  <c r="J231" i="20"/>
  <c r="J201" i="20"/>
  <c r="J194" i="20"/>
  <c r="J180" i="20"/>
  <c r="AP153" i="20"/>
  <c r="AP150" i="20"/>
  <c r="J136" i="20"/>
  <c r="AP126" i="20"/>
  <c r="AP111" i="20"/>
  <c r="J104" i="20"/>
  <c r="J102" i="20"/>
  <c r="J100" i="20"/>
  <c r="AP57" i="20"/>
  <c r="AX51" i="20"/>
  <c r="AP49" i="20"/>
  <c r="AP47" i="20"/>
  <c r="J279" i="20"/>
  <c r="J203" i="20"/>
  <c r="J197" i="20"/>
  <c r="J183" i="20"/>
  <c r="J159" i="20"/>
  <c r="J143" i="20"/>
  <c r="J140" i="20"/>
  <c r="AP138" i="20"/>
  <c r="AP127" i="20"/>
  <c r="AP95" i="20"/>
  <c r="J73" i="20"/>
  <c r="AP70" i="20"/>
  <c r="AP67" i="20"/>
  <c r="J53" i="20"/>
  <c r="J37" i="20"/>
  <c r="J25" i="20"/>
  <c r="J24" i="20"/>
  <c r="J23" i="20"/>
  <c r="J20" i="20"/>
  <c r="CH17" i="20"/>
  <c r="C186" i="9"/>
  <c r="J301" i="20"/>
  <c r="J267" i="20"/>
  <c r="J260" i="20"/>
  <c r="J257" i="20"/>
  <c r="J243" i="20"/>
  <c r="J215" i="20"/>
  <c r="AP143" i="20"/>
  <c r="AP140" i="20"/>
  <c r="J139" i="20"/>
  <c r="J138" i="20"/>
  <c r="J134" i="20"/>
  <c r="AP113" i="20"/>
  <c r="J108" i="20"/>
  <c r="J88" i="20"/>
  <c r="J84" i="20"/>
  <c r="J57" i="20"/>
  <c r="J27" i="20"/>
  <c r="J17" i="20"/>
  <c r="J5" i="20"/>
  <c r="J4" i="20"/>
  <c r="J3" i="20"/>
  <c r="J263" i="20"/>
  <c r="J241" i="20"/>
  <c r="AP145" i="20"/>
  <c r="J121" i="20"/>
  <c r="J107" i="20"/>
  <c r="AP87" i="20"/>
  <c r="AP84" i="20"/>
  <c r="J79" i="20"/>
  <c r="AX73" i="20"/>
  <c r="AP53" i="20"/>
  <c r="J26" i="20"/>
  <c r="CH21" i="20"/>
  <c r="J251" i="20"/>
  <c r="J244" i="20"/>
  <c r="J188" i="20"/>
  <c r="J147" i="20"/>
  <c r="AP119" i="20"/>
  <c r="J75" i="20"/>
  <c r="AP68" i="20"/>
  <c r="AY29" i="20"/>
  <c r="J303" i="20"/>
  <c r="J292" i="20"/>
  <c r="J289" i="20"/>
  <c r="J247" i="20"/>
  <c r="J155" i="20"/>
  <c r="AX55" i="20"/>
  <c r="J21" i="20"/>
  <c r="AY19" i="20"/>
  <c r="J18" i="20"/>
  <c r="D186" i="9"/>
  <c r="F177" i="9"/>
  <c r="J219" i="20"/>
  <c r="AP38" i="20"/>
  <c r="J38" i="20"/>
  <c r="AY26" i="20"/>
  <c r="AY3" i="20"/>
  <c r="J2" i="20"/>
  <c r="F182" i="9"/>
  <c r="J275" i="20"/>
  <c r="J212" i="20"/>
  <c r="J99" i="20"/>
  <c r="AP75" i="20"/>
  <c r="E169" i="9"/>
  <c r="J227" i="20"/>
  <c r="CH24" i="20"/>
  <c r="AY13" i="20"/>
  <c r="J193" i="20"/>
  <c r="J141" i="20"/>
  <c r="J118" i="20"/>
  <c r="J16" i="20"/>
  <c r="CH11" i="20"/>
  <c r="AY2" i="20"/>
  <c r="C169" i="9"/>
  <c r="J295" i="20"/>
  <c r="J175" i="20"/>
  <c r="J172" i="20"/>
  <c r="J119" i="20"/>
  <c r="CH18" i="20"/>
  <c r="AY5" i="20"/>
  <c r="F186" i="9"/>
  <c r="D177" i="9"/>
  <c r="J209" i="20"/>
  <c r="AX65" i="20"/>
  <c r="J64" i="20"/>
  <c r="AY14" i="20"/>
  <c r="J11" i="20"/>
  <c r="CH12" i="20"/>
  <c r="J151" i="20"/>
  <c r="J19" i="20"/>
  <c r="AY15" i="20"/>
  <c r="J14" i="20"/>
  <c r="AY9" i="20"/>
  <c r="E180" i="9"/>
  <c r="E177" i="9"/>
  <c r="J291" i="20"/>
  <c r="J42" i="20"/>
  <c r="J40" i="20"/>
  <c r="AY12" i="20"/>
  <c r="C177" i="9"/>
  <c r="CH13" i="20"/>
  <c r="J47" i="20"/>
  <c r="D183" i="9"/>
  <c r="F179" i="9"/>
  <c r="AP89" i="20"/>
  <c r="J15" i="20"/>
  <c r="C179" i="9"/>
  <c r="CH23" i="20"/>
  <c r="C182" i="9"/>
  <c r="F171" i="9"/>
  <c r="D169" i="9"/>
  <c r="E167" i="9"/>
  <c r="D160" i="9"/>
  <c r="F158" i="9"/>
  <c r="AY10" i="20"/>
  <c r="E165" i="9"/>
  <c r="F160" i="9"/>
  <c r="CH22" i="20"/>
  <c r="E182" i="9"/>
  <c r="D172" i="9"/>
  <c r="D165" i="9"/>
  <c r="E164" i="9"/>
  <c r="E160" i="9"/>
  <c r="J10" i="20"/>
  <c r="AY4" i="20"/>
  <c r="D173" i="9"/>
  <c r="C165" i="9"/>
  <c r="D164" i="9"/>
  <c r="C160" i="9"/>
  <c r="F154" i="9"/>
  <c r="F153" i="9"/>
  <c r="J62" i="20"/>
  <c r="AP55" i="20"/>
  <c r="E185" i="9"/>
  <c r="F166" i="9"/>
  <c r="C162" i="9"/>
  <c r="C158" i="9"/>
  <c r="D151" i="9"/>
  <c r="AP40" i="20"/>
  <c r="D163" i="9"/>
  <c r="D162" i="9"/>
  <c r="C151" i="9"/>
  <c r="D171" i="9"/>
  <c r="F169" i="9"/>
  <c r="F159" i="9"/>
  <c r="E158" i="9"/>
  <c r="D145" i="9"/>
  <c r="E153" i="9"/>
  <c r="E145" i="9"/>
  <c r="E154" i="9"/>
  <c r="D153" i="9"/>
  <c r="C145" i="9"/>
  <c r="AP46" i="20"/>
  <c r="E161" i="9"/>
  <c r="F170" i="9"/>
  <c r="F151" i="9"/>
  <c r="D135" i="9"/>
  <c r="D127" i="9"/>
  <c r="E156" i="9"/>
  <c r="D152" i="9"/>
  <c r="E143" i="9"/>
  <c r="E119" i="9"/>
  <c r="J29" i="20"/>
  <c r="C153" i="9"/>
  <c r="F148" i="9"/>
  <c r="C143" i="9"/>
  <c r="F135" i="9"/>
  <c r="E162" i="9"/>
  <c r="E149" i="9"/>
  <c r="E135" i="9"/>
  <c r="F127" i="9"/>
  <c r="D166" i="9"/>
  <c r="C154" i="9"/>
  <c r="E151" i="9"/>
  <c r="C146" i="9"/>
  <c r="D137" i="9"/>
  <c r="C164" i="9"/>
  <c r="D161" i="9"/>
  <c r="C137" i="9"/>
  <c r="C127" i="9"/>
  <c r="F104" i="9"/>
  <c r="F140" i="9"/>
  <c r="D111" i="9"/>
  <c r="F106" i="9"/>
  <c r="E104" i="9"/>
  <c r="D103" i="9"/>
  <c r="F146" i="9"/>
  <c r="F136" i="9"/>
  <c r="F107" i="9"/>
  <c r="E106" i="9"/>
  <c r="C104" i="9"/>
  <c r="F97" i="9"/>
  <c r="F89" i="9"/>
  <c r="F157" i="9"/>
  <c r="D154" i="9"/>
  <c r="C149" i="9"/>
  <c r="E147" i="9"/>
  <c r="C138" i="9"/>
  <c r="F145" i="9"/>
  <c r="C136" i="9"/>
  <c r="D134" i="9"/>
  <c r="E129" i="9"/>
  <c r="C120" i="9"/>
  <c r="D119" i="9"/>
  <c r="C112" i="9"/>
  <c r="C106" i="9"/>
  <c r="F95" i="9"/>
  <c r="C81" i="9"/>
  <c r="C73" i="9"/>
  <c r="C65" i="9"/>
  <c r="C57" i="9"/>
  <c r="C119" i="9"/>
  <c r="E118" i="9"/>
  <c r="E95" i="9"/>
  <c r="D118" i="9"/>
  <c r="E117" i="9"/>
  <c r="E107" i="9"/>
  <c r="C95" i="9"/>
  <c r="F143" i="9"/>
  <c r="F142" i="9"/>
  <c r="F133" i="9"/>
  <c r="E128" i="9"/>
  <c r="C122" i="9"/>
  <c r="D121" i="9"/>
  <c r="F120" i="9"/>
  <c r="C114" i="9"/>
  <c r="D113" i="9"/>
  <c r="F112" i="9"/>
  <c r="C97" i="9"/>
  <c r="C93" i="9"/>
  <c r="C89" i="9"/>
  <c r="E88" i="9"/>
  <c r="C87" i="9"/>
  <c r="E81" i="9"/>
  <c r="E80" i="9"/>
  <c r="E73" i="9"/>
  <c r="E65" i="9"/>
  <c r="E57" i="9"/>
  <c r="D123" i="9"/>
  <c r="D120" i="9"/>
  <c r="D115" i="9"/>
  <c r="D112" i="9"/>
  <c r="D107" i="9"/>
  <c r="E89" i="9"/>
  <c r="E82" i="9"/>
  <c r="D78" i="9"/>
  <c r="D73" i="9"/>
  <c r="F138" i="9"/>
  <c r="F132" i="9"/>
  <c r="E131" i="9"/>
  <c r="C128" i="9"/>
  <c r="E127" i="9"/>
  <c r="C123" i="9"/>
  <c r="C115" i="9"/>
  <c r="C107" i="9"/>
  <c r="D98" i="9"/>
  <c r="D90" i="9"/>
  <c r="D89" i="9"/>
  <c r="F88" i="9"/>
  <c r="F86" i="9"/>
  <c r="F80" i="9"/>
  <c r="D77" i="9"/>
  <c r="F76" i="9"/>
  <c r="E72" i="9"/>
  <c r="C48" i="9"/>
  <c r="C40" i="9"/>
  <c r="E138" i="9"/>
  <c r="F134" i="9"/>
  <c r="C132" i="9"/>
  <c r="F121" i="9"/>
  <c r="F113" i="9"/>
  <c r="E108" i="9"/>
  <c r="C98" i="9"/>
  <c r="D88" i="9"/>
  <c r="D86" i="9"/>
  <c r="D80" i="9"/>
  <c r="D76" i="9"/>
  <c r="F75" i="9"/>
  <c r="E71" i="9"/>
  <c r="C141" i="9"/>
  <c r="D122" i="9"/>
  <c r="D114" i="9"/>
  <c r="E97" i="9"/>
  <c r="E87" i="9"/>
  <c r="F74" i="9"/>
  <c r="D67" i="9"/>
  <c r="F66" i="9"/>
  <c r="D65" i="9"/>
  <c r="D57" i="9"/>
  <c r="D46" i="9"/>
  <c r="D38" i="9"/>
  <c r="F119" i="9"/>
  <c r="F109" i="9"/>
  <c r="D106" i="9"/>
  <c r="D105" i="9"/>
  <c r="E152" i="9"/>
  <c r="C121" i="9"/>
  <c r="C113" i="9"/>
  <c r="E110" i="9"/>
  <c r="C109" i="9"/>
  <c r="C135" i="9"/>
  <c r="E136" i="9"/>
  <c r="D74" i="9"/>
  <c r="F68" i="9"/>
  <c r="C117" i="9"/>
  <c r="F87" i="9"/>
  <c r="E79" i="9"/>
  <c r="D70" i="9"/>
  <c r="C38" i="9"/>
  <c r="C36" i="9"/>
  <c r="F94" i="9"/>
  <c r="D75" i="9"/>
  <c r="D68" i="9"/>
  <c r="F65" i="9"/>
  <c r="F57" i="9"/>
  <c r="F51" i="9"/>
  <c r="F39" i="9"/>
  <c r="P1" i="9"/>
  <c r="F114" i="9"/>
  <c r="F60" i="9"/>
  <c r="F52" i="9"/>
  <c r="D51" i="9"/>
  <c r="C50" i="9"/>
  <c r="E48" i="9"/>
  <c r="D39" i="9"/>
  <c r="X1" i="9"/>
  <c r="F81" i="9"/>
  <c r="F47" i="9"/>
  <c r="F46" i="9"/>
  <c r="F30" i="9"/>
  <c r="F27" i="9"/>
  <c r="F26" i="9"/>
  <c r="F25" i="9"/>
  <c r="F20" i="9"/>
  <c r="F19" i="9"/>
  <c r="F18" i="9"/>
  <c r="F17" i="9"/>
  <c r="F12" i="9"/>
  <c r="F11" i="9"/>
  <c r="F10" i="9"/>
  <c r="F9" i="9"/>
  <c r="AO1" i="9"/>
  <c r="E93" i="9"/>
  <c r="D66" i="9"/>
  <c r="C44" i="9"/>
  <c r="F43" i="9"/>
  <c r="E38" i="9"/>
  <c r="C116" i="9"/>
  <c r="D81" i="9"/>
  <c r="F45" i="9"/>
  <c r="C42" i="9"/>
  <c r="D29" i="9"/>
  <c r="C25" i="9"/>
  <c r="E24" i="9"/>
  <c r="F23" i="9"/>
  <c r="C17" i="9"/>
  <c r="E16" i="9"/>
  <c r="E45" i="9"/>
  <c r="F36" i="9"/>
  <c r="E30" i="9"/>
  <c r="D24" i="9"/>
  <c r="E23" i="9"/>
  <c r="F22" i="9"/>
  <c r="D16" i="9"/>
  <c r="E15" i="9"/>
  <c r="F14" i="9"/>
  <c r="F122" i="9"/>
  <c r="D69" i="9"/>
  <c r="E46" i="9"/>
  <c r="D43" i="9"/>
  <c r="C30" i="9"/>
  <c r="F28" i="9"/>
  <c r="C22" i="9"/>
  <c r="D21" i="9"/>
  <c r="E20" i="9"/>
  <c r="C14" i="9"/>
  <c r="D13" i="9"/>
  <c r="E12" i="9"/>
  <c r="C6" i="9"/>
  <c r="E44" i="9"/>
  <c r="F29" i="9"/>
  <c r="C27" i="9"/>
  <c r="D26" i="9"/>
  <c r="E25" i="9"/>
  <c r="C19" i="9"/>
  <c r="D18" i="9"/>
  <c r="E17" i="9"/>
  <c r="C11" i="9"/>
  <c r="D10" i="9"/>
  <c r="E9" i="9"/>
  <c r="R1" i="9"/>
  <c r="G183" i="11" l="1"/>
  <c r="G175" i="11"/>
  <c r="G167" i="11"/>
  <c r="G159" i="11"/>
  <c r="G151" i="11"/>
  <c r="G143" i="11"/>
  <c r="G135" i="11"/>
  <c r="G127" i="11"/>
  <c r="G119" i="11"/>
  <c r="G111" i="11"/>
  <c r="G103" i="11"/>
  <c r="G95" i="11"/>
  <c r="G87" i="11"/>
  <c r="G79" i="11"/>
  <c r="G71" i="11"/>
  <c r="G63" i="11"/>
  <c r="G55" i="11"/>
  <c r="G164" i="11"/>
  <c r="G140" i="11"/>
  <c r="G124" i="11"/>
  <c r="G100" i="11"/>
  <c r="G76" i="11"/>
  <c r="G171" i="11"/>
  <c r="G139" i="11"/>
  <c r="G123" i="11"/>
  <c r="G99" i="11"/>
  <c r="G75" i="11"/>
  <c r="G170" i="11"/>
  <c r="G138" i="11"/>
  <c r="G122" i="11"/>
  <c r="G98" i="11"/>
  <c r="G66" i="11"/>
  <c r="G182" i="11"/>
  <c r="G174" i="11"/>
  <c r="G166" i="11"/>
  <c r="G158" i="11"/>
  <c r="G150" i="11"/>
  <c r="G142" i="11"/>
  <c r="G134" i="11"/>
  <c r="G126" i="11"/>
  <c r="G118" i="11"/>
  <c r="G110" i="11"/>
  <c r="G102" i="11"/>
  <c r="G94" i="11"/>
  <c r="G86" i="11"/>
  <c r="G78" i="11"/>
  <c r="G70" i="11"/>
  <c r="G62" i="11"/>
  <c r="G172" i="11"/>
  <c r="G148" i="11"/>
  <c r="G116" i="11"/>
  <c r="G92" i="11"/>
  <c r="G68" i="11"/>
  <c r="G179" i="11"/>
  <c r="G147" i="11"/>
  <c r="G131" i="11"/>
  <c r="G107" i="11"/>
  <c r="G83" i="11"/>
  <c r="G67" i="11"/>
  <c r="G178" i="11"/>
  <c r="G146" i="11"/>
  <c r="G130" i="11"/>
  <c r="G106" i="11"/>
  <c r="G90" i="11"/>
  <c r="G58" i="11"/>
  <c r="G181" i="11"/>
  <c r="G173" i="11"/>
  <c r="G165" i="11"/>
  <c r="G157" i="11"/>
  <c r="G149" i="11"/>
  <c r="G141" i="11"/>
  <c r="G133" i="11"/>
  <c r="G125" i="11"/>
  <c r="G117" i="11"/>
  <c r="G109" i="11"/>
  <c r="G101" i="11"/>
  <c r="G93" i="11"/>
  <c r="G85" i="11"/>
  <c r="G77" i="11"/>
  <c r="G69" i="11"/>
  <c r="G61" i="11"/>
  <c r="G180" i="11"/>
  <c r="G156" i="11"/>
  <c r="G132" i="11"/>
  <c r="G108" i="11"/>
  <c r="G84" i="11"/>
  <c r="G60" i="11"/>
  <c r="G163" i="11"/>
  <c r="G115" i="11"/>
  <c r="G91" i="11"/>
  <c r="G59" i="11"/>
  <c r="G162" i="11"/>
  <c r="G114" i="11"/>
  <c r="G74" i="11"/>
  <c r="G177" i="11"/>
  <c r="G169" i="11"/>
  <c r="G161" i="11"/>
  <c r="G153" i="11"/>
  <c r="G145" i="11"/>
  <c r="G137" i="11"/>
  <c r="G129" i="11"/>
  <c r="G121" i="11"/>
  <c r="G113" i="11"/>
  <c r="G105" i="11"/>
  <c r="G97" i="11"/>
  <c r="G89" i="11"/>
  <c r="G81" i="11"/>
  <c r="G73" i="11"/>
  <c r="G65" i="11"/>
  <c r="G57" i="11"/>
  <c r="G176" i="11"/>
  <c r="G168" i="11"/>
  <c r="G160" i="11"/>
  <c r="G152" i="11"/>
  <c r="G144" i="11"/>
  <c r="G136" i="11"/>
  <c r="G128" i="11"/>
  <c r="G120" i="11"/>
  <c r="G112" i="11"/>
  <c r="G104" i="11"/>
  <c r="G96" i="11"/>
  <c r="G88" i="11"/>
  <c r="G80" i="11"/>
  <c r="G72" i="11"/>
  <c r="G64" i="11"/>
  <c r="G56" i="11"/>
  <c r="G155" i="11"/>
  <c r="G154" i="11"/>
  <c r="G82" i="11"/>
  <c r="G54" i="11"/>
  <c r="AS49" i="11"/>
  <c r="AS52" i="11" s="1"/>
  <c r="CC52" i="11"/>
  <c r="BA53" i="11"/>
  <c r="BI53" i="11"/>
  <c r="AL4" i="10"/>
  <c r="AR53" i="11" s="1"/>
  <c r="AX52" i="11"/>
  <c r="AU53" i="11"/>
  <c r="AU49" i="11" s="1"/>
  <c r="BK53" i="11"/>
  <c r="BK49" i="11" s="1"/>
  <c r="M4" i="10"/>
  <c r="S53" i="11" s="1"/>
  <c r="BL53" i="11"/>
  <c r="BL49" i="11" s="1"/>
  <c r="N4" i="10"/>
  <c r="T53" i="11" s="1"/>
  <c r="CA52" i="11"/>
  <c r="AW53" i="11"/>
  <c r="AW49" i="11" s="1"/>
  <c r="AW52" i="11" s="1"/>
  <c r="BE53" i="11"/>
  <c r="BE49" i="11" s="1"/>
  <c r="BE52" i="11" s="1"/>
  <c r="F4" i="10"/>
  <c r="L53" i="11" s="1"/>
  <c r="BN53" i="11"/>
  <c r="BN49" i="11" s="1"/>
  <c r="BO53" i="11"/>
  <c r="AM1" i="9"/>
  <c r="D97" i="9"/>
  <c r="F24" i="9"/>
  <c r="F16" i="9"/>
  <c r="D11" i="9"/>
  <c r="AQ1" i="9"/>
  <c r="N1" i="9"/>
  <c r="L1" i="9"/>
  <c r="C23" i="9"/>
  <c r="D14" i="9"/>
  <c r="D9" i="9"/>
  <c r="F8" i="9"/>
  <c r="AP1" i="9"/>
  <c r="U1" i="9"/>
  <c r="M1" i="9"/>
  <c r="C167" i="9"/>
  <c r="F67" i="9"/>
  <c r="D47" i="9"/>
  <c r="E40" i="9"/>
  <c r="E28" i="9"/>
  <c r="C21" i="9"/>
  <c r="D20" i="9"/>
  <c r="F15" i="9"/>
  <c r="C12" i="9"/>
  <c r="D8" i="9"/>
  <c r="E7" i="9"/>
  <c r="AA1" i="9"/>
  <c r="K1" i="9"/>
  <c r="AN1" i="9"/>
  <c r="Z1" i="9"/>
  <c r="F73" i="9"/>
  <c r="C26" i="9"/>
  <c r="C18" i="9"/>
  <c r="C13" i="9"/>
  <c r="D116" i="9"/>
  <c r="E26" i="9"/>
  <c r="E18" i="9"/>
  <c r="C7" i="9"/>
  <c r="D25" i="9"/>
  <c r="D17" i="9"/>
  <c r="AR1" i="9"/>
  <c r="W1" i="9"/>
  <c r="O1" i="9"/>
  <c r="C4" i="9"/>
  <c r="E36" i="9"/>
  <c r="E13" i="9"/>
  <c r="E10" i="9"/>
  <c r="AS1" i="9"/>
  <c r="F44" i="9"/>
  <c r="F38" i="9"/>
  <c r="D27" i="9"/>
  <c r="D19" i="9"/>
  <c r="E11" i="9"/>
  <c r="F7" i="9"/>
  <c r="Y1" i="9"/>
  <c r="E27" i="9"/>
  <c r="E19" i="9"/>
  <c r="Q1" i="9"/>
  <c r="D30" i="9"/>
  <c r="D22" i="9"/>
  <c r="C9" i="9"/>
  <c r="F37" i="9"/>
  <c r="C10" i="9"/>
  <c r="AL1" i="9"/>
  <c r="E29" i="9"/>
  <c r="E21" i="9"/>
  <c r="C15" i="9"/>
  <c r="D12" i="9"/>
  <c r="D6" i="9"/>
  <c r="S1" i="9"/>
  <c r="V1" i="9"/>
  <c r="T1" i="9"/>
  <c r="F6" i="9"/>
  <c r="C20" i="9"/>
  <c r="C46" i="9"/>
  <c r="C28" i="9"/>
  <c r="E8" i="9"/>
  <c r="F191" i="11"/>
  <c r="AK187" i="9" l="1"/>
  <c r="AC187" i="9"/>
  <c r="AD186" i="9"/>
  <c r="AE185" i="9"/>
  <c r="AF184" i="9"/>
  <c r="AG183" i="9"/>
  <c r="AH182" i="9"/>
  <c r="AI181" i="9"/>
  <c r="AJ180" i="9"/>
  <c r="AK179" i="9"/>
  <c r="AC179" i="9"/>
  <c r="AD178" i="9"/>
  <c r="AE177" i="9"/>
  <c r="AF176" i="9"/>
  <c r="AG175" i="9"/>
  <c r="AH174" i="9"/>
  <c r="AI173" i="9"/>
  <c r="AJ172" i="9"/>
  <c r="AK171" i="9"/>
  <c r="AC171" i="9"/>
  <c r="AD170" i="9"/>
  <c r="AE169" i="9"/>
  <c r="AF168" i="9"/>
  <c r="AG167" i="9"/>
  <c r="AH166" i="9"/>
  <c r="AI165" i="9"/>
  <c r="AJ164" i="9"/>
  <c r="AK163" i="9"/>
  <c r="AC163" i="9"/>
  <c r="AD162" i="9"/>
  <c r="AE161" i="9"/>
  <c r="AF160" i="9"/>
  <c r="AG159" i="9"/>
  <c r="AH158" i="9"/>
  <c r="AI157" i="9"/>
  <c r="AJ156" i="9"/>
  <c r="AK155" i="9"/>
  <c r="AC155" i="9"/>
  <c r="AD154" i="9"/>
  <c r="AE153" i="9"/>
  <c r="AF152" i="9"/>
  <c r="AG151" i="9"/>
  <c r="AH150" i="9"/>
  <c r="AI149" i="9"/>
  <c r="AJ148" i="9"/>
  <c r="AK147" i="9"/>
  <c r="AC147" i="9"/>
  <c r="AD146" i="9"/>
  <c r="AE145" i="9"/>
  <c r="AF144" i="9"/>
  <c r="AG143" i="9"/>
  <c r="AH142" i="9"/>
  <c r="AI141" i="9"/>
  <c r="AJ140" i="9"/>
  <c r="AK139" i="9"/>
  <c r="AC139" i="9"/>
  <c r="AD138" i="9"/>
  <c r="AE137" i="9"/>
  <c r="AF136" i="9"/>
  <c r="AG135" i="9"/>
  <c r="AH134" i="9"/>
  <c r="AI133" i="9"/>
  <c r="AJ132" i="9"/>
  <c r="AK131" i="9"/>
  <c r="AC131" i="9"/>
  <c r="AD130" i="9"/>
  <c r="AE129" i="9"/>
  <c r="AF128" i="9"/>
  <c r="AG127" i="9"/>
  <c r="AH126" i="9"/>
  <c r="AI125" i="9"/>
  <c r="AJ124" i="9"/>
  <c r="AK123" i="9"/>
  <c r="AC123" i="9"/>
  <c r="AD122" i="9"/>
  <c r="AE121" i="9"/>
  <c r="AF120" i="9"/>
  <c r="AG119" i="9"/>
  <c r="AH118" i="9"/>
  <c r="AI117" i="9"/>
  <c r="AJ116" i="9"/>
  <c r="AK115" i="9"/>
  <c r="AC115" i="9"/>
  <c r="AD114" i="9"/>
  <c r="AE113" i="9"/>
  <c r="AJ187" i="9"/>
  <c r="AD187" i="10" s="1"/>
  <c r="AK186" i="9"/>
  <c r="AC186" i="9"/>
  <c r="AD185" i="9"/>
  <c r="AE184" i="9"/>
  <c r="AF183" i="9"/>
  <c r="AG182" i="9"/>
  <c r="AH181" i="9"/>
  <c r="AI180" i="9"/>
  <c r="AJ179" i="9"/>
  <c r="AK178" i="9"/>
  <c r="AC178" i="9"/>
  <c r="AD177" i="9"/>
  <c r="AE176" i="9"/>
  <c r="AF175" i="9"/>
  <c r="AG174" i="9"/>
  <c r="AH173" i="9"/>
  <c r="AI172" i="9"/>
  <c r="AJ171" i="9"/>
  <c r="AK170" i="9"/>
  <c r="AC170" i="9"/>
  <c r="AD169" i="9"/>
  <c r="AE168" i="9"/>
  <c r="AF167" i="9"/>
  <c r="AG166" i="9"/>
  <c r="AH165" i="9"/>
  <c r="AI164" i="9"/>
  <c r="AJ163" i="9"/>
  <c r="AK162" i="9"/>
  <c r="AC162" i="9"/>
  <c r="AD161" i="9"/>
  <c r="AE160" i="9"/>
  <c r="AF159" i="9"/>
  <c r="AG158" i="9"/>
  <c r="AH157" i="9"/>
  <c r="AI156" i="9"/>
  <c r="AJ155" i="9"/>
  <c r="AK154" i="9"/>
  <c r="AC154" i="9"/>
  <c r="AD153" i="9"/>
  <c r="AE152" i="9"/>
  <c r="AF151" i="9"/>
  <c r="AG150" i="9"/>
  <c r="AH149" i="9"/>
  <c r="AI148" i="9"/>
  <c r="AJ147" i="9"/>
  <c r="AK146" i="9"/>
  <c r="AC146" i="9"/>
  <c r="AD145" i="9"/>
  <c r="AE144" i="9"/>
  <c r="AF143" i="9"/>
  <c r="AG142" i="9"/>
  <c r="AH141" i="9"/>
  <c r="AI140" i="9"/>
  <c r="AJ139" i="9"/>
  <c r="AK138" i="9"/>
  <c r="AC138" i="9"/>
  <c r="AD137" i="9"/>
  <c r="AE136" i="9"/>
  <c r="AF135" i="9"/>
  <c r="AG134" i="9"/>
  <c r="AH133" i="9"/>
  <c r="AI132" i="9"/>
  <c r="AJ131" i="9"/>
  <c r="AK130" i="9"/>
  <c r="AC130" i="9"/>
  <c r="AD129" i="9"/>
  <c r="AE128" i="9"/>
  <c r="AF127" i="9"/>
  <c r="AG126" i="9"/>
  <c r="AH125" i="9"/>
  <c r="AI124" i="9"/>
  <c r="AJ123" i="9"/>
  <c r="AK122" i="9"/>
  <c r="AC122" i="9"/>
  <c r="AD121" i="9"/>
  <c r="AE120" i="9"/>
  <c r="AF119" i="9"/>
  <c r="AG118" i="9"/>
  <c r="AH117" i="9"/>
  <c r="AI116" i="9"/>
  <c r="AJ115" i="9"/>
  <c r="AK114" i="9"/>
  <c r="AC114" i="9"/>
  <c r="AD113" i="9"/>
  <c r="AI187" i="9"/>
  <c r="AC187" i="10" s="1"/>
  <c r="AH186" i="9"/>
  <c r="AG185" i="9"/>
  <c r="AD184" i="9"/>
  <c r="AC183" i="9"/>
  <c r="AK181" i="9"/>
  <c r="AH180" i="9"/>
  <c r="AG179" i="9"/>
  <c r="AF178" i="9"/>
  <c r="AC177" i="9"/>
  <c r="AK175" i="9"/>
  <c r="AJ174" i="9"/>
  <c r="AG173" i="9"/>
  <c r="AF172" i="9"/>
  <c r="AE171" i="9"/>
  <c r="AK169" i="9"/>
  <c r="AJ168" i="9"/>
  <c r="AI167" i="9"/>
  <c r="AF166" i="9"/>
  <c r="AE165" i="9"/>
  <c r="AD164" i="9"/>
  <c r="AJ162" i="9"/>
  <c r="AI161" i="9"/>
  <c r="AH160" i="9"/>
  <c r="AE159" i="9"/>
  <c r="AD158" i="9"/>
  <c r="AC157" i="9"/>
  <c r="AI155" i="9"/>
  <c r="AH154" i="9"/>
  <c r="AG153" i="9"/>
  <c r="AD152" i="9"/>
  <c r="AC151" i="9"/>
  <c r="AK149" i="9"/>
  <c r="AH148" i="9"/>
  <c r="AG147" i="9"/>
  <c r="AF146" i="9"/>
  <c r="AC145" i="9"/>
  <c r="AK143" i="9"/>
  <c r="AJ142" i="9"/>
  <c r="AG141" i="9"/>
  <c r="AF140" i="9"/>
  <c r="AE139" i="9"/>
  <c r="AK137" i="9"/>
  <c r="AJ136" i="9"/>
  <c r="AI135" i="9"/>
  <c r="AF134" i="9"/>
  <c r="AE133" i="9"/>
  <c r="AD132" i="9"/>
  <c r="AJ130" i="9"/>
  <c r="AI129" i="9"/>
  <c r="AH128" i="9"/>
  <c r="AE127" i="9"/>
  <c r="AD126" i="9"/>
  <c r="AC125" i="9"/>
  <c r="AI123" i="9"/>
  <c r="AH122" i="9"/>
  <c r="AG121" i="9"/>
  <c r="AD120" i="9"/>
  <c r="AC119" i="9"/>
  <c r="AK117" i="9"/>
  <c r="AH116" i="9"/>
  <c r="AG115" i="9"/>
  <c r="AF114" i="9"/>
  <c r="AC113" i="9"/>
  <c r="AD112" i="9"/>
  <c r="AE111" i="9"/>
  <c r="AF110" i="9"/>
  <c r="AG109" i="9"/>
  <c r="AH108" i="9"/>
  <c r="AI107" i="9"/>
  <c r="AJ106" i="9"/>
  <c r="AK105" i="9"/>
  <c r="AC105" i="9"/>
  <c r="AD104" i="9"/>
  <c r="AE103" i="9"/>
  <c r="AF102" i="9"/>
  <c r="AG101" i="9"/>
  <c r="AH100" i="9"/>
  <c r="AI99" i="9"/>
  <c r="AJ98" i="9"/>
  <c r="AK97" i="9"/>
  <c r="AC97" i="9"/>
  <c r="AD96" i="9"/>
  <c r="AE95" i="9"/>
  <c r="AF94" i="9"/>
  <c r="AH187" i="9"/>
  <c r="AB187" i="10" s="1"/>
  <c r="AG186" i="9"/>
  <c r="AG187" i="9"/>
  <c r="AF186" i="9"/>
  <c r="AC185" i="9"/>
  <c r="AK183" i="9"/>
  <c r="AJ182" i="9"/>
  <c r="AE187" i="9"/>
  <c r="Y187" i="10" s="1"/>
  <c r="AK185" i="9"/>
  <c r="AJ184" i="9"/>
  <c r="AI183" i="9"/>
  <c r="AF182" i="9"/>
  <c r="AE181" i="9"/>
  <c r="AD180" i="9"/>
  <c r="AJ178" i="9"/>
  <c r="AI177" i="9"/>
  <c r="AH176" i="9"/>
  <c r="AE175" i="9"/>
  <c r="AD174" i="9"/>
  <c r="AC173" i="9"/>
  <c r="AI171" i="9"/>
  <c r="AH170" i="9"/>
  <c r="AG169" i="9"/>
  <c r="AD168" i="9"/>
  <c r="AC167" i="9"/>
  <c r="AK165" i="9"/>
  <c r="AH164" i="9"/>
  <c r="AG163" i="9"/>
  <c r="AF162" i="9"/>
  <c r="AC161" i="9"/>
  <c r="AK159" i="9"/>
  <c r="AJ158" i="9"/>
  <c r="AG157" i="9"/>
  <c r="AF156" i="9"/>
  <c r="AE155" i="9"/>
  <c r="AK153" i="9"/>
  <c r="AJ152" i="9"/>
  <c r="AI151" i="9"/>
  <c r="AF150" i="9"/>
  <c r="AE149" i="9"/>
  <c r="AD148" i="9"/>
  <c r="AJ146" i="9"/>
  <c r="AI145" i="9"/>
  <c r="AH144" i="9"/>
  <c r="AE143" i="9"/>
  <c r="AD142" i="9"/>
  <c r="AC141" i="9"/>
  <c r="AI139" i="9"/>
  <c r="AH138" i="9"/>
  <c r="AG137" i="9"/>
  <c r="AD136" i="9"/>
  <c r="AC135" i="9"/>
  <c r="AK133" i="9"/>
  <c r="AH132" i="9"/>
  <c r="AG131" i="9"/>
  <c r="AF130" i="9"/>
  <c r="AC129" i="9"/>
  <c r="AK127" i="9"/>
  <c r="AJ126" i="9"/>
  <c r="AG125" i="9"/>
  <c r="AF124" i="9"/>
  <c r="AE123" i="9"/>
  <c r="AK121" i="9"/>
  <c r="AJ120" i="9"/>
  <c r="AI119" i="9"/>
  <c r="AF118" i="9"/>
  <c r="AE117" i="9"/>
  <c r="AD116" i="9"/>
  <c r="AJ114" i="9"/>
  <c r="AI113" i="9"/>
  <c r="AH112" i="9"/>
  <c r="AI111" i="9"/>
  <c r="AJ110" i="9"/>
  <c r="AK109" i="9"/>
  <c r="AC109" i="9"/>
  <c r="AD108" i="9"/>
  <c r="AE107" i="9"/>
  <c r="AF106" i="9"/>
  <c r="AG105" i="9"/>
  <c r="AH104" i="9"/>
  <c r="AI103" i="9"/>
  <c r="AJ102" i="9"/>
  <c r="AK101" i="9"/>
  <c r="AC101" i="9"/>
  <c r="AD100" i="9"/>
  <c r="AE99" i="9"/>
  <c r="AF98" i="9"/>
  <c r="AG97" i="9"/>
  <c r="AH96" i="9"/>
  <c r="AI95" i="9"/>
  <c r="AF187" i="9"/>
  <c r="AF185" i="9"/>
  <c r="AE183" i="9"/>
  <c r="AG181" i="9"/>
  <c r="AC180" i="9"/>
  <c r="AG178" i="9"/>
  <c r="AJ176" i="9"/>
  <c r="AD175" i="9"/>
  <c r="AJ173" i="9"/>
  <c r="AD172" i="9"/>
  <c r="AG170" i="9"/>
  <c r="AK168" i="9"/>
  <c r="AE167" i="9"/>
  <c r="AJ165" i="9"/>
  <c r="AE164" i="9"/>
  <c r="AH162" i="9"/>
  <c r="AK160" i="9"/>
  <c r="AH159" i="9"/>
  <c r="AK157" i="9"/>
  <c r="AE156" i="9"/>
  <c r="AI154" i="9"/>
  <c r="AC153" i="9"/>
  <c r="AH151" i="9"/>
  <c r="AC150" i="9"/>
  <c r="AF148" i="9"/>
  <c r="AI146" i="9"/>
  <c r="AF145" i="9"/>
  <c r="AI143" i="9"/>
  <c r="AC142" i="9"/>
  <c r="AG140" i="9"/>
  <c r="AJ138" i="9"/>
  <c r="AF137" i="9"/>
  <c r="AJ135" i="9"/>
  <c r="AD134" i="9"/>
  <c r="AG132" i="9"/>
  <c r="AD131" i="9"/>
  <c r="AG129" i="9"/>
  <c r="AJ127" i="9"/>
  <c r="AE126" i="9"/>
  <c r="AH124" i="9"/>
  <c r="AD123" i="9"/>
  <c r="AH121" i="9"/>
  <c r="AK119" i="9"/>
  <c r="AE118" i="9"/>
  <c r="AK116" i="9"/>
  <c r="AE115" i="9"/>
  <c r="AH113" i="9"/>
  <c r="AE112" i="9"/>
  <c r="AC111" i="9"/>
  <c r="AJ109" i="9"/>
  <c r="AI108" i="9"/>
  <c r="AG107" i="9"/>
  <c r="AE106" i="9"/>
  <c r="AD105" i="9"/>
  <c r="AK103" i="9"/>
  <c r="AI102" i="9"/>
  <c r="AH101" i="9"/>
  <c r="AF100" i="9"/>
  <c r="AD99" i="9"/>
  <c r="AC98" i="9"/>
  <c r="AJ96" i="9"/>
  <c r="AH95" i="9"/>
  <c r="AH94" i="9"/>
  <c r="AH93" i="9"/>
  <c r="AI92" i="9"/>
  <c r="AJ91" i="9"/>
  <c r="AK90" i="9"/>
  <c r="AC90" i="9"/>
  <c r="AD89" i="9"/>
  <c r="AE88" i="9"/>
  <c r="AF87" i="9"/>
  <c r="AG86" i="9"/>
  <c r="AH85" i="9"/>
  <c r="AI84" i="9"/>
  <c r="AJ83" i="9"/>
  <c r="AK82" i="9"/>
  <c r="AC82" i="9"/>
  <c r="AD81" i="9"/>
  <c r="AE80" i="9"/>
  <c r="AF79" i="9"/>
  <c r="AG78" i="9"/>
  <c r="AH77" i="9"/>
  <c r="AI76" i="9"/>
  <c r="AJ75" i="9"/>
  <c r="AK74" i="9"/>
  <c r="AC74" i="9"/>
  <c r="AD73" i="9"/>
  <c r="AD187" i="9"/>
  <c r="AK184" i="9"/>
  <c r="AD183" i="9"/>
  <c r="AF181" i="9"/>
  <c r="AI179" i="9"/>
  <c r="AE178" i="9"/>
  <c r="AI176" i="9"/>
  <c r="AC175" i="9"/>
  <c r="AF173" i="9"/>
  <c r="AC172" i="9"/>
  <c r="AF170" i="9"/>
  <c r="AI168" i="9"/>
  <c r="AD167" i="9"/>
  <c r="AG165" i="9"/>
  <c r="AC164" i="9"/>
  <c r="AG162" i="9"/>
  <c r="AJ160" i="9"/>
  <c r="AD159" i="9"/>
  <c r="AJ157" i="9"/>
  <c r="AJ186" i="9"/>
  <c r="AI184" i="9"/>
  <c r="AK182" i="9"/>
  <c r="AD181" i="9"/>
  <c r="AH179" i="9"/>
  <c r="AK177" i="9"/>
  <c r="AG176" i="9"/>
  <c r="AK174" i="9"/>
  <c r="AE173" i="9"/>
  <c r="AH171" i="9"/>
  <c r="AE170" i="9"/>
  <c r="AH168" i="9"/>
  <c r="AK166" i="9"/>
  <c r="AF165" i="9"/>
  <c r="AI163" i="9"/>
  <c r="AE162" i="9"/>
  <c r="AI160" i="9"/>
  <c r="AC160" i="10" s="1"/>
  <c r="AC159" i="9"/>
  <c r="AF157" i="9"/>
  <c r="AC156" i="9"/>
  <c r="AF154" i="9"/>
  <c r="AI152" i="9"/>
  <c r="AD151" i="9"/>
  <c r="AG149" i="9"/>
  <c r="AC148" i="9"/>
  <c r="AG146" i="9"/>
  <c r="AJ144" i="9"/>
  <c r="AD143" i="9"/>
  <c r="AJ141" i="9"/>
  <c r="AD140" i="9"/>
  <c r="AG138" i="9"/>
  <c r="AK136" i="9"/>
  <c r="AE135" i="9"/>
  <c r="AJ133" i="9"/>
  <c r="AE132" i="9"/>
  <c r="AH130" i="9"/>
  <c r="AK128" i="9"/>
  <c r="AH127" i="9"/>
  <c r="AK125" i="9"/>
  <c r="AE124" i="9"/>
  <c r="AI122" i="9"/>
  <c r="AC121" i="9"/>
  <c r="AH119" i="9"/>
  <c r="AC118" i="9"/>
  <c r="AF116" i="9"/>
  <c r="AI114" i="9"/>
  <c r="AF113" i="9"/>
  <c r="AK111" i="9"/>
  <c r="AI110" i="9"/>
  <c r="AH109" i="9"/>
  <c r="AF108" i="9"/>
  <c r="AD107" i="9"/>
  <c r="AC106" i="9"/>
  <c r="AJ104" i="9"/>
  <c r="AH103" i="9"/>
  <c r="AG102" i="9"/>
  <c r="AE101" i="9"/>
  <c r="AC100" i="9"/>
  <c r="AK98" i="9"/>
  <c r="AI97" i="9"/>
  <c r="AG96" i="9"/>
  <c r="AF95" i="9"/>
  <c r="AE94" i="9"/>
  <c r="AF93" i="9"/>
  <c r="AG92" i="9"/>
  <c r="AH91" i="9"/>
  <c r="AI90" i="9"/>
  <c r="AJ89" i="9"/>
  <c r="AK88" i="9"/>
  <c r="AC88" i="9"/>
  <c r="AD87" i="9"/>
  <c r="AE86" i="9"/>
  <c r="AF85" i="9"/>
  <c r="AG84" i="9"/>
  <c r="AH83" i="9"/>
  <c r="AI82" i="9"/>
  <c r="AJ81" i="9"/>
  <c r="AK80" i="9"/>
  <c r="AC80" i="9"/>
  <c r="AD79" i="9"/>
  <c r="AE78" i="9"/>
  <c r="AF77" i="9"/>
  <c r="AG76" i="9"/>
  <c r="AH75" i="9"/>
  <c r="AI74" i="9"/>
  <c r="AI185" i="9"/>
  <c r="AJ183" i="9"/>
  <c r="AC182" i="9"/>
  <c r="AF180" i="9"/>
  <c r="Z180" i="10" s="1"/>
  <c r="AI178" i="9"/>
  <c r="AF177" i="9"/>
  <c r="AI175" i="9"/>
  <c r="AC174" i="9"/>
  <c r="AG172" i="9"/>
  <c r="AJ170" i="9"/>
  <c r="AF169" i="9"/>
  <c r="AJ167" i="9"/>
  <c r="AD166" i="9"/>
  <c r="AG164" i="9"/>
  <c r="AD163" i="9"/>
  <c r="AG161" i="9"/>
  <c r="AJ159" i="9"/>
  <c r="AE158" i="9"/>
  <c r="AH156" i="9"/>
  <c r="AD155" i="9"/>
  <c r="AH153" i="9"/>
  <c r="AK151" i="9"/>
  <c r="AE150" i="9"/>
  <c r="AK148" i="9"/>
  <c r="AE147" i="9"/>
  <c r="AH145" i="9"/>
  <c r="AC144" i="9"/>
  <c r="AF142" i="9"/>
  <c r="AK140" i="9"/>
  <c r="AF139" i="9"/>
  <c r="AI137" i="9"/>
  <c r="AC136" i="9"/>
  <c r="AI134" i="9"/>
  <c r="AC133" i="9"/>
  <c r="AF131" i="9"/>
  <c r="AJ129" i="9"/>
  <c r="AD128" i="9"/>
  <c r="AI126" i="9"/>
  <c r="AD125" i="9"/>
  <c r="AG123" i="9"/>
  <c r="AJ121" i="9"/>
  <c r="AG120" i="9"/>
  <c r="AJ118" i="9"/>
  <c r="AD117" i="9"/>
  <c r="AH115" i="9"/>
  <c r="AK113" i="9"/>
  <c r="AG112" i="9"/>
  <c r="AF111" i="9"/>
  <c r="AD110" i="9"/>
  <c r="AK108" i="9"/>
  <c r="AJ107" i="9"/>
  <c r="AH106" i="9"/>
  <c r="AF105" i="9"/>
  <c r="AE104" i="9"/>
  <c r="AC103" i="9"/>
  <c r="AJ101" i="9"/>
  <c r="AI100" i="9"/>
  <c r="AG99" i="9"/>
  <c r="AE98" i="9"/>
  <c r="AD97" i="9"/>
  <c r="AK95" i="9"/>
  <c r="AJ94" i="9"/>
  <c r="AJ93" i="9"/>
  <c r="AK92" i="9"/>
  <c r="AC92" i="9"/>
  <c r="AD91" i="9"/>
  <c r="AE90" i="9"/>
  <c r="AF89" i="9"/>
  <c r="AG88" i="9"/>
  <c r="AH87" i="9"/>
  <c r="AI86" i="9"/>
  <c r="AJ85" i="9"/>
  <c r="AK84" i="9"/>
  <c r="AC84" i="9"/>
  <c r="AD83" i="9"/>
  <c r="AE82" i="9"/>
  <c r="AF81" i="9"/>
  <c r="AG80" i="9"/>
  <c r="AH79" i="9"/>
  <c r="AI78" i="9"/>
  <c r="AJ77" i="9"/>
  <c r="AK76" i="9"/>
  <c r="AI186" i="9"/>
  <c r="AI182" i="9"/>
  <c r="AF179" i="9"/>
  <c r="AD176" i="9"/>
  <c r="AD173" i="9"/>
  <c r="AJ169" i="9"/>
  <c r="AJ166" i="9"/>
  <c r="AH163" i="9"/>
  <c r="AG160" i="9"/>
  <c r="AA159" i="10" s="1"/>
  <c r="AE157" i="9"/>
  <c r="AJ154" i="9"/>
  <c r="AG152" i="9"/>
  <c r="AJ149" i="9"/>
  <c r="AF147" i="9"/>
  <c r="AI144" i="9"/>
  <c r="AE142" i="9"/>
  <c r="AH139" i="9"/>
  <c r="AC137" i="9"/>
  <c r="AJ134" i="9"/>
  <c r="AC132" i="9"/>
  <c r="AH129" i="9"/>
  <c r="AC127" i="9"/>
  <c r="AG124" i="9"/>
  <c r="AE122" i="9"/>
  <c r="AE119" i="9"/>
  <c r="AC117" i="9"/>
  <c r="AG114" i="9"/>
  <c r="AC112" i="9"/>
  <c r="AE110" i="9"/>
  <c r="AE108" i="9"/>
  <c r="AG106" i="9"/>
  <c r="AG104" i="9"/>
  <c r="AH102" i="9"/>
  <c r="AJ100" i="9"/>
  <c r="AI98" i="9"/>
  <c r="AK96" i="9"/>
  <c r="AC95" i="9"/>
  <c r="AG93" i="9"/>
  <c r="AD92" i="9"/>
  <c r="AH90" i="9"/>
  <c r="AE89" i="9"/>
  <c r="AJ87" i="9"/>
  <c r="AF86" i="9"/>
  <c r="AC85" i="9"/>
  <c r="AG83" i="9"/>
  <c r="AD82" i="9"/>
  <c r="AI80" i="9"/>
  <c r="AE79" i="9"/>
  <c r="AK77" i="9"/>
  <c r="AF76" i="9"/>
  <c r="AE75" i="9"/>
  <c r="AD74" i="9"/>
  <c r="AC73" i="9"/>
  <c r="AD72" i="9"/>
  <c r="AE71" i="9"/>
  <c r="AF70" i="9"/>
  <c r="AG69" i="9"/>
  <c r="AH68" i="9"/>
  <c r="AI67" i="9"/>
  <c r="AJ66" i="9"/>
  <c r="AK65" i="9"/>
  <c r="AC65" i="9"/>
  <c r="AD64" i="9"/>
  <c r="AE63" i="9"/>
  <c r="AF62" i="9"/>
  <c r="AG61" i="9"/>
  <c r="AH60" i="9"/>
  <c r="AI59" i="9"/>
  <c r="AJ58" i="9"/>
  <c r="AK57" i="9"/>
  <c r="AC57" i="9"/>
  <c r="AD56" i="9"/>
  <c r="AE55" i="9"/>
  <c r="AF54" i="9"/>
  <c r="AG53" i="9"/>
  <c r="AH52" i="9"/>
  <c r="AI51" i="9"/>
  <c r="AJ50" i="9"/>
  <c r="AK49" i="9"/>
  <c r="AC49" i="9"/>
  <c r="AD48" i="9"/>
  <c r="AE47" i="9"/>
  <c r="AF46" i="9"/>
  <c r="AG45" i="9"/>
  <c r="AH44" i="9"/>
  <c r="AI43" i="9"/>
  <c r="AE186" i="9"/>
  <c r="AE182" i="9"/>
  <c r="AE179" i="9"/>
  <c r="AH185" i="9"/>
  <c r="AJ181" i="9"/>
  <c r="AH178" i="9"/>
  <c r="AH175" i="9"/>
  <c r="AE172" i="9"/>
  <c r="AC169" i="9"/>
  <c r="AC166" i="9"/>
  <c r="AI162" i="9"/>
  <c r="AI159" i="9"/>
  <c r="AG156" i="9"/>
  <c r="AJ153" i="9"/>
  <c r="AE151" i="9"/>
  <c r="AC149" i="9"/>
  <c r="AE146" i="9"/>
  <c r="AJ143" i="9"/>
  <c r="AE141" i="9"/>
  <c r="AI138" i="9"/>
  <c r="AG136" i="9"/>
  <c r="AG133" i="9"/>
  <c r="AE131" i="9"/>
  <c r="AI128" i="9"/>
  <c r="AC126" i="9"/>
  <c r="AH123" i="9"/>
  <c r="AK120" i="9"/>
  <c r="AI118" i="9"/>
  <c r="AC116" i="9"/>
  <c r="AG113" i="9"/>
  <c r="AG111" i="9"/>
  <c r="AF109" i="9"/>
  <c r="AH107" i="9"/>
  <c r="AI105" i="9"/>
  <c r="AJ103" i="9"/>
  <c r="AC102" i="9"/>
  <c r="AK99" i="9"/>
  <c r="AD98" i="9"/>
  <c r="AE96" i="9"/>
  <c r="AG94" i="9"/>
  <c r="AC93" i="9"/>
  <c r="AG91" i="9"/>
  <c r="AD90" i="9"/>
  <c r="AI88" i="9"/>
  <c r="AE87" i="9"/>
  <c r="AK85" i="9"/>
  <c r="AF84" i="9"/>
  <c r="AC83" i="9"/>
  <c r="AH81" i="9"/>
  <c r="AD80" i="9"/>
  <c r="AJ78" i="9"/>
  <c r="AE77" i="9"/>
  <c r="AC76" i="9"/>
  <c r="AJ74" i="9"/>
  <c r="AI73" i="9"/>
  <c r="AI72" i="9"/>
  <c r="AJ71" i="9"/>
  <c r="AK70" i="9"/>
  <c r="AC70" i="9"/>
  <c r="AD69" i="9"/>
  <c r="AE68" i="9"/>
  <c r="AF67" i="9"/>
  <c r="AG66" i="9"/>
  <c r="AH65" i="9"/>
  <c r="AI64" i="9"/>
  <c r="AJ63" i="9"/>
  <c r="AK62" i="9"/>
  <c r="AC62" i="9"/>
  <c r="AD61" i="9"/>
  <c r="AE60" i="9"/>
  <c r="AF59" i="9"/>
  <c r="AG58" i="9"/>
  <c r="AH57" i="9"/>
  <c r="AI56" i="9"/>
  <c r="AJ55" i="9"/>
  <c r="AK54" i="9"/>
  <c r="AC54" i="9"/>
  <c r="AD53" i="9"/>
  <c r="AE52" i="9"/>
  <c r="AF51" i="9"/>
  <c r="AG50" i="9"/>
  <c r="AH49" i="9"/>
  <c r="AI48" i="9"/>
  <c r="AJ47" i="9"/>
  <c r="AK46" i="9"/>
  <c r="AC46" i="9"/>
  <c r="AD45" i="9"/>
  <c r="AE44" i="9"/>
  <c r="AJ185" i="9"/>
  <c r="AG180" i="9"/>
  <c r="AJ175" i="9"/>
  <c r="AF171" i="9"/>
  <c r="AH167" i="9"/>
  <c r="AE163" i="9"/>
  <c r="AI158" i="9"/>
  <c r="AF155" i="9"/>
  <c r="AJ151" i="9"/>
  <c r="AE148" i="9"/>
  <c r="AK144" i="9"/>
  <c r="AF141" i="9"/>
  <c r="AE138" i="9"/>
  <c r="AK134" i="9"/>
  <c r="AH131" i="9"/>
  <c r="AC128" i="9"/>
  <c r="AK124" i="9"/>
  <c r="AF121" i="9"/>
  <c r="AJ117" i="9"/>
  <c r="AH114" i="9"/>
  <c r="AH111" i="9"/>
  <c r="AD109" i="9"/>
  <c r="AI106" i="9"/>
  <c r="AC104" i="9"/>
  <c r="AF101" i="9"/>
  <c r="AC99" i="9"/>
  <c r="AF96" i="9"/>
  <c r="AC94" i="9"/>
  <c r="AE92" i="9"/>
  <c r="AF90" i="9"/>
  <c r="AF88" i="9"/>
  <c r="AH86" i="9"/>
  <c r="AH84" i="9"/>
  <c r="AH82" i="9"/>
  <c r="AJ80" i="9"/>
  <c r="AK78" i="9"/>
  <c r="AC77" i="9"/>
  <c r="AF75" i="9"/>
  <c r="AJ73" i="9"/>
  <c r="AG72" i="9"/>
  <c r="AF71" i="9"/>
  <c r="AD70" i="9"/>
  <c r="AK68" i="9"/>
  <c r="AJ67" i="9"/>
  <c r="AH66" i="9"/>
  <c r="AF65" i="9"/>
  <c r="AE64" i="9"/>
  <c r="AC63" i="9"/>
  <c r="AJ61" i="9"/>
  <c r="AI60" i="9"/>
  <c r="AG59" i="9"/>
  <c r="AE58" i="9"/>
  <c r="AD57" i="9"/>
  <c r="AK55" i="9"/>
  <c r="AI54" i="9"/>
  <c r="AH53" i="9"/>
  <c r="AF52" i="9"/>
  <c r="AD51" i="9"/>
  <c r="AC50" i="9"/>
  <c r="AJ48" i="9"/>
  <c r="AH47" i="9"/>
  <c r="AG46" i="9"/>
  <c r="AE45" i="9"/>
  <c r="AC44" i="9"/>
  <c r="AC43" i="9"/>
  <c r="AD42" i="9"/>
  <c r="AE41" i="9"/>
  <c r="AF40" i="9"/>
  <c r="AG39" i="9"/>
  <c r="AH38" i="9"/>
  <c r="AI37" i="9"/>
  <c r="AJ36" i="9"/>
  <c r="AK35" i="9"/>
  <c r="AC35" i="9"/>
  <c r="AD34" i="9"/>
  <c r="AE33" i="9"/>
  <c r="AF32" i="9"/>
  <c r="AG31" i="9"/>
  <c r="AH30" i="9"/>
  <c r="AI29" i="9"/>
  <c r="AJ28" i="9"/>
  <c r="AK27" i="9"/>
  <c r="AC27" i="9"/>
  <c r="AD26" i="9"/>
  <c r="AE25" i="9"/>
  <c r="AF24" i="9"/>
  <c r="AG23" i="9"/>
  <c r="AH22" i="9"/>
  <c r="AI21" i="9"/>
  <c r="AJ20" i="9"/>
  <c r="AK19" i="9"/>
  <c r="AC19" i="9"/>
  <c r="AD18" i="9"/>
  <c r="AE17" i="9"/>
  <c r="AF16" i="9"/>
  <c r="AG15" i="9"/>
  <c r="AH14" i="9"/>
  <c r="AI13" i="9"/>
  <c r="AJ12" i="9"/>
  <c r="AK11" i="9"/>
  <c r="AC11" i="9"/>
  <c r="AD10" i="9"/>
  <c r="AE9" i="9"/>
  <c r="AF8" i="9"/>
  <c r="AG7" i="9"/>
  <c r="AH6" i="9"/>
  <c r="AE174" i="9"/>
  <c r="AI169" i="9"/>
  <c r="AD165" i="9"/>
  <c r="AH161" i="9"/>
  <c r="AI153" i="9"/>
  <c r="AH143" i="9"/>
  <c r="AI136" i="9"/>
  <c r="AK126" i="9"/>
  <c r="AG116" i="9"/>
  <c r="AH105" i="9"/>
  <c r="AJ97" i="9"/>
  <c r="AF91" i="9"/>
  <c r="AI85" i="9"/>
  <c r="AK79" i="9"/>
  <c r="AH74" i="9"/>
  <c r="AJ70" i="9"/>
  <c r="AE67" i="9"/>
  <c r="AI63" i="9"/>
  <c r="AD60" i="9"/>
  <c r="AH56" i="9"/>
  <c r="AK51" i="9"/>
  <c r="AF48" i="9"/>
  <c r="AJ44" i="9"/>
  <c r="AI42" i="9"/>
  <c r="AC40" i="9"/>
  <c r="AF37" i="9"/>
  <c r="AH35" i="9"/>
  <c r="AK32" i="9"/>
  <c r="AE30" i="9"/>
  <c r="AH27" i="9"/>
  <c r="AK24" i="9"/>
  <c r="AE22" i="9"/>
  <c r="AH19" i="9"/>
  <c r="AJ17" i="9"/>
  <c r="AD15" i="9"/>
  <c r="AG12" i="9"/>
  <c r="AJ9" i="9"/>
  <c r="AD7" i="9"/>
  <c r="AH183" i="9"/>
  <c r="AH169" i="9"/>
  <c r="AF161" i="9"/>
  <c r="AD150" i="9"/>
  <c r="AC143" i="9"/>
  <c r="AH136" i="9"/>
  <c r="AK129" i="9"/>
  <c r="AF126" i="9"/>
  <c r="AJ122" i="9"/>
  <c r="AE116" i="9"/>
  <c r="AG110" i="9"/>
  <c r="AE105" i="9"/>
  <c r="AE100" i="9"/>
  <c r="AD93" i="9"/>
  <c r="AG89" i="9"/>
  <c r="AI83" i="9"/>
  <c r="AC78" i="9"/>
  <c r="AE73" i="9"/>
  <c r="AC66" i="9"/>
  <c r="AG62" i="9"/>
  <c r="AI57" i="9"/>
  <c r="AD54" i="9"/>
  <c r="AH50" i="9"/>
  <c r="AE48" i="9"/>
  <c r="AH184" i="9"/>
  <c r="AE180" i="9"/>
  <c r="AI174" i="9"/>
  <c r="AD171" i="9"/>
  <c r="AI166" i="9"/>
  <c r="AC165" i="10" s="1"/>
  <c r="AK161" i="9"/>
  <c r="AF158" i="9"/>
  <c r="AG154" i="9"/>
  <c r="AK150" i="9"/>
  <c r="AI147" i="9"/>
  <c r="AG144" i="9"/>
  <c r="AD141" i="9"/>
  <c r="AJ137" i="9"/>
  <c r="AE134" i="9"/>
  <c r="AI130" i="9"/>
  <c r="AI127" i="9"/>
  <c r="AD124" i="9"/>
  <c r="AI120" i="9"/>
  <c r="AG117" i="9"/>
  <c r="AE114" i="9"/>
  <c r="AD111" i="9"/>
  <c r="AJ108" i="9"/>
  <c r="AD106" i="9"/>
  <c r="AG103" i="9"/>
  <c r="AD101" i="9"/>
  <c r="AH98" i="9"/>
  <c r="AC96" i="9"/>
  <c r="AK93" i="9"/>
  <c r="AK91" i="9"/>
  <c r="AK89" i="9"/>
  <c r="AD88" i="9"/>
  <c r="AD86" i="9"/>
  <c r="AE84" i="9"/>
  <c r="AG82" i="9"/>
  <c r="AH80" i="9"/>
  <c r="AH78" i="9"/>
  <c r="AJ76" i="9"/>
  <c r="AD75" i="10" s="1"/>
  <c r="AD75" i="9"/>
  <c r="AH73" i="9"/>
  <c r="AF72" i="9"/>
  <c r="AD71" i="9"/>
  <c r="AK69" i="9"/>
  <c r="AJ68" i="9"/>
  <c r="AH67" i="9"/>
  <c r="AF66" i="9"/>
  <c r="AE65" i="9"/>
  <c r="AC64" i="9"/>
  <c r="AJ62" i="9"/>
  <c r="AI61" i="9"/>
  <c r="AG60" i="9"/>
  <c r="AE59" i="9"/>
  <c r="AD58" i="9"/>
  <c r="AK56" i="9"/>
  <c r="AI55" i="9"/>
  <c r="AH54" i="9"/>
  <c r="AF53" i="9"/>
  <c r="AD52" i="9"/>
  <c r="AC51" i="9"/>
  <c r="AJ49" i="9"/>
  <c r="AH48" i="9"/>
  <c r="AG47" i="9"/>
  <c r="AE46" i="9"/>
  <c r="AC45" i="9"/>
  <c r="AK43" i="9"/>
  <c r="AK42" i="9"/>
  <c r="AC42" i="9"/>
  <c r="AD41" i="9"/>
  <c r="AE40" i="9"/>
  <c r="AF39" i="9"/>
  <c r="AG38" i="9"/>
  <c r="AH37" i="9"/>
  <c r="AI36" i="9"/>
  <c r="AJ35" i="9"/>
  <c r="AK34" i="9"/>
  <c r="AC34" i="9"/>
  <c r="AD33" i="9"/>
  <c r="AE32" i="9"/>
  <c r="AF31" i="9"/>
  <c r="AG30" i="9"/>
  <c r="AH29" i="9"/>
  <c r="AI28" i="9"/>
  <c r="AJ27" i="9"/>
  <c r="AK26" i="9"/>
  <c r="AC26" i="9"/>
  <c r="AD25" i="9"/>
  <c r="AE24" i="9"/>
  <c r="AF23" i="9"/>
  <c r="AG22" i="9"/>
  <c r="AH21" i="9"/>
  <c r="AI20" i="9"/>
  <c r="AJ19" i="9"/>
  <c r="AK18" i="9"/>
  <c r="AC18" i="9"/>
  <c r="AD17" i="9"/>
  <c r="AE16" i="9"/>
  <c r="AF15" i="9"/>
  <c r="AG14" i="9"/>
  <c r="AH13" i="9"/>
  <c r="AI12" i="9"/>
  <c r="AJ11" i="9"/>
  <c r="AK10" i="9"/>
  <c r="AC10" i="9"/>
  <c r="AD9" i="9"/>
  <c r="AE8" i="9"/>
  <c r="AF7" i="9"/>
  <c r="AG6" i="9"/>
  <c r="AJ177" i="9"/>
  <c r="AD157" i="9"/>
  <c r="X157" i="10" s="1"/>
  <c r="AI150" i="9"/>
  <c r="AE140" i="9"/>
  <c r="AF133" i="9"/>
  <c r="AF123" i="9"/>
  <c r="AK112" i="9"/>
  <c r="AC108" i="9"/>
  <c r="AG100" i="9"/>
  <c r="AE93" i="9"/>
  <c r="AI87" i="9"/>
  <c r="AK81" i="9"/>
  <c r="AE76" i="9"/>
  <c r="AC72" i="9"/>
  <c r="AG68" i="9"/>
  <c r="AD66" i="9"/>
  <c r="AH62" i="9"/>
  <c r="AC59" i="9"/>
  <c r="AG55" i="9"/>
  <c r="AC53" i="9"/>
  <c r="AG49" i="9"/>
  <c r="AK45" i="9"/>
  <c r="AJ41" i="9"/>
  <c r="AD39" i="9"/>
  <c r="AG36" i="9"/>
  <c r="AI34" i="9"/>
  <c r="AC32" i="9"/>
  <c r="AF29" i="9"/>
  <c r="AJ25" i="9"/>
  <c r="AD23" i="9"/>
  <c r="AG20" i="9"/>
  <c r="AI18" i="9"/>
  <c r="AC16" i="9"/>
  <c r="AF13" i="9"/>
  <c r="AI10" i="9"/>
  <c r="AC8" i="9"/>
  <c r="AH177" i="9"/>
  <c r="AC165" i="9"/>
  <c r="W165" i="10" s="1"/>
  <c r="AK156" i="9"/>
  <c r="AF153" i="9"/>
  <c r="AH146" i="9"/>
  <c r="AC140" i="9"/>
  <c r="AD133" i="9"/>
  <c r="AJ119" i="9"/>
  <c r="AJ112" i="9"/>
  <c r="AK107" i="9"/>
  <c r="AK102" i="9"/>
  <c r="AD95" i="9"/>
  <c r="AE91" i="9"/>
  <c r="AG85" i="9"/>
  <c r="AJ79" i="9"/>
  <c r="AG74" i="9"/>
  <c r="AI70" i="9"/>
  <c r="AH69" i="9"/>
  <c r="AD67" i="9"/>
  <c r="AH63" i="9"/>
  <c r="AK58" i="9"/>
  <c r="AG56" i="9"/>
  <c r="AK52" i="9"/>
  <c r="AJ51" i="9"/>
  <c r="AF49" i="9"/>
  <c r="AJ45" i="9"/>
  <c r="AH42" i="9"/>
  <c r="AG184" i="9"/>
  <c r="AD179" i="9"/>
  <c r="AF174" i="9"/>
  <c r="AI170" i="9"/>
  <c r="AE166" i="9"/>
  <c r="AJ161" i="9"/>
  <c r="AC158" i="9"/>
  <c r="AE154" i="9"/>
  <c r="AJ150" i="9"/>
  <c r="AH147" i="9"/>
  <c r="AD144" i="9"/>
  <c r="AH140" i="9"/>
  <c r="AH137" i="9"/>
  <c r="AC134" i="9"/>
  <c r="AG130" i="9"/>
  <c r="AD127" i="9"/>
  <c r="AC124" i="9"/>
  <c r="AH120" i="9"/>
  <c r="AF117" i="9"/>
  <c r="AJ113" i="9"/>
  <c r="AK110" i="9"/>
  <c r="AG108" i="9"/>
  <c r="AJ105" i="9"/>
  <c r="AF103" i="9"/>
  <c r="AK100" i="9"/>
  <c r="AG98" i="9"/>
  <c r="AJ95" i="9"/>
  <c r="AI93" i="9"/>
  <c r="AI91" i="9"/>
  <c r="AI89" i="9"/>
  <c r="AK87" i="9"/>
  <c r="AC86" i="9"/>
  <c r="AD84" i="9"/>
  <c r="AF82" i="9"/>
  <c r="AF80" i="9"/>
  <c r="AF78" i="9"/>
  <c r="AH76" i="9"/>
  <c r="AC75" i="9"/>
  <c r="AG73" i="9"/>
  <c r="AE72" i="9"/>
  <c r="AC71" i="9"/>
  <c r="AJ69" i="9"/>
  <c r="AI68" i="9"/>
  <c r="AG67" i="9"/>
  <c r="AE66" i="9"/>
  <c r="AD65" i="9"/>
  <c r="AK63" i="9"/>
  <c r="AI62" i="9"/>
  <c r="AH61" i="9"/>
  <c r="AF60" i="9"/>
  <c r="AD59" i="9"/>
  <c r="AC58" i="9"/>
  <c r="AJ56" i="9"/>
  <c r="AH55" i="9"/>
  <c r="AG54" i="9"/>
  <c r="AE53" i="9"/>
  <c r="AC52" i="9"/>
  <c r="AK50" i="9"/>
  <c r="AI49" i="9"/>
  <c r="AG48" i="9"/>
  <c r="AF47" i="9"/>
  <c r="AD46" i="9"/>
  <c r="AK44" i="9"/>
  <c r="AJ43" i="9"/>
  <c r="AJ42" i="9"/>
  <c r="AK41" i="9"/>
  <c r="AC41" i="9"/>
  <c r="AD40" i="9"/>
  <c r="AE39" i="9"/>
  <c r="AF38" i="9"/>
  <c r="AG37" i="9"/>
  <c r="AH36" i="9"/>
  <c r="AI35" i="9"/>
  <c r="AJ34" i="9"/>
  <c r="AK33" i="9"/>
  <c r="AC33" i="9"/>
  <c r="AD32" i="9"/>
  <c r="AE31" i="9"/>
  <c r="AF30" i="9"/>
  <c r="AG29" i="9"/>
  <c r="AH28" i="9"/>
  <c r="AI27" i="9"/>
  <c r="AJ26" i="9"/>
  <c r="AK25" i="9"/>
  <c r="AC25" i="9"/>
  <c r="AD24" i="9"/>
  <c r="AE23" i="9"/>
  <c r="AF22" i="9"/>
  <c r="AG21" i="9"/>
  <c r="AH20" i="9"/>
  <c r="AI19" i="9"/>
  <c r="AJ18" i="9"/>
  <c r="AK17" i="9"/>
  <c r="AC17" i="9"/>
  <c r="AD16" i="9"/>
  <c r="AE15" i="9"/>
  <c r="AF14" i="9"/>
  <c r="AG13" i="9"/>
  <c r="AH12" i="9"/>
  <c r="AI11" i="9"/>
  <c r="AJ10" i="9"/>
  <c r="AK9" i="9"/>
  <c r="AC9" i="9"/>
  <c r="AD8" i="9"/>
  <c r="AE7" i="9"/>
  <c r="AF6" i="9"/>
  <c r="AC184" i="9"/>
  <c r="AD147" i="9"/>
  <c r="AE130" i="9"/>
  <c r="AC120" i="9"/>
  <c r="AH110" i="9"/>
  <c r="AD103" i="9"/>
  <c r="AG95" i="9"/>
  <c r="AH89" i="9"/>
  <c r="AK83" i="9"/>
  <c r="AD78" i="9"/>
  <c r="AF73" i="9"/>
  <c r="AI69" i="9"/>
  <c r="AK64" i="9"/>
  <c r="AF61" i="9"/>
  <c r="AJ57" i="9"/>
  <c r="AE54" i="9"/>
  <c r="AI50" i="9"/>
  <c r="AD47" i="9"/>
  <c r="AH43" i="9"/>
  <c r="AK40" i="9"/>
  <c r="AE38" i="9"/>
  <c r="AJ33" i="9"/>
  <c r="AD31" i="9"/>
  <c r="AG28" i="9"/>
  <c r="AI26" i="9"/>
  <c r="AC24" i="9"/>
  <c r="AF21" i="9"/>
  <c r="AK16" i="9"/>
  <c r="AE14" i="9"/>
  <c r="AH11" i="9"/>
  <c r="AK8" i="9"/>
  <c r="AE6" i="9"/>
  <c r="AK173" i="9"/>
  <c r="AH97" i="9"/>
  <c r="AG87" i="9"/>
  <c r="AI81" i="9"/>
  <c r="AD76" i="9"/>
  <c r="AK71" i="9"/>
  <c r="AF68" i="9"/>
  <c r="AJ64" i="9"/>
  <c r="AE61" i="9"/>
  <c r="AC60" i="9"/>
  <c r="AF55" i="9"/>
  <c r="AC47" i="9"/>
  <c r="AI44" i="9"/>
  <c r="AG43" i="9"/>
  <c r="AD182" i="9"/>
  <c r="AG171" i="9"/>
  <c r="AC160" i="9"/>
  <c r="AF149" i="9"/>
  <c r="AK141" i="9"/>
  <c r="AF132" i="9"/>
  <c r="AG122" i="9"/>
  <c r="AD115" i="9"/>
  <c r="AC107" i="9"/>
  <c r="AJ99" i="9"/>
  <c r="AD94" i="9"/>
  <c r="AJ88" i="9"/>
  <c r="AF83" i="9"/>
  <c r="AC79" i="9"/>
  <c r="AE74" i="9"/>
  <c r="AH70" i="9"/>
  <c r="AK67" i="9"/>
  <c r="AG64" i="9"/>
  <c r="AC61" i="9"/>
  <c r="AF58" i="9"/>
  <c r="AC55" i="9"/>
  <c r="AH51" i="9"/>
  <c r="AK48" i="9"/>
  <c r="AH45" i="9"/>
  <c r="AG42" i="9"/>
  <c r="AI40" i="9"/>
  <c r="AK38" i="9"/>
  <c r="AD37" i="9"/>
  <c r="AF35" i="9"/>
  <c r="AH33" i="9"/>
  <c r="AJ31" i="9"/>
  <c r="AC30" i="9"/>
  <c r="AE28" i="9"/>
  <c r="AG26" i="9"/>
  <c r="AI24" i="9"/>
  <c r="AK22" i="9"/>
  <c r="AD21" i="9"/>
  <c r="AF19" i="9"/>
  <c r="AH17" i="9"/>
  <c r="AJ15" i="9"/>
  <c r="AC14" i="9"/>
  <c r="AE12" i="9"/>
  <c r="AG10" i="9"/>
  <c r="AI8" i="9"/>
  <c r="AK6" i="9"/>
  <c r="AK180" i="9"/>
  <c r="AD156" i="9"/>
  <c r="AG148" i="9"/>
  <c r="AD139" i="9"/>
  <c r="AF129" i="9"/>
  <c r="AF112" i="9"/>
  <c r="AF99" i="9"/>
  <c r="AH92" i="9"/>
  <c r="AJ82" i="9"/>
  <c r="AK72" i="9"/>
  <c r="AK66" i="9"/>
  <c r="AJ60" i="9"/>
  <c r="AK53" i="9"/>
  <c r="AK47" i="9"/>
  <c r="AE42" i="9"/>
  <c r="AI38" i="9"/>
  <c r="AD35" i="9"/>
  <c r="AH31" i="9"/>
  <c r="AJ29" i="9"/>
  <c r="AE26" i="9"/>
  <c r="AG24" i="9"/>
  <c r="AK20" i="9"/>
  <c r="AF17" i="9"/>
  <c r="AJ13" i="9"/>
  <c r="AE10" i="9"/>
  <c r="AG8" i="9"/>
  <c r="AG177" i="9"/>
  <c r="AH155" i="9"/>
  <c r="AF138" i="9"/>
  <c r="AD119" i="9"/>
  <c r="AF97" i="9"/>
  <c r="AK86" i="9"/>
  <c r="AD77" i="9"/>
  <c r="AF69" i="9"/>
  <c r="AF63" i="9"/>
  <c r="AE57" i="9"/>
  <c r="AJ53" i="9"/>
  <c r="AI47" i="9"/>
  <c r="AI41" i="9"/>
  <c r="AD38" i="9"/>
  <c r="AJ32" i="9"/>
  <c r="AE29" i="9"/>
  <c r="AG27" i="9"/>
  <c r="AK23" i="9"/>
  <c r="AF20" i="9"/>
  <c r="AJ16" i="9"/>
  <c r="AE13" i="9"/>
  <c r="AI9" i="9"/>
  <c r="AD6" i="9"/>
  <c r="AK176" i="9"/>
  <c r="AG155" i="9"/>
  <c r="AK135" i="9"/>
  <c r="AK118" i="9"/>
  <c r="AF104" i="9"/>
  <c r="AC91" i="9"/>
  <c r="AE81" i="9"/>
  <c r="AH72" i="9"/>
  <c r="AJ65" i="9"/>
  <c r="AJ59" i="9"/>
  <c r="AF56" i="9"/>
  <c r="AJ46" i="9"/>
  <c r="AH41" i="9"/>
  <c r="AC38" i="9"/>
  <c r="AE36" i="9"/>
  <c r="AI32" i="9"/>
  <c r="AD29" i="9"/>
  <c r="AH25" i="9"/>
  <c r="AC22" i="9"/>
  <c r="AG18" i="9"/>
  <c r="AK14" i="9"/>
  <c r="AF11" i="9"/>
  <c r="AJ7" i="9"/>
  <c r="AC176" i="9"/>
  <c r="AK152" i="9"/>
  <c r="AG145" i="9"/>
  <c r="AJ125" i="9"/>
  <c r="AI109" i="9"/>
  <c r="AI96" i="9"/>
  <c r="AJ90" i="9"/>
  <c r="AC81" i="9"/>
  <c r="AI71" i="9"/>
  <c r="AI65" i="9"/>
  <c r="AH59" i="9"/>
  <c r="AE56" i="9"/>
  <c r="Y56" i="10" s="1"/>
  <c r="AD50" i="9"/>
  <c r="AF43" i="9"/>
  <c r="AI39" i="9"/>
  <c r="AD36" i="9"/>
  <c r="AH32" i="9"/>
  <c r="AC29" i="9"/>
  <c r="AG25" i="9"/>
  <c r="AI23" i="9"/>
  <c r="AD20" i="9"/>
  <c r="AH16" i="9"/>
  <c r="AC13" i="9"/>
  <c r="AG9" i="9"/>
  <c r="AK172" i="9"/>
  <c r="AH152" i="9"/>
  <c r="AD135" i="9"/>
  <c r="AF125" i="9"/>
  <c r="AE109" i="9"/>
  <c r="AD102" i="9"/>
  <c r="AG90" i="9"/>
  <c r="AD85" i="9"/>
  <c r="AI79" i="9"/>
  <c r="AH71" i="9"/>
  <c r="AG65" i="9"/>
  <c r="AI58" i="9"/>
  <c r="AI52" i="9"/>
  <c r="AE49" i="9"/>
  <c r="AH46" i="9"/>
  <c r="AF41" i="9"/>
  <c r="AJ37" i="9"/>
  <c r="AE34" i="9"/>
  <c r="AG32" i="9"/>
  <c r="AK28" i="9"/>
  <c r="AF25" i="9"/>
  <c r="AJ21" i="9"/>
  <c r="AC20" i="9"/>
  <c r="AI14" i="9"/>
  <c r="AD11" i="9"/>
  <c r="AH172" i="9"/>
  <c r="AC152" i="9"/>
  <c r="AK132" i="9"/>
  <c r="AF115" i="9"/>
  <c r="AI101" i="9"/>
  <c r="AC89" i="9"/>
  <c r="AG79" i="9"/>
  <c r="AG71" i="9"/>
  <c r="AH64" i="9"/>
  <c r="AH58" i="9"/>
  <c r="AD55" i="9"/>
  <c r="AD49" i="9"/>
  <c r="AD43" i="9"/>
  <c r="AC39" i="9"/>
  <c r="AG35" i="9"/>
  <c r="AK31" i="9"/>
  <c r="AF28" i="9"/>
  <c r="AJ24" i="9"/>
  <c r="AE21" i="9"/>
  <c r="AG19" i="9"/>
  <c r="AK15" i="9"/>
  <c r="AF12" i="9"/>
  <c r="AJ8" i="9"/>
  <c r="AC181" i="9"/>
  <c r="AG168" i="9"/>
  <c r="AK158" i="9"/>
  <c r="AD149" i="9"/>
  <c r="AG139" i="9"/>
  <c r="AI131" i="9"/>
  <c r="AF122" i="9"/>
  <c r="AI112" i="9"/>
  <c r="AK106" i="9"/>
  <c r="AH99" i="9"/>
  <c r="AJ92" i="9"/>
  <c r="AH88" i="9"/>
  <c r="AE83" i="9"/>
  <c r="AI77" i="9"/>
  <c r="AK73" i="9"/>
  <c r="AG70" i="9"/>
  <c r="AC67" i="9"/>
  <c r="AF64" i="9"/>
  <c r="AK60" i="9"/>
  <c r="AG57" i="9"/>
  <c r="AJ54" i="9"/>
  <c r="AG51" i="9"/>
  <c r="AC48" i="9"/>
  <c r="AF45" i="9"/>
  <c r="AF42" i="9"/>
  <c r="AH40" i="9"/>
  <c r="AJ38" i="9"/>
  <c r="AC37" i="9"/>
  <c r="AE35" i="9"/>
  <c r="AG33" i="9"/>
  <c r="AI31" i="9"/>
  <c r="AK29" i="9"/>
  <c r="AD28" i="9"/>
  <c r="AF26" i="9"/>
  <c r="AH24" i="9"/>
  <c r="AJ22" i="9"/>
  <c r="AC21" i="9"/>
  <c r="AE19" i="9"/>
  <c r="AG17" i="9"/>
  <c r="AI15" i="9"/>
  <c r="AK13" i="9"/>
  <c r="AD12" i="9"/>
  <c r="AF10" i="9"/>
  <c r="AH8" i="9"/>
  <c r="AJ6" i="9"/>
  <c r="AC168" i="9"/>
  <c r="AI121" i="9"/>
  <c r="AK104" i="9"/>
  <c r="AC87" i="9"/>
  <c r="AG77" i="9"/>
  <c r="AE70" i="9"/>
  <c r="AG63" i="9"/>
  <c r="AF57" i="9"/>
  <c r="AE51" i="9"/>
  <c r="AG44" i="9"/>
  <c r="AG40" i="9"/>
  <c r="AK36" i="9"/>
  <c r="AF33" i="9"/>
  <c r="AC28" i="9"/>
  <c r="AI22" i="9"/>
  <c r="AD19" i="9"/>
  <c r="AH15" i="9"/>
  <c r="AC12" i="9"/>
  <c r="AI6" i="9"/>
  <c r="AK167" i="9"/>
  <c r="AK145" i="9"/>
  <c r="AJ128" i="9"/>
  <c r="AJ111" i="9"/>
  <c r="AI104" i="9"/>
  <c r="AF92" i="9"/>
  <c r="AG81" i="9"/>
  <c r="AJ72" i="9"/>
  <c r="AI66" i="9"/>
  <c r="AK59" i="9"/>
  <c r="AF50" i="9"/>
  <c r="AF44" i="9"/>
  <c r="AK39" i="9"/>
  <c r="AF36" i="9"/>
  <c r="AH34" i="9"/>
  <c r="AC31" i="9"/>
  <c r="AI25" i="9"/>
  <c r="AD22" i="9"/>
  <c r="AH18" i="9"/>
  <c r="AC15" i="9"/>
  <c r="AG11" i="9"/>
  <c r="AK7" i="9"/>
  <c r="AK164" i="9"/>
  <c r="AJ145" i="9"/>
  <c r="AG128" i="9"/>
  <c r="AC110" i="9"/>
  <c r="AE97" i="9"/>
  <c r="AJ86" i="9"/>
  <c r="AK75" i="9"/>
  <c r="AE69" i="9"/>
  <c r="AD63" i="9"/>
  <c r="AI53" i="9"/>
  <c r="AE50" i="9"/>
  <c r="AD44" i="9"/>
  <c r="AJ39" i="9"/>
  <c r="AG34" i="9"/>
  <c r="AK30" i="9"/>
  <c r="AF27" i="9"/>
  <c r="AJ23" i="9"/>
  <c r="AE20" i="9"/>
  <c r="AI16" i="9"/>
  <c r="AD13" i="9"/>
  <c r="AH9" i="9"/>
  <c r="AC6" i="9"/>
  <c r="AF164" i="9"/>
  <c r="AH135" i="9"/>
  <c r="AD118" i="9"/>
  <c r="AE102" i="9"/>
  <c r="AE85" i="9"/>
  <c r="AI75" i="9"/>
  <c r="AC69" i="9"/>
  <c r="AE62" i="9"/>
  <c r="AJ52" i="9"/>
  <c r="AI46" i="9"/>
  <c r="AG41" i="9"/>
  <c r="AK37" i="9"/>
  <c r="AF34" i="9"/>
  <c r="AJ30" i="9"/>
  <c r="AE27" i="9"/>
  <c r="AK21" i="9"/>
  <c r="AF18" i="9"/>
  <c r="AJ14" i="9"/>
  <c r="AE11" i="9"/>
  <c r="AI7" i="9"/>
  <c r="AF163" i="9"/>
  <c r="AK142" i="9"/>
  <c r="AI115" i="9"/>
  <c r="AK94" i="9"/>
  <c r="AG75" i="9"/>
  <c r="AD68" i="9"/>
  <c r="AD62" i="9"/>
  <c r="AC56" i="9"/>
  <c r="AE43" i="9"/>
  <c r="AH39" i="9"/>
  <c r="AC36" i="9"/>
  <c r="AI30" i="9"/>
  <c r="AD27" i="9"/>
  <c r="AH23" i="9"/>
  <c r="AE18" i="9"/>
  <c r="AG16" i="9"/>
  <c r="AK12" i="9"/>
  <c r="AF9" i="9"/>
  <c r="AH7" i="9"/>
  <c r="AD160" i="9"/>
  <c r="AI142" i="9"/>
  <c r="AE125" i="9"/>
  <c r="AF107" i="9"/>
  <c r="AI94" i="9"/>
  <c r="AJ84" i="9"/>
  <c r="AF74" i="9"/>
  <c r="AC68" i="9"/>
  <c r="AK61" i="9"/>
  <c r="AG52" i="9"/>
  <c r="AI45" i="9"/>
  <c r="AJ40" i="9"/>
  <c r="AE37" i="9"/>
  <c r="AI33" i="9"/>
  <c r="AD30" i="9"/>
  <c r="AH26" i="9"/>
  <c r="AC23" i="9"/>
  <c r="AI17" i="9"/>
  <c r="AD14" i="9"/>
  <c r="AH10" i="9"/>
  <c r="AC7" i="9"/>
  <c r="AD49" i="11"/>
  <c r="BN52" i="11"/>
  <c r="BQ53" i="11"/>
  <c r="BQ51" i="11" s="1"/>
  <c r="BR53" i="11"/>
  <c r="BR49" i="11" s="1"/>
  <c r="BR52" i="11" s="1"/>
  <c r="B2" i="11"/>
  <c r="BU51" i="11"/>
  <c r="BE51" i="11"/>
  <c r="BD51" i="11"/>
  <c r="CA51" i="11"/>
  <c r="BN51" i="11"/>
  <c r="BF51" i="11"/>
  <c r="AX51" i="11"/>
  <c r="BZ51" i="11"/>
  <c r="BM51" i="11"/>
  <c r="BY51" i="11"/>
  <c r="BT51" i="11"/>
  <c r="AV51" i="11"/>
  <c r="AW51" i="11"/>
  <c r="BL51" i="11"/>
  <c r="BB51" i="11"/>
  <c r="G50" i="11"/>
  <c r="BH51" i="11"/>
  <c r="CC51" i="11"/>
  <c r="BW51" i="11"/>
  <c r="BP51" i="11"/>
  <c r="BJ51" i="11"/>
  <c r="AZ51" i="11"/>
  <c r="AM177" i="9"/>
  <c r="AL186" i="9"/>
  <c r="AM182" i="9"/>
  <c r="AM179" i="9"/>
  <c r="AL182" i="9"/>
  <c r="AN181" i="9"/>
  <c r="AM186" i="9"/>
  <c r="AL169" i="9"/>
  <c r="AN185" i="9"/>
  <c r="AM171" i="9"/>
  <c r="AL160" i="9"/>
  <c r="AM180" i="9"/>
  <c r="AN167" i="9"/>
  <c r="AM173" i="9"/>
  <c r="AL158" i="9"/>
  <c r="AL177" i="9"/>
  <c r="AL173" i="9"/>
  <c r="AM169" i="9"/>
  <c r="AL164" i="9"/>
  <c r="AM185" i="9"/>
  <c r="AN166" i="9"/>
  <c r="AL151" i="9"/>
  <c r="AM172" i="9"/>
  <c r="AL170" i="9"/>
  <c r="AM162" i="9"/>
  <c r="AM149" i="9"/>
  <c r="AM145" i="9"/>
  <c r="AM143" i="9"/>
  <c r="AL153" i="9"/>
  <c r="AN152" i="9"/>
  <c r="AL149" i="9"/>
  <c r="AN146" i="9"/>
  <c r="AM135" i="9"/>
  <c r="AN156" i="9"/>
  <c r="AL152" i="9"/>
  <c r="AL143" i="9"/>
  <c r="AL135" i="9"/>
  <c r="AN182" i="9"/>
  <c r="AM175" i="9"/>
  <c r="AM167" i="9"/>
  <c r="AM158" i="9"/>
  <c r="AN171" i="9"/>
  <c r="AN161" i="9"/>
  <c r="AM148" i="9"/>
  <c r="AM141" i="9"/>
  <c r="AL166" i="9"/>
  <c r="AM165" i="9"/>
  <c r="AM154" i="9"/>
  <c r="AN157" i="9"/>
  <c r="AN140" i="9"/>
  <c r="AN137" i="9"/>
  <c r="AL176" i="9"/>
  <c r="AM160" i="9"/>
  <c r="AN147" i="9"/>
  <c r="AN141" i="9"/>
  <c r="AL134" i="9"/>
  <c r="AM127" i="9"/>
  <c r="AL97" i="9"/>
  <c r="AL89" i="9"/>
  <c r="AL81" i="9"/>
  <c r="AN148" i="9"/>
  <c r="AM137" i="9"/>
  <c r="AL127" i="9"/>
  <c r="AM109" i="9"/>
  <c r="AL157" i="9"/>
  <c r="AN123" i="9"/>
  <c r="AL109" i="9"/>
  <c r="AL95" i="9"/>
  <c r="AN173" i="9"/>
  <c r="AM151" i="9"/>
  <c r="AL140" i="9"/>
  <c r="AN142" i="9"/>
  <c r="AM139" i="9"/>
  <c r="AL136" i="9"/>
  <c r="AM116" i="9"/>
  <c r="AN115" i="9"/>
  <c r="AL110" i="9"/>
  <c r="AL104" i="9"/>
  <c r="AL93" i="9"/>
  <c r="AL87" i="9"/>
  <c r="AL30" i="9"/>
  <c r="AN155" i="9"/>
  <c r="AH155" i="10" s="1"/>
  <c r="AN132" i="9"/>
  <c r="AM126" i="9"/>
  <c r="AL125" i="9"/>
  <c r="AN122" i="9"/>
  <c r="AM115" i="9"/>
  <c r="AN114" i="9"/>
  <c r="AM106" i="9"/>
  <c r="AM81" i="9"/>
  <c r="AL80" i="9"/>
  <c r="AM73" i="9"/>
  <c r="AM65" i="9"/>
  <c r="AM132" i="9"/>
  <c r="AM122" i="9"/>
  <c r="AN121" i="9"/>
  <c r="AM114" i="9"/>
  <c r="AN113" i="9"/>
  <c r="AM99" i="9"/>
  <c r="AL94" i="9"/>
  <c r="AF94" i="10" s="1"/>
  <c r="AL90" i="9"/>
  <c r="AM78" i="9"/>
  <c r="AM77" i="9"/>
  <c r="AM76" i="9"/>
  <c r="AM75" i="9"/>
  <c r="AL74" i="9"/>
  <c r="AM134" i="9"/>
  <c r="AM118" i="9"/>
  <c r="AN117" i="9"/>
  <c r="AL88" i="9"/>
  <c r="AL123" i="9"/>
  <c r="AM121" i="9"/>
  <c r="AM113" i="9"/>
  <c r="AM104" i="9"/>
  <c r="AL72" i="9"/>
  <c r="AM71" i="9"/>
  <c r="AM46" i="9"/>
  <c r="AM38" i="9"/>
  <c r="AN136" i="9"/>
  <c r="AN118" i="9"/>
  <c r="AM95" i="9"/>
  <c r="AM93" i="9"/>
  <c r="AL82" i="9"/>
  <c r="AL71" i="9"/>
  <c r="AM70" i="9"/>
  <c r="AN170" i="9"/>
  <c r="AN128" i="9"/>
  <c r="AN116" i="9"/>
  <c r="AN105" i="9"/>
  <c r="AL70" i="9"/>
  <c r="AM69" i="9"/>
  <c r="AL120" i="9"/>
  <c r="AM117" i="9"/>
  <c r="AL112" i="9"/>
  <c r="AL107" i="9"/>
  <c r="AL103" i="9"/>
  <c r="AM89" i="9"/>
  <c r="AL77" i="9"/>
  <c r="AL73" i="9"/>
  <c r="AL65" i="9"/>
  <c r="AL57" i="9"/>
  <c r="AM44" i="9"/>
  <c r="AM36" i="9"/>
  <c r="AM97" i="9"/>
  <c r="AN124" i="9"/>
  <c r="AM103" i="9"/>
  <c r="AM119" i="9"/>
  <c r="AM111" i="9"/>
  <c r="AL105" i="9"/>
  <c r="AN101" i="9"/>
  <c r="AM123" i="9"/>
  <c r="AL76" i="9"/>
  <c r="AN120" i="9"/>
  <c r="AL98" i="9"/>
  <c r="AM87" i="9"/>
  <c r="AL68" i="9"/>
  <c r="AM130" i="9"/>
  <c r="AN112" i="9"/>
  <c r="AM72" i="9"/>
  <c r="AL66" i="9"/>
  <c r="AL128" i="9"/>
  <c r="AN125" i="9"/>
  <c r="AM68" i="9"/>
  <c r="AM57" i="9"/>
  <c r="AL111" i="9"/>
  <c r="AM84" i="9"/>
  <c r="AL60" i="9"/>
  <c r="AL52" i="9"/>
  <c r="AL24" i="9"/>
  <c r="AL23" i="9"/>
  <c r="AL22" i="9"/>
  <c r="AL21" i="9"/>
  <c r="AL20" i="9"/>
  <c r="AL16" i="9"/>
  <c r="AL15" i="9"/>
  <c r="AL14" i="9"/>
  <c r="AL13" i="9"/>
  <c r="AL12" i="9"/>
  <c r="AL8" i="9"/>
  <c r="AL7" i="9"/>
  <c r="AL6" i="9"/>
  <c r="AN88" i="9"/>
  <c r="AM30" i="9"/>
  <c r="AN100" i="9"/>
  <c r="AL44" i="9"/>
  <c r="AM25" i="9"/>
  <c r="AM17" i="9"/>
  <c r="AM9" i="9"/>
  <c r="AL119" i="9"/>
  <c r="AM48" i="9"/>
  <c r="AL43" i="9"/>
  <c r="AN29" i="9"/>
  <c r="AM22" i="9"/>
  <c r="AM91" i="9"/>
  <c r="AL56" i="9"/>
  <c r="AL51" i="9"/>
  <c r="AL29" i="9"/>
  <c r="AM21" i="9"/>
  <c r="AM13" i="9"/>
  <c r="AN49" i="9"/>
  <c r="AM41" i="9"/>
  <c r="AM27" i="9"/>
  <c r="AM19" i="9"/>
  <c r="AM11" i="9"/>
  <c r="AM79" i="9"/>
  <c r="AL69" i="9"/>
  <c r="AN50" i="9"/>
  <c r="AM42" i="9"/>
  <c r="AL28" i="9"/>
  <c r="AM24" i="9"/>
  <c r="AM16" i="9"/>
  <c r="AM8" i="9"/>
  <c r="AM67" i="9"/>
  <c r="AN28" i="9"/>
  <c r="AL26" i="9"/>
  <c r="AL18" i="9"/>
  <c r="AM14" i="9"/>
  <c r="AL9" i="9"/>
  <c r="AM6" i="9"/>
  <c r="AN41" i="9"/>
  <c r="AM40" i="9"/>
  <c r="AN37" i="9"/>
  <c r="AM20" i="9"/>
  <c r="AL33" i="9"/>
  <c r="AL25" i="9"/>
  <c r="AL17" i="9"/>
  <c r="AL10" i="9"/>
  <c r="AM86" i="9"/>
  <c r="AL78" i="9"/>
  <c r="AM23" i="9"/>
  <c r="AM15" i="9"/>
  <c r="AM12" i="9"/>
  <c r="AM7" i="9"/>
  <c r="AN42" i="9"/>
  <c r="AL36" i="9"/>
  <c r="AO188" i="9"/>
  <c r="AS188" i="9"/>
  <c r="AQ188" i="9"/>
  <c r="AQ186" i="9"/>
  <c r="AN188" i="9"/>
  <c r="AO186" i="9"/>
  <c r="AT188" i="9"/>
  <c r="AS186" i="9"/>
  <c r="AP188" i="9"/>
  <c r="AO182" i="9"/>
  <c r="AR177" i="9"/>
  <c r="AR186" i="9"/>
  <c r="AV182" i="9"/>
  <c r="AV188" i="9"/>
  <c r="AU182" i="9"/>
  <c r="AQ169" i="9"/>
  <c r="AR188" i="9"/>
  <c r="AU186" i="9"/>
  <c r="AP182" i="9"/>
  <c r="AU177" i="9"/>
  <c r="AO169" i="9"/>
  <c r="AS179" i="9"/>
  <c r="AP177" i="9"/>
  <c r="AS169" i="9"/>
  <c r="AT180" i="9"/>
  <c r="AT186" i="9"/>
  <c r="AQ180" i="9"/>
  <c r="AT177" i="9"/>
  <c r="AP186" i="9"/>
  <c r="AS177" i="9"/>
  <c r="AT169" i="9"/>
  <c r="AU181" i="9"/>
  <c r="AO179" i="9"/>
  <c r="AU185" i="9"/>
  <c r="AR176" i="9"/>
  <c r="AL176" i="10" s="1"/>
  <c r="AQ177" i="9"/>
  <c r="AU167" i="9"/>
  <c r="AT160" i="9"/>
  <c r="AV187" i="9"/>
  <c r="AU179" i="9"/>
  <c r="AV171" i="9"/>
  <c r="AP169" i="9"/>
  <c r="AP160" i="9"/>
  <c r="AO177" i="9"/>
  <c r="AR169" i="9"/>
  <c r="AT167" i="9"/>
  <c r="AO164" i="9"/>
  <c r="AR160" i="9"/>
  <c r="AV179" i="9"/>
  <c r="AV170" i="9"/>
  <c r="AS167" i="9"/>
  <c r="AP166" i="9"/>
  <c r="AU165" i="9"/>
  <c r="AQ160" i="9"/>
  <c r="AR179" i="9"/>
  <c r="AP170" i="9"/>
  <c r="AQ167" i="9"/>
  <c r="AQ165" i="9"/>
  <c r="AU162" i="9"/>
  <c r="AO160" i="9"/>
  <c r="AU158" i="9"/>
  <c r="AU154" i="9"/>
  <c r="AR153" i="9"/>
  <c r="AT151" i="9"/>
  <c r="AR145" i="9"/>
  <c r="AU188" i="9"/>
  <c r="AS173" i="9"/>
  <c r="AV166" i="9"/>
  <c r="AQ164" i="9"/>
  <c r="AO162" i="9"/>
  <c r="AU160" i="9"/>
  <c r="AO158" i="9"/>
  <c r="AP164" i="9"/>
  <c r="AT159" i="9"/>
  <c r="AS158" i="9"/>
  <c r="AP153" i="9"/>
  <c r="AO151" i="9"/>
  <c r="AU149" i="9"/>
  <c r="AU145" i="9"/>
  <c r="AT143" i="9"/>
  <c r="AS182" i="9"/>
  <c r="AV176" i="9"/>
  <c r="AP165" i="9"/>
  <c r="AP154" i="9"/>
  <c r="AV153" i="9"/>
  <c r="AS151" i="9"/>
  <c r="AU169" i="9"/>
  <c r="AR159" i="9"/>
  <c r="AQ156" i="9"/>
  <c r="AR151" i="9"/>
  <c r="AQ145" i="9"/>
  <c r="AO143" i="9"/>
  <c r="AV164" i="9"/>
  <c r="AU163" i="9"/>
  <c r="AT158" i="9"/>
  <c r="AQ151" i="9"/>
  <c r="AP145" i="9"/>
  <c r="AT141" i="9"/>
  <c r="AP136" i="9"/>
  <c r="AU135" i="9"/>
  <c r="AS178" i="9"/>
  <c r="AQ162" i="9"/>
  <c r="AR157" i="9"/>
  <c r="AM188" i="9"/>
  <c r="AT166" i="9"/>
  <c r="AS160" i="9"/>
  <c r="AQ153" i="9"/>
  <c r="AQ149" i="9"/>
  <c r="AR143" i="9"/>
  <c r="AP135" i="9"/>
  <c r="AP127" i="9"/>
  <c r="AV178" i="9"/>
  <c r="AO165" i="9"/>
  <c r="AS164" i="9"/>
  <c r="AQ154" i="9"/>
  <c r="AS153" i="9"/>
  <c r="AO149" i="9"/>
  <c r="AS145" i="9"/>
  <c r="AU143" i="9"/>
  <c r="AR140" i="9"/>
  <c r="AS135" i="9"/>
  <c r="AS134" i="9"/>
  <c r="AS127" i="9"/>
  <c r="AQ119" i="9"/>
  <c r="AV172" i="9"/>
  <c r="AQ163" i="9"/>
  <c r="AQ158" i="9"/>
  <c r="AO153" i="9"/>
  <c r="AV146" i="9"/>
  <c r="AO145" i="9"/>
  <c r="AS143" i="9"/>
  <c r="AO140" i="9"/>
  <c r="AO137" i="9"/>
  <c r="AV136" i="9"/>
  <c r="AR135" i="9"/>
  <c r="AR134" i="9"/>
  <c r="AR127" i="9"/>
  <c r="AQ175" i="9"/>
  <c r="AR172" i="9"/>
  <c r="AS162" i="9"/>
  <c r="AV155" i="9"/>
  <c r="AU151" i="9"/>
  <c r="AT146" i="9"/>
  <c r="AQ143" i="9"/>
  <c r="AS136" i="9"/>
  <c r="AQ135" i="9"/>
  <c r="AP134" i="9"/>
  <c r="AQ127" i="9"/>
  <c r="AR171" i="9"/>
  <c r="AT149" i="9"/>
  <c r="AP148" i="9"/>
  <c r="AO141" i="9"/>
  <c r="AU134" i="9"/>
  <c r="AU127" i="9"/>
  <c r="AS119" i="9"/>
  <c r="AU156" i="9"/>
  <c r="AV148" i="9"/>
  <c r="AO146" i="9"/>
  <c r="AV138" i="9"/>
  <c r="AU137" i="9"/>
  <c r="AS123" i="9"/>
  <c r="AU122" i="9"/>
  <c r="AU121" i="9"/>
  <c r="AT120" i="9"/>
  <c r="AT119" i="9"/>
  <c r="AU118" i="9"/>
  <c r="AU117" i="9"/>
  <c r="AU116" i="9"/>
  <c r="AU115" i="9"/>
  <c r="AU114" i="9"/>
  <c r="AU113" i="9"/>
  <c r="AT112" i="9"/>
  <c r="AV107" i="9"/>
  <c r="AS106" i="9"/>
  <c r="AR104" i="9"/>
  <c r="AT97" i="9"/>
  <c r="AT89" i="9"/>
  <c r="AT81" i="9"/>
  <c r="AV152" i="9"/>
  <c r="AU142" i="9"/>
  <c r="AT138" i="9"/>
  <c r="AO123" i="9"/>
  <c r="AR122" i="9"/>
  <c r="AR121" i="9"/>
  <c r="AR120" i="9"/>
  <c r="AR119" i="9"/>
  <c r="AS118" i="9"/>
  <c r="AS117" i="9"/>
  <c r="AS116" i="9"/>
  <c r="AS115" i="9"/>
  <c r="AR114" i="9"/>
  <c r="AR113" i="9"/>
  <c r="AR112" i="9"/>
  <c r="AR111" i="9"/>
  <c r="AT107" i="9"/>
  <c r="AR106" i="9"/>
  <c r="AQ104" i="9"/>
  <c r="AP103" i="9"/>
  <c r="AS97" i="9"/>
  <c r="AT152" i="9"/>
  <c r="AP142" i="9"/>
  <c r="AR138" i="9"/>
  <c r="AO136" i="9"/>
  <c r="AP122" i="9"/>
  <c r="AP121" i="9"/>
  <c r="AP120" i="9"/>
  <c r="AP119" i="9"/>
  <c r="AQ118" i="9"/>
  <c r="AQ117" i="9"/>
  <c r="AP116" i="9"/>
  <c r="AP115" i="9"/>
  <c r="AP114" i="9"/>
  <c r="AP113" i="9"/>
  <c r="AP112" i="9"/>
  <c r="AV109" i="9"/>
  <c r="AR107" i="9"/>
  <c r="AQ106" i="9"/>
  <c r="AO104" i="9"/>
  <c r="AR97" i="9"/>
  <c r="AT95" i="9"/>
  <c r="AR89" i="9"/>
  <c r="AT135" i="9"/>
  <c r="AT134" i="9"/>
  <c r="AT127" i="9"/>
  <c r="AT104" i="9"/>
  <c r="AP152" i="9"/>
  <c r="AQ147" i="9"/>
  <c r="AQ141" i="9"/>
  <c r="AO122" i="9"/>
  <c r="AV121" i="9"/>
  <c r="AO114" i="9"/>
  <c r="AV113" i="9"/>
  <c r="AO106" i="9"/>
  <c r="AV103" i="9"/>
  <c r="AQ97" i="9"/>
  <c r="AR95" i="9"/>
  <c r="AO81" i="9"/>
  <c r="AO73" i="9"/>
  <c r="AO65" i="9"/>
  <c r="AO57" i="9"/>
  <c r="AT30" i="9"/>
  <c r="AP162" i="9"/>
  <c r="AO127" i="9"/>
  <c r="AO121" i="9"/>
  <c r="AV120" i="9"/>
  <c r="AO113" i="9"/>
  <c r="AV112" i="9"/>
  <c r="AU109" i="9"/>
  <c r="AU103" i="9"/>
  <c r="AP97" i="9"/>
  <c r="AQ95" i="9"/>
  <c r="AT88" i="9"/>
  <c r="AU87" i="9"/>
  <c r="AU86" i="9"/>
  <c r="AO135" i="9"/>
  <c r="AO133" i="9"/>
  <c r="AO128" i="9"/>
  <c r="AU123" i="9"/>
  <c r="AO120" i="9"/>
  <c r="AU119" i="9"/>
  <c r="AO112" i="9"/>
  <c r="AU111" i="9"/>
  <c r="AT109" i="9"/>
  <c r="AQ107" i="9"/>
  <c r="AS103" i="9"/>
  <c r="AV101" i="9"/>
  <c r="AV98" i="9"/>
  <c r="AO97" i="9"/>
  <c r="AO95" i="9"/>
  <c r="AU93" i="9"/>
  <c r="AU89" i="9"/>
  <c r="AR88" i="9"/>
  <c r="AT87" i="9"/>
  <c r="AT86" i="9"/>
  <c r="AV80" i="9"/>
  <c r="AT79" i="9"/>
  <c r="AV78" i="9"/>
  <c r="AV77" i="9"/>
  <c r="AV76" i="9"/>
  <c r="AV75" i="9"/>
  <c r="AV74" i="9"/>
  <c r="AS154" i="9"/>
  <c r="AV147" i="9"/>
  <c r="AQ139" i="9"/>
  <c r="AO116" i="9"/>
  <c r="AV115" i="9"/>
  <c r="AT110" i="9"/>
  <c r="AU106" i="9"/>
  <c r="AS104" i="9"/>
  <c r="AU95" i="9"/>
  <c r="AO93" i="9"/>
  <c r="AO89" i="9"/>
  <c r="AO87" i="9"/>
  <c r="AQ81" i="9"/>
  <c r="AQ80" i="9"/>
  <c r="AQ73" i="9"/>
  <c r="AQ65" i="9"/>
  <c r="AQ57" i="9"/>
  <c r="AV159" i="9"/>
  <c r="AT140" i="9"/>
  <c r="AP118" i="9"/>
  <c r="AU110" i="9"/>
  <c r="AO110" i="10" s="1"/>
  <c r="AO109" i="9"/>
  <c r="AT98" i="9"/>
  <c r="AS95" i="9"/>
  <c r="AR94" i="9"/>
  <c r="AQ93" i="9"/>
  <c r="AS86" i="9"/>
  <c r="AU84" i="9"/>
  <c r="AQ82" i="9"/>
  <c r="AS80" i="9"/>
  <c r="AP74" i="9"/>
  <c r="AP70" i="9"/>
  <c r="AS69" i="9"/>
  <c r="AT68" i="9"/>
  <c r="AU67" i="9"/>
  <c r="AV66" i="9"/>
  <c r="AU57" i="9"/>
  <c r="AU44" i="9"/>
  <c r="AU36" i="9"/>
  <c r="AV116" i="9"/>
  <c r="AQ110" i="9"/>
  <c r="AP105" i="9"/>
  <c r="AP98" i="9"/>
  <c r="AR86" i="9"/>
  <c r="AR80" i="9"/>
  <c r="AU78" i="9"/>
  <c r="AU73" i="9"/>
  <c r="AP69" i="9"/>
  <c r="AR68" i="9"/>
  <c r="AS67" i="9"/>
  <c r="AT66" i="9"/>
  <c r="AU65" i="9"/>
  <c r="AT57" i="9"/>
  <c r="AT44" i="9"/>
  <c r="AO40" i="9"/>
  <c r="AQ161" i="9"/>
  <c r="AO129" i="9"/>
  <c r="AO119" i="9"/>
  <c r="AO111" i="9"/>
  <c r="AV102" i="9"/>
  <c r="AT101" i="9"/>
  <c r="AO98" i="9"/>
  <c r="AP86" i="9"/>
  <c r="AU81" i="9"/>
  <c r="AP80" i="9"/>
  <c r="AT78" i="9"/>
  <c r="AU77" i="9"/>
  <c r="AT73" i="9"/>
  <c r="AV72" i="9"/>
  <c r="AP68" i="9"/>
  <c r="AR67" i="9"/>
  <c r="AS66" i="9"/>
  <c r="AT65" i="9"/>
  <c r="AS57" i="9"/>
  <c r="AU46" i="9"/>
  <c r="AS44" i="9"/>
  <c r="AU38" i="9"/>
  <c r="AO115" i="9"/>
  <c r="AQ108" i="9"/>
  <c r="AS99" i="9"/>
  <c r="AV94" i="9"/>
  <c r="AT93" i="9"/>
  <c r="AQ87" i="9"/>
  <c r="AV82" i="9"/>
  <c r="AQ79" i="9"/>
  <c r="AP76" i="9"/>
  <c r="AR75" i="9"/>
  <c r="AS74" i="9"/>
  <c r="AQ72" i="9"/>
  <c r="AS71" i="9"/>
  <c r="AT70" i="9"/>
  <c r="AU69" i="9"/>
  <c r="AV68" i="9"/>
  <c r="AP46" i="9"/>
  <c r="AP38" i="9"/>
  <c r="AP30" i="9"/>
  <c r="AV117" i="9"/>
  <c r="AU102" i="9"/>
  <c r="AO117" i="9"/>
  <c r="AP107" i="9"/>
  <c r="AP106" i="9"/>
  <c r="AQ102" i="9"/>
  <c r="AO101" i="9"/>
  <c r="AV118" i="9"/>
  <c r="AV110" i="9"/>
  <c r="AO107" i="9"/>
  <c r="AU104" i="9"/>
  <c r="AS149" i="9"/>
  <c r="AO131" i="9"/>
  <c r="AP126" i="9"/>
  <c r="AJ126" i="10" s="1"/>
  <c r="AU97" i="9"/>
  <c r="AP89" i="9"/>
  <c r="AS87" i="9"/>
  <c r="AP75" i="9"/>
  <c r="AR74" i="9"/>
  <c r="AT72" i="9"/>
  <c r="AN72" i="10" s="1"/>
  <c r="AO130" i="9"/>
  <c r="AR109" i="9"/>
  <c r="AS89" i="9"/>
  <c r="AT77" i="9"/>
  <c r="AT76" i="9"/>
  <c r="AU72" i="9"/>
  <c r="AR66" i="9"/>
  <c r="AS147" i="9"/>
  <c r="AV122" i="9"/>
  <c r="AQ89" i="9"/>
  <c r="AS81" i="9"/>
  <c r="AS78" i="9"/>
  <c r="AS77" i="9"/>
  <c r="AR76" i="9"/>
  <c r="AS72" i="9"/>
  <c r="AV69" i="9"/>
  <c r="AV114" i="9"/>
  <c r="AP114" i="10" s="1"/>
  <c r="AV99" i="9"/>
  <c r="AU91" i="9"/>
  <c r="AR81" i="9"/>
  <c r="AP78" i="9"/>
  <c r="AP77" i="9"/>
  <c r="AV71" i="9"/>
  <c r="AT69" i="9"/>
  <c r="AV134" i="9"/>
  <c r="AR87" i="9"/>
  <c r="AT80" i="9"/>
  <c r="AU76" i="9"/>
  <c r="AS75" i="9"/>
  <c r="AP73" i="9"/>
  <c r="AS70" i="9"/>
  <c r="AP65" i="9"/>
  <c r="AU48" i="9"/>
  <c r="AS46" i="9"/>
  <c r="AU40" i="9"/>
  <c r="AS38" i="9"/>
  <c r="AR36" i="9"/>
  <c r="AP88" i="9"/>
  <c r="AQ71" i="9"/>
  <c r="AV70" i="9"/>
  <c r="AS65" i="9"/>
  <c r="AQ45" i="9"/>
  <c r="AQ44" i="9"/>
  <c r="AV43" i="9"/>
  <c r="AT36" i="9"/>
  <c r="AO30" i="9"/>
  <c r="AU29" i="9"/>
  <c r="AU28" i="9"/>
  <c r="AU27" i="9"/>
  <c r="AT26" i="9"/>
  <c r="AT25" i="9"/>
  <c r="AU24" i="9"/>
  <c r="AU23" i="9"/>
  <c r="AU22" i="9"/>
  <c r="AU21" i="9"/>
  <c r="AU20" i="9"/>
  <c r="AU19" i="9"/>
  <c r="AT18" i="9"/>
  <c r="AT17" i="9"/>
  <c r="AU16" i="9"/>
  <c r="AU15" i="9"/>
  <c r="AU14" i="9"/>
  <c r="AU13" i="9"/>
  <c r="AU12" i="9"/>
  <c r="AU11" i="9"/>
  <c r="AT10" i="9"/>
  <c r="AT9" i="9"/>
  <c r="AU8" i="9"/>
  <c r="AU7" i="9"/>
  <c r="AU6" i="9"/>
  <c r="AO100" i="9"/>
  <c r="AU70" i="9"/>
  <c r="AP66" i="9"/>
  <c r="AR65" i="9"/>
  <c r="AO44" i="9"/>
  <c r="AR43" i="9"/>
  <c r="AV40" i="9"/>
  <c r="AV39" i="9"/>
  <c r="AS36" i="9"/>
  <c r="AS29" i="9"/>
  <c r="AS28" i="9"/>
  <c r="AS27" i="9"/>
  <c r="AS26" i="9"/>
  <c r="AS25" i="9"/>
  <c r="AT24" i="9"/>
  <c r="AT23" i="9"/>
  <c r="AT22" i="9"/>
  <c r="AT21" i="9"/>
  <c r="AT20" i="9"/>
  <c r="AS19" i="9"/>
  <c r="AS18" i="9"/>
  <c r="AS17" i="9"/>
  <c r="AT16" i="9"/>
  <c r="AT15" i="9"/>
  <c r="AT14" i="9"/>
  <c r="AT13" i="9"/>
  <c r="AT12" i="9"/>
  <c r="AS11" i="9"/>
  <c r="AS10" i="9"/>
  <c r="AS9" i="9"/>
  <c r="AT8" i="9"/>
  <c r="AT7" i="9"/>
  <c r="AT6" i="9"/>
  <c r="AS93" i="9"/>
  <c r="AV90" i="9"/>
  <c r="AS79" i="9"/>
  <c r="AM79" i="10" s="1"/>
  <c r="AT74" i="9"/>
  <c r="AS73" i="9"/>
  <c r="AV67" i="9"/>
  <c r="AS56" i="9"/>
  <c r="AM56" i="10" s="1"/>
  <c r="AP43" i="9"/>
  <c r="AQ40" i="9"/>
  <c r="AT39" i="9"/>
  <c r="AQ36" i="9"/>
  <c r="AR29" i="9"/>
  <c r="AR28" i="9"/>
  <c r="AR27" i="9"/>
  <c r="AR26" i="9"/>
  <c r="AR25" i="9"/>
  <c r="AS24" i="9"/>
  <c r="AS23" i="9"/>
  <c r="AS22" i="9"/>
  <c r="AS21" i="9"/>
  <c r="AR20" i="9"/>
  <c r="AR19" i="9"/>
  <c r="AR18" i="9"/>
  <c r="AR17" i="9"/>
  <c r="AS16" i="9"/>
  <c r="AS15" i="9"/>
  <c r="AS14" i="9"/>
  <c r="AS13" i="9"/>
  <c r="AR12" i="9"/>
  <c r="AR11" i="9"/>
  <c r="AR10" i="9"/>
  <c r="AR9" i="9"/>
  <c r="AS8" i="9"/>
  <c r="AS7" i="9"/>
  <c r="AS6" i="9"/>
  <c r="AT82" i="9"/>
  <c r="AU71" i="9"/>
  <c r="AU68" i="9"/>
  <c r="AP57" i="9"/>
  <c r="AP47" i="9"/>
  <c r="AQ46" i="9"/>
  <c r="AS45" i="9"/>
  <c r="AR30" i="9"/>
  <c r="AP62" i="9"/>
  <c r="AQ56" i="9"/>
  <c r="AP51" i="9"/>
  <c r="AQ27" i="9"/>
  <c r="AV26" i="9"/>
  <c r="AO21" i="9"/>
  <c r="AP20" i="9"/>
  <c r="AQ19" i="9"/>
  <c r="AV18" i="9"/>
  <c r="AR73" i="9"/>
  <c r="AV49" i="9"/>
  <c r="AR46" i="9"/>
  <c r="AR38" i="9"/>
  <c r="AO36" i="9"/>
  <c r="AP27" i="9"/>
  <c r="AQ26" i="9"/>
  <c r="AU25" i="9"/>
  <c r="AO20" i="9"/>
  <c r="AP19" i="9"/>
  <c r="AQ18" i="9"/>
  <c r="AU17" i="9"/>
  <c r="AO12" i="9"/>
  <c r="AP11" i="9"/>
  <c r="AQ10" i="9"/>
  <c r="AU9" i="9"/>
  <c r="AP161" i="9"/>
  <c r="AP67" i="9"/>
  <c r="AV47" i="9"/>
  <c r="AR44" i="9"/>
  <c r="AO38" i="9"/>
  <c r="AS30" i="9"/>
  <c r="AQ28" i="9"/>
  <c r="AO26" i="9"/>
  <c r="AP25" i="9"/>
  <c r="AR24" i="9"/>
  <c r="AV23" i="9"/>
  <c r="AO18" i="9"/>
  <c r="AP17" i="9"/>
  <c r="AR16" i="9"/>
  <c r="AV15" i="9"/>
  <c r="AO10" i="9"/>
  <c r="AP9" i="9"/>
  <c r="AR8" i="9"/>
  <c r="AV7" i="9"/>
  <c r="AT94" i="9"/>
  <c r="AN94" i="10" s="1"/>
  <c r="AP81" i="9"/>
  <c r="AS54" i="9"/>
  <c r="AV48" i="9"/>
  <c r="AR45" i="9"/>
  <c r="AQ29" i="9"/>
  <c r="AO23" i="9"/>
  <c r="AP22" i="9"/>
  <c r="AQ21" i="9"/>
  <c r="AV20" i="9"/>
  <c r="AO15" i="9"/>
  <c r="AP14" i="9"/>
  <c r="AQ13" i="9"/>
  <c r="AV12" i="9"/>
  <c r="AO7" i="9"/>
  <c r="AP6" i="9"/>
  <c r="AP90" i="9"/>
  <c r="AU50" i="9"/>
  <c r="AT49" i="9"/>
  <c r="AP32" i="9"/>
  <c r="AP29" i="9"/>
  <c r="AQ25" i="9"/>
  <c r="AQ17" i="9"/>
  <c r="AO14" i="9"/>
  <c r="AQ12" i="9"/>
  <c r="AO9" i="9"/>
  <c r="AO6" i="9"/>
  <c r="AP139" i="9"/>
  <c r="AR79" i="9"/>
  <c r="AS55" i="9"/>
  <c r="AR51" i="9"/>
  <c r="AO50" i="9"/>
  <c r="AU35" i="9"/>
  <c r="AU30" i="9"/>
  <c r="AO25" i="9"/>
  <c r="AV24" i="9"/>
  <c r="AO17" i="9"/>
  <c r="AV16" i="9"/>
  <c r="AP12" i="9"/>
  <c r="AT71" i="9"/>
  <c r="AP52" i="9"/>
  <c r="AP33" i="9"/>
  <c r="AP24" i="9"/>
  <c r="AQ23" i="9"/>
  <c r="AV22" i="9"/>
  <c r="AP16" i="9"/>
  <c r="AQ15" i="9"/>
  <c r="AV13" i="9"/>
  <c r="AP10" i="9"/>
  <c r="AR47" i="9"/>
  <c r="AP39" i="9"/>
  <c r="AQ34" i="9"/>
  <c r="AV28" i="9"/>
  <c r="AV27" i="9"/>
  <c r="AV19" i="9"/>
  <c r="AV14" i="9"/>
  <c r="AQ11" i="9"/>
  <c r="AK11" i="10" s="1"/>
  <c r="AP8" i="9"/>
  <c r="AQ7" i="9"/>
  <c r="AV6" i="9"/>
  <c r="AQ63" i="9"/>
  <c r="AT47" i="9"/>
  <c r="AR39" i="9"/>
  <c r="AV31" i="9"/>
  <c r="AQ30" i="9"/>
  <c r="AV29" i="9"/>
  <c r="AO28" i="9"/>
  <c r="AO27" i="9"/>
  <c r="AO19" i="9"/>
  <c r="AV8" i="9"/>
  <c r="AT90" i="9"/>
  <c r="AV33" i="9"/>
  <c r="AV32" i="9"/>
  <c r="AP31" i="9"/>
  <c r="AP26" i="9"/>
  <c r="AJ26" i="10" s="1"/>
  <c r="AP18" i="9"/>
  <c r="AP13" i="9"/>
  <c r="AV10" i="9"/>
  <c r="AQ8" i="9"/>
  <c r="AP60" i="9"/>
  <c r="AU34" i="9"/>
  <c r="AO34" i="10" s="1"/>
  <c r="AO13" i="9"/>
  <c r="AR6" i="9"/>
  <c r="AP54" i="9"/>
  <c r="AP21" i="9"/>
  <c r="AQ20" i="9"/>
  <c r="AR14" i="9"/>
  <c r="AO11" i="9"/>
  <c r="AR57" i="9"/>
  <c r="AV11" i="9"/>
  <c r="AO46" i="9"/>
  <c r="AR23" i="9"/>
  <c r="AR15" i="9"/>
  <c r="AR7" i="9"/>
  <c r="AQ64" i="9"/>
  <c r="AP35" i="9"/>
  <c r="AR22" i="9"/>
  <c r="AQ24" i="9"/>
  <c r="AQ16" i="9"/>
  <c r="AR59" i="9"/>
  <c r="AV21" i="9"/>
  <c r="AP21" i="10" s="1"/>
  <c r="AQ48" i="9"/>
  <c r="AQ38" i="9"/>
  <c r="AO22" i="9"/>
  <c r="AQ9" i="9"/>
  <c r="AU75" i="9"/>
  <c r="AQ88" i="9"/>
  <c r="X186" i="9"/>
  <c r="O186" i="9"/>
  <c r="V186" i="9"/>
  <c r="M186" i="9"/>
  <c r="Z186" i="9"/>
  <c r="Q186" i="9"/>
  <c r="G186" i="9"/>
  <c r="T186" i="9"/>
  <c r="W182" i="9"/>
  <c r="L182" i="9"/>
  <c r="W177" i="9"/>
  <c r="O177" i="9"/>
  <c r="AB186" i="9"/>
  <c r="L186" i="9"/>
  <c r="AB182" i="9"/>
  <c r="Q182" i="9"/>
  <c r="U186" i="9"/>
  <c r="Z182" i="9"/>
  <c r="N182" i="9"/>
  <c r="X177" i="9"/>
  <c r="M177" i="9"/>
  <c r="X169" i="9"/>
  <c r="O169" i="9"/>
  <c r="P186" i="9"/>
  <c r="X182" i="9"/>
  <c r="H182" i="9"/>
  <c r="U177" i="9"/>
  <c r="I177" i="9"/>
  <c r="V169" i="9"/>
  <c r="M169" i="9"/>
  <c r="Y186" i="9"/>
  <c r="P182" i="9"/>
  <c r="S179" i="9"/>
  <c r="G179" i="9"/>
  <c r="Z177" i="9"/>
  <c r="P177" i="9"/>
  <c r="Z169" i="9"/>
  <c r="Q169" i="9"/>
  <c r="R186" i="9"/>
  <c r="R182" i="9"/>
  <c r="K180" i="9"/>
  <c r="O179" i="9"/>
  <c r="AB177" i="9"/>
  <c r="H177" i="9"/>
  <c r="N186" i="9"/>
  <c r="Z185" i="9"/>
  <c r="O182" i="9"/>
  <c r="X181" i="9"/>
  <c r="I186" i="9"/>
  <c r="X185" i="9"/>
  <c r="I182" i="9"/>
  <c r="U181" i="9"/>
  <c r="Y180" i="9"/>
  <c r="AB179" i="9"/>
  <c r="K179" i="9"/>
  <c r="V177" i="9"/>
  <c r="H186" i="9"/>
  <c r="G182" i="9"/>
  <c r="Z179" i="9"/>
  <c r="I179" i="9"/>
  <c r="T177" i="9"/>
  <c r="N169" i="9"/>
  <c r="O185" i="9"/>
  <c r="Q180" i="9"/>
  <c r="L179" i="9"/>
  <c r="Y177" i="9"/>
  <c r="P169" i="9"/>
  <c r="K185" i="9"/>
  <c r="O181" i="9"/>
  <c r="N180" i="9"/>
  <c r="R177" i="9"/>
  <c r="Z176" i="9"/>
  <c r="G176" i="9"/>
  <c r="I185" i="9"/>
  <c r="Y182" i="9"/>
  <c r="I181" i="9"/>
  <c r="M180" i="9"/>
  <c r="Q177" i="9"/>
  <c r="P171" i="9"/>
  <c r="AB169" i="9"/>
  <c r="I169" i="9"/>
  <c r="X167" i="9"/>
  <c r="K167" i="9"/>
  <c r="Y160" i="9"/>
  <c r="Q160" i="9"/>
  <c r="H160" i="9"/>
  <c r="N187" i="9"/>
  <c r="H187" i="10" s="1"/>
  <c r="AB183" i="9"/>
  <c r="AA180" i="9"/>
  <c r="T179" i="9"/>
  <c r="M176" i="9"/>
  <c r="AB173" i="9"/>
  <c r="K173" i="9"/>
  <c r="W171" i="9"/>
  <c r="T169" i="9"/>
  <c r="R167" i="9"/>
  <c r="U160" i="9"/>
  <c r="M160" i="9"/>
  <c r="W186" i="9"/>
  <c r="T182" i="9"/>
  <c r="G181" i="9"/>
  <c r="W179" i="9"/>
  <c r="N177" i="9"/>
  <c r="K176" i="9"/>
  <c r="L173" i="9"/>
  <c r="AB171" i="9"/>
  <c r="R169" i="9"/>
  <c r="L167" i="9"/>
  <c r="Z165" i="9"/>
  <c r="W164" i="9"/>
  <c r="G164" i="9"/>
  <c r="Z162" i="9"/>
  <c r="M162" i="9"/>
  <c r="T160" i="9"/>
  <c r="Z158" i="9"/>
  <c r="N158" i="9"/>
  <c r="W187" i="9"/>
  <c r="Q187" i="10" s="1"/>
  <c r="X183" i="9"/>
  <c r="V179" i="9"/>
  <c r="L177" i="9"/>
  <c r="I173" i="9"/>
  <c r="Z171" i="9"/>
  <c r="T170" i="9"/>
  <c r="L169" i="9"/>
  <c r="I167" i="9"/>
  <c r="R166" i="9"/>
  <c r="V165" i="9"/>
  <c r="V164" i="9"/>
  <c r="X162" i="9"/>
  <c r="L162" i="9"/>
  <c r="R160" i="9"/>
  <c r="Y158" i="9"/>
  <c r="L158" i="9"/>
  <c r="S187" i="9"/>
  <c r="M187" i="10" s="1"/>
  <c r="R179" i="9"/>
  <c r="G177" i="9"/>
  <c r="U171" i="9"/>
  <c r="S170" i="9"/>
  <c r="H169" i="9"/>
  <c r="AB167" i="9"/>
  <c r="H167" i="9"/>
  <c r="Q166" i="9"/>
  <c r="T165" i="9"/>
  <c r="T164" i="9"/>
  <c r="V162" i="9"/>
  <c r="I162" i="9"/>
  <c r="P160" i="9"/>
  <c r="X158" i="9"/>
  <c r="I158" i="9"/>
  <c r="AB154" i="9"/>
  <c r="P154" i="9"/>
  <c r="Y153" i="9"/>
  <c r="P153" i="9"/>
  <c r="Y151" i="9"/>
  <c r="Q151" i="9"/>
  <c r="H151" i="9"/>
  <c r="W145" i="9"/>
  <c r="S180" i="9"/>
  <c r="H178" i="9"/>
  <c r="S176" i="9"/>
  <c r="S173" i="9"/>
  <c r="I171" i="9"/>
  <c r="W169" i="9"/>
  <c r="S167" i="9"/>
  <c r="Y166" i="9"/>
  <c r="AB165" i="9"/>
  <c r="L165" i="9"/>
  <c r="AA164" i="9"/>
  <c r="M164" i="9"/>
  <c r="P162" i="9"/>
  <c r="W160" i="9"/>
  <c r="I160" i="9"/>
  <c r="Q158" i="9"/>
  <c r="V182" i="9"/>
  <c r="K172" i="9"/>
  <c r="K170" i="9"/>
  <c r="G167" i="9"/>
  <c r="M166" i="9"/>
  <c r="AA165" i="9"/>
  <c r="K164" i="9"/>
  <c r="X160" i="9"/>
  <c r="W159" i="9"/>
  <c r="T158" i="9"/>
  <c r="P156" i="9"/>
  <c r="X154" i="9"/>
  <c r="G154" i="9"/>
  <c r="X153" i="9"/>
  <c r="K153" i="9"/>
  <c r="P151" i="9"/>
  <c r="X149" i="9"/>
  <c r="I149" i="9"/>
  <c r="V145" i="9"/>
  <c r="L145" i="9"/>
  <c r="T143" i="9"/>
  <c r="H143" i="9"/>
  <c r="H181" i="9"/>
  <c r="T178" i="9"/>
  <c r="W172" i="9"/>
  <c r="V167" i="9"/>
  <c r="AB166" i="9"/>
  <c r="Q164" i="9"/>
  <c r="L163" i="9"/>
  <c r="N162" i="9"/>
  <c r="G160" i="9"/>
  <c r="N154" i="9"/>
  <c r="O153" i="9"/>
  <c r="V151" i="9"/>
  <c r="G151" i="9"/>
  <c r="AB149" i="9"/>
  <c r="P149" i="9"/>
  <c r="AB145" i="9"/>
  <c r="O145" i="9"/>
  <c r="X143" i="9"/>
  <c r="N143" i="9"/>
  <c r="Q176" i="9"/>
  <c r="L175" i="9"/>
  <c r="Z173" i="9"/>
  <c r="K166" i="9"/>
  <c r="H163" i="9"/>
  <c r="R162" i="9"/>
  <c r="S161" i="9"/>
  <c r="AB160" i="9"/>
  <c r="H158" i="9"/>
  <c r="W157" i="9"/>
  <c r="N156" i="9"/>
  <c r="K154" i="9"/>
  <c r="AA153" i="9"/>
  <c r="O152" i="9"/>
  <c r="T151" i="9"/>
  <c r="N149" i="9"/>
  <c r="O146" i="9"/>
  <c r="T145" i="9"/>
  <c r="Y143" i="9"/>
  <c r="I143" i="9"/>
  <c r="U135" i="9"/>
  <c r="L135" i="9"/>
  <c r="I175" i="9"/>
  <c r="U173" i="9"/>
  <c r="Z167" i="9"/>
  <c r="H166" i="9"/>
  <c r="G162" i="9"/>
  <c r="Q161" i="9"/>
  <c r="Z160" i="9"/>
  <c r="G158" i="9"/>
  <c r="S157" i="9"/>
  <c r="L156" i="9"/>
  <c r="W153" i="9"/>
  <c r="N152" i="9"/>
  <c r="R151" i="9"/>
  <c r="L149" i="9"/>
  <c r="L146" i="9"/>
  <c r="R145" i="9"/>
  <c r="W143" i="9"/>
  <c r="G143" i="9"/>
  <c r="P141" i="9"/>
  <c r="T136" i="9"/>
  <c r="K136" i="9"/>
  <c r="T172" i="9"/>
  <c r="S171" i="9"/>
  <c r="Q167" i="9"/>
  <c r="Y163" i="9"/>
  <c r="O160" i="9"/>
  <c r="X159" i="9"/>
  <c r="Q157" i="9"/>
  <c r="M178" i="9"/>
  <c r="U169" i="9"/>
  <c r="AA166" i="9"/>
  <c r="N165" i="9"/>
  <c r="N164" i="9"/>
  <c r="S163" i="9"/>
  <c r="U162" i="9"/>
  <c r="K159" i="9"/>
  <c r="R158" i="9"/>
  <c r="V156" i="9"/>
  <c r="O154" i="9"/>
  <c r="M153" i="9"/>
  <c r="X151" i="9"/>
  <c r="R149" i="9"/>
  <c r="X145" i="9"/>
  <c r="G145" i="9"/>
  <c r="AB143" i="9"/>
  <c r="O143" i="9"/>
  <c r="W135" i="9"/>
  <c r="N135" i="9"/>
  <c r="W127" i="9"/>
  <c r="N127" i="9"/>
  <c r="V176" i="9"/>
  <c r="K163" i="9"/>
  <c r="AB162" i="9"/>
  <c r="P158" i="9"/>
  <c r="Z154" i="9"/>
  <c r="G153" i="9"/>
  <c r="Z151" i="9"/>
  <c r="H149" i="9"/>
  <c r="K148" i="9"/>
  <c r="W146" i="9"/>
  <c r="P145" i="9"/>
  <c r="S141" i="9"/>
  <c r="Z140" i="9"/>
  <c r="AA136" i="9"/>
  <c r="M136" i="9"/>
  <c r="T135" i="9"/>
  <c r="G135" i="9"/>
  <c r="W134" i="9"/>
  <c r="I134" i="9"/>
  <c r="T127" i="9"/>
  <c r="H127" i="9"/>
  <c r="X119" i="9"/>
  <c r="O119" i="9"/>
  <c r="Y106" i="9"/>
  <c r="Q106" i="9"/>
  <c r="H106" i="9"/>
  <c r="L171" i="9"/>
  <c r="T162" i="9"/>
  <c r="R157" i="9"/>
  <c r="W154" i="9"/>
  <c r="AA152" i="9"/>
  <c r="W151" i="9"/>
  <c r="G149" i="9"/>
  <c r="AB147" i="9"/>
  <c r="U146" i="9"/>
  <c r="N145" i="9"/>
  <c r="Z143" i="9"/>
  <c r="N141" i="9"/>
  <c r="Y140" i="9"/>
  <c r="N138" i="9"/>
  <c r="P137" i="9"/>
  <c r="Y136" i="9"/>
  <c r="H136" i="9"/>
  <c r="R135" i="9"/>
  <c r="U134" i="9"/>
  <c r="H134" i="9"/>
  <c r="R127" i="9"/>
  <c r="G127" i="9"/>
  <c r="X178" i="9"/>
  <c r="G174" i="9"/>
  <c r="K171" i="9"/>
  <c r="Y161" i="9"/>
  <c r="I157" i="9"/>
  <c r="Y155" i="9"/>
  <c r="U154" i="9"/>
  <c r="W152" i="9"/>
  <c r="O151" i="9"/>
  <c r="X147" i="9"/>
  <c r="Q146" i="9"/>
  <c r="M145" i="9"/>
  <c r="V143" i="9"/>
  <c r="L141" i="9"/>
  <c r="U140" i="9"/>
  <c r="K138" i="9"/>
  <c r="O137" i="9"/>
  <c r="X136" i="9"/>
  <c r="G136" i="9"/>
  <c r="Q135" i="9"/>
  <c r="S134" i="9"/>
  <c r="G134" i="9"/>
  <c r="AB127" i="9"/>
  <c r="Q127" i="9"/>
  <c r="AB170" i="9"/>
  <c r="T167" i="9"/>
  <c r="I165" i="9"/>
  <c r="O164" i="9"/>
  <c r="W163" i="9"/>
  <c r="M159" i="9"/>
  <c r="AB158" i="9"/>
  <c r="S156" i="9"/>
  <c r="Q153" i="9"/>
  <c r="H152" i="9"/>
  <c r="T149" i="9"/>
  <c r="Q148" i="9"/>
  <c r="L147" i="9"/>
  <c r="AB146" i="9"/>
  <c r="Z145" i="9"/>
  <c r="L143" i="9"/>
  <c r="Y141" i="9"/>
  <c r="K140" i="9"/>
  <c r="X137" i="9"/>
  <c r="P136" i="9"/>
  <c r="X135" i="9"/>
  <c r="I135" i="9"/>
  <c r="Z134" i="9"/>
  <c r="N134" i="9"/>
  <c r="V127" i="9"/>
  <c r="L127" i="9"/>
  <c r="Z119" i="9"/>
  <c r="Q119" i="9"/>
  <c r="G119" i="9"/>
  <c r="H180" i="9"/>
  <c r="Q173" i="9"/>
  <c r="V158" i="9"/>
  <c r="I151" i="9"/>
  <c r="R148" i="9"/>
  <c r="K146" i="9"/>
  <c r="X141" i="9"/>
  <c r="L140" i="9"/>
  <c r="Q136" i="9"/>
  <c r="O135" i="9"/>
  <c r="Q134" i="9"/>
  <c r="Y127" i="9"/>
  <c r="AB123" i="9"/>
  <c r="L123" i="9"/>
  <c r="W122" i="9"/>
  <c r="L122" i="9"/>
  <c r="W121" i="9"/>
  <c r="L121" i="9"/>
  <c r="W120" i="9"/>
  <c r="L120" i="9"/>
  <c r="W119" i="9"/>
  <c r="L119" i="9"/>
  <c r="X118" i="9"/>
  <c r="M118" i="9"/>
  <c r="X117" i="9"/>
  <c r="L117" i="9"/>
  <c r="X116" i="9"/>
  <c r="L116" i="9"/>
  <c r="X115" i="9"/>
  <c r="L115" i="9"/>
  <c r="W114" i="9"/>
  <c r="L114" i="9"/>
  <c r="W113" i="9"/>
  <c r="L113" i="9"/>
  <c r="W112" i="9"/>
  <c r="L112" i="9"/>
  <c r="U107" i="9"/>
  <c r="K107" i="9"/>
  <c r="T106" i="9"/>
  <c r="G106" i="9"/>
  <c r="AB104" i="9"/>
  <c r="Q104" i="9"/>
  <c r="Y97" i="9"/>
  <c r="Q97" i="9"/>
  <c r="H97" i="9"/>
  <c r="Y89" i="9"/>
  <c r="Q89" i="9"/>
  <c r="H89" i="9"/>
  <c r="Y81" i="9"/>
  <c r="Q81" i="9"/>
  <c r="H81" i="9"/>
  <c r="K184" i="9"/>
  <c r="P170" i="9"/>
  <c r="Y159" i="9"/>
  <c r="V152" i="9"/>
  <c r="O148" i="9"/>
  <c r="H146" i="9"/>
  <c r="Z142" i="9"/>
  <c r="I141" i="9"/>
  <c r="O136" i="9"/>
  <c r="I136" i="10" s="1"/>
  <c r="M135" i="9"/>
  <c r="P134" i="9"/>
  <c r="X127" i="9"/>
  <c r="Z123" i="9"/>
  <c r="K123" i="9"/>
  <c r="V122" i="9"/>
  <c r="K122" i="9"/>
  <c r="V121" i="9"/>
  <c r="K121" i="9"/>
  <c r="V120" i="9"/>
  <c r="K120" i="9"/>
  <c r="V119" i="9"/>
  <c r="I119" i="9"/>
  <c r="W118" i="9"/>
  <c r="K118" i="9"/>
  <c r="W117" i="9"/>
  <c r="K117" i="9"/>
  <c r="W116" i="9"/>
  <c r="K116" i="9"/>
  <c r="V115" i="9"/>
  <c r="K115" i="9"/>
  <c r="V114" i="9"/>
  <c r="K114" i="9"/>
  <c r="V113" i="9"/>
  <c r="K113" i="9"/>
  <c r="V112" i="9"/>
  <c r="K112" i="9"/>
  <c r="Z111" i="9"/>
  <c r="P111" i="9"/>
  <c r="W109" i="9"/>
  <c r="L109" i="9"/>
  <c r="T107" i="9"/>
  <c r="H107" i="9"/>
  <c r="R106" i="9"/>
  <c r="Z104" i="9"/>
  <c r="P104" i="9"/>
  <c r="Z103" i="9"/>
  <c r="P103" i="9"/>
  <c r="R165" i="9"/>
  <c r="L165" i="10" s="1"/>
  <c r="S159" i="9"/>
  <c r="Q152" i="9"/>
  <c r="Z149" i="9"/>
  <c r="Y142" i="9"/>
  <c r="H141" i="9"/>
  <c r="Y138" i="9"/>
  <c r="AA137" i="9"/>
  <c r="H135" i="9"/>
  <c r="K134" i="9"/>
  <c r="U127" i="9"/>
  <c r="V123" i="9"/>
  <c r="I123" i="9"/>
  <c r="U122" i="9"/>
  <c r="I122" i="9"/>
  <c r="U121" i="9"/>
  <c r="I121" i="9"/>
  <c r="U120" i="9"/>
  <c r="H120" i="9"/>
  <c r="U119" i="9"/>
  <c r="H119" i="9"/>
  <c r="V118" i="9"/>
  <c r="P118" i="10" s="1"/>
  <c r="I118" i="9"/>
  <c r="V117" i="9"/>
  <c r="I117" i="9"/>
  <c r="U116" i="9"/>
  <c r="I116" i="9"/>
  <c r="U115" i="9"/>
  <c r="I115" i="9"/>
  <c r="U114" i="9"/>
  <c r="I114" i="9"/>
  <c r="U113" i="9"/>
  <c r="I113" i="9"/>
  <c r="U112" i="9"/>
  <c r="H112" i="9"/>
  <c r="U109" i="9"/>
  <c r="K109" i="9"/>
  <c r="S107" i="9"/>
  <c r="AB106" i="9"/>
  <c r="P106" i="9"/>
  <c r="Y104" i="9"/>
  <c r="O104" i="9"/>
  <c r="W97" i="9"/>
  <c r="O97" i="9"/>
  <c r="Y95" i="9"/>
  <c r="Q95" i="9"/>
  <c r="H95" i="9"/>
  <c r="W89" i="9"/>
  <c r="O89" i="9"/>
  <c r="T153" i="9"/>
  <c r="N151" i="9"/>
  <c r="H151" i="10" s="1"/>
  <c r="P143" i="9"/>
  <c r="AA141" i="9"/>
  <c r="O140" i="9"/>
  <c r="M139" i="9"/>
  <c r="L137" i="9"/>
  <c r="V136" i="9"/>
  <c r="V135" i="9"/>
  <c r="Y134" i="9"/>
  <c r="I127" i="9"/>
  <c r="AB119" i="9"/>
  <c r="N119" i="9"/>
  <c r="V106" i="9"/>
  <c r="L106" i="9"/>
  <c r="T104" i="9"/>
  <c r="H104" i="9"/>
  <c r="G169" i="9"/>
  <c r="P165" i="9"/>
  <c r="N160" i="9"/>
  <c r="R154" i="9"/>
  <c r="Z135" i="9"/>
  <c r="Q131" i="9"/>
  <c r="T123" i="9"/>
  <c r="T122" i="9"/>
  <c r="Z121" i="9"/>
  <c r="G118" i="9"/>
  <c r="N117" i="9"/>
  <c r="Q116" i="9"/>
  <c r="S115" i="9"/>
  <c r="T114" i="9"/>
  <c r="Z113" i="9"/>
  <c r="K111" i="9"/>
  <c r="V110" i="9"/>
  <c r="O109" i="9"/>
  <c r="N107" i="9"/>
  <c r="X106" i="9"/>
  <c r="W104" i="9"/>
  <c r="K103" i="9"/>
  <c r="Z97" i="9"/>
  <c r="M97" i="9"/>
  <c r="T95" i="9"/>
  <c r="Z93" i="9"/>
  <c r="N93" i="9"/>
  <c r="Z89" i="9"/>
  <c r="M89" i="9"/>
  <c r="W87" i="9"/>
  <c r="L87" i="9"/>
  <c r="X81" i="9"/>
  <c r="N81" i="9"/>
  <c r="V73" i="9"/>
  <c r="M73" i="9"/>
  <c r="V65" i="9"/>
  <c r="M65" i="9"/>
  <c r="V57" i="9"/>
  <c r="M57" i="9"/>
  <c r="H46" i="9"/>
  <c r="Y38" i="9"/>
  <c r="Q38" i="9"/>
  <c r="H38" i="9"/>
  <c r="U172" i="9"/>
  <c r="L160" i="9"/>
  <c r="M154" i="9"/>
  <c r="Y146" i="9"/>
  <c r="Y135" i="9"/>
  <c r="Z132" i="9"/>
  <c r="P131" i="9"/>
  <c r="Z127" i="9"/>
  <c r="AB125" i="9"/>
  <c r="S123" i="9"/>
  <c r="S122" i="9"/>
  <c r="T121" i="9"/>
  <c r="Y120" i="9"/>
  <c r="G117" i="9"/>
  <c r="M116" i="9"/>
  <c r="Q115" i="9"/>
  <c r="S114" i="9"/>
  <c r="T113" i="9"/>
  <c r="Y112" i="9"/>
  <c r="I111" i="9"/>
  <c r="T110" i="9"/>
  <c r="I109" i="9"/>
  <c r="L107" i="9"/>
  <c r="W106" i="9"/>
  <c r="V104" i="9"/>
  <c r="I103" i="9"/>
  <c r="AB98" i="9"/>
  <c r="L98" i="9"/>
  <c r="X97" i="9"/>
  <c r="L97" i="9"/>
  <c r="R95" i="9"/>
  <c r="Y93" i="9"/>
  <c r="L93" i="9"/>
  <c r="X89" i="9"/>
  <c r="L89" i="9"/>
  <c r="W88" i="9"/>
  <c r="M88" i="9"/>
  <c r="V87" i="9"/>
  <c r="I87" i="9"/>
  <c r="U86" i="9"/>
  <c r="I86" i="9"/>
  <c r="W81" i="9"/>
  <c r="M81" i="9"/>
  <c r="W80" i="9"/>
  <c r="M80" i="9"/>
  <c r="U73" i="9"/>
  <c r="L73" i="9"/>
  <c r="W155" i="9"/>
  <c r="AB151" i="9"/>
  <c r="T147" i="9"/>
  <c r="AA139" i="9"/>
  <c r="S138" i="9"/>
  <c r="Z137" i="9"/>
  <c r="P135" i="9"/>
  <c r="AA133" i="9"/>
  <c r="Y132" i="9"/>
  <c r="M131" i="9"/>
  <c r="AA128" i="9"/>
  <c r="P127" i="9"/>
  <c r="V126" i="9"/>
  <c r="V125" i="9"/>
  <c r="M123" i="9"/>
  <c r="Q122" i="9"/>
  <c r="S121" i="9"/>
  <c r="T120" i="9"/>
  <c r="Y119" i="9"/>
  <c r="G116" i="9"/>
  <c r="M115" i="9"/>
  <c r="Q114" i="9"/>
  <c r="S113" i="9"/>
  <c r="T112" i="9"/>
  <c r="G111" i="9"/>
  <c r="S110" i="9"/>
  <c r="H109" i="9"/>
  <c r="S108" i="9"/>
  <c r="AB107" i="9"/>
  <c r="U106" i="9"/>
  <c r="R104" i="9"/>
  <c r="G103" i="9"/>
  <c r="T102" i="9"/>
  <c r="T101" i="9"/>
  <c r="R99" i="9"/>
  <c r="AA98" i="9"/>
  <c r="K98" i="9"/>
  <c r="V97" i="9"/>
  <c r="I97" i="9"/>
  <c r="P95" i="9"/>
  <c r="AA94" i="9"/>
  <c r="O94" i="9"/>
  <c r="X93" i="9"/>
  <c r="I93" i="9"/>
  <c r="AA90" i="9"/>
  <c r="M90" i="9"/>
  <c r="V89" i="9"/>
  <c r="I89" i="9"/>
  <c r="V88" i="9"/>
  <c r="K88" i="9"/>
  <c r="T87" i="9"/>
  <c r="H87" i="9"/>
  <c r="S86" i="9"/>
  <c r="H86" i="9"/>
  <c r="V81" i="9"/>
  <c r="L81" i="9"/>
  <c r="V80" i="9"/>
  <c r="K80" i="9"/>
  <c r="T79" i="9"/>
  <c r="K79" i="9"/>
  <c r="T78" i="9"/>
  <c r="K78" i="9"/>
  <c r="T77" i="9"/>
  <c r="K77" i="9"/>
  <c r="T76" i="9"/>
  <c r="K76" i="9"/>
  <c r="T75" i="9"/>
  <c r="K75" i="9"/>
  <c r="U166" i="9"/>
  <c r="AA156" i="9"/>
  <c r="N153" i="9"/>
  <c r="V149" i="9"/>
  <c r="U145" i="9"/>
  <c r="S136" i="9"/>
  <c r="R134" i="9"/>
  <c r="O129" i="9"/>
  <c r="M119" i="9"/>
  <c r="Q118" i="9"/>
  <c r="S117" i="9"/>
  <c r="T116" i="9"/>
  <c r="Z115" i="9"/>
  <c r="R111" i="9"/>
  <c r="H110" i="9"/>
  <c r="S109" i="9"/>
  <c r="Q107" i="9"/>
  <c r="I106" i="9"/>
  <c r="G104" i="9"/>
  <c r="R103" i="9"/>
  <c r="P97" i="9"/>
  <c r="W95" i="9"/>
  <c r="I95" i="9"/>
  <c r="Q93" i="9"/>
  <c r="P89" i="9"/>
  <c r="AA88" i="9"/>
  <c r="P88" i="9"/>
  <c r="Y87" i="9"/>
  <c r="O87" i="9"/>
  <c r="AB81" i="9"/>
  <c r="P81" i="9"/>
  <c r="AA80" i="9"/>
  <c r="P80" i="9"/>
  <c r="X73" i="9"/>
  <c r="O73" i="9"/>
  <c r="X65" i="9"/>
  <c r="O65" i="9"/>
  <c r="X57" i="9"/>
  <c r="O57" i="9"/>
  <c r="I156" i="9"/>
  <c r="L151" i="9"/>
  <c r="Q149" i="9"/>
  <c r="Q133" i="9"/>
  <c r="Q132" i="9"/>
  <c r="AA131" i="9"/>
  <c r="Y130" i="9"/>
  <c r="M129" i="9"/>
  <c r="P128" i="9"/>
  <c r="M127" i="9"/>
  <c r="M126" i="9"/>
  <c r="P121" i="9"/>
  <c r="U118" i="9"/>
  <c r="O118" i="10" s="1"/>
  <c r="P113" i="9"/>
  <c r="Z109" i="9"/>
  <c r="P108" i="9"/>
  <c r="X104" i="9"/>
  <c r="M103" i="9"/>
  <c r="H102" i="9"/>
  <c r="L101" i="9"/>
  <c r="AB99" i="9"/>
  <c r="H98" i="9"/>
  <c r="AB97" i="9"/>
  <c r="V95" i="9"/>
  <c r="S94" i="9"/>
  <c r="R93" i="9"/>
  <c r="L91" i="9"/>
  <c r="H90" i="9"/>
  <c r="G88" i="9"/>
  <c r="R87" i="9"/>
  <c r="G86" i="9"/>
  <c r="I84" i="9"/>
  <c r="AB82" i="9"/>
  <c r="R81" i="9"/>
  <c r="G80" i="9"/>
  <c r="S79" i="9"/>
  <c r="X78" i="9"/>
  <c r="Z77" i="9"/>
  <c r="G77" i="9"/>
  <c r="AA76" i="9"/>
  <c r="H76" i="9"/>
  <c r="AB75" i="9"/>
  <c r="I75" i="9"/>
  <c r="Q74" i="9"/>
  <c r="R73" i="9"/>
  <c r="U72" i="9"/>
  <c r="G72" i="9"/>
  <c r="X71" i="9"/>
  <c r="H71" i="9"/>
  <c r="Z70" i="9"/>
  <c r="I70" i="9"/>
  <c r="AA69" i="9"/>
  <c r="K69" i="9"/>
  <c r="AB68" i="9"/>
  <c r="N68" i="9"/>
  <c r="P67" i="9"/>
  <c r="Q66" i="9"/>
  <c r="Z65" i="9"/>
  <c r="N65" i="9"/>
  <c r="Z57" i="9"/>
  <c r="N57" i="9"/>
  <c r="W46" i="9"/>
  <c r="M46" i="9"/>
  <c r="V44" i="9"/>
  <c r="I44" i="9"/>
  <c r="W38" i="9"/>
  <c r="M38" i="9"/>
  <c r="H159" i="9"/>
  <c r="V153" i="9"/>
  <c r="W142" i="9"/>
  <c r="AB140" i="9"/>
  <c r="AA134" i="9"/>
  <c r="P133" i="9"/>
  <c r="K126" i="9"/>
  <c r="L125" i="9"/>
  <c r="M121" i="9"/>
  <c r="S118" i="9"/>
  <c r="Z116" i="9"/>
  <c r="M113" i="9"/>
  <c r="AA110" i="9"/>
  <c r="T109" i="9"/>
  <c r="M108" i="9"/>
  <c r="Y105" i="9"/>
  <c r="N104" i="9"/>
  <c r="H101" i="9"/>
  <c r="AA99" i="9"/>
  <c r="U97" i="9"/>
  <c r="O95" i="9"/>
  <c r="M94" i="9"/>
  <c r="P93" i="9"/>
  <c r="Q87" i="9"/>
  <c r="AA86" i="9"/>
  <c r="V82" i="9"/>
  <c r="O81" i="9"/>
  <c r="R79" i="9"/>
  <c r="S78" i="9"/>
  <c r="X77" i="9"/>
  <c r="Z76" i="9"/>
  <c r="AA75" i="9"/>
  <c r="G75" i="9"/>
  <c r="P74" i="9"/>
  <c r="Q73" i="9"/>
  <c r="S72" i="9"/>
  <c r="T71" i="9"/>
  <c r="G71" i="9"/>
  <c r="X70" i="9"/>
  <c r="H70" i="9"/>
  <c r="Z69" i="9"/>
  <c r="I69" i="9"/>
  <c r="AA68" i="9"/>
  <c r="K68" i="9"/>
  <c r="AB67" i="9"/>
  <c r="N67" i="9"/>
  <c r="P66" i="9"/>
  <c r="Y65" i="9"/>
  <c r="L65" i="9"/>
  <c r="Y57" i="9"/>
  <c r="L57" i="9"/>
  <c r="V46" i="9"/>
  <c r="L46" i="9"/>
  <c r="T44" i="9"/>
  <c r="H44" i="9"/>
  <c r="Z40" i="9"/>
  <c r="N40" i="9"/>
  <c r="U155" i="9"/>
  <c r="Q142" i="9"/>
  <c r="M140" i="9"/>
  <c r="AB135" i="9"/>
  <c r="N133" i="9"/>
  <c r="I126" i="9"/>
  <c r="K125" i="9"/>
  <c r="U124" i="9"/>
  <c r="T119" i="9"/>
  <c r="N118" i="9"/>
  <c r="S116" i="9"/>
  <c r="X111" i="9"/>
  <c r="Q110" i="9"/>
  <c r="R109" i="9"/>
  <c r="X105" i="9"/>
  <c r="L104" i="9"/>
  <c r="X99" i="9"/>
  <c r="T97" i="9"/>
  <c r="N95" i="9"/>
  <c r="K94" i="9"/>
  <c r="H93" i="9"/>
  <c r="Y90" i="9"/>
  <c r="AB89" i="9"/>
  <c r="Y88" i="9"/>
  <c r="P87" i="9"/>
  <c r="Z86" i="9"/>
  <c r="U82" i="9"/>
  <c r="I81" i="9"/>
  <c r="Y80" i="9"/>
  <c r="Q79" i="9"/>
  <c r="R78" i="9"/>
  <c r="S77" i="9"/>
  <c r="W76" i="9"/>
  <c r="Z75" i="9"/>
  <c r="AB74" i="9"/>
  <c r="N74" i="9"/>
  <c r="P73" i="9"/>
  <c r="R72" i="9"/>
  <c r="S71" i="9"/>
  <c r="T70" i="9"/>
  <c r="G70" i="9"/>
  <c r="X69" i="9"/>
  <c r="H69" i="9"/>
  <c r="Z68" i="9"/>
  <c r="I68" i="9"/>
  <c r="AA67" i="9"/>
  <c r="K67" i="9"/>
  <c r="AB66" i="9"/>
  <c r="N66" i="9"/>
  <c r="W65" i="9"/>
  <c r="I65" i="9"/>
  <c r="W57" i="9"/>
  <c r="I57" i="9"/>
  <c r="U46" i="9"/>
  <c r="I46" i="9"/>
  <c r="R44" i="9"/>
  <c r="G44" i="9"/>
  <c r="U38" i="9"/>
  <c r="I38" i="9"/>
  <c r="V160" i="9"/>
  <c r="S147" i="9"/>
  <c r="I145" i="9"/>
  <c r="Q143" i="9"/>
  <c r="R139" i="9"/>
  <c r="M137" i="9"/>
  <c r="AA129" i="9"/>
  <c r="Y128" i="9"/>
  <c r="U123" i="9"/>
  <c r="P120" i="9"/>
  <c r="Q117" i="9"/>
  <c r="T115" i="9"/>
  <c r="P112" i="9"/>
  <c r="AB108" i="9"/>
  <c r="V107" i="9"/>
  <c r="M106" i="9"/>
  <c r="W103" i="9"/>
  <c r="Q103" i="10" s="1"/>
  <c r="M102" i="9"/>
  <c r="R101" i="9"/>
  <c r="G99" i="9"/>
  <c r="T98" i="9"/>
  <c r="Z95" i="9"/>
  <c r="X94" i="9"/>
  <c r="V93" i="9"/>
  <c r="L90" i="9"/>
  <c r="N89" i="9"/>
  <c r="O88" i="9"/>
  <c r="I88" i="10" s="1"/>
  <c r="Z87" i="9"/>
  <c r="P86" i="9"/>
  <c r="K82" i="9"/>
  <c r="U81" i="9"/>
  <c r="O80" i="9"/>
  <c r="Z79" i="9"/>
  <c r="G79" i="9"/>
  <c r="AA78" i="9"/>
  <c r="H78" i="9"/>
  <c r="AB77" i="9"/>
  <c r="I77" i="9"/>
  <c r="N76" i="9"/>
  <c r="P75" i="9"/>
  <c r="T74" i="9"/>
  <c r="N74" i="10" s="1"/>
  <c r="W73" i="9"/>
  <c r="G73" i="9"/>
  <c r="Z72" i="9"/>
  <c r="I72" i="9"/>
  <c r="AA71" i="9"/>
  <c r="K71" i="9"/>
  <c r="AB70" i="9"/>
  <c r="O70" i="9"/>
  <c r="Q69" i="9"/>
  <c r="R68" i="9"/>
  <c r="S67" i="9"/>
  <c r="T66" i="9"/>
  <c r="Q65" i="9"/>
  <c r="Q57" i="9"/>
  <c r="Z46" i="9"/>
  <c r="O46" i="9"/>
  <c r="X44" i="9"/>
  <c r="N44" i="9"/>
  <c r="Z38" i="9"/>
  <c r="O38" i="9"/>
  <c r="X36" i="9"/>
  <c r="N36" i="9"/>
  <c r="Z30" i="9"/>
  <c r="Q30" i="9"/>
  <c r="G30" i="9"/>
  <c r="K152" i="9"/>
  <c r="Y149" i="9"/>
  <c r="X128" i="9"/>
  <c r="M120" i="9"/>
  <c r="M112" i="9"/>
  <c r="M111" i="9"/>
  <c r="I110" i="9"/>
  <c r="M101" i="9"/>
  <c r="G101" i="10" s="1"/>
  <c r="G97" i="9"/>
  <c r="X164" i="9"/>
  <c r="L155" i="9"/>
  <c r="Z122" i="9"/>
  <c r="Z114" i="9"/>
  <c r="T114" i="10" s="1"/>
  <c r="Y169" i="9"/>
  <c r="Y148" i="9"/>
  <c r="Z141" i="9"/>
  <c r="T141" i="10" s="1"/>
  <c r="W137" i="9"/>
  <c r="M122" i="9"/>
  <c r="M114" i="9"/>
  <c r="P99" i="9"/>
  <c r="O161" i="9"/>
  <c r="AB156" i="9"/>
  <c r="I125" i="9"/>
  <c r="S120" i="9"/>
  <c r="P119" i="9"/>
  <c r="S112" i="9"/>
  <c r="U111" i="9"/>
  <c r="K110" i="9"/>
  <c r="AB109" i="9"/>
  <c r="R108" i="9"/>
  <c r="O107" i="9"/>
  <c r="N106" i="9"/>
  <c r="O105" i="9"/>
  <c r="I104" i="9"/>
  <c r="L102" i="9"/>
  <c r="AA101" i="9"/>
  <c r="N97" i="9"/>
  <c r="L95" i="9"/>
  <c r="G93" i="9"/>
  <c r="R89" i="9"/>
  <c r="R86" i="9"/>
  <c r="T82" i="9"/>
  <c r="T81" i="9"/>
  <c r="Q80" i="9"/>
  <c r="H79" i="9"/>
  <c r="O78" i="9"/>
  <c r="R77" i="9"/>
  <c r="AB76" i="9"/>
  <c r="Y73" i="9"/>
  <c r="O72" i="9"/>
  <c r="R143" i="9"/>
  <c r="R119" i="9"/>
  <c r="Z117" i="9"/>
  <c r="G115" i="9"/>
  <c r="X103" i="9"/>
  <c r="X95" i="9"/>
  <c r="Z91" i="9"/>
  <c r="T89" i="9"/>
  <c r="N87" i="9"/>
  <c r="S80" i="9"/>
  <c r="S75" i="9"/>
  <c r="S74" i="9"/>
  <c r="AB73" i="9"/>
  <c r="H72" i="9"/>
  <c r="R71" i="9"/>
  <c r="L71" i="10" s="1"/>
  <c r="S69" i="9"/>
  <c r="Z67" i="9"/>
  <c r="K66" i="9"/>
  <c r="P65" i="9"/>
  <c r="U163" i="9"/>
  <c r="I137" i="9"/>
  <c r="T117" i="9"/>
  <c r="W111" i="9"/>
  <c r="Q111" i="10" s="1"/>
  <c r="Z106" i="9"/>
  <c r="U103" i="9"/>
  <c r="G95" i="9"/>
  <c r="Y94" i="9"/>
  <c r="V91" i="9"/>
  <c r="G89" i="9"/>
  <c r="G87" i="9"/>
  <c r="H80" i="9"/>
  <c r="S76" i="9"/>
  <c r="R75" i="9"/>
  <c r="K74" i="9"/>
  <c r="Z73" i="9"/>
  <c r="Q71" i="9"/>
  <c r="R69" i="9"/>
  <c r="P147" i="9"/>
  <c r="O106" i="9"/>
  <c r="W94" i="9"/>
  <c r="N91" i="9"/>
  <c r="U88" i="9"/>
  <c r="Z81" i="9"/>
  <c r="AB78" i="9"/>
  <c r="AA77" i="9"/>
  <c r="R76" i="9"/>
  <c r="N75" i="9"/>
  <c r="H74" i="9"/>
  <c r="T73" i="9"/>
  <c r="O71" i="9"/>
  <c r="AA70" i="9"/>
  <c r="N69" i="9"/>
  <c r="T67" i="9"/>
  <c r="G123" i="9"/>
  <c r="W105" i="9"/>
  <c r="AB95" i="9"/>
  <c r="AA91" i="9"/>
  <c r="U89" i="9"/>
  <c r="X87" i="9"/>
  <c r="H82" i="9"/>
  <c r="U80" i="9"/>
  <c r="W75" i="9"/>
  <c r="W74" i="9"/>
  <c r="K72" i="9"/>
  <c r="Z71" i="9"/>
  <c r="T69" i="9"/>
  <c r="H68" i="9"/>
  <c r="S66" i="9"/>
  <c r="R65" i="9"/>
  <c r="R57" i="9"/>
  <c r="I48" i="9"/>
  <c r="T47" i="9"/>
  <c r="G46" i="9"/>
  <c r="L44" i="9"/>
  <c r="I40" i="9"/>
  <c r="T39" i="9"/>
  <c r="T38" i="9"/>
  <c r="AB36" i="9"/>
  <c r="P36" i="9"/>
  <c r="S124" i="9"/>
  <c r="Z118" i="9"/>
  <c r="K90" i="9"/>
  <c r="Q86" i="9"/>
  <c r="O79" i="9"/>
  <c r="I79" i="10" s="1"/>
  <c r="Q78" i="9"/>
  <c r="Q77" i="9"/>
  <c r="Q76" i="9"/>
  <c r="G74" i="9"/>
  <c r="N73" i="9"/>
  <c r="Q70" i="9"/>
  <c r="H60" i="9"/>
  <c r="V56" i="9"/>
  <c r="H52" i="9"/>
  <c r="I50" i="9"/>
  <c r="K49" i="9"/>
  <c r="K48" i="9"/>
  <c r="K47" i="9"/>
  <c r="P46" i="9"/>
  <c r="Q45" i="9"/>
  <c r="W44" i="9"/>
  <c r="Z43" i="9"/>
  <c r="AB40" i="9"/>
  <c r="R38" i="9"/>
  <c r="Y36" i="9"/>
  <c r="I36" i="9"/>
  <c r="U30" i="9"/>
  <c r="I30" i="9"/>
  <c r="V29" i="9"/>
  <c r="K29" i="9"/>
  <c r="V28" i="9"/>
  <c r="K28" i="9"/>
  <c r="AB27" i="9"/>
  <c r="S27" i="9"/>
  <c r="I27" i="9"/>
  <c r="AB26" i="9"/>
  <c r="S26" i="9"/>
  <c r="H26" i="9"/>
  <c r="AB25" i="9"/>
  <c r="R25" i="9"/>
  <c r="H25" i="9"/>
  <c r="S24" i="9"/>
  <c r="I24" i="9"/>
  <c r="AB23" i="9"/>
  <c r="S23" i="9"/>
  <c r="I23" i="9"/>
  <c r="AB22" i="9"/>
  <c r="S22" i="9"/>
  <c r="I22" i="9"/>
  <c r="AB21" i="9"/>
  <c r="S21" i="9"/>
  <c r="I21" i="9"/>
  <c r="AB20" i="9"/>
  <c r="S20" i="9"/>
  <c r="I20" i="9"/>
  <c r="AB19" i="9"/>
  <c r="S19" i="9"/>
  <c r="I19" i="9"/>
  <c r="AB18" i="9"/>
  <c r="S18" i="9"/>
  <c r="H18" i="9"/>
  <c r="AB17" i="9"/>
  <c r="R17" i="9"/>
  <c r="H17" i="9"/>
  <c r="S16" i="9"/>
  <c r="I16" i="9"/>
  <c r="AB15" i="9"/>
  <c r="S15" i="9"/>
  <c r="I15" i="9"/>
  <c r="AB14" i="9"/>
  <c r="S14" i="9"/>
  <c r="I14" i="9"/>
  <c r="AB13" i="9"/>
  <c r="S13" i="9"/>
  <c r="I13" i="9"/>
  <c r="AB12" i="9"/>
  <c r="S12" i="9"/>
  <c r="I12" i="9"/>
  <c r="AB11" i="9"/>
  <c r="S11" i="9"/>
  <c r="I11" i="9"/>
  <c r="AB10" i="9"/>
  <c r="S10" i="9"/>
  <c r="H10" i="9"/>
  <c r="AB9" i="9"/>
  <c r="R9" i="9"/>
  <c r="H9" i="9"/>
  <c r="S8" i="9"/>
  <c r="I8" i="9"/>
  <c r="AB7" i="9"/>
  <c r="S7" i="9"/>
  <c r="I7" i="9"/>
  <c r="AB6" i="9"/>
  <c r="S6" i="9"/>
  <c r="I6" i="9"/>
  <c r="G124" i="9"/>
  <c r="Y98" i="9"/>
  <c r="M86" i="9"/>
  <c r="G81" i="9"/>
  <c r="I79" i="9"/>
  <c r="I78" i="9"/>
  <c r="N77" i="9"/>
  <c r="I76" i="9"/>
  <c r="I73" i="9"/>
  <c r="K70" i="9"/>
  <c r="AA66" i="9"/>
  <c r="U56" i="9"/>
  <c r="AA51" i="9"/>
  <c r="H49" i="9"/>
  <c r="H47" i="9"/>
  <c r="N46" i="9"/>
  <c r="P45" i="9"/>
  <c r="Q44" i="9"/>
  <c r="W43" i="9"/>
  <c r="V40" i="9"/>
  <c r="P38" i="9"/>
  <c r="W36" i="9"/>
  <c r="H36" i="9"/>
  <c r="T30" i="9"/>
  <c r="H30" i="9"/>
  <c r="U29" i="9"/>
  <c r="I29" i="9"/>
  <c r="T28" i="9"/>
  <c r="I28" i="9"/>
  <c r="AA27" i="9"/>
  <c r="R27" i="9"/>
  <c r="G27" i="9"/>
  <c r="AA26" i="9"/>
  <c r="Q26" i="9"/>
  <c r="G26" i="9"/>
  <c r="Z25" i="9"/>
  <c r="Q25" i="9"/>
  <c r="G25" i="9"/>
  <c r="AA24" i="9"/>
  <c r="R24" i="9"/>
  <c r="H24" i="9"/>
  <c r="AA23" i="9"/>
  <c r="R23" i="9"/>
  <c r="H23" i="9"/>
  <c r="AA22" i="9"/>
  <c r="R22" i="9"/>
  <c r="H22" i="9"/>
  <c r="AA21" i="9"/>
  <c r="R21" i="9"/>
  <c r="H21" i="9"/>
  <c r="AA20" i="9"/>
  <c r="R20" i="9"/>
  <c r="H20" i="9"/>
  <c r="AA19" i="9"/>
  <c r="R19" i="9"/>
  <c r="G19" i="9"/>
  <c r="AA18" i="9"/>
  <c r="Q18" i="9"/>
  <c r="G18" i="9"/>
  <c r="Z17" i="9"/>
  <c r="Q17" i="9"/>
  <c r="G17" i="9"/>
  <c r="AA16" i="9"/>
  <c r="R16" i="9"/>
  <c r="L16" i="10" s="1"/>
  <c r="H16" i="9"/>
  <c r="AA15" i="9"/>
  <c r="R15" i="9"/>
  <c r="H15" i="9"/>
  <c r="AA14" i="9"/>
  <c r="R14" i="9"/>
  <c r="H14" i="9"/>
  <c r="AA13" i="9"/>
  <c r="R13" i="9"/>
  <c r="H13" i="9"/>
  <c r="AA12" i="9"/>
  <c r="R12" i="9"/>
  <c r="H12" i="9"/>
  <c r="AA11" i="9"/>
  <c r="R11" i="9"/>
  <c r="G11" i="9"/>
  <c r="AA10" i="9"/>
  <c r="Q10" i="9"/>
  <c r="G10" i="9"/>
  <c r="Z9" i="9"/>
  <c r="Q9" i="9"/>
  <c r="G9" i="9"/>
  <c r="AA8" i="9"/>
  <c r="R8" i="9"/>
  <c r="H8" i="9"/>
  <c r="AA7" i="9"/>
  <c r="R7" i="9"/>
  <c r="H7" i="9"/>
  <c r="AA6" i="9"/>
  <c r="R6" i="9"/>
  <c r="H6" i="9"/>
  <c r="U98" i="9"/>
  <c r="AB87" i="9"/>
  <c r="Q82" i="9"/>
  <c r="G78" i="9"/>
  <c r="H77" i="9"/>
  <c r="H73" i="9"/>
  <c r="AA72" i="9"/>
  <c r="AB69" i="9"/>
  <c r="Y66" i="9"/>
  <c r="AB57" i="9"/>
  <c r="Q56" i="9"/>
  <c r="Z51" i="9"/>
  <c r="AB48" i="9"/>
  <c r="N45" i="9"/>
  <c r="P44" i="9"/>
  <c r="Q43" i="9"/>
  <c r="U40" i="9"/>
  <c r="AA39" i="9"/>
  <c r="N38" i="9"/>
  <c r="V36" i="9"/>
  <c r="G36" i="9"/>
  <c r="R30" i="9"/>
  <c r="S29" i="9"/>
  <c r="G29" i="9"/>
  <c r="S28" i="9"/>
  <c r="G28" i="9"/>
  <c r="Z27" i="9"/>
  <c r="P27" i="9"/>
  <c r="Y26" i="9"/>
  <c r="P26" i="9"/>
  <c r="Y25" i="9"/>
  <c r="P25" i="9"/>
  <c r="Z24" i="9"/>
  <c r="Q24" i="9"/>
  <c r="G24" i="9"/>
  <c r="Z23" i="9"/>
  <c r="Q23" i="9"/>
  <c r="G23" i="9"/>
  <c r="Z22" i="9"/>
  <c r="Q22" i="9"/>
  <c r="G22" i="9"/>
  <c r="Z21" i="9"/>
  <c r="Q21" i="9"/>
  <c r="G21" i="9"/>
  <c r="Z20" i="9"/>
  <c r="Q20" i="9"/>
  <c r="Z19" i="9"/>
  <c r="P19" i="9"/>
  <c r="Y18" i="9"/>
  <c r="P18" i="9"/>
  <c r="Y17" i="9"/>
  <c r="P17" i="9"/>
  <c r="Z16" i="9"/>
  <c r="Q16" i="9"/>
  <c r="G16" i="9"/>
  <c r="Z15" i="9"/>
  <c r="Q15" i="9"/>
  <c r="G15" i="9"/>
  <c r="Z14" i="9"/>
  <c r="Q14" i="9"/>
  <c r="G14" i="9"/>
  <c r="Z13" i="9"/>
  <c r="Q13" i="9"/>
  <c r="G13" i="9"/>
  <c r="Z12" i="9"/>
  <c r="Q12" i="9"/>
  <c r="Z11" i="9"/>
  <c r="P11" i="9"/>
  <c r="Y10" i="9"/>
  <c r="P10" i="9"/>
  <c r="Y9" i="9"/>
  <c r="P9" i="9"/>
  <c r="Z8" i="9"/>
  <c r="Q8" i="9"/>
  <c r="G8" i="9"/>
  <c r="Z7" i="9"/>
  <c r="Q7" i="9"/>
  <c r="G7" i="9"/>
  <c r="Z6" i="9"/>
  <c r="Q6" i="9"/>
  <c r="G6" i="9"/>
  <c r="V139" i="9"/>
  <c r="Y107" i="9"/>
  <c r="L99" i="9"/>
  <c r="R97" i="9"/>
  <c r="U90" i="9"/>
  <c r="L84" i="9"/>
  <c r="AB79" i="9"/>
  <c r="AA74" i="9"/>
  <c r="I71" i="9"/>
  <c r="S70" i="9"/>
  <c r="M70" i="10" s="1"/>
  <c r="S68" i="9"/>
  <c r="G67" i="9"/>
  <c r="H65" i="9"/>
  <c r="H57" i="9"/>
  <c r="O51" i="9"/>
  <c r="R48" i="9"/>
  <c r="S47" i="9"/>
  <c r="T46" i="9"/>
  <c r="N46" i="10" s="1"/>
  <c r="AA45" i="9"/>
  <c r="Z44" i="9"/>
  <c r="K40" i="9"/>
  <c r="K39" i="9"/>
  <c r="X38" i="9"/>
  <c r="O36" i="9"/>
  <c r="W30" i="9"/>
  <c r="M30" i="9"/>
  <c r="U25" i="9"/>
  <c r="L25" i="9"/>
  <c r="U17" i="9"/>
  <c r="L17" i="9"/>
  <c r="U9" i="9"/>
  <c r="L9" i="9"/>
  <c r="B5" i="9"/>
  <c r="AB136" i="9"/>
  <c r="T124" i="9"/>
  <c r="H88" i="9"/>
  <c r="X79" i="9"/>
  <c r="T68" i="9"/>
  <c r="R67" i="9"/>
  <c r="W66" i="9"/>
  <c r="AB65" i="9"/>
  <c r="G62" i="9"/>
  <c r="I56" i="9"/>
  <c r="G54" i="9"/>
  <c r="Q51" i="9"/>
  <c r="T48" i="9"/>
  <c r="AB46" i="9"/>
  <c r="P43" i="9"/>
  <c r="R40" i="9"/>
  <c r="L36" i="9"/>
  <c r="H35" i="9"/>
  <c r="H34" i="9"/>
  <c r="H33" i="9"/>
  <c r="I32" i="9"/>
  <c r="H31" i="9"/>
  <c r="L30" i="9"/>
  <c r="Y29" i="9"/>
  <c r="P28" i="9"/>
  <c r="O27" i="9"/>
  <c r="T26" i="9"/>
  <c r="V25" i="9"/>
  <c r="X24" i="9"/>
  <c r="Y23" i="9"/>
  <c r="K22" i="9"/>
  <c r="M21" i="9"/>
  <c r="N20" i="9"/>
  <c r="O19" i="9"/>
  <c r="T18" i="9"/>
  <c r="V17" i="9"/>
  <c r="X16" i="9"/>
  <c r="P129" i="9"/>
  <c r="AA107" i="9"/>
  <c r="H94" i="9"/>
  <c r="X72" i="9"/>
  <c r="R72" i="10" s="1"/>
  <c r="Q68" i="9"/>
  <c r="I67" i="9"/>
  <c r="H66" i="9"/>
  <c r="U65" i="9"/>
  <c r="H56" i="9"/>
  <c r="P51" i="9"/>
  <c r="Y49" i="9"/>
  <c r="L48" i="9"/>
  <c r="X46" i="9"/>
  <c r="O43" i="9"/>
  <c r="L40" i="9"/>
  <c r="AB30" i="9"/>
  <c r="W29" i="9"/>
  <c r="O28" i="9"/>
  <c r="N27" i="9"/>
  <c r="O26" i="9"/>
  <c r="T25" i="9"/>
  <c r="W24" i="9"/>
  <c r="X23" i="9"/>
  <c r="Y22" i="9"/>
  <c r="K21" i="9"/>
  <c r="M20" i="9"/>
  <c r="N19" i="9"/>
  <c r="O18" i="9"/>
  <c r="T17" i="9"/>
  <c r="W16" i="9"/>
  <c r="X15" i="9"/>
  <c r="Y14" i="9"/>
  <c r="K13" i="9"/>
  <c r="M12" i="9"/>
  <c r="N11" i="9"/>
  <c r="O10" i="9"/>
  <c r="T9" i="9"/>
  <c r="R102" i="9"/>
  <c r="L102" i="10" s="1"/>
  <c r="G65" i="9"/>
  <c r="U60" i="9"/>
  <c r="U57" i="9"/>
  <c r="U52" i="9"/>
  <c r="S49" i="9"/>
  <c r="Y44" i="9"/>
  <c r="M41" i="9"/>
  <c r="AB38" i="9"/>
  <c r="X30" i="9"/>
  <c r="P29" i="9"/>
  <c r="AB28" i="9"/>
  <c r="K27" i="9"/>
  <c r="M26" i="9"/>
  <c r="N25" i="9"/>
  <c r="P24" i="9"/>
  <c r="T23" i="9"/>
  <c r="W22" i="9"/>
  <c r="X21" i="9"/>
  <c r="Y20" i="9"/>
  <c r="K19" i="9"/>
  <c r="M18" i="9"/>
  <c r="N17" i="9"/>
  <c r="P16" i="9"/>
  <c r="J16" i="10" s="1"/>
  <c r="T15" i="9"/>
  <c r="W14" i="9"/>
  <c r="X13" i="9"/>
  <c r="Y12" i="9"/>
  <c r="K11" i="9"/>
  <c r="M10" i="9"/>
  <c r="N9" i="9"/>
  <c r="P8" i="9"/>
  <c r="T7" i="9"/>
  <c r="W6" i="9"/>
  <c r="W90" i="9"/>
  <c r="S88" i="9"/>
  <c r="X86" i="9"/>
  <c r="O84" i="9"/>
  <c r="Q62" i="9"/>
  <c r="G57" i="9"/>
  <c r="Q54" i="9"/>
  <c r="T50" i="9"/>
  <c r="V48" i="9"/>
  <c r="O47" i="9"/>
  <c r="S45" i="9"/>
  <c r="P42" i="9"/>
  <c r="O39" i="9"/>
  <c r="G38" i="9"/>
  <c r="R36" i="9"/>
  <c r="O30" i="9"/>
  <c r="W28" i="9"/>
  <c r="V27" i="9"/>
  <c r="W26" i="9"/>
  <c r="X25" i="9"/>
  <c r="K24" i="9"/>
  <c r="N23" i="9"/>
  <c r="O22" i="9"/>
  <c r="P21" i="9"/>
  <c r="T20" i="9"/>
  <c r="V19" i="9"/>
  <c r="W18" i="9"/>
  <c r="X17" i="9"/>
  <c r="K16" i="9"/>
  <c r="N15" i="9"/>
  <c r="O14" i="9"/>
  <c r="P13" i="9"/>
  <c r="T12" i="9"/>
  <c r="V11" i="9"/>
  <c r="W10" i="9"/>
  <c r="X9" i="9"/>
  <c r="K8" i="9"/>
  <c r="N7" i="9"/>
  <c r="O6" i="9"/>
  <c r="AB93" i="9"/>
  <c r="T84" i="9"/>
  <c r="R70" i="9"/>
  <c r="G66" i="9"/>
  <c r="I60" i="9"/>
  <c r="T57" i="9"/>
  <c r="G45" i="9"/>
  <c r="Z35" i="9"/>
  <c r="L34" i="9"/>
  <c r="U32" i="9"/>
  <c r="Z29" i="9"/>
  <c r="Y28" i="9"/>
  <c r="X27" i="9"/>
  <c r="K23" i="9"/>
  <c r="E23" i="10" s="1"/>
  <c r="P22" i="9"/>
  <c r="T21" i="9"/>
  <c r="V20" i="9"/>
  <c r="X19" i="9"/>
  <c r="P15" i="9"/>
  <c r="K14" i="9"/>
  <c r="Y13" i="9"/>
  <c r="N12" i="9"/>
  <c r="V10" i="9"/>
  <c r="I9" i="9"/>
  <c r="N8" i="9"/>
  <c r="O7" i="9"/>
  <c r="T6" i="9"/>
  <c r="T93" i="9"/>
  <c r="S90" i="9"/>
  <c r="Q72" i="9"/>
  <c r="P57" i="9"/>
  <c r="AA47" i="9"/>
  <c r="R46" i="9"/>
  <c r="U39" i="9"/>
  <c r="U35" i="9"/>
  <c r="N32" i="9"/>
  <c r="Y30" i="9"/>
  <c r="Q29" i="9"/>
  <c r="Q28" i="9"/>
  <c r="W27" i="9"/>
  <c r="X26" i="9"/>
  <c r="M22" i="9"/>
  <c r="N21" i="9"/>
  <c r="O20" i="9"/>
  <c r="W19" i="9"/>
  <c r="X18" i="9"/>
  <c r="O15" i="9"/>
  <c r="V13" i="9"/>
  <c r="K12" i="9"/>
  <c r="T10" i="9"/>
  <c r="K7" i="9"/>
  <c r="P6" i="9"/>
  <c r="AA130" i="9"/>
  <c r="Z92" i="9"/>
  <c r="L82" i="9"/>
  <c r="G69" i="9"/>
  <c r="T62" i="9"/>
  <c r="I54" i="9"/>
  <c r="U48" i="9"/>
  <c r="T42" i="9"/>
  <c r="L41" i="9"/>
  <c r="H39" i="9"/>
  <c r="L38" i="9"/>
  <c r="S37" i="9"/>
  <c r="K35" i="9"/>
  <c r="U33" i="9"/>
  <c r="P30" i="9"/>
  <c r="M29" i="9"/>
  <c r="M27" i="9"/>
  <c r="N26" i="9"/>
  <c r="W25" i="9"/>
  <c r="M19" i="9"/>
  <c r="N18" i="9"/>
  <c r="W17" i="9"/>
  <c r="N13" i="9"/>
  <c r="W11" i="9"/>
  <c r="K10" i="9"/>
  <c r="Y8" i="9"/>
  <c r="K6" i="9"/>
  <c r="Q98" i="9"/>
  <c r="Q88" i="9"/>
  <c r="Z78" i="9"/>
  <c r="W68" i="9"/>
  <c r="AB60" i="9"/>
  <c r="T52" i="9"/>
  <c r="K51" i="9"/>
  <c r="N50" i="9"/>
  <c r="O44" i="9"/>
  <c r="Q36" i="9"/>
  <c r="T34" i="9"/>
  <c r="N31" i="9"/>
  <c r="I25" i="9"/>
  <c r="O24" i="9"/>
  <c r="P23" i="9"/>
  <c r="X22" i="9"/>
  <c r="Y21" i="9"/>
  <c r="I17" i="9"/>
  <c r="O16" i="9"/>
  <c r="Y15" i="9"/>
  <c r="P14" i="9"/>
  <c r="V12" i="9"/>
  <c r="M11" i="9"/>
  <c r="O9" i="9"/>
  <c r="U8" i="9"/>
  <c r="W7" i="9"/>
  <c r="Y6" i="9"/>
  <c r="AA102" i="9"/>
  <c r="O96" i="9"/>
  <c r="H61" i="9"/>
  <c r="T54" i="9"/>
  <c r="Z36" i="9"/>
  <c r="P35" i="9"/>
  <c r="M25" i="9"/>
  <c r="Y24" i="9"/>
  <c r="M17" i="9"/>
  <c r="Y16" i="9"/>
  <c r="T13" i="9"/>
  <c r="X10" i="9"/>
  <c r="X8" i="9"/>
  <c r="G56" i="9"/>
  <c r="T36" i="9"/>
  <c r="U24" i="9"/>
  <c r="U16" i="9"/>
  <c r="M13" i="9"/>
  <c r="N10" i="9"/>
  <c r="H10" i="10" s="1"/>
  <c r="W8" i="9"/>
  <c r="H63" i="9"/>
  <c r="W49" i="9"/>
  <c r="U47" i="9"/>
  <c r="AA43" i="9"/>
  <c r="S41" i="9"/>
  <c r="S39" i="9"/>
  <c r="AA37" i="9"/>
  <c r="N24" i="9"/>
  <c r="W23" i="9"/>
  <c r="N16" i="9"/>
  <c r="W12" i="9"/>
  <c r="O8" i="9"/>
  <c r="X6" i="9"/>
  <c r="I52" i="9"/>
  <c r="X50" i="9"/>
  <c r="N42" i="9"/>
  <c r="P34" i="9"/>
  <c r="L33" i="9"/>
  <c r="K26" i="9"/>
  <c r="O25" i="9"/>
  <c r="K18" i="9"/>
  <c r="O17" i="9"/>
  <c r="M14" i="9"/>
  <c r="T65" i="9"/>
  <c r="AB44" i="9"/>
  <c r="N30" i="9"/>
  <c r="T22" i="9"/>
  <c r="M9" i="9"/>
  <c r="K99" i="9"/>
  <c r="Y74" i="9"/>
  <c r="Y50" i="9"/>
  <c r="H37" i="9"/>
  <c r="Z33" i="9"/>
  <c r="Z28" i="9"/>
  <c r="W20" i="9"/>
  <c r="W84" i="9"/>
  <c r="K43" i="9"/>
  <c r="T40" i="9"/>
  <c r="O33" i="9"/>
  <c r="Y31" i="9"/>
  <c r="L28" i="9"/>
  <c r="K20" i="9"/>
  <c r="X14" i="9"/>
  <c r="R14" i="10" s="1"/>
  <c r="X11" i="9"/>
  <c r="AB71" i="9"/>
  <c r="Q55" i="9"/>
  <c r="W51" i="9"/>
  <c r="Z32" i="9"/>
  <c r="W9" i="9"/>
  <c r="P7" i="9"/>
  <c r="L49" i="9"/>
  <c r="T27" i="9"/>
  <c r="T19" i="9"/>
  <c r="T14" i="9"/>
  <c r="V9" i="9"/>
  <c r="Y7" i="9"/>
  <c r="S7" i="10" s="1"/>
  <c r="U64" i="9"/>
  <c r="T11" i="9"/>
  <c r="X7" i="9"/>
  <c r="L32" i="9"/>
  <c r="O11" i="9"/>
  <c r="T60" i="9"/>
  <c r="AB55" i="9"/>
  <c r="V30" i="9"/>
  <c r="O12" i="9"/>
  <c r="Z34" i="9"/>
  <c r="T34" i="10" s="1"/>
  <c r="V21" i="9"/>
  <c r="M6" i="9"/>
  <c r="I62" i="9"/>
  <c r="V38" i="9"/>
  <c r="O29" i="9"/>
  <c r="AB52" i="9"/>
  <c r="L31" i="9"/>
  <c r="V18" i="9"/>
  <c r="H41" i="9"/>
  <c r="O23" i="9"/>
  <c r="W67" i="9"/>
  <c r="Q67" i="10" s="1"/>
  <c r="B5" i="10"/>
  <c r="W15" i="9"/>
  <c r="U31" i="9"/>
  <c r="V26" i="9"/>
  <c r="P187" i="9"/>
  <c r="J187" i="10" s="1"/>
  <c r="O127" i="9"/>
  <c r="K15" i="9"/>
  <c r="E54" i="11"/>
  <c r="AB2" i="25"/>
  <c r="P52" i="11"/>
  <c r="BD52" i="11"/>
  <c r="T49" i="11"/>
  <c r="BY52" i="11"/>
  <c r="AO49" i="11"/>
  <c r="AO52" i="11" s="1"/>
  <c r="BH52" i="11"/>
  <c r="BA49" i="11"/>
  <c r="BA51" i="11"/>
  <c r="N52" i="11"/>
  <c r="R2" i="25"/>
  <c r="AD52" i="11"/>
  <c r="H47" i="25"/>
  <c r="BP52" i="11"/>
  <c r="K49" i="11"/>
  <c r="AU52" i="11"/>
  <c r="BC52" i="11"/>
  <c r="S49" i="11"/>
  <c r="BK52" i="11"/>
  <c r="AA49" i="11"/>
  <c r="BS52" i="11"/>
  <c r="AI49" i="11"/>
  <c r="BX52" i="11"/>
  <c r="AN49" i="11"/>
  <c r="AN52" i="11" s="1"/>
  <c r="AB49" i="11"/>
  <c r="BL52" i="11"/>
  <c r="AY51" i="11"/>
  <c r="AY49" i="11"/>
  <c r="BG51" i="11"/>
  <c r="BG49" i="11"/>
  <c r="BO51" i="11"/>
  <c r="BO49" i="11"/>
  <c r="CB51" i="11"/>
  <c r="CB49" i="11"/>
  <c r="R47" i="25"/>
  <c r="AF52" i="11"/>
  <c r="BT52" i="11"/>
  <c r="AJ49" i="11"/>
  <c r="H32" i="25"/>
  <c r="X52" i="11"/>
  <c r="BF52" i="11"/>
  <c r="AV52" i="11"/>
  <c r="L49" i="11"/>
  <c r="V52" i="11"/>
  <c r="AB17" i="25"/>
  <c r="AZ52" i="11"/>
  <c r="BI49" i="11"/>
  <c r="BI51" i="11"/>
  <c r="BQ49" i="11"/>
  <c r="BV49" i="11"/>
  <c r="BV51" i="11"/>
  <c r="R49" i="11"/>
  <c r="Z49" i="11"/>
  <c r="AM49" i="11"/>
  <c r="AM52" i="11" s="1"/>
  <c r="AU51" i="11"/>
  <c r="BC51" i="11"/>
  <c r="BK51" i="11"/>
  <c r="BS51" i="11"/>
  <c r="BX51" i="11"/>
  <c r="M49" i="11"/>
  <c r="U49" i="11"/>
  <c r="AC49" i="11"/>
  <c r="AK49" i="11"/>
  <c r="AP49" i="11"/>
  <c r="AP52" i="11" s="1"/>
  <c r="C4" i="10"/>
  <c r="AU58" i="9"/>
  <c r="AM58" i="9"/>
  <c r="Z58" i="9"/>
  <c r="R58" i="9"/>
  <c r="I58" i="9"/>
  <c r="AO58" i="9"/>
  <c r="V58" i="9"/>
  <c r="M58" i="9"/>
  <c r="AQ58" i="9"/>
  <c r="X58" i="9"/>
  <c r="O58" i="9"/>
  <c r="AV58" i="9"/>
  <c r="AA58" i="9"/>
  <c r="N58" i="9"/>
  <c r="AT58" i="9"/>
  <c r="Y58" i="9"/>
  <c r="L58" i="9"/>
  <c r="AS58" i="9"/>
  <c r="W58" i="9"/>
  <c r="K58" i="9"/>
  <c r="AL58" i="9"/>
  <c r="Q58" i="9"/>
  <c r="AN58" i="9"/>
  <c r="S58" i="9"/>
  <c r="AR58" i="9"/>
  <c r="P58" i="9"/>
  <c r="AP58" i="9"/>
  <c r="H58" i="9"/>
  <c r="G58" i="9"/>
  <c r="U58" i="9"/>
  <c r="AB58" i="9"/>
  <c r="T58" i="9"/>
  <c r="AB63" i="9"/>
  <c r="AR83" i="9"/>
  <c r="W83" i="9"/>
  <c r="O83" i="9"/>
  <c r="AT83" i="9"/>
  <c r="AL83" i="9"/>
  <c r="Y83" i="9"/>
  <c r="Q83" i="9"/>
  <c r="H83" i="9"/>
  <c r="AQ83" i="9"/>
  <c r="AB83" i="9"/>
  <c r="R83" i="9"/>
  <c r="AP83" i="9"/>
  <c r="AA83" i="9"/>
  <c r="P83" i="9"/>
  <c r="AO83" i="9"/>
  <c r="Z83" i="9"/>
  <c r="N83" i="9"/>
  <c r="AU83" i="9"/>
  <c r="T83" i="9"/>
  <c r="I83" i="9"/>
  <c r="S83" i="9"/>
  <c r="M83" i="9"/>
  <c r="L83" i="9"/>
  <c r="AM83" i="9"/>
  <c r="V83" i="9"/>
  <c r="AV83" i="9"/>
  <c r="AS83" i="9"/>
  <c r="X83" i="9"/>
  <c r="AN83" i="9"/>
  <c r="U83" i="9"/>
  <c r="K83" i="9"/>
  <c r="G83" i="9"/>
  <c r="AR53" i="9"/>
  <c r="W53" i="9"/>
  <c r="O53" i="9"/>
  <c r="AO53" i="9"/>
  <c r="V53" i="9"/>
  <c r="M53" i="9"/>
  <c r="AQ53" i="9"/>
  <c r="Y53" i="9"/>
  <c r="P53" i="9"/>
  <c r="AV53" i="9"/>
  <c r="AA53" i="9"/>
  <c r="N53" i="9"/>
  <c r="AU53" i="9"/>
  <c r="Z53" i="9"/>
  <c r="L53" i="9"/>
  <c r="AT53" i="9"/>
  <c r="X53" i="9"/>
  <c r="K53" i="9"/>
  <c r="AM53" i="9"/>
  <c r="R53" i="9"/>
  <c r="AN53" i="9"/>
  <c r="S53" i="9"/>
  <c r="T53" i="9"/>
  <c r="AS53" i="9"/>
  <c r="Q53" i="9"/>
  <c r="AP53" i="9"/>
  <c r="I53" i="9"/>
  <c r="AB53" i="9"/>
  <c r="U53" i="9"/>
  <c r="G53" i="9"/>
  <c r="H53" i="9"/>
  <c r="AL53" i="9"/>
  <c r="AT59" i="9"/>
  <c r="AL59" i="9"/>
  <c r="Y59" i="9"/>
  <c r="Q59" i="9"/>
  <c r="H59" i="9"/>
  <c r="AO59" i="9"/>
  <c r="V59" i="9"/>
  <c r="M59" i="9"/>
  <c r="AQ59" i="9"/>
  <c r="X59" i="9"/>
  <c r="O59" i="9"/>
  <c r="AV59" i="9"/>
  <c r="AA59" i="9"/>
  <c r="N59" i="9"/>
  <c r="AU59" i="9"/>
  <c r="Z59" i="9"/>
  <c r="L59" i="9"/>
  <c r="AS59" i="9"/>
  <c r="W59" i="9"/>
  <c r="K59" i="9"/>
  <c r="AM59" i="9"/>
  <c r="R59" i="9"/>
  <c r="AN59" i="9"/>
  <c r="S59" i="9"/>
  <c r="AB59" i="9"/>
  <c r="U59" i="9"/>
  <c r="T59" i="9"/>
  <c r="AP59" i="9"/>
  <c r="I59" i="9"/>
  <c r="G59" i="9"/>
  <c r="P59" i="9"/>
  <c r="AL61" i="9"/>
  <c r="AQ69" i="9"/>
  <c r="AT33" i="9"/>
  <c r="AQ37" i="9"/>
  <c r="AM49" i="9"/>
  <c r="AP55" i="9"/>
  <c r="U55" i="9"/>
  <c r="M55" i="9"/>
  <c r="AO55" i="9"/>
  <c r="W55" i="9"/>
  <c r="N55" i="9"/>
  <c r="AR55" i="9"/>
  <c r="Y55" i="9"/>
  <c r="P55" i="9"/>
  <c r="AV55" i="9"/>
  <c r="AA55" i="9"/>
  <c r="O55" i="9"/>
  <c r="AU55" i="9"/>
  <c r="Z55" i="9"/>
  <c r="L55" i="9"/>
  <c r="AT55" i="9"/>
  <c r="X55" i="9"/>
  <c r="K55" i="9"/>
  <c r="AM55" i="9"/>
  <c r="R55" i="9"/>
  <c r="AN55" i="9"/>
  <c r="S55" i="9"/>
  <c r="AQ55" i="9"/>
  <c r="I55" i="9"/>
  <c r="AL55" i="9"/>
  <c r="H55" i="9"/>
  <c r="G55" i="9"/>
  <c r="T55" i="9"/>
  <c r="V55" i="9"/>
  <c r="AU32" i="9"/>
  <c r="AR61" i="9"/>
  <c r="W61" i="9"/>
  <c r="O61" i="9"/>
  <c r="AO61" i="9"/>
  <c r="V61" i="9"/>
  <c r="M61" i="9"/>
  <c r="AQ61" i="9"/>
  <c r="Y61" i="9"/>
  <c r="P61" i="9"/>
  <c r="AV61" i="9"/>
  <c r="AA61" i="9"/>
  <c r="N61" i="9"/>
  <c r="AU61" i="9"/>
  <c r="Z61" i="9"/>
  <c r="L61" i="9"/>
  <c r="AT61" i="9"/>
  <c r="X61" i="9"/>
  <c r="K61" i="9"/>
  <c r="AM61" i="9"/>
  <c r="R61" i="9"/>
  <c r="AN61" i="9"/>
  <c r="S61" i="9"/>
  <c r="T61" i="9"/>
  <c r="AS61" i="9"/>
  <c r="Q61" i="9"/>
  <c r="AP61" i="9"/>
  <c r="I61" i="9"/>
  <c r="AB61" i="9"/>
  <c r="U61" i="9"/>
  <c r="G61" i="9"/>
  <c r="AO64" i="9"/>
  <c r="AB64" i="9"/>
  <c r="T64" i="9"/>
  <c r="L64" i="9"/>
  <c r="AP64" i="9"/>
  <c r="W64" i="9"/>
  <c r="N64" i="9"/>
  <c r="AR64" i="9"/>
  <c r="Y64" i="9"/>
  <c r="P64" i="9"/>
  <c r="AV64" i="9"/>
  <c r="AA64" i="9"/>
  <c r="O64" i="9"/>
  <c r="AU64" i="9"/>
  <c r="Z64" i="9"/>
  <c r="M64" i="9"/>
  <c r="AT64" i="9"/>
  <c r="X64" i="9"/>
  <c r="K64" i="9"/>
  <c r="AM64" i="9"/>
  <c r="R64" i="9"/>
  <c r="AL64" i="9"/>
  <c r="Q64" i="9"/>
  <c r="AN64" i="9"/>
  <c r="S64" i="9"/>
  <c r="I64" i="9"/>
  <c r="H64" i="9"/>
  <c r="AS64" i="9"/>
  <c r="G64" i="9"/>
  <c r="V64" i="9"/>
  <c r="AT34" i="9"/>
  <c r="AT31" i="9"/>
  <c r="AP63" i="9"/>
  <c r="U63" i="9"/>
  <c r="M63" i="9"/>
  <c r="AO63" i="9"/>
  <c r="W63" i="9"/>
  <c r="N63" i="9"/>
  <c r="AR63" i="9"/>
  <c r="Y63" i="9"/>
  <c r="P63" i="9"/>
  <c r="AV63" i="9"/>
  <c r="AA63" i="9"/>
  <c r="O63" i="9"/>
  <c r="AU63" i="9"/>
  <c r="Z63" i="9"/>
  <c r="L63" i="9"/>
  <c r="AT63" i="9"/>
  <c r="X63" i="9"/>
  <c r="K63" i="9"/>
  <c r="AM63" i="9"/>
  <c r="R63" i="9"/>
  <c r="AL63" i="9"/>
  <c r="Q63" i="9"/>
  <c r="AN63" i="9"/>
  <c r="S63" i="9"/>
  <c r="V63" i="9"/>
  <c r="T63" i="9"/>
  <c r="I63" i="9"/>
  <c r="AS63" i="9"/>
  <c r="G63" i="9"/>
  <c r="M31" i="9"/>
  <c r="M32" i="9"/>
  <c r="M33" i="9"/>
  <c r="N34" i="9"/>
  <c r="O35" i="9"/>
  <c r="AL35" i="9"/>
  <c r="G37" i="9"/>
  <c r="AV41" i="9"/>
  <c r="AR52" i="9"/>
  <c r="AR60" i="9"/>
  <c r="W31" i="9"/>
  <c r="X32" i="9"/>
  <c r="Y33" i="9"/>
  <c r="Y34" i="9"/>
  <c r="Y35" i="9"/>
  <c r="X37" i="9"/>
  <c r="AP85" i="9"/>
  <c r="U85" i="9"/>
  <c r="M85" i="9"/>
  <c r="AR85" i="9"/>
  <c r="W85" i="9"/>
  <c r="O85" i="9"/>
  <c r="AU85" i="9"/>
  <c r="T85" i="9"/>
  <c r="I85" i="9"/>
  <c r="AT85" i="9"/>
  <c r="S85" i="9"/>
  <c r="H85" i="9"/>
  <c r="AS85" i="9"/>
  <c r="AB85" i="9"/>
  <c r="R85" i="9"/>
  <c r="G85" i="9"/>
  <c r="AM85" i="9"/>
  <c r="X85" i="9"/>
  <c r="L85" i="9"/>
  <c r="AL85" i="9"/>
  <c r="V85" i="9"/>
  <c r="Q85" i="9"/>
  <c r="P85" i="9"/>
  <c r="AO85" i="9"/>
  <c r="Z85" i="9"/>
  <c r="K85" i="9"/>
  <c r="AQ85" i="9"/>
  <c r="Y85" i="9"/>
  <c r="AN85" i="9"/>
  <c r="N85" i="9"/>
  <c r="AV85" i="9"/>
  <c r="AA85" i="9"/>
  <c r="AV87" i="9"/>
  <c r="AS31" i="9"/>
  <c r="X31" i="9"/>
  <c r="P31" i="9"/>
  <c r="G31" i="9"/>
  <c r="AU31" i="9"/>
  <c r="AM31" i="9"/>
  <c r="Z31" i="9"/>
  <c r="R31" i="9"/>
  <c r="I31" i="9"/>
  <c r="AQ31" i="9"/>
  <c r="AB31" i="9"/>
  <c r="Q31" i="9"/>
  <c r="AO31" i="9"/>
  <c r="T31" i="9"/>
  <c r="AN31" i="9"/>
  <c r="S31" i="9"/>
  <c r="AL31" i="9"/>
  <c r="O31" i="9"/>
  <c r="AR31" i="9"/>
  <c r="V31" i="9"/>
  <c r="K31" i="9"/>
  <c r="AA31" i="9"/>
  <c r="AR32" i="9"/>
  <c r="W32" i="9"/>
  <c r="O32" i="9"/>
  <c r="AT32" i="9"/>
  <c r="AL32" i="9"/>
  <c r="Y32" i="9"/>
  <c r="Q32" i="9"/>
  <c r="H32" i="9"/>
  <c r="AS32" i="9"/>
  <c r="S32" i="9"/>
  <c r="G32" i="9"/>
  <c r="AO32" i="9"/>
  <c r="T32" i="9"/>
  <c r="AN32" i="9"/>
  <c r="R32" i="9"/>
  <c r="AM32" i="9"/>
  <c r="AB32" i="9"/>
  <c r="P32" i="9"/>
  <c r="AQ32" i="9"/>
  <c r="V32" i="9"/>
  <c r="K32" i="9"/>
  <c r="AA32" i="9"/>
  <c r="AQ33" i="9"/>
  <c r="V33" i="9"/>
  <c r="N33" i="9"/>
  <c r="AS33" i="9"/>
  <c r="X33" i="9"/>
  <c r="P33" i="9"/>
  <c r="G33" i="9"/>
  <c r="AU33" i="9"/>
  <c r="T33" i="9"/>
  <c r="I33" i="9"/>
  <c r="AO33" i="9"/>
  <c r="S33" i="9"/>
  <c r="AN33" i="9"/>
  <c r="R33" i="9"/>
  <c r="AM33" i="9"/>
  <c r="AB33" i="9"/>
  <c r="Q33" i="9"/>
  <c r="AR33" i="9"/>
  <c r="W33" i="9"/>
  <c r="K33" i="9"/>
  <c r="AA33" i="9"/>
  <c r="AP34" i="9"/>
  <c r="U34" i="9"/>
  <c r="M34" i="9"/>
  <c r="AR34" i="9"/>
  <c r="W34" i="9"/>
  <c r="O34" i="9"/>
  <c r="AV34" i="9"/>
  <c r="AL34" i="9"/>
  <c r="V34" i="9"/>
  <c r="K34" i="9"/>
  <c r="AO34" i="9"/>
  <c r="S34" i="9"/>
  <c r="G34" i="9"/>
  <c r="AN34" i="9"/>
  <c r="R34" i="9"/>
  <c r="AM34" i="9"/>
  <c r="AB34" i="9"/>
  <c r="Q34" i="9"/>
  <c r="AS34" i="9"/>
  <c r="X34" i="9"/>
  <c r="I34" i="9"/>
  <c r="AA34" i="9"/>
  <c r="AO35" i="9"/>
  <c r="AB35" i="9"/>
  <c r="T35" i="9"/>
  <c r="L35" i="9"/>
  <c r="AQ35" i="9"/>
  <c r="V35" i="9"/>
  <c r="N35" i="9"/>
  <c r="AM35" i="9"/>
  <c r="X35" i="9"/>
  <c r="M35" i="9"/>
  <c r="AN35" i="9"/>
  <c r="AT35" i="9"/>
  <c r="S35" i="9"/>
  <c r="G35" i="9"/>
  <c r="AS35" i="9"/>
  <c r="R35" i="9"/>
  <c r="AR35" i="9"/>
  <c r="Q35" i="9"/>
  <c r="AV35" i="9"/>
  <c r="W35" i="9"/>
  <c r="I35" i="9"/>
  <c r="AA35" i="9"/>
  <c r="AU42" i="9"/>
  <c r="AU37" i="9"/>
  <c r="AM37" i="9"/>
  <c r="Z37" i="9"/>
  <c r="R37" i="9"/>
  <c r="I37" i="9"/>
  <c r="AO37" i="9"/>
  <c r="AB37" i="9"/>
  <c r="T37" i="9"/>
  <c r="L37" i="9"/>
  <c r="AL37" i="9"/>
  <c r="W37" i="9"/>
  <c r="M37" i="9"/>
  <c r="AT37" i="9"/>
  <c r="U37" i="9"/>
  <c r="AP37" i="9"/>
  <c r="Y37" i="9"/>
  <c r="O37" i="9"/>
  <c r="K37" i="9"/>
  <c r="AV37" i="9"/>
  <c r="Q37" i="9"/>
  <c r="AS37" i="9"/>
  <c r="P37" i="9"/>
  <c r="AR37" i="9"/>
  <c r="N37" i="9"/>
  <c r="V37" i="9"/>
  <c r="AL47" i="9"/>
  <c r="AM50" i="9"/>
  <c r="AQ6" i="9"/>
  <c r="V6" i="9"/>
  <c r="N6" i="9"/>
  <c r="L6" i="9"/>
  <c r="U6" i="9"/>
  <c r="AN6" i="9"/>
  <c r="AP7" i="9"/>
  <c r="U7" i="9"/>
  <c r="M7" i="9"/>
  <c r="L7" i="9"/>
  <c r="V7" i="9"/>
  <c r="AN7" i="9"/>
  <c r="AO8" i="9"/>
  <c r="AB8" i="9"/>
  <c r="T8" i="9"/>
  <c r="L8" i="9"/>
  <c r="M8" i="9"/>
  <c r="V8" i="9"/>
  <c r="AN8" i="9"/>
  <c r="AV9" i="9"/>
  <c r="AU10" i="9"/>
  <c r="AM10" i="9"/>
  <c r="Z10" i="9"/>
  <c r="R10" i="9"/>
  <c r="I10" i="9"/>
  <c r="L10" i="9"/>
  <c r="U10" i="9"/>
  <c r="AN10" i="9"/>
  <c r="AT11" i="9"/>
  <c r="AL11" i="9"/>
  <c r="Y11" i="9"/>
  <c r="Q11" i="9"/>
  <c r="H11" i="9"/>
  <c r="L11" i="9"/>
  <c r="U11" i="9"/>
  <c r="AN11" i="9"/>
  <c r="AS12" i="9"/>
  <c r="X12" i="9"/>
  <c r="P12" i="9"/>
  <c r="G12" i="9"/>
  <c r="L12" i="9"/>
  <c r="U12" i="9"/>
  <c r="AN12" i="9"/>
  <c r="AR13" i="9"/>
  <c r="W13" i="9"/>
  <c r="O13" i="9"/>
  <c r="L13" i="9"/>
  <c r="U13" i="9"/>
  <c r="AN13" i="9"/>
  <c r="AQ14" i="9"/>
  <c r="V14" i="9"/>
  <c r="N14" i="9"/>
  <c r="L14" i="9"/>
  <c r="U14" i="9"/>
  <c r="AN14" i="9"/>
  <c r="AP15" i="9"/>
  <c r="U15" i="9"/>
  <c r="M15" i="9"/>
  <c r="L15" i="9"/>
  <c r="V15" i="9"/>
  <c r="AN15" i="9"/>
  <c r="AO16" i="9"/>
  <c r="AB16" i="9"/>
  <c r="T16" i="9"/>
  <c r="L16" i="9"/>
  <c r="M16" i="9"/>
  <c r="V16" i="9"/>
  <c r="AN16" i="9"/>
  <c r="AV17" i="9"/>
  <c r="AU18" i="9"/>
  <c r="AM18" i="9"/>
  <c r="Z18" i="9"/>
  <c r="R18" i="9"/>
  <c r="I18" i="9"/>
  <c r="L18" i="9"/>
  <c r="U18" i="9"/>
  <c r="AN18" i="9"/>
  <c r="AT19" i="9"/>
  <c r="AL19" i="9"/>
  <c r="Y19" i="9"/>
  <c r="Q19" i="9"/>
  <c r="H19" i="9"/>
  <c r="L19" i="9"/>
  <c r="U19" i="9"/>
  <c r="AN19" i="9"/>
  <c r="AS20" i="9"/>
  <c r="X20" i="9"/>
  <c r="P20" i="9"/>
  <c r="G20" i="9"/>
  <c r="L20" i="9"/>
  <c r="U20" i="9"/>
  <c r="AN20" i="9"/>
  <c r="AR21" i="9"/>
  <c r="W21" i="9"/>
  <c r="O21" i="9"/>
  <c r="L21" i="9"/>
  <c r="U21" i="9"/>
  <c r="AN21" i="9"/>
  <c r="AQ22" i="9"/>
  <c r="V22" i="9"/>
  <c r="N22" i="9"/>
  <c r="L22" i="9"/>
  <c r="U22" i="9"/>
  <c r="AN22" i="9"/>
  <c r="AP23" i="9"/>
  <c r="U23" i="9"/>
  <c r="M23" i="9"/>
  <c r="L23" i="9"/>
  <c r="V23" i="9"/>
  <c r="AN23" i="9"/>
  <c r="AO24" i="9"/>
  <c r="AB24" i="9"/>
  <c r="T24" i="9"/>
  <c r="L24" i="9"/>
  <c r="M24" i="9"/>
  <c r="V24" i="9"/>
  <c r="AN24" i="9"/>
  <c r="AV25" i="9"/>
  <c r="AU26" i="9"/>
  <c r="AM26" i="9"/>
  <c r="Z26" i="9"/>
  <c r="R26" i="9"/>
  <c r="I26" i="9"/>
  <c r="L26" i="9"/>
  <c r="U26" i="9"/>
  <c r="AN26" i="9"/>
  <c r="AT27" i="9"/>
  <c r="AL27" i="9"/>
  <c r="Y27" i="9"/>
  <c r="Q27" i="9"/>
  <c r="H27" i="9"/>
  <c r="L27" i="9"/>
  <c r="U27" i="9"/>
  <c r="AN27" i="9"/>
  <c r="AP28" i="9"/>
  <c r="U28" i="9"/>
  <c r="M28" i="9"/>
  <c r="AT28" i="9"/>
  <c r="AA28" i="9"/>
  <c r="R28" i="9"/>
  <c r="H28" i="9"/>
  <c r="N28" i="9"/>
  <c r="X28" i="9"/>
  <c r="AM28" i="9"/>
  <c r="AO29" i="9"/>
  <c r="AB29" i="9"/>
  <c r="T29" i="9"/>
  <c r="L29" i="9"/>
  <c r="AT29" i="9"/>
  <c r="AA29" i="9"/>
  <c r="R29" i="9"/>
  <c r="H29" i="9"/>
  <c r="N29" i="9"/>
  <c r="X29" i="9"/>
  <c r="AM29" i="9"/>
  <c r="AV30" i="9"/>
  <c r="K41" i="9"/>
  <c r="I42" i="9"/>
  <c r="M49" i="9"/>
  <c r="P50" i="9"/>
  <c r="Q52" i="9"/>
  <c r="H54" i="9"/>
  <c r="AL54" i="9"/>
  <c r="AO56" i="9"/>
  <c r="AB56" i="9"/>
  <c r="T56" i="9"/>
  <c r="L56" i="9"/>
  <c r="AP56" i="9"/>
  <c r="W56" i="9"/>
  <c r="N56" i="9"/>
  <c r="AR56" i="9"/>
  <c r="Y56" i="9"/>
  <c r="P56" i="9"/>
  <c r="AV56" i="9"/>
  <c r="AA56" i="9"/>
  <c r="O56" i="9"/>
  <c r="AU56" i="9"/>
  <c r="Z56" i="9"/>
  <c r="M56" i="9"/>
  <c r="AT56" i="9"/>
  <c r="X56" i="9"/>
  <c r="K56" i="9"/>
  <c r="AM56" i="9"/>
  <c r="R56" i="9"/>
  <c r="AN56" i="9"/>
  <c r="S56" i="9"/>
  <c r="Q60" i="9"/>
  <c r="H62" i="9"/>
  <c r="AS62" i="9"/>
  <c r="AL39" i="9"/>
  <c r="W41" i="9"/>
  <c r="AT41" i="9"/>
  <c r="X42" i="9"/>
  <c r="AO42" i="9"/>
  <c r="AS48" i="9"/>
  <c r="AQ49" i="9"/>
  <c r="V49" i="9"/>
  <c r="N49" i="9"/>
  <c r="AS49" i="9"/>
  <c r="X49" i="9"/>
  <c r="P49" i="9"/>
  <c r="G49" i="9"/>
  <c r="AR49" i="9"/>
  <c r="AB49" i="9"/>
  <c r="R49" i="9"/>
  <c r="AP49" i="9"/>
  <c r="AA49" i="9"/>
  <c r="Q49" i="9"/>
  <c r="AO49" i="9"/>
  <c r="Z49" i="9"/>
  <c r="O49" i="9"/>
  <c r="AU49" i="9"/>
  <c r="T49" i="9"/>
  <c r="I49" i="9"/>
  <c r="AL49" i="9"/>
  <c r="U49" i="9"/>
  <c r="AP50" i="9"/>
  <c r="U50" i="9"/>
  <c r="M50" i="9"/>
  <c r="AR50" i="9"/>
  <c r="W50" i="9"/>
  <c r="O50" i="9"/>
  <c r="AT50" i="9"/>
  <c r="S50" i="9"/>
  <c r="H50" i="9"/>
  <c r="AS50" i="9"/>
  <c r="AB50" i="9"/>
  <c r="R50" i="9"/>
  <c r="G50" i="9"/>
  <c r="AQ50" i="9"/>
  <c r="AA50" i="9"/>
  <c r="Q50" i="9"/>
  <c r="AV50" i="9"/>
  <c r="AL50" i="9"/>
  <c r="V50" i="9"/>
  <c r="K50" i="9"/>
  <c r="L50" i="9"/>
  <c r="Z50" i="9"/>
  <c r="AS52" i="9"/>
  <c r="X52" i="9"/>
  <c r="P52" i="9"/>
  <c r="G52" i="9"/>
  <c r="AO52" i="9"/>
  <c r="V52" i="9"/>
  <c r="M52" i="9"/>
  <c r="AQ52" i="9"/>
  <c r="Y52" i="9"/>
  <c r="O52" i="9"/>
  <c r="AV52" i="9"/>
  <c r="AA52" i="9"/>
  <c r="N52" i="9"/>
  <c r="AU52" i="9"/>
  <c r="Z52" i="9"/>
  <c r="L52" i="9"/>
  <c r="AT52" i="9"/>
  <c r="W52" i="9"/>
  <c r="K52" i="9"/>
  <c r="AM52" i="9"/>
  <c r="R52" i="9"/>
  <c r="AN52" i="9"/>
  <c r="S52" i="9"/>
  <c r="U54" i="9"/>
  <c r="AS60" i="9"/>
  <c r="X60" i="9"/>
  <c r="P60" i="9"/>
  <c r="G60" i="9"/>
  <c r="AO60" i="9"/>
  <c r="V60" i="9"/>
  <c r="M60" i="9"/>
  <c r="AQ60" i="9"/>
  <c r="Y60" i="9"/>
  <c r="O60" i="9"/>
  <c r="AV60" i="9"/>
  <c r="AA60" i="9"/>
  <c r="N60" i="9"/>
  <c r="AU60" i="9"/>
  <c r="Z60" i="9"/>
  <c r="L60" i="9"/>
  <c r="AT60" i="9"/>
  <c r="W60" i="9"/>
  <c r="K60" i="9"/>
  <c r="AM60" i="9"/>
  <c r="R60" i="9"/>
  <c r="AN60" i="9"/>
  <c r="S60" i="9"/>
  <c r="U62" i="9"/>
  <c r="AQ76" i="9"/>
  <c r="Y41" i="9"/>
  <c r="Y42" i="9"/>
  <c r="AB54" i="9"/>
  <c r="AV57" i="9"/>
  <c r="AB62" i="9"/>
  <c r="AV65" i="9"/>
  <c r="AQ75" i="9"/>
  <c r="AS94" i="9"/>
  <c r="AS40" i="9"/>
  <c r="AQ41" i="9"/>
  <c r="V41" i="9"/>
  <c r="N41" i="9"/>
  <c r="AS41" i="9"/>
  <c r="X41" i="9"/>
  <c r="P41" i="9"/>
  <c r="G41" i="9"/>
  <c r="AR41" i="9"/>
  <c r="AB41" i="9"/>
  <c r="R41" i="9"/>
  <c r="AP41" i="9"/>
  <c r="AA41" i="9"/>
  <c r="Q41" i="9"/>
  <c r="AO41" i="9"/>
  <c r="Z41" i="9"/>
  <c r="O41" i="9"/>
  <c r="AU41" i="9"/>
  <c r="T41" i="9"/>
  <c r="I41" i="9"/>
  <c r="AL41" i="9"/>
  <c r="U41" i="9"/>
  <c r="AP42" i="9"/>
  <c r="U42" i="9"/>
  <c r="M42" i="9"/>
  <c r="AR42" i="9"/>
  <c r="W42" i="9"/>
  <c r="O42" i="9"/>
  <c r="AT42" i="9"/>
  <c r="S42" i="9"/>
  <c r="H42" i="9"/>
  <c r="AS42" i="9"/>
  <c r="AB42" i="9"/>
  <c r="R42" i="9"/>
  <c r="G42" i="9"/>
  <c r="AQ42" i="9"/>
  <c r="AA42" i="9"/>
  <c r="Q42" i="9"/>
  <c r="AV42" i="9"/>
  <c r="AL42" i="9"/>
  <c r="V42" i="9"/>
  <c r="K42" i="9"/>
  <c r="L42" i="9"/>
  <c r="Z42" i="9"/>
  <c r="AQ54" i="9"/>
  <c r="V54" i="9"/>
  <c r="N54" i="9"/>
  <c r="AO54" i="9"/>
  <c r="W54" i="9"/>
  <c r="M54" i="9"/>
  <c r="AR54" i="9"/>
  <c r="Y54" i="9"/>
  <c r="P54" i="9"/>
  <c r="AV54" i="9"/>
  <c r="AA54" i="9"/>
  <c r="O54" i="9"/>
  <c r="AU54" i="9"/>
  <c r="Z54" i="9"/>
  <c r="L54" i="9"/>
  <c r="AT54" i="9"/>
  <c r="X54" i="9"/>
  <c r="K54" i="9"/>
  <c r="AM54" i="9"/>
  <c r="R54" i="9"/>
  <c r="AN54" i="9"/>
  <c r="S54" i="9"/>
  <c r="AQ62" i="9"/>
  <c r="V62" i="9"/>
  <c r="N62" i="9"/>
  <c r="AO62" i="9"/>
  <c r="W62" i="9"/>
  <c r="M62" i="9"/>
  <c r="AR62" i="9"/>
  <c r="Y62" i="9"/>
  <c r="P62" i="9"/>
  <c r="AV62" i="9"/>
  <c r="AA62" i="9"/>
  <c r="O62" i="9"/>
  <c r="AU62" i="9"/>
  <c r="Z62" i="9"/>
  <c r="L62" i="9"/>
  <c r="AT62" i="9"/>
  <c r="X62" i="9"/>
  <c r="K62" i="9"/>
  <c r="AM62" i="9"/>
  <c r="R62" i="9"/>
  <c r="AL62" i="9"/>
  <c r="AN62" i="9"/>
  <c r="S62" i="9"/>
  <c r="AU144" i="9"/>
  <c r="AM144" i="9"/>
  <c r="Z144" i="9"/>
  <c r="R144" i="9"/>
  <c r="I144" i="9"/>
  <c r="AO144" i="9"/>
  <c r="AB144" i="9"/>
  <c r="T144" i="9"/>
  <c r="L144" i="9"/>
  <c r="AV144" i="9"/>
  <c r="V144" i="9"/>
  <c r="K144" i="9"/>
  <c r="AP144" i="9"/>
  <c r="Y144" i="9"/>
  <c r="O144" i="9"/>
  <c r="AL144" i="9"/>
  <c r="W144" i="9"/>
  <c r="G144" i="9"/>
  <c r="U144" i="9"/>
  <c r="AQ144" i="9"/>
  <c r="AA144" i="9"/>
  <c r="M144" i="9"/>
  <c r="AR144" i="9"/>
  <c r="X144" i="9"/>
  <c r="AN144" i="9"/>
  <c r="S144" i="9"/>
  <c r="Q144" i="9"/>
  <c r="AT144" i="9"/>
  <c r="P144" i="9"/>
  <c r="N144" i="9"/>
  <c r="H144" i="9"/>
  <c r="AS144" i="9"/>
  <c r="AO43" i="9"/>
  <c r="AB43" i="9"/>
  <c r="T43" i="9"/>
  <c r="L43" i="9"/>
  <c r="AQ43" i="9"/>
  <c r="V43" i="9"/>
  <c r="N43" i="9"/>
  <c r="AU43" i="9"/>
  <c r="U43" i="9"/>
  <c r="I43" i="9"/>
  <c r="AT43" i="9"/>
  <c r="S43" i="9"/>
  <c r="H43" i="9"/>
  <c r="AS43" i="9"/>
  <c r="R43" i="9"/>
  <c r="G43" i="9"/>
  <c r="AM43" i="9"/>
  <c r="X43" i="9"/>
  <c r="M43" i="9"/>
  <c r="Y43" i="9"/>
  <c r="AN43" i="9"/>
  <c r="AU45" i="9"/>
  <c r="AM45" i="9"/>
  <c r="Z45" i="9"/>
  <c r="R45" i="9"/>
  <c r="I45" i="9"/>
  <c r="AO45" i="9"/>
  <c r="AB45" i="9"/>
  <c r="T45" i="9"/>
  <c r="L45" i="9"/>
  <c r="AL45" i="9"/>
  <c r="W45" i="9"/>
  <c r="M45" i="9"/>
  <c r="AV45" i="9"/>
  <c r="V45" i="9"/>
  <c r="K45" i="9"/>
  <c r="AT45" i="9"/>
  <c r="U45" i="9"/>
  <c r="H45" i="9"/>
  <c r="AP45" i="9"/>
  <c r="Y45" i="9"/>
  <c r="O45" i="9"/>
  <c r="X45" i="9"/>
  <c r="AN45" i="9"/>
  <c r="AT51" i="9"/>
  <c r="AO51" i="9"/>
  <c r="AB51" i="9"/>
  <c r="T51" i="9"/>
  <c r="L51" i="9"/>
  <c r="AQ51" i="9"/>
  <c r="V51" i="9"/>
  <c r="N51" i="9"/>
  <c r="AV51" i="9"/>
  <c r="U51" i="9"/>
  <c r="I51" i="9"/>
  <c r="AU51" i="9"/>
  <c r="S51" i="9"/>
  <c r="H51" i="9"/>
  <c r="AS51" i="9"/>
  <c r="R51" i="9"/>
  <c r="G51" i="9"/>
  <c r="AM51" i="9"/>
  <c r="X51" i="9"/>
  <c r="M51" i="9"/>
  <c r="Y51" i="9"/>
  <c r="AN51" i="9"/>
  <c r="AQ67" i="9"/>
  <c r="R92" i="9"/>
  <c r="AP93" i="9"/>
  <c r="M96" i="9"/>
  <c r="AN96" i="9"/>
  <c r="AU99" i="9"/>
  <c r="AV95" i="9"/>
  <c r="AQ92" i="9"/>
  <c r="V92" i="9"/>
  <c r="N92" i="9"/>
  <c r="AO92" i="9"/>
  <c r="AB92" i="9"/>
  <c r="T92" i="9"/>
  <c r="L92" i="9"/>
  <c r="AS92" i="9"/>
  <c r="X92" i="9"/>
  <c r="P92" i="9"/>
  <c r="G92" i="9"/>
  <c r="AV92" i="9"/>
  <c r="Y92" i="9"/>
  <c r="K92" i="9"/>
  <c r="AU92" i="9"/>
  <c r="W92" i="9"/>
  <c r="I92" i="9"/>
  <c r="AT92" i="9"/>
  <c r="U92" i="9"/>
  <c r="H92" i="9"/>
  <c r="AM92" i="9"/>
  <c r="AA92" i="9"/>
  <c r="O92" i="9"/>
  <c r="AN92" i="9"/>
  <c r="Q92" i="9"/>
  <c r="AL92" i="9"/>
  <c r="M92" i="9"/>
  <c r="AR92" i="9"/>
  <c r="S92" i="9"/>
  <c r="AU96" i="9"/>
  <c r="AM96" i="9"/>
  <c r="Z96" i="9"/>
  <c r="R96" i="9"/>
  <c r="I96" i="9"/>
  <c r="AS96" i="9"/>
  <c r="X96" i="9"/>
  <c r="P96" i="9"/>
  <c r="G96" i="9"/>
  <c r="AO96" i="9"/>
  <c r="AB96" i="9"/>
  <c r="T96" i="9"/>
  <c r="L96" i="9"/>
  <c r="AV96" i="9"/>
  <c r="W96" i="9"/>
  <c r="K96" i="9"/>
  <c r="AT96" i="9"/>
  <c r="V96" i="9"/>
  <c r="H96" i="9"/>
  <c r="AR96" i="9"/>
  <c r="U96" i="9"/>
  <c r="AL96" i="9"/>
  <c r="AA96" i="9"/>
  <c r="N96" i="9"/>
  <c r="Y96" i="9"/>
  <c r="AQ96" i="9"/>
  <c r="S96" i="9"/>
  <c r="AP96" i="9"/>
  <c r="Q96" i="9"/>
  <c r="AT100" i="9"/>
  <c r="AL100" i="9"/>
  <c r="AR100" i="9"/>
  <c r="V100" i="9"/>
  <c r="N100" i="9"/>
  <c r="AQ100" i="9"/>
  <c r="U100" i="9"/>
  <c r="M100" i="9"/>
  <c r="AP100" i="9"/>
  <c r="AB100" i="9"/>
  <c r="T100" i="9"/>
  <c r="L100" i="9"/>
  <c r="AU100" i="9"/>
  <c r="X100" i="9"/>
  <c r="P100" i="9"/>
  <c r="G100" i="9"/>
  <c r="AA100" i="9"/>
  <c r="K100" i="9"/>
  <c r="Z100" i="9"/>
  <c r="I100" i="9"/>
  <c r="AV100" i="9"/>
  <c r="Y100" i="9"/>
  <c r="H100" i="9"/>
  <c r="AM100" i="9"/>
  <c r="Q100" i="9"/>
  <c r="S100" i="9"/>
  <c r="R100" i="9"/>
  <c r="O100" i="9"/>
  <c r="W100" i="9"/>
  <c r="AS100" i="9"/>
  <c r="AR70" i="9"/>
  <c r="AP92" i="9"/>
  <c r="AR71" i="9"/>
  <c r="AN91" i="9"/>
  <c r="AP109" i="9"/>
  <c r="AV104" i="9"/>
  <c r="AS108" i="9"/>
  <c r="K9" i="9"/>
  <c r="S9" i="9"/>
  <c r="AA9" i="9"/>
  <c r="AN9" i="9"/>
  <c r="K17" i="9"/>
  <c r="S17" i="9"/>
  <c r="AA17" i="9"/>
  <c r="AN17" i="9"/>
  <c r="K25" i="9"/>
  <c r="S25" i="9"/>
  <c r="AA25" i="9"/>
  <c r="AN25" i="9"/>
  <c r="AV36" i="9"/>
  <c r="Q39" i="9"/>
  <c r="AB39" i="9"/>
  <c r="AQ39" i="9"/>
  <c r="G40" i="9"/>
  <c r="S40" i="9"/>
  <c r="AV44" i="9"/>
  <c r="Q47" i="9"/>
  <c r="AB47" i="9"/>
  <c r="AQ47" i="9"/>
  <c r="G48" i="9"/>
  <c r="S48" i="9"/>
  <c r="AQ68" i="9"/>
  <c r="M84" i="9"/>
  <c r="P91" i="9"/>
  <c r="AU105" i="9"/>
  <c r="AM105" i="9"/>
  <c r="Z105" i="9"/>
  <c r="R105" i="9"/>
  <c r="I105" i="9"/>
  <c r="AO105" i="9"/>
  <c r="AB105" i="9"/>
  <c r="T105" i="9"/>
  <c r="L105" i="9"/>
  <c r="AS105" i="9"/>
  <c r="S105" i="9"/>
  <c r="G105" i="9"/>
  <c r="AR105" i="9"/>
  <c r="Q105" i="9"/>
  <c r="AQ105" i="9"/>
  <c r="AA105" i="9"/>
  <c r="P105" i="9"/>
  <c r="AV105" i="9"/>
  <c r="V105" i="9"/>
  <c r="K105" i="9"/>
  <c r="N105" i="9"/>
  <c r="M105" i="9"/>
  <c r="AT105" i="9"/>
  <c r="H105" i="9"/>
  <c r="U105" i="9"/>
  <c r="L39" i="9"/>
  <c r="V39" i="9"/>
  <c r="AR40" i="9"/>
  <c r="W40" i="9"/>
  <c r="O40" i="9"/>
  <c r="AT40" i="9"/>
  <c r="AL40" i="9"/>
  <c r="Y40" i="9"/>
  <c r="Q40" i="9"/>
  <c r="H40" i="9"/>
  <c r="M40" i="9"/>
  <c r="X40" i="9"/>
  <c r="AN40" i="9"/>
  <c r="L47" i="9"/>
  <c r="V47" i="9"/>
  <c r="AR48" i="9"/>
  <c r="W48" i="9"/>
  <c r="O48" i="9"/>
  <c r="AT48" i="9"/>
  <c r="AL48" i="9"/>
  <c r="Y48" i="9"/>
  <c r="Q48" i="9"/>
  <c r="H48" i="9"/>
  <c r="M48" i="9"/>
  <c r="X48" i="9"/>
  <c r="AN48" i="9"/>
  <c r="AR72" i="9"/>
  <c r="AQ77" i="9"/>
  <c r="AQ84" i="9"/>
  <c r="V84" i="9"/>
  <c r="N84" i="9"/>
  <c r="AS84" i="9"/>
  <c r="X84" i="9"/>
  <c r="P84" i="9"/>
  <c r="G84" i="9"/>
  <c r="AT84" i="9"/>
  <c r="S84" i="9"/>
  <c r="H84" i="9"/>
  <c r="AR84" i="9"/>
  <c r="AB84" i="9"/>
  <c r="R84" i="9"/>
  <c r="AP84" i="9"/>
  <c r="AA84" i="9"/>
  <c r="Q84" i="9"/>
  <c r="AV84" i="9"/>
  <c r="AL84" i="9"/>
  <c r="U84" i="9"/>
  <c r="K84" i="9"/>
  <c r="Y84" i="9"/>
  <c r="AN84" i="9"/>
  <c r="AV89" i="9"/>
  <c r="AR90" i="9"/>
  <c r="AR91" i="9"/>
  <c r="W91" i="9"/>
  <c r="O91" i="9"/>
  <c r="AP91" i="9"/>
  <c r="U91" i="9"/>
  <c r="M91" i="9"/>
  <c r="AT91" i="9"/>
  <c r="AL91" i="9"/>
  <c r="Y91" i="9"/>
  <c r="Q91" i="9"/>
  <c r="H91" i="9"/>
  <c r="AS91" i="9"/>
  <c r="T91" i="9"/>
  <c r="G91" i="9"/>
  <c r="AQ91" i="9"/>
  <c r="S91" i="9"/>
  <c r="AO91" i="9"/>
  <c r="R91" i="9"/>
  <c r="AV91" i="9"/>
  <c r="X91" i="9"/>
  <c r="K91" i="9"/>
  <c r="AB91" i="9"/>
  <c r="AM101" i="9"/>
  <c r="AS39" i="9"/>
  <c r="X39" i="9"/>
  <c r="P39" i="9"/>
  <c r="G39" i="9"/>
  <c r="AU39" i="9"/>
  <c r="AM39" i="9"/>
  <c r="Z39" i="9"/>
  <c r="R39" i="9"/>
  <c r="I39" i="9"/>
  <c r="M39" i="9"/>
  <c r="W39" i="9"/>
  <c r="AN39" i="9"/>
  <c r="AS47" i="9"/>
  <c r="X47" i="9"/>
  <c r="P47" i="9"/>
  <c r="G47" i="9"/>
  <c r="AU47" i="9"/>
  <c r="AM47" i="9"/>
  <c r="Z47" i="9"/>
  <c r="R47" i="9"/>
  <c r="I47" i="9"/>
  <c r="M47" i="9"/>
  <c r="W47" i="9"/>
  <c r="AN47" i="9"/>
  <c r="N48" i="9"/>
  <c r="Z48" i="9"/>
  <c r="AO48" i="9"/>
  <c r="AR78" i="9"/>
  <c r="AR82" i="9"/>
  <c r="Z84" i="9"/>
  <c r="AO84" i="9"/>
  <c r="I91" i="9"/>
  <c r="AT102" i="9"/>
  <c r="AT103" i="9"/>
  <c r="AS130" i="9"/>
  <c r="X130" i="9"/>
  <c r="P130" i="9"/>
  <c r="G130" i="9"/>
  <c r="AP130" i="9"/>
  <c r="W130" i="9"/>
  <c r="N130" i="9"/>
  <c r="AT130" i="9"/>
  <c r="T130" i="9"/>
  <c r="I130" i="9"/>
  <c r="AR130" i="9"/>
  <c r="S130" i="9"/>
  <c r="H130" i="9"/>
  <c r="AQ130" i="9"/>
  <c r="AB130" i="9"/>
  <c r="R130" i="9"/>
  <c r="AV130" i="9"/>
  <c r="AL130" i="9"/>
  <c r="V130" i="9"/>
  <c r="L130" i="9"/>
  <c r="O130" i="9"/>
  <c r="M130" i="9"/>
  <c r="AU130" i="9"/>
  <c r="K130" i="9"/>
  <c r="U130" i="9"/>
  <c r="Q130" i="9"/>
  <c r="AN130" i="9"/>
  <c r="Z130" i="9"/>
  <c r="AT38" i="9"/>
  <c r="N39" i="9"/>
  <c r="Y39" i="9"/>
  <c r="AO39" i="9"/>
  <c r="P40" i="9"/>
  <c r="AA40" i="9"/>
  <c r="AP40" i="9"/>
  <c r="AT46" i="9"/>
  <c r="N47" i="9"/>
  <c r="Y47" i="9"/>
  <c r="AO47" i="9"/>
  <c r="P48" i="9"/>
  <c r="AA48" i="9"/>
  <c r="AP48" i="9"/>
  <c r="AQ66" i="9"/>
  <c r="AQ74" i="9"/>
  <c r="AO79" i="9"/>
  <c r="AV97" i="9"/>
  <c r="K30" i="9"/>
  <c r="S30" i="9"/>
  <c r="AA30" i="9"/>
  <c r="AN30" i="9"/>
  <c r="M36" i="9"/>
  <c r="U36" i="9"/>
  <c r="AP36" i="9"/>
  <c r="K38" i="9"/>
  <c r="S38" i="9"/>
  <c r="AA38" i="9"/>
  <c r="AN38" i="9"/>
  <c r="AV38" i="9"/>
  <c r="M44" i="9"/>
  <c r="U44" i="9"/>
  <c r="AP44" i="9"/>
  <c r="K46" i="9"/>
  <c r="S46" i="9"/>
  <c r="AA46" i="9"/>
  <c r="AN46" i="9"/>
  <c r="AV46" i="9"/>
  <c r="O66" i="9"/>
  <c r="X66" i="9"/>
  <c r="O67" i="9"/>
  <c r="X67" i="9"/>
  <c r="O68" i="9"/>
  <c r="Y68" i="9"/>
  <c r="P69" i="9"/>
  <c r="Y69" i="9"/>
  <c r="P70" i="9"/>
  <c r="Y70" i="9"/>
  <c r="P71" i="9"/>
  <c r="Y71" i="9"/>
  <c r="P72" i="9"/>
  <c r="Y72" i="9"/>
  <c r="O74" i="9"/>
  <c r="X74" i="9"/>
  <c r="O75" i="9"/>
  <c r="X75" i="9"/>
  <c r="O76" i="9"/>
  <c r="Y76" i="9"/>
  <c r="P77" i="9"/>
  <c r="Y77" i="9"/>
  <c r="P78" i="9"/>
  <c r="Y78" i="9"/>
  <c r="P79" i="9"/>
  <c r="Y79" i="9"/>
  <c r="S82" i="9"/>
  <c r="AO86" i="9"/>
  <c r="AB86" i="9"/>
  <c r="T86" i="9"/>
  <c r="L86" i="9"/>
  <c r="AQ86" i="9"/>
  <c r="V86" i="9"/>
  <c r="N86" i="9"/>
  <c r="O86" i="9"/>
  <c r="Y86" i="9"/>
  <c r="AN86" i="9"/>
  <c r="T90" i="9"/>
  <c r="G94" i="9"/>
  <c r="U94" i="9"/>
  <c r="AS98" i="9"/>
  <c r="X98" i="9"/>
  <c r="P98" i="9"/>
  <c r="G98" i="9"/>
  <c r="AR98" i="9"/>
  <c r="W98" i="9"/>
  <c r="O98" i="9"/>
  <c r="AQ98" i="9"/>
  <c r="V98" i="9"/>
  <c r="N98" i="9"/>
  <c r="AU98" i="9"/>
  <c r="AM98" i="9"/>
  <c r="Z98" i="9"/>
  <c r="R98" i="9"/>
  <c r="I98" i="9"/>
  <c r="S98" i="9"/>
  <c r="AN98" i="9"/>
  <c r="I99" i="9"/>
  <c r="Z99" i="9"/>
  <c r="K101" i="9"/>
  <c r="K102" i="9"/>
  <c r="G108" i="9"/>
  <c r="M124" i="9"/>
  <c r="AP125" i="9"/>
  <c r="U125" i="9"/>
  <c r="M125" i="9"/>
  <c r="AR125" i="9"/>
  <c r="Y125" i="9"/>
  <c r="P125" i="9"/>
  <c r="AQ125" i="9"/>
  <c r="X125" i="9"/>
  <c r="O125" i="9"/>
  <c r="AO125" i="9"/>
  <c r="W125" i="9"/>
  <c r="N125" i="9"/>
  <c r="AT125" i="9"/>
  <c r="AA125" i="9"/>
  <c r="R125" i="9"/>
  <c r="H125" i="9"/>
  <c r="AV125" i="9"/>
  <c r="T125" i="9"/>
  <c r="AU125" i="9"/>
  <c r="S125" i="9"/>
  <c r="AS125" i="9"/>
  <c r="Q125" i="9"/>
  <c r="Z125" i="9"/>
  <c r="G125" i="9"/>
  <c r="AO126" i="9"/>
  <c r="AQ126" i="9"/>
  <c r="AB126" i="9"/>
  <c r="T126" i="9"/>
  <c r="L126" i="9"/>
  <c r="AT126" i="9"/>
  <c r="Y126" i="9"/>
  <c r="P126" i="9"/>
  <c r="AS126" i="9"/>
  <c r="X126" i="9"/>
  <c r="O126" i="9"/>
  <c r="AR126" i="9"/>
  <c r="W126" i="9"/>
  <c r="N126" i="9"/>
  <c r="AV126" i="9"/>
  <c r="AL126" i="9"/>
  <c r="AA126" i="9"/>
  <c r="R126" i="9"/>
  <c r="H126" i="9"/>
  <c r="U126" i="9"/>
  <c r="S126" i="9"/>
  <c r="AU126" i="9"/>
  <c r="Q126" i="9"/>
  <c r="Z126" i="9"/>
  <c r="G126" i="9"/>
  <c r="AQ132" i="9"/>
  <c r="V132" i="9"/>
  <c r="N132" i="9"/>
  <c r="AP132" i="9"/>
  <c r="X132" i="9"/>
  <c r="O132" i="9"/>
  <c r="AT132" i="9"/>
  <c r="T132" i="9"/>
  <c r="I132" i="9"/>
  <c r="AS132" i="9"/>
  <c r="S132" i="9"/>
  <c r="H132" i="9"/>
  <c r="AR132" i="9"/>
  <c r="AB132" i="9"/>
  <c r="R132" i="9"/>
  <c r="G132" i="9"/>
  <c r="AV132" i="9"/>
  <c r="AL132" i="9"/>
  <c r="W132" i="9"/>
  <c r="L132" i="9"/>
  <c r="P132" i="9"/>
  <c r="M132" i="9"/>
  <c r="AU132" i="9"/>
  <c r="K132" i="9"/>
  <c r="U132" i="9"/>
  <c r="AS82" i="9"/>
  <c r="X82" i="9"/>
  <c r="P82" i="9"/>
  <c r="G82" i="9"/>
  <c r="AU82" i="9"/>
  <c r="AM82" i="9"/>
  <c r="Z82" i="9"/>
  <c r="R82" i="9"/>
  <c r="I82" i="9"/>
  <c r="M82" i="9"/>
  <c r="W82" i="9"/>
  <c r="AN82" i="9"/>
  <c r="AO150" i="9"/>
  <c r="AB150" i="9"/>
  <c r="T150" i="9"/>
  <c r="L150" i="9"/>
  <c r="AU150" i="9"/>
  <c r="AM150" i="9"/>
  <c r="Z150" i="9"/>
  <c r="R150" i="9"/>
  <c r="I150" i="9"/>
  <c r="AQ150" i="9"/>
  <c r="V150" i="9"/>
  <c r="N150" i="9"/>
  <c r="AL150" i="9"/>
  <c r="AA150" i="9"/>
  <c r="O150" i="9"/>
  <c r="AR150" i="9"/>
  <c r="S150" i="9"/>
  <c r="Y150" i="9"/>
  <c r="H150" i="9"/>
  <c r="AV150" i="9"/>
  <c r="X150" i="9"/>
  <c r="G150" i="9"/>
  <c r="M150" i="9"/>
  <c r="AT150" i="9"/>
  <c r="U150" i="9"/>
  <c r="AS150" i="9"/>
  <c r="Q150" i="9"/>
  <c r="AP150" i="9"/>
  <c r="P150" i="9"/>
  <c r="W150" i="9"/>
  <c r="AN150" i="9"/>
  <c r="K150" i="9"/>
  <c r="AP172" i="9"/>
  <c r="AU66" i="9"/>
  <c r="AM66" i="9"/>
  <c r="Z66" i="9"/>
  <c r="R66" i="9"/>
  <c r="I66" i="9"/>
  <c r="L66" i="9"/>
  <c r="U66" i="9"/>
  <c r="AN66" i="9"/>
  <c r="AT67" i="9"/>
  <c r="AL67" i="9"/>
  <c r="Y67" i="9"/>
  <c r="Q67" i="9"/>
  <c r="H67" i="9"/>
  <c r="L67" i="9"/>
  <c r="U67" i="9"/>
  <c r="AN67" i="9"/>
  <c r="AS68" i="9"/>
  <c r="X68" i="9"/>
  <c r="P68" i="9"/>
  <c r="G68" i="9"/>
  <c r="L68" i="9"/>
  <c r="U68" i="9"/>
  <c r="AN68" i="9"/>
  <c r="AR69" i="9"/>
  <c r="W69" i="9"/>
  <c r="O69" i="9"/>
  <c r="L69" i="9"/>
  <c r="U69" i="9"/>
  <c r="AN69" i="9"/>
  <c r="AQ70" i="9"/>
  <c r="V70" i="9"/>
  <c r="N70" i="9"/>
  <c r="L70" i="9"/>
  <c r="U70" i="9"/>
  <c r="AN70" i="9"/>
  <c r="AP71" i="9"/>
  <c r="U71" i="9"/>
  <c r="M71" i="9"/>
  <c r="L71" i="9"/>
  <c r="V71" i="9"/>
  <c r="AN71" i="9"/>
  <c r="AO72" i="9"/>
  <c r="AB72" i="9"/>
  <c r="T72" i="9"/>
  <c r="L72" i="9"/>
  <c r="M72" i="9"/>
  <c r="V72" i="9"/>
  <c r="AN72" i="9"/>
  <c r="AV73" i="9"/>
  <c r="AU74" i="9"/>
  <c r="AM74" i="9"/>
  <c r="Z74" i="9"/>
  <c r="R74" i="9"/>
  <c r="I74" i="9"/>
  <c r="L74" i="9"/>
  <c r="U74" i="9"/>
  <c r="AN74" i="9"/>
  <c r="AT75" i="9"/>
  <c r="AL75" i="9"/>
  <c r="Y75" i="9"/>
  <c r="Q75" i="9"/>
  <c r="H75" i="9"/>
  <c r="L75" i="9"/>
  <c r="U75" i="9"/>
  <c r="AN75" i="9"/>
  <c r="AS76" i="9"/>
  <c r="X76" i="9"/>
  <c r="P76" i="9"/>
  <c r="G76" i="9"/>
  <c r="L76" i="9"/>
  <c r="U76" i="9"/>
  <c r="AN76" i="9"/>
  <c r="AR77" i="9"/>
  <c r="W77" i="9"/>
  <c r="O77" i="9"/>
  <c r="L77" i="9"/>
  <c r="U77" i="9"/>
  <c r="AN77" i="9"/>
  <c r="AQ78" i="9"/>
  <c r="V78" i="9"/>
  <c r="N78" i="9"/>
  <c r="L78" i="9"/>
  <c r="U78" i="9"/>
  <c r="AN78" i="9"/>
  <c r="AV79" i="9"/>
  <c r="AN79" i="9"/>
  <c r="AA79" i="9"/>
  <c r="AP79" i="9"/>
  <c r="U79" i="9"/>
  <c r="M79" i="9"/>
  <c r="L79" i="9"/>
  <c r="V79" i="9"/>
  <c r="AU79" i="9"/>
  <c r="AV81" i="9"/>
  <c r="N82" i="9"/>
  <c r="Y82" i="9"/>
  <c r="AO82" i="9"/>
  <c r="AS90" i="9"/>
  <c r="X90" i="9"/>
  <c r="P90" i="9"/>
  <c r="G90" i="9"/>
  <c r="AQ90" i="9"/>
  <c r="V90" i="9"/>
  <c r="N90" i="9"/>
  <c r="AU90" i="9"/>
  <c r="AM90" i="9"/>
  <c r="Z90" i="9"/>
  <c r="R90" i="9"/>
  <c r="I90" i="9"/>
  <c r="O90" i="9"/>
  <c r="AB90" i="9"/>
  <c r="AN90" i="9"/>
  <c r="AO94" i="9"/>
  <c r="AB94" i="9"/>
  <c r="T94" i="9"/>
  <c r="L94" i="9"/>
  <c r="AU94" i="9"/>
  <c r="AM94" i="9"/>
  <c r="Z94" i="9"/>
  <c r="R94" i="9"/>
  <c r="I94" i="9"/>
  <c r="AQ94" i="9"/>
  <c r="V94" i="9"/>
  <c r="N94" i="9"/>
  <c r="P94" i="9"/>
  <c r="AN94" i="9"/>
  <c r="AR99" i="9"/>
  <c r="W99" i="9"/>
  <c r="O99" i="9"/>
  <c r="AQ99" i="9"/>
  <c r="V99" i="9"/>
  <c r="N99" i="9"/>
  <c r="AP99" i="9"/>
  <c r="U99" i="9"/>
  <c r="M99" i="9"/>
  <c r="AT99" i="9"/>
  <c r="AL99" i="9"/>
  <c r="Y99" i="9"/>
  <c r="Q99" i="9"/>
  <c r="H99" i="9"/>
  <c r="S99" i="9"/>
  <c r="AN99" i="9"/>
  <c r="AS101" i="9"/>
  <c r="X101" i="9"/>
  <c r="P101" i="9"/>
  <c r="G101" i="9"/>
  <c r="AR101" i="9"/>
  <c r="Z101" i="9"/>
  <c r="Q101" i="9"/>
  <c r="AQ101" i="9"/>
  <c r="Y101" i="9"/>
  <c r="O101" i="9"/>
  <c r="AP101" i="9"/>
  <c r="W101" i="9"/>
  <c r="N101" i="9"/>
  <c r="AU101" i="9"/>
  <c r="AL101" i="9"/>
  <c r="AB101" i="9"/>
  <c r="S101" i="9"/>
  <c r="I101" i="9"/>
  <c r="U101" i="9"/>
  <c r="AP102" i="9"/>
  <c r="AR102" i="9"/>
  <c r="W102" i="9"/>
  <c r="O102" i="9"/>
  <c r="AO102" i="9"/>
  <c r="Z102" i="9"/>
  <c r="Q102" i="9"/>
  <c r="G102" i="9"/>
  <c r="AN102" i="9"/>
  <c r="Y102" i="9"/>
  <c r="P102" i="9"/>
  <c r="AM102" i="9"/>
  <c r="X102" i="9"/>
  <c r="N102" i="9"/>
  <c r="AS102" i="9"/>
  <c r="AB102" i="9"/>
  <c r="S102" i="9"/>
  <c r="I102" i="9"/>
  <c r="U102" i="9"/>
  <c r="AT106" i="9"/>
  <c r="AR108" i="9"/>
  <c r="W108" i="9"/>
  <c r="O108" i="9"/>
  <c r="AT108" i="9"/>
  <c r="AL108" i="9"/>
  <c r="Y108" i="9"/>
  <c r="Q108" i="9"/>
  <c r="H108" i="9"/>
  <c r="AM108" i="9"/>
  <c r="V108" i="9"/>
  <c r="L108" i="9"/>
  <c r="AV108" i="9"/>
  <c r="U108" i="9"/>
  <c r="K108" i="9"/>
  <c r="AU108" i="9"/>
  <c r="T108" i="9"/>
  <c r="I108" i="9"/>
  <c r="AO108" i="9"/>
  <c r="Z108" i="9"/>
  <c r="N108" i="9"/>
  <c r="X108" i="9"/>
  <c r="AN108" i="9"/>
  <c r="AQ124" i="9"/>
  <c r="V124" i="9"/>
  <c r="N124" i="9"/>
  <c r="AR124" i="9"/>
  <c r="Y124" i="9"/>
  <c r="P124" i="9"/>
  <c r="AP124" i="9"/>
  <c r="X124" i="9"/>
  <c r="O124" i="9"/>
  <c r="AO124" i="9"/>
  <c r="AT124" i="9"/>
  <c r="AA124" i="9"/>
  <c r="R124" i="9"/>
  <c r="H124" i="9"/>
  <c r="AV124" i="9"/>
  <c r="AB124" i="9"/>
  <c r="L124" i="9"/>
  <c r="AU124" i="9"/>
  <c r="Z124" i="9"/>
  <c r="K124" i="9"/>
  <c r="AS124" i="9"/>
  <c r="W124" i="9"/>
  <c r="I124" i="9"/>
  <c r="Q124" i="9"/>
  <c r="AL124" i="9"/>
  <c r="AQ134" i="9"/>
  <c r="K36" i="9"/>
  <c r="S36" i="9"/>
  <c r="AA36" i="9"/>
  <c r="AN36" i="9"/>
  <c r="AL38" i="9"/>
  <c r="K44" i="9"/>
  <c r="S44" i="9"/>
  <c r="AA44" i="9"/>
  <c r="AN44" i="9"/>
  <c r="Q46" i="9"/>
  <c r="Y46" i="9"/>
  <c r="AL46" i="9"/>
  <c r="M66" i="9"/>
  <c r="V66" i="9"/>
  <c r="AO66" i="9"/>
  <c r="M67" i="9"/>
  <c r="V67" i="9"/>
  <c r="AO67" i="9"/>
  <c r="M68" i="9"/>
  <c r="V68" i="9"/>
  <c r="AO68" i="9"/>
  <c r="M69" i="9"/>
  <c r="V69" i="9"/>
  <c r="AO69" i="9"/>
  <c r="M70" i="9"/>
  <c r="W70" i="9"/>
  <c r="AO70" i="9"/>
  <c r="N71" i="9"/>
  <c r="W71" i="9"/>
  <c r="AO71" i="9"/>
  <c r="N72" i="9"/>
  <c r="W72" i="9"/>
  <c r="AP72" i="9"/>
  <c r="M74" i="9"/>
  <c r="V74" i="9"/>
  <c r="AO74" i="9"/>
  <c r="M75" i="9"/>
  <c r="V75" i="9"/>
  <c r="AO75" i="9"/>
  <c r="M76" i="9"/>
  <c r="V76" i="9"/>
  <c r="AO76" i="9"/>
  <c r="M77" i="9"/>
  <c r="V77" i="9"/>
  <c r="AO77" i="9"/>
  <c r="M78" i="9"/>
  <c r="W78" i="9"/>
  <c r="AO78" i="9"/>
  <c r="N79" i="9"/>
  <c r="W79" i="9"/>
  <c r="AL79" i="9"/>
  <c r="AU80" i="9"/>
  <c r="AM80" i="9"/>
  <c r="Z80" i="9"/>
  <c r="R80" i="9"/>
  <c r="I80" i="9"/>
  <c r="AO80" i="9"/>
  <c r="AB80" i="9"/>
  <c r="T80" i="9"/>
  <c r="L80" i="9"/>
  <c r="N80" i="9"/>
  <c r="X80" i="9"/>
  <c r="AN80" i="9"/>
  <c r="O82" i="9"/>
  <c r="AA82" i="9"/>
  <c r="AP82" i="9"/>
  <c r="K86" i="9"/>
  <c r="W86" i="9"/>
  <c r="AL86" i="9"/>
  <c r="AV86" i="9"/>
  <c r="AU88" i="9"/>
  <c r="AM88" i="9"/>
  <c r="Z88" i="9"/>
  <c r="R88" i="9"/>
  <c r="I88" i="9"/>
  <c r="AS88" i="9"/>
  <c r="AO88" i="9"/>
  <c r="AB88" i="9"/>
  <c r="T88" i="9"/>
  <c r="L88" i="9"/>
  <c r="N88" i="9"/>
  <c r="X88" i="9"/>
  <c r="AV88" i="9"/>
  <c r="Q90" i="9"/>
  <c r="AO90" i="9"/>
  <c r="Q94" i="9"/>
  <c r="AP94" i="9"/>
  <c r="M98" i="9"/>
  <c r="T99" i="9"/>
  <c r="AO99" i="9"/>
  <c r="V101" i="9"/>
  <c r="V102" i="9"/>
  <c r="AL102" i="9"/>
  <c r="AA108" i="9"/>
  <c r="AP108" i="9"/>
  <c r="AM110" i="9"/>
  <c r="AM124" i="9"/>
  <c r="AM125" i="9"/>
  <c r="AN126" i="9"/>
  <c r="AU128" i="9"/>
  <c r="AM128" i="9"/>
  <c r="Z128" i="9"/>
  <c r="R128" i="9"/>
  <c r="I128" i="9"/>
  <c r="AP128" i="9"/>
  <c r="W128" i="9"/>
  <c r="N128" i="9"/>
  <c r="AS128" i="9"/>
  <c r="T128" i="9"/>
  <c r="H128" i="9"/>
  <c r="AR128" i="9"/>
  <c r="S128" i="9"/>
  <c r="G128" i="9"/>
  <c r="AQ128" i="9"/>
  <c r="AB128" i="9"/>
  <c r="Q128" i="9"/>
  <c r="AV128" i="9"/>
  <c r="V128" i="9"/>
  <c r="L128" i="9"/>
  <c r="O128" i="9"/>
  <c r="M128" i="9"/>
  <c r="AT128" i="9"/>
  <c r="K128" i="9"/>
  <c r="U128" i="9"/>
  <c r="AA132" i="9"/>
  <c r="AO132" i="9"/>
  <c r="K57" i="9"/>
  <c r="S57" i="9"/>
  <c r="AA57" i="9"/>
  <c r="AN57" i="9"/>
  <c r="K65" i="9"/>
  <c r="S65" i="9"/>
  <c r="AA65" i="9"/>
  <c r="AN65" i="9"/>
  <c r="K73" i="9"/>
  <c r="S73" i="9"/>
  <c r="AA73" i="9"/>
  <c r="AN73" i="9"/>
  <c r="K81" i="9"/>
  <c r="S81" i="9"/>
  <c r="AA81" i="9"/>
  <c r="AN81" i="9"/>
  <c r="M87" i="9"/>
  <c r="U87" i="9"/>
  <c r="AP87" i="9"/>
  <c r="K89" i="9"/>
  <c r="S89" i="9"/>
  <c r="AA89" i="9"/>
  <c r="AN89" i="9"/>
  <c r="O93" i="9"/>
  <c r="W93" i="9"/>
  <c r="AR93" i="9"/>
  <c r="M95" i="9"/>
  <c r="U95" i="9"/>
  <c r="AP95" i="9"/>
  <c r="K97" i="9"/>
  <c r="S97" i="9"/>
  <c r="AA97" i="9"/>
  <c r="AN97" i="9"/>
  <c r="H103" i="9"/>
  <c r="S103" i="9"/>
  <c r="AS107" i="9"/>
  <c r="X107" i="9"/>
  <c r="P107" i="9"/>
  <c r="G107" i="9"/>
  <c r="AU107" i="9"/>
  <c r="AM107" i="9"/>
  <c r="Z107" i="9"/>
  <c r="R107" i="9"/>
  <c r="I107" i="9"/>
  <c r="M107" i="9"/>
  <c r="W107" i="9"/>
  <c r="AN107" i="9"/>
  <c r="Q109" i="9"/>
  <c r="AA109" i="9"/>
  <c r="G110" i="9"/>
  <c r="R110" i="9"/>
  <c r="AB110" i="9"/>
  <c r="AS110" i="9"/>
  <c r="H111" i="9"/>
  <c r="S111" i="9"/>
  <c r="AU112" i="9"/>
  <c r="AM112" i="9"/>
  <c r="Z112" i="9"/>
  <c r="R112" i="9"/>
  <c r="I112" i="9"/>
  <c r="AQ112" i="9"/>
  <c r="X112" i="9"/>
  <c r="O112" i="9"/>
  <c r="AS112" i="9"/>
  <c r="AA112" i="9"/>
  <c r="Q112" i="9"/>
  <c r="G112" i="9"/>
  <c r="N112" i="9"/>
  <c r="AB112" i="9"/>
  <c r="AT113" i="9"/>
  <c r="AL113" i="9"/>
  <c r="Y113" i="9"/>
  <c r="Q113" i="9"/>
  <c r="H113" i="9"/>
  <c r="AQ113" i="9"/>
  <c r="X113" i="9"/>
  <c r="O113" i="9"/>
  <c r="AS113" i="9"/>
  <c r="AA113" i="9"/>
  <c r="R113" i="9"/>
  <c r="G113" i="9"/>
  <c r="N113" i="9"/>
  <c r="AB113" i="9"/>
  <c r="AS114" i="9"/>
  <c r="X114" i="9"/>
  <c r="P114" i="9"/>
  <c r="G114" i="9"/>
  <c r="AQ114" i="9"/>
  <c r="Y114" i="9"/>
  <c r="O114" i="9"/>
  <c r="AT114" i="9"/>
  <c r="AA114" i="9"/>
  <c r="R114" i="9"/>
  <c r="H114" i="9"/>
  <c r="N114" i="9"/>
  <c r="AB114" i="9"/>
  <c r="AL114" i="9"/>
  <c r="AR115" i="9"/>
  <c r="W115" i="9"/>
  <c r="O115" i="9"/>
  <c r="AQ115" i="9"/>
  <c r="Y115" i="9"/>
  <c r="P115" i="9"/>
  <c r="AT115" i="9"/>
  <c r="AA115" i="9"/>
  <c r="R115" i="9"/>
  <c r="H115" i="9"/>
  <c r="N115" i="9"/>
  <c r="AB115" i="9"/>
  <c r="AL115" i="9"/>
  <c r="AQ116" i="9"/>
  <c r="V116" i="9"/>
  <c r="N116" i="9"/>
  <c r="AR116" i="9"/>
  <c r="Y116" i="9"/>
  <c r="P116" i="9"/>
  <c r="AT116" i="9"/>
  <c r="AA116" i="9"/>
  <c r="R116" i="9"/>
  <c r="H116" i="9"/>
  <c r="O116" i="9"/>
  <c r="AB116" i="9"/>
  <c r="AL116" i="9"/>
  <c r="AP117" i="9"/>
  <c r="U117" i="9"/>
  <c r="M117" i="9"/>
  <c r="AR117" i="9"/>
  <c r="Y117" i="9"/>
  <c r="P117" i="9"/>
  <c r="AT117" i="9"/>
  <c r="AA117" i="9"/>
  <c r="R117" i="9"/>
  <c r="H117" i="9"/>
  <c r="O117" i="9"/>
  <c r="AB117" i="9"/>
  <c r="AL117" i="9"/>
  <c r="AO118" i="9"/>
  <c r="AB118" i="9"/>
  <c r="T118" i="9"/>
  <c r="L118" i="9"/>
  <c r="AR118" i="9"/>
  <c r="Y118" i="9"/>
  <c r="P118" i="9"/>
  <c r="AT118" i="9"/>
  <c r="AA118" i="9"/>
  <c r="R118" i="9"/>
  <c r="H118" i="9"/>
  <c r="O118" i="9"/>
  <c r="AL118" i="9"/>
  <c r="AV119" i="9"/>
  <c r="AU120" i="9"/>
  <c r="AM120" i="9"/>
  <c r="Z120" i="9"/>
  <c r="R120" i="9"/>
  <c r="I120" i="9"/>
  <c r="AQ120" i="9"/>
  <c r="X120" i="9"/>
  <c r="O120" i="9"/>
  <c r="AS120" i="9"/>
  <c r="AA120" i="9"/>
  <c r="Q120" i="9"/>
  <c r="G120" i="9"/>
  <c r="N120" i="9"/>
  <c r="AB120" i="9"/>
  <c r="AT121" i="9"/>
  <c r="AL121" i="9"/>
  <c r="Y121" i="9"/>
  <c r="Q121" i="9"/>
  <c r="H121" i="9"/>
  <c r="AQ121" i="9"/>
  <c r="X121" i="9"/>
  <c r="O121" i="9"/>
  <c r="AS121" i="9"/>
  <c r="AA121" i="9"/>
  <c r="R121" i="9"/>
  <c r="G121" i="9"/>
  <c r="N121" i="9"/>
  <c r="AB121" i="9"/>
  <c r="AS122" i="9"/>
  <c r="X122" i="9"/>
  <c r="P122" i="9"/>
  <c r="G122" i="9"/>
  <c r="AQ122" i="9"/>
  <c r="Y122" i="9"/>
  <c r="O122" i="9"/>
  <c r="AT122" i="9"/>
  <c r="AA122" i="9"/>
  <c r="R122" i="9"/>
  <c r="H122" i="9"/>
  <c r="N122" i="9"/>
  <c r="AB122" i="9"/>
  <c r="AL122" i="9"/>
  <c r="AR123" i="9"/>
  <c r="W123" i="9"/>
  <c r="O123" i="9"/>
  <c r="AQ123" i="9"/>
  <c r="Y123" i="9"/>
  <c r="P123" i="9"/>
  <c r="AP123" i="9"/>
  <c r="X123" i="9"/>
  <c r="N123" i="9"/>
  <c r="AT123" i="9"/>
  <c r="AA123" i="9"/>
  <c r="R123" i="9"/>
  <c r="H123" i="9"/>
  <c r="Q123" i="9"/>
  <c r="AV123" i="9"/>
  <c r="K129" i="9"/>
  <c r="AU129" i="9"/>
  <c r="K131" i="9"/>
  <c r="AU131" i="9"/>
  <c r="K133" i="9"/>
  <c r="AU133" i="9"/>
  <c r="AO142" i="9"/>
  <c r="AB142" i="9"/>
  <c r="T142" i="9"/>
  <c r="L142" i="9"/>
  <c r="AQ142" i="9"/>
  <c r="V142" i="9"/>
  <c r="N142" i="9"/>
  <c r="AT142" i="9"/>
  <c r="S142" i="9"/>
  <c r="H142" i="9"/>
  <c r="AM142" i="9"/>
  <c r="X142" i="9"/>
  <c r="M142" i="9"/>
  <c r="AS142" i="9"/>
  <c r="P142" i="9"/>
  <c r="AR142" i="9"/>
  <c r="AA142" i="9"/>
  <c r="O142" i="9"/>
  <c r="AV142" i="9"/>
  <c r="R142" i="9"/>
  <c r="K142" i="9"/>
  <c r="I142" i="9"/>
  <c r="G142" i="9"/>
  <c r="AL142" i="9"/>
  <c r="U142" i="9"/>
  <c r="AT145" i="9"/>
  <c r="K93" i="9"/>
  <c r="S93" i="9"/>
  <c r="AA93" i="9"/>
  <c r="AN93" i="9"/>
  <c r="AV93" i="9"/>
  <c r="AO103" i="9"/>
  <c r="AB103" i="9"/>
  <c r="T103" i="9"/>
  <c r="L103" i="9"/>
  <c r="AQ103" i="9"/>
  <c r="V103" i="9"/>
  <c r="N103" i="9"/>
  <c r="O103" i="9"/>
  <c r="Y103" i="9"/>
  <c r="AN103" i="9"/>
  <c r="L110" i="9"/>
  <c r="X110" i="9"/>
  <c r="AV111" i="9"/>
  <c r="AN111" i="9"/>
  <c r="AQ111" i="9"/>
  <c r="AB111" i="9"/>
  <c r="T111" i="9"/>
  <c r="L111" i="9"/>
  <c r="AS111" i="9"/>
  <c r="V111" i="9"/>
  <c r="N111" i="9"/>
  <c r="O111" i="9"/>
  <c r="Y111" i="9"/>
  <c r="AP111" i="9"/>
  <c r="U129" i="9"/>
  <c r="U131" i="9"/>
  <c r="V133" i="9"/>
  <c r="AP110" i="9"/>
  <c r="U110" i="9"/>
  <c r="M110" i="9"/>
  <c r="AR110" i="9"/>
  <c r="W110" i="9"/>
  <c r="O110" i="9"/>
  <c r="N110" i="9"/>
  <c r="Y110" i="9"/>
  <c r="AN110" i="9"/>
  <c r="AV127" i="9"/>
  <c r="AT129" i="9"/>
  <c r="AL129" i="9"/>
  <c r="Y129" i="9"/>
  <c r="Q129" i="9"/>
  <c r="H129" i="9"/>
  <c r="AP129" i="9"/>
  <c r="W129" i="9"/>
  <c r="N129" i="9"/>
  <c r="AS129" i="9"/>
  <c r="T129" i="9"/>
  <c r="I129" i="9"/>
  <c r="AR129" i="9"/>
  <c r="S129" i="9"/>
  <c r="G129" i="9"/>
  <c r="AQ129" i="9"/>
  <c r="AB129" i="9"/>
  <c r="R129" i="9"/>
  <c r="AV129" i="9"/>
  <c r="V129" i="9"/>
  <c r="L129" i="9"/>
  <c r="X129" i="9"/>
  <c r="AM129" i="9"/>
  <c r="AR131" i="9"/>
  <c r="W131" i="9"/>
  <c r="O131" i="9"/>
  <c r="AP131" i="9"/>
  <c r="X131" i="9"/>
  <c r="N131" i="9"/>
  <c r="AT131" i="9"/>
  <c r="T131" i="9"/>
  <c r="I131" i="9"/>
  <c r="AS131" i="9"/>
  <c r="S131" i="9"/>
  <c r="H131" i="9"/>
  <c r="AQ131" i="9"/>
  <c r="AB131" i="9"/>
  <c r="R131" i="9"/>
  <c r="G131" i="9"/>
  <c r="AV131" i="9"/>
  <c r="AL131" i="9"/>
  <c r="V131" i="9"/>
  <c r="L131" i="9"/>
  <c r="Y131" i="9"/>
  <c r="AM131" i="9"/>
  <c r="AP133" i="9"/>
  <c r="U133" i="9"/>
  <c r="M133" i="9"/>
  <c r="AQ133" i="9"/>
  <c r="X133" i="9"/>
  <c r="O133" i="9"/>
  <c r="AT133" i="9"/>
  <c r="T133" i="9"/>
  <c r="I133" i="9"/>
  <c r="AS133" i="9"/>
  <c r="S133" i="9"/>
  <c r="H133" i="9"/>
  <c r="AR133" i="9"/>
  <c r="AB133" i="9"/>
  <c r="R133" i="9"/>
  <c r="G133" i="9"/>
  <c r="AV133" i="9"/>
  <c r="AL133" i="9"/>
  <c r="W133" i="9"/>
  <c r="L133" i="9"/>
  <c r="Y133" i="9"/>
  <c r="AM133" i="9"/>
  <c r="K87" i="9"/>
  <c r="S87" i="9"/>
  <c r="AA87" i="9"/>
  <c r="AN87" i="9"/>
  <c r="M93" i="9"/>
  <c r="U93" i="9"/>
  <c r="K95" i="9"/>
  <c r="S95" i="9"/>
  <c r="AA95" i="9"/>
  <c r="AN95" i="9"/>
  <c r="Q103" i="9"/>
  <c r="AA103" i="9"/>
  <c r="AR103" i="9"/>
  <c r="AQ109" i="9"/>
  <c r="V109" i="9"/>
  <c r="N109" i="9"/>
  <c r="AS109" i="9"/>
  <c r="X109" i="9"/>
  <c r="P109" i="9"/>
  <c r="G109" i="9"/>
  <c r="M109" i="9"/>
  <c r="Y109" i="9"/>
  <c r="AN109" i="9"/>
  <c r="P110" i="9"/>
  <c r="Z110" i="9"/>
  <c r="AO110" i="9"/>
  <c r="Q111" i="9"/>
  <c r="AA111" i="9"/>
  <c r="AT111" i="9"/>
  <c r="Z129" i="9"/>
  <c r="AN129" i="9"/>
  <c r="Z131" i="9"/>
  <c r="AN131" i="9"/>
  <c r="Z133" i="9"/>
  <c r="AN133" i="9"/>
  <c r="M104" i="9"/>
  <c r="U104" i="9"/>
  <c r="AP104" i="9"/>
  <c r="K106" i="9"/>
  <c r="S106" i="9"/>
  <c r="AA106" i="9"/>
  <c r="AN106" i="9"/>
  <c r="AV106" i="9"/>
  <c r="AT136" i="9"/>
  <c r="AS138" i="9"/>
  <c r="X138" i="9"/>
  <c r="P138" i="9"/>
  <c r="AU138" i="9"/>
  <c r="AM138" i="9"/>
  <c r="Z138" i="9"/>
  <c r="R138" i="9"/>
  <c r="AN138" i="9"/>
  <c r="W138" i="9"/>
  <c r="M138" i="9"/>
  <c r="AQ138" i="9"/>
  <c r="AB138" i="9"/>
  <c r="Q138" i="9"/>
  <c r="G138" i="9"/>
  <c r="AL138" i="9"/>
  <c r="V138" i="9"/>
  <c r="I138" i="9"/>
  <c r="U138" i="9"/>
  <c r="H138" i="9"/>
  <c r="AP138" i="9"/>
  <c r="AA138" i="9"/>
  <c r="L138" i="9"/>
  <c r="T138" i="9"/>
  <c r="AO138" i="9"/>
  <c r="P139" i="9"/>
  <c r="AS155" i="9"/>
  <c r="X155" i="9"/>
  <c r="P155" i="9"/>
  <c r="G155" i="9"/>
  <c r="AQ155" i="9"/>
  <c r="V155" i="9"/>
  <c r="N155" i="9"/>
  <c r="AU155" i="9"/>
  <c r="AM155" i="9"/>
  <c r="Z155" i="9"/>
  <c r="R155" i="9"/>
  <c r="I155" i="9"/>
  <c r="AO155" i="9"/>
  <c r="Q155" i="9"/>
  <c r="AL155" i="9"/>
  <c r="AA155" i="9"/>
  <c r="M155" i="9"/>
  <c r="AR155" i="9"/>
  <c r="T155" i="9"/>
  <c r="AP155" i="9"/>
  <c r="AB155" i="9"/>
  <c r="H155" i="9"/>
  <c r="O155" i="9"/>
  <c r="K155" i="9"/>
  <c r="AT155" i="9"/>
  <c r="S155" i="9"/>
  <c r="AS175" i="9"/>
  <c r="AR139" i="9"/>
  <c r="W139" i="9"/>
  <c r="O139" i="9"/>
  <c r="AT139" i="9"/>
  <c r="AL139" i="9"/>
  <c r="Y139" i="9"/>
  <c r="Q139" i="9"/>
  <c r="H139" i="9"/>
  <c r="AO139" i="9"/>
  <c r="Z139" i="9"/>
  <c r="N139" i="9"/>
  <c r="AS139" i="9"/>
  <c r="S139" i="9"/>
  <c r="G139" i="9"/>
  <c r="U139" i="9"/>
  <c r="T139" i="9"/>
  <c r="AN139" i="9"/>
  <c r="X139" i="9"/>
  <c r="K139" i="9"/>
  <c r="AB139" i="9"/>
  <c r="AU139" i="9"/>
  <c r="AO168" i="9"/>
  <c r="AB168" i="9"/>
  <c r="T168" i="9"/>
  <c r="L168" i="9"/>
  <c r="AR168" i="9"/>
  <c r="Y168" i="9"/>
  <c r="P168" i="9"/>
  <c r="AP168" i="9"/>
  <c r="W168" i="9"/>
  <c r="N168" i="9"/>
  <c r="AV168" i="9"/>
  <c r="AA168" i="9"/>
  <c r="O168" i="9"/>
  <c r="AU168" i="9"/>
  <c r="S168" i="9"/>
  <c r="AS168" i="9"/>
  <c r="Q168" i="9"/>
  <c r="AL168" i="9"/>
  <c r="V168" i="9"/>
  <c r="H168" i="9"/>
  <c r="AN168" i="9"/>
  <c r="X168" i="9"/>
  <c r="AM168" i="9"/>
  <c r="U168" i="9"/>
  <c r="R168" i="9"/>
  <c r="AT168" i="9"/>
  <c r="G168" i="9"/>
  <c r="M168" i="9"/>
  <c r="K168" i="9"/>
  <c r="AQ168" i="9"/>
  <c r="I168" i="9"/>
  <c r="I139" i="9"/>
  <c r="AV139" i="9"/>
  <c r="AP158" i="9"/>
  <c r="Z168" i="9"/>
  <c r="K104" i="9"/>
  <c r="S104" i="9"/>
  <c r="AA104" i="9"/>
  <c r="AN104" i="9"/>
  <c r="AL106" i="9"/>
  <c r="AQ137" i="9"/>
  <c r="V137" i="9"/>
  <c r="N137" i="9"/>
  <c r="AT137" i="9"/>
  <c r="AL137" i="9"/>
  <c r="Y137" i="9"/>
  <c r="Q137" i="9"/>
  <c r="H137" i="9"/>
  <c r="AS137" i="9"/>
  <c r="S137" i="9"/>
  <c r="G137" i="9"/>
  <c r="AR137" i="9"/>
  <c r="AB137" i="9"/>
  <c r="R137" i="9"/>
  <c r="AV137" i="9"/>
  <c r="Z137" i="10"/>
  <c r="U137" i="9"/>
  <c r="K137" i="9"/>
  <c r="T137" i="9"/>
  <c r="AP137" i="9"/>
  <c r="O138" i="9"/>
  <c r="L139" i="9"/>
  <c r="AM140" i="9"/>
  <c r="AR147" i="9"/>
  <c r="W147" i="9"/>
  <c r="O147" i="9"/>
  <c r="AP147" i="9"/>
  <c r="U147" i="9"/>
  <c r="M147" i="9"/>
  <c r="AT147" i="9"/>
  <c r="AL147" i="9"/>
  <c r="Y147" i="9"/>
  <c r="Q147" i="9"/>
  <c r="H147" i="9"/>
  <c r="AO147" i="9"/>
  <c r="R147" i="9"/>
  <c r="AU147" i="9"/>
  <c r="V147" i="9"/>
  <c r="I147" i="9"/>
  <c r="AA147" i="9"/>
  <c r="K147" i="9"/>
  <c r="Z147" i="9"/>
  <c r="G147" i="9"/>
  <c r="AM147" i="9"/>
  <c r="N147" i="9"/>
  <c r="K119" i="9"/>
  <c r="S119" i="9"/>
  <c r="AA119" i="9"/>
  <c r="AN119" i="9"/>
  <c r="O134" i="9"/>
  <c r="X134" i="9"/>
  <c r="N136" i="9"/>
  <c r="W136" i="9"/>
  <c r="H140" i="9"/>
  <c r="W140" i="9"/>
  <c r="T141" i="9"/>
  <c r="AS146" i="9"/>
  <c r="X146" i="9"/>
  <c r="P146" i="9"/>
  <c r="G146" i="9"/>
  <c r="AQ146" i="9"/>
  <c r="V146" i="9"/>
  <c r="N146" i="9"/>
  <c r="AU146" i="9"/>
  <c r="AM146" i="9"/>
  <c r="Z146" i="9"/>
  <c r="R146" i="9"/>
  <c r="I146" i="9"/>
  <c r="AL146" i="9"/>
  <c r="AA146" i="9"/>
  <c r="M146" i="9"/>
  <c r="AP146" i="9"/>
  <c r="S146" i="9"/>
  <c r="T146" i="9"/>
  <c r="AR146" i="9"/>
  <c r="I148" i="9"/>
  <c r="AA148" i="9"/>
  <c r="AU152" i="9"/>
  <c r="AM152" i="9"/>
  <c r="Z152" i="9"/>
  <c r="R152" i="9"/>
  <c r="I152" i="9"/>
  <c r="AS152" i="9"/>
  <c r="X152" i="9"/>
  <c r="P152" i="9"/>
  <c r="G152" i="9"/>
  <c r="AO152" i="9"/>
  <c r="AB152" i="9"/>
  <c r="T152" i="9"/>
  <c r="L152" i="9"/>
  <c r="AR152" i="9"/>
  <c r="U152" i="9"/>
  <c r="Y152" i="9"/>
  <c r="M152" i="9"/>
  <c r="S152" i="9"/>
  <c r="AQ152" i="9"/>
  <c r="AQ157" i="9"/>
  <c r="V157" i="9"/>
  <c r="N157" i="9"/>
  <c r="AO157" i="9"/>
  <c r="AB157" i="9"/>
  <c r="T157" i="9"/>
  <c r="L157" i="9"/>
  <c r="AS157" i="9"/>
  <c r="X157" i="9"/>
  <c r="P157" i="9"/>
  <c r="G157" i="9"/>
  <c r="AV157" i="9"/>
  <c r="Y157" i="9"/>
  <c r="K157" i="9"/>
  <c r="AU157" i="9"/>
  <c r="AT157" i="9"/>
  <c r="U157" i="9"/>
  <c r="H157" i="9"/>
  <c r="AM157" i="9"/>
  <c r="AA157" i="9"/>
  <c r="O157" i="9"/>
  <c r="AP157" i="9"/>
  <c r="Z157" i="9"/>
  <c r="M157" i="9"/>
  <c r="AV160" i="9"/>
  <c r="AT162" i="9"/>
  <c r="AQ174" i="9"/>
  <c r="V174" i="9"/>
  <c r="N174" i="9"/>
  <c r="AR174" i="9"/>
  <c r="Y174" i="9"/>
  <c r="P174" i="9"/>
  <c r="AO174" i="9"/>
  <c r="W174" i="9"/>
  <c r="M174" i="9"/>
  <c r="AT174" i="9"/>
  <c r="AA174" i="9"/>
  <c r="R174" i="9"/>
  <c r="H174" i="9"/>
  <c r="AU174" i="9"/>
  <c r="O174" i="9"/>
  <c r="AN174" i="9"/>
  <c r="S174" i="9"/>
  <c r="AL174" i="9"/>
  <c r="L174" i="9"/>
  <c r="AS174" i="9"/>
  <c r="U174" i="9"/>
  <c r="AV174" i="9"/>
  <c r="T174" i="9"/>
  <c r="AP174" i="9"/>
  <c r="Q174" i="9"/>
  <c r="AM174" i="9"/>
  <c r="K174" i="9"/>
  <c r="Z174" i="9"/>
  <c r="X174" i="9"/>
  <c r="AQ140" i="9"/>
  <c r="V140" i="9"/>
  <c r="N140" i="9"/>
  <c r="AS140" i="9"/>
  <c r="X140" i="9"/>
  <c r="P140" i="9"/>
  <c r="G140" i="9"/>
  <c r="AP140" i="9"/>
  <c r="AA140" i="9"/>
  <c r="Q140" i="9"/>
  <c r="AU140" i="9"/>
  <c r="T140" i="9"/>
  <c r="I140" i="9"/>
  <c r="R140" i="9"/>
  <c r="AV140" i="9"/>
  <c r="AQ148" i="9"/>
  <c r="V148" i="9"/>
  <c r="N148" i="9"/>
  <c r="AO148" i="9"/>
  <c r="AB148" i="9"/>
  <c r="T148" i="9"/>
  <c r="L148" i="9"/>
  <c r="AS148" i="9"/>
  <c r="X148" i="9"/>
  <c r="P148" i="9"/>
  <c r="G148" i="9"/>
  <c r="AT148" i="9"/>
  <c r="U148" i="9"/>
  <c r="H148" i="9"/>
  <c r="AL148" i="9"/>
  <c r="Z148" i="9"/>
  <c r="M148" i="9"/>
  <c r="S148" i="9"/>
  <c r="AR148" i="9"/>
  <c r="AL163" i="9"/>
  <c r="I174" i="9"/>
  <c r="AO134" i="9"/>
  <c r="AB134" i="9"/>
  <c r="T134" i="9"/>
  <c r="L134" i="9"/>
  <c r="M134" i="9"/>
  <c r="V134" i="9"/>
  <c r="AN134" i="9"/>
  <c r="AV135" i="9"/>
  <c r="AR136" i="9"/>
  <c r="AU136" i="9"/>
  <c r="AM136" i="9"/>
  <c r="Z136" i="9"/>
  <c r="R136" i="9"/>
  <c r="I136" i="9"/>
  <c r="L136" i="9"/>
  <c r="U136" i="9"/>
  <c r="AQ136" i="9"/>
  <c r="S140" i="9"/>
  <c r="AP141" i="9"/>
  <c r="U141" i="9"/>
  <c r="M141" i="9"/>
  <c r="AR141" i="9"/>
  <c r="W141" i="9"/>
  <c r="O141" i="9"/>
  <c r="AS141" i="9"/>
  <c r="AB141" i="9"/>
  <c r="R141" i="9"/>
  <c r="G141" i="9"/>
  <c r="AV141" i="9"/>
  <c r="AL141" i="9"/>
  <c r="V141" i="9"/>
  <c r="K141" i="9"/>
  <c r="Q141" i="9"/>
  <c r="AU141" i="9"/>
  <c r="W148" i="9"/>
  <c r="AU148" i="9"/>
  <c r="AV151" i="9"/>
  <c r="AL159" i="9"/>
  <c r="AV169" i="9"/>
  <c r="AB174" i="9"/>
  <c r="AP184" i="9"/>
  <c r="U184" i="9"/>
  <c r="M184" i="9"/>
  <c r="AR184" i="9"/>
  <c r="Y184" i="9"/>
  <c r="P184" i="9"/>
  <c r="AT184" i="9"/>
  <c r="AA184" i="9"/>
  <c r="R184" i="9"/>
  <c r="H184" i="9"/>
  <c r="AO184" i="9"/>
  <c r="T184" i="9"/>
  <c r="G184" i="9"/>
  <c r="AV184" i="9"/>
  <c r="Z184" i="9"/>
  <c r="N184" i="9"/>
  <c r="AU184" i="9"/>
  <c r="X184" i="9"/>
  <c r="I184" i="9"/>
  <c r="AQ184" i="9"/>
  <c r="V184" i="9"/>
  <c r="L184" i="9"/>
  <c r="W184" i="9"/>
  <c r="AS184" i="9"/>
  <c r="S184" i="9"/>
  <c r="AN184" i="9"/>
  <c r="Q184" i="9"/>
  <c r="AM184" i="9"/>
  <c r="O184" i="9"/>
  <c r="AL184" i="9"/>
  <c r="AB184" i="9"/>
  <c r="K127" i="9"/>
  <c r="S127" i="9"/>
  <c r="AA127" i="9"/>
  <c r="AN127" i="9"/>
  <c r="K135" i="9"/>
  <c r="S135" i="9"/>
  <c r="AA135" i="9"/>
  <c r="AN135" i="9"/>
  <c r="AV143" i="9"/>
  <c r="AP149" i="9"/>
  <c r="AR156" i="9"/>
  <c r="W156" i="9"/>
  <c r="O156" i="9"/>
  <c r="AP156" i="9"/>
  <c r="U156" i="9"/>
  <c r="M156" i="9"/>
  <c r="AT156" i="9"/>
  <c r="AL156" i="9"/>
  <c r="Y156" i="9"/>
  <c r="Q156" i="9"/>
  <c r="H156" i="9"/>
  <c r="AS156" i="9"/>
  <c r="T156" i="9"/>
  <c r="G156" i="9"/>
  <c r="AO156" i="9"/>
  <c r="R156" i="9"/>
  <c r="AV156" i="9"/>
  <c r="X156" i="9"/>
  <c r="K156" i="9"/>
  <c r="Z156" i="9"/>
  <c r="AM156" i="9"/>
  <c r="M161" i="9"/>
  <c r="S175" i="9"/>
  <c r="AU161" i="9"/>
  <c r="AM161" i="9"/>
  <c r="Z161" i="9"/>
  <c r="R161" i="9"/>
  <c r="I161" i="9"/>
  <c r="AS161" i="9"/>
  <c r="X161" i="9"/>
  <c r="P161" i="9"/>
  <c r="G161" i="9"/>
  <c r="AO161" i="9"/>
  <c r="AB161" i="9"/>
  <c r="T161" i="9"/>
  <c r="L161" i="9"/>
  <c r="AV161" i="9"/>
  <c r="W161" i="9"/>
  <c r="K161" i="9"/>
  <c r="AT161" i="9"/>
  <c r="V161" i="9"/>
  <c r="H161" i="9"/>
  <c r="AR161" i="9"/>
  <c r="U161" i="9"/>
  <c r="AL161" i="9"/>
  <c r="AA161" i="9"/>
  <c r="N161" i="9"/>
  <c r="AP175" i="9"/>
  <c r="U175" i="9"/>
  <c r="M175" i="9"/>
  <c r="AR175" i="9"/>
  <c r="Y175" i="9"/>
  <c r="P175" i="9"/>
  <c r="AO175" i="9"/>
  <c r="W175" i="9"/>
  <c r="N175" i="9"/>
  <c r="AT175" i="9"/>
  <c r="AA175" i="9"/>
  <c r="R175" i="9"/>
  <c r="H175" i="9"/>
  <c r="AL175" i="9"/>
  <c r="AU175" i="9"/>
  <c r="O175" i="9"/>
  <c r="AB175" i="9"/>
  <c r="K175" i="9"/>
  <c r="X175" i="9"/>
  <c r="G175" i="9"/>
  <c r="AN175" i="9"/>
  <c r="Q175" i="9"/>
  <c r="Z175" i="9"/>
  <c r="V175" i="9"/>
  <c r="AV175" i="9"/>
  <c r="T175" i="9"/>
  <c r="M143" i="9"/>
  <c r="U143" i="9"/>
  <c r="AP143" i="9"/>
  <c r="K145" i="9"/>
  <c r="S145" i="9"/>
  <c r="AA145" i="9"/>
  <c r="AN145" i="9"/>
  <c r="AV145" i="9"/>
  <c r="O149" i="9"/>
  <c r="W149" i="9"/>
  <c r="AR149" i="9"/>
  <c r="M151" i="9"/>
  <c r="U151" i="9"/>
  <c r="AP151" i="9"/>
  <c r="AU153" i="9"/>
  <c r="AM153" i="9"/>
  <c r="Z153" i="9"/>
  <c r="R153" i="9"/>
  <c r="I153" i="9"/>
  <c r="L153" i="9"/>
  <c r="U153" i="9"/>
  <c r="AN153" i="9"/>
  <c r="AT154" i="9"/>
  <c r="AL154" i="9"/>
  <c r="Y154" i="9"/>
  <c r="Q154" i="9"/>
  <c r="H154" i="9"/>
  <c r="AR154" i="9"/>
  <c r="AV154" i="9"/>
  <c r="AN154" i="9"/>
  <c r="AA154" i="9"/>
  <c r="S154" i="9"/>
  <c r="L154" i="9"/>
  <c r="V154" i="9"/>
  <c r="AO154" i="9"/>
  <c r="G159" i="9"/>
  <c r="U159" i="9"/>
  <c r="AS159" i="9"/>
  <c r="T163" i="9"/>
  <c r="AS163" i="9"/>
  <c r="AU170" i="9"/>
  <c r="AM170" i="9"/>
  <c r="Z170" i="9"/>
  <c r="R170" i="9"/>
  <c r="I170" i="9"/>
  <c r="AQ170" i="9"/>
  <c r="X170" i="9"/>
  <c r="O170" i="9"/>
  <c r="AO170" i="9"/>
  <c r="V170" i="9"/>
  <c r="M170" i="9"/>
  <c r="AS170" i="9"/>
  <c r="AA170" i="9"/>
  <c r="Q170" i="9"/>
  <c r="G170" i="9"/>
  <c r="AT170" i="9"/>
  <c r="N170" i="9"/>
  <c r="Y170" i="9"/>
  <c r="H170" i="9"/>
  <c r="AR170" i="9"/>
  <c r="U170" i="9"/>
  <c r="L170" i="9"/>
  <c r="Q172" i="9"/>
  <c r="K149" i="9"/>
  <c r="S149" i="9"/>
  <c r="AA149" i="9"/>
  <c r="AN149" i="9"/>
  <c r="AV149" i="9"/>
  <c r="O159" i="9"/>
  <c r="AA159" i="9"/>
  <c r="M163" i="9"/>
  <c r="AA163" i="9"/>
  <c r="AS172" i="9"/>
  <c r="X172" i="9"/>
  <c r="P172" i="9"/>
  <c r="G172" i="9"/>
  <c r="AQ172" i="9"/>
  <c r="Y172" i="9"/>
  <c r="O172" i="9"/>
  <c r="AO172" i="9"/>
  <c r="V172" i="9"/>
  <c r="M172" i="9"/>
  <c r="AT172" i="9"/>
  <c r="AA172" i="9"/>
  <c r="R172" i="9"/>
  <c r="H172" i="9"/>
  <c r="AU172" i="9"/>
  <c r="N172" i="9"/>
  <c r="AL172" i="9"/>
  <c r="L172" i="9"/>
  <c r="Z172" i="9"/>
  <c r="I172" i="9"/>
  <c r="AN172" i="9"/>
  <c r="S172" i="9"/>
  <c r="AB172" i="9"/>
  <c r="AO89" i="20"/>
  <c r="AL89" i="20" s="1"/>
  <c r="AK89" i="20"/>
  <c r="AO159" i="9"/>
  <c r="AB159" i="9"/>
  <c r="T159" i="9"/>
  <c r="L159" i="9"/>
  <c r="AU159" i="9"/>
  <c r="AM159" i="9"/>
  <c r="Z159" i="9"/>
  <c r="R159" i="9"/>
  <c r="I159" i="9"/>
  <c r="AQ159" i="9"/>
  <c r="V159" i="9"/>
  <c r="N159" i="9"/>
  <c r="P159" i="9"/>
  <c r="AN159" i="9"/>
  <c r="AV163" i="9"/>
  <c r="AN163" i="9"/>
  <c r="AT163" i="9"/>
  <c r="X163" i="9"/>
  <c r="P163" i="9"/>
  <c r="G163" i="9"/>
  <c r="AR163" i="9"/>
  <c r="V163" i="9"/>
  <c r="N163" i="9"/>
  <c r="AM163" i="9"/>
  <c r="Z163" i="9"/>
  <c r="R163" i="9"/>
  <c r="I163" i="9"/>
  <c r="O163" i="9"/>
  <c r="AB163" i="9"/>
  <c r="AO163" i="9"/>
  <c r="AM181" i="9"/>
  <c r="K143" i="9"/>
  <c r="S143" i="9"/>
  <c r="AA143" i="9"/>
  <c r="AN143" i="9"/>
  <c r="H145" i="9"/>
  <c r="Q145" i="9"/>
  <c r="Y145" i="9"/>
  <c r="AL145" i="9"/>
  <c r="M149" i="9"/>
  <c r="U149" i="9"/>
  <c r="K151" i="9"/>
  <c r="S151" i="9"/>
  <c r="AA151" i="9"/>
  <c r="AN151" i="9"/>
  <c r="H153" i="9"/>
  <c r="S153" i="9"/>
  <c r="AB153" i="9"/>
  <c r="AT153" i="9"/>
  <c r="I154" i="9"/>
  <c r="T154" i="9"/>
  <c r="Q159" i="9"/>
  <c r="AP159" i="9"/>
  <c r="Q163" i="9"/>
  <c r="AP163" i="9"/>
  <c r="AS166" i="9"/>
  <c r="X166" i="9"/>
  <c r="P166" i="9"/>
  <c r="G166" i="9"/>
  <c r="AQ166" i="9"/>
  <c r="V166" i="9"/>
  <c r="N166" i="9"/>
  <c r="AM166" i="9"/>
  <c r="W166" i="9"/>
  <c r="L166" i="9"/>
  <c r="AU166" i="9"/>
  <c r="T166" i="9"/>
  <c r="I166" i="9"/>
  <c r="AO166" i="9"/>
  <c r="Z166" i="9"/>
  <c r="O166" i="9"/>
  <c r="S166" i="9"/>
  <c r="AR166" i="9"/>
  <c r="W170" i="9"/>
  <c r="O158" i="9"/>
  <c r="W158" i="9"/>
  <c r="AR158" i="9"/>
  <c r="K162" i="9"/>
  <c r="S162" i="9"/>
  <c r="AA162" i="9"/>
  <c r="AN162" i="9"/>
  <c r="AV162" i="9"/>
  <c r="AU164" i="9"/>
  <c r="AM164" i="9"/>
  <c r="Z164" i="9"/>
  <c r="R164" i="9"/>
  <c r="I164" i="9"/>
  <c r="L164" i="9"/>
  <c r="U164" i="9"/>
  <c r="AN164" i="9"/>
  <c r="AT165" i="9"/>
  <c r="AL165" i="9"/>
  <c r="Y165" i="9"/>
  <c r="Q165" i="9"/>
  <c r="H165" i="9"/>
  <c r="AR165" i="9"/>
  <c r="W165" i="9"/>
  <c r="O165" i="9"/>
  <c r="M165" i="9"/>
  <c r="X165" i="9"/>
  <c r="AN165" i="9"/>
  <c r="K178" i="9"/>
  <c r="K158" i="9"/>
  <c r="S158" i="9"/>
  <c r="AA158" i="9"/>
  <c r="AN158" i="9"/>
  <c r="AV158" i="9"/>
  <c r="O162" i="9"/>
  <c r="W162" i="9"/>
  <c r="AR162" i="9"/>
  <c r="P164" i="9"/>
  <c r="Y164" i="9"/>
  <c r="AR164" i="9"/>
  <c r="G165" i="9"/>
  <c r="S165" i="9"/>
  <c r="AS165" i="9"/>
  <c r="AR173" i="9"/>
  <c r="W173" i="9"/>
  <c r="O173" i="9"/>
  <c r="AQ173" i="9"/>
  <c r="Y173" i="9"/>
  <c r="P173" i="9"/>
  <c r="AO173" i="9"/>
  <c r="V173" i="9"/>
  <c r="M173" i="9"/>
  <c r="AT173" i="9"/>
  <c r="AA173" i="9"/>
  <c r="R173" i="9"/>
  <c r="H173" i="9"/>
  <c r="AU173" i="9"/>
  <c r="N173" i="9"/>
  <c r="T173" i="9"/>
  <c r="AP173" i="9"/>
  <c r="AS176" i="9"/>
  <c r="AO176" i="9"/>
  <c r="AB176" i="9"/>
  <c r="T176" i="9"/>
  <c r="L176" i="9"/>
  <c r="AM176" i="9"/>
  <c r="Y176" i="9"/>
  <c r="P176" i="9"/>
  <c r="AU176" i="9"/>
  <c r="W176" i="9"/>
  <c r="N176" i="9"/>
  <c r="AP176" i="9"/>
  <c r="AA176" i="9"/>
  <c r="R176" i="9"/>
  <c r="H176" i="9"/>
  <c r="AQ176" i="9"/>
  <c r="U176" i="9"/>
  <c r="O176" i="9"/>
  <c r="X176" i="9"/>
  <c r="AN176" i="9"/>
  <c r="AA178" i="9"/>
  <c r="AQ183" i="9"/>
  <c r="V183" i="9"/>
  <c r="N183" i="9"/>
  <c r="AR183" i="9"/>
  <c r="Y183" i="9"/>
  <c r="P183" i="9"/>
  <c r="AT183" i="9"/>
  <c r="AA183" i="9"/>
  <c r="R183" i="9"/>
  <c r="H183" i="9"/>
  <c r="AO183" i="9"/>
  <c r="T183" i="9"/>
  <c r="G183" i="9"/>
  <c r="AV183" i="9"/>
  <c r="Z183" i="9"/>
  <c r="M183" i="9"/>
  <c r="AM183" i="9"/>
  <c r="Q183" i="9"/>
  <c r="L183" i="9"/>
  <c r="AP183" i="9"/>
  <c r="U183" i="9"/>
  <c r="AS183" i="9"/>
  <c r="S183" i="9"/>
  <c r="AN183" i="9"/>
  <c r="O183" i="9"/>
  <c r="AL183" i="9"/>
  <c r="K183" i="9"/>
  <c r="I183" i="9"/>
  <c r="AQ178" i="9"/>
  <c r="V178" i="9"/>
  <c r="N178" i="9"/>
  <c r="AU178" i="9"/>
  <c r="AM178" i="9"/>
  <c r="Z178" i="9"/>
  <c r="R178" i="9"/>
  <c r="I178" i="9"/>
  <c r="AO178" i="9"/>
  <c r="Y178" i="9"/>
  <c r="O178" i="9"/>
  <c r="AL178" i="9"/>
  <c r="W178" i="9"/>
  <c r="L178" i="9"/>
  <c r="AR178" i="9"/>
  <c r="AB178" i="9"/>
  <c r="Q178" i="9"/>
  <c r="AT178" i="9"/>
  <c r="U178" i="9"/>
  <c r="AP178" i="9"/>
  <c r="S178" i="9"/>
  <c r="AN178" i="9"/>
  <c r="P178" i="9"/>
  <c r="M158" i="9"/>
  <c r="U158" i="9"/>
  <c r="K160" i="9"/>
  <c r="S160" i="9"/>
  <c r="AA160" i="9"/>
  <c r="AN160" i="9"/>
  <c r="H162" i="9"/>
  <c r="Q162" i="9"/>
  <c r="Y162" i="9"/>
  <c r="AL162" i="9"/>
  <c r="H164" i="9"/>
  <c r="S164" i="9"/>
  <c r="AB164" i="9"/>
  <c r="AT164" i="9"/>
  <c r="K165" i="9"/>
  <c r="U165" i="9"/>
  <c r="AV165" i="9"/>
  <c r="AP167" i="9"/>
  <c r="U167" i="9"/>
  <c r="M167" i="9"/>
  <c r="AR167" i="9"/>
  <c r="Y167" i="9"/>
  <c r="P167" i="9"/>
  <c r="AO167" i="9"/>
  <c r="W167" i="9"/>
  <c r="N167" i="9"/>
  <c r="AV167" i="9"/>
  <c r="O167" i="9"/>
  <c r="AA167" i="9"/>
  <c r="AL167" i="9"/>
  <c r="AT171" i="9"/>
  <c r="AL171" i="9"/>
  <c r="Y171" i="9"/>
  <c r="Q171" i="9"/>
  <c r="H171" i="9"/>
  <c r="AQ171" i="9"/>
  <c r="X171" i="9"/>
  <c r="O171" i="9"/>
  <c r="AO171" i="9"/>
  <c r="V171" i="9"/>
  <c r="M171" i="9"/>
  <c r="AS171" i="9"/>
  <c r="AA171" i="9"/>
  <c r="R171" i="9"/>
  <c r="G171" i="9"/>
  <c r="AU171" i="9"/>
  <c r="N171" i="9"/>
  <c r="T171" i="9"/>
  <c r="AP171" i="9"/>
  <c r="G173" i="9"/>
  <c r="X173" i="9"/>
  <c r="AV173" i="9"/>
  <c r="I176" i="9"/>
  <c r="AT176" i="9"/>
  <c r="G178" i="9"/>
  <c r="W183" i="9"/>
  <c r="AU183" i="9"/>
  <c r="AV186" i="9"/>
  <c r="AP180" i="9"/>
  <c r="U180" i="9"/>
  <c r="AR180" i="9"/>
  <c r="W180" i="9"/>
  <c r="AU180" i="9"/>
  <c r="T180" i="9"/>
  <c r="L180" i="9"/>
  <c r="AO180" i="9"/>
  <c r="Z180" i="9"/>
  <c r="P180" i="9"/>
  <c r="G180" i="9"/>
  <c r="AV180" i="9"/>
  <c r="R180" i="9"/>
  <c r="AS180" i="9"/>
  <c r="AB180" i="9"/>
  <c r="O180" i="9"/>
  <c r="AL180" i="9"/>
  <c r="V180" i="9"/>
  <c r="I180" i="9"/>
  <c r="X180" i="9"/>
  <c r="AN180" i="9"/>
  <c r="R181" i="9"/>
  <c r="S185" i="9"/>
  <c r="W187" i="10"/>
  <c r="Z187" i="10"/>
  <c r="AK144" i="20"/>
  <c r="AO144" i="20"/>
  <c r="AL144" i="20" s="1"/>
  <c r="AU187" i="9"/>
  <c r="AM187" i="9"/>
  <c r="Z187" i="9"/>
  <c r="T187" i="10" s="1"/>
  <c r="R187" i="9"/>
  <c r="L187" i="10" s="1"/>
  <c r="I187" i="9"/>
  <c r="AQ187" i="9"/>
  <c r="AA187" i="10"/>
  <c r="X187" i="9"/>
  <c r="R187" i="10" s="1"/>
  <c r="O187" i="9"/>
  <c r="I187" i="10" s="1"/>
  <c r="AO187" i="9"/>
  <c r="V187" i="9"/>
  <c r="P187" i="10" s="1"/>
  <c r="M187" i="9"/>
  <c r="G187" i="10" s="1"/>
  <c r="AS187" i="9"/>
  <c r="AA187" i="9"/>
  <c r="U187" i="10" s="1"/>
  <c r="Q187" i="9"/>
  <c r="K187" i="10" s="1"/>
  <c r="G187" i="9"/>
  <c r="T187" i="9"/>
  <c r="N187" i="10" s="1"/>
  <c r="AR187" i="9"/>
  <c r="AB187" i="9"/>
  <c r="V187" i="10" s="1"/>
  <c r="L187" i="9"/>
  <c r="F187" i="10" s="1"/>
  <c r="AL187" i="9"/>
  <c r="AF187" i="10" s="1"/>
  <c r="Y187" i="9"/>
  <c r="S187" i="10" s="1"/>
  <c r="U187" i="9"/>
  <c r="O187" i="10" s="1"/>
  <c r="AP187" i="9"/>
  <c r="X187" i="10"/>
  <c r="K187" i="9"/>
  <c r="E187" i="10" s="1"/>
  <c r="AE187" i="10"/>
  <c r="AN187" i="9"/>
  <c r="AO181" i="9"/>
  <c r="AB181" i="9"/>
  <c r="T181" i="9"/>
  <c r="L181" i="9"/>
  <c r="AQ181" i="9"/>
  <c r="V181" i="9"/>
  <c r="N181" i="9"/>
  <c r="AV181" i="9"/>
  <c r="AL181" i="9"/>
  <c r="W181" i="9"/>
  <c r="K181" i="9"/>
  <c r="AR181" i="9"/>
  <c r="AA181" i="9"/>
  <c r="Q181" i="9"/>
  <c r="AT181" i="9"/>
  <c r="P181" i="9"/>
  <c r="AP181" i="9"/>
  <c r="Z181" i="9"/>
  <c r="M181" i="9"/>
  <c r="S181" i="9"/>
  <c r="Y181" i="9"/>
  <c r="AS181" i="9"/>
  <c r="AO185" i="9"/>
  <c r="AB185" i="9"/>
  <c r="T185" i="9"/>
  <c r="L185" i="9"/>
  <c r="AR185" i="9"/>
  <c r="Y185" i="9"/>
  <c r="P185" i="9"/>
  <c r="AP185" i="9"/>
  <c r="W185" i="9"/>
  <c r="AT185" i="9"/>
  <c r="AA185" i="9"/>
  <c r="R185" i="9"/>
  <c r="H185" i="9"/>
  <c r="AL185" i="9"/>
  <c r="U185" i="9"/>
  <c r="G185" i="9"/>
  <c r="AS185" i="9"/>
  <c r="N185" i="9"/>
  <c r="AV185" i="9"/>
  <c r="Q185" i="9"/>
  <c r="AQ185" i="9"/>
  <c r="M185" i="9"/>
  <c r="V185" i="9"/>
  <c r="H187" i="9"/>
  <c r="AT187" i="9"/>
  <c r="AT182" i="9"/>
  <c r="AP179" i="9"/>
  <c r="U179" i="9"/>
  <c r="M179" i="9"/>
  <c r="AT179" i="9"/>
  <c r="AL179" i="9"/>
  <c r="AA179" i="10"/>
  <c r="Y179" i="9"/>
  <c r="Q179" i="9"/>
  <c r="H179" i="9"/>
  <c r="N179" i="9"/>
  <c r="X179" i="9"/>
  <c r="AN179" i="9"/>
  <c r="AV177" i="9"/>
  <c r="P179" i="9"/>
  <c r="AA179" i="9"/>
  <c r="AQ179" i="9"/>
  <c r="K169" i="9"/>
  <c r="S169" i="9"/>
  <c r="AA169" i="9"/>
  <c r="AN169" i="9"/>
  <c r="K177" i="9"/>
  <c r="S177" i="9"/>
  <c r="AA177" i="9"/>
  <c r="AN177" i="9"/>
  <c r="AO99" i="20"/>
  <c r="AL99" i="20" s="1"/>
  <c r="AK99" i="20"/>
  <c r="AO85" i="20"/>
  <c r="AL85" i="20" s="1"/>
  <c r="AK85" i="20"/>
  <c r="AO83" i="20"/>
  <c r="AL83" i="20" s="1"/>
  <c r="AK83" i="20"/>
  <c r="AO103" i="20"/>
  <c r="AL103" i="20" s="1"/>
  <c r="AK103" i="20"/>
  <c r="AK105" i="20"/>
  <c r="M182" i="9"/>
  <c r="U182" i="9"/>
  <c r="AO118" i="20"/>
  <c r="AL118" i="20" s="1"/>
  <c r="AK118" i="20"/>
  <c r="AR182" i="9"/>
  <c r="K182" i="9"/>
  <c r="S182" i="9"/>
  <c r="AA182" i="9"/>
  <c r="AQ182" i="9"/>
  <c r="K186" i="9"/>
  <c r="S186" i="9"/>
  <c r="AA186" i="9"/>
  <c r="AN186" i="9"/>
  <c r="AO119" i="20"/>
  <c r="AL119" i="20" s="1"/>
  <c r="AK119" i="20"/>
  <c r="AO107" i="20"/>
  <c r="AL107" i="20" s="1"/>
  <c r="AK107" i="20"/>
  <c r="AO80" i="20"/>
  <c r="AL80" i="20" s="1"/>
  <c r="AK80" i="20"/>
  <c r="AK101" i="20"/>
  <c r="AK117" i="20"/>
  <c r="AO84" i="20"/>
  <c r="AL84" i="20" s="1"/>
  <c r="AO92" i="20"/>
  <c r="AL92" i="20" s="1"/>
  <c r="AO110" i="20"/>
  <c r="AL110" i="20" s="1"/>
  <c r="AO122" i="20"/>
  <c r="AL122" i="20" s="1"/>
  <c r="AO123" i="20"/>
  <c r="AL123" i="20" s="1"/>
  <c r="AO124" i="20"/>
  <c r="AL124" i="20" s="1"/>
  <c r="AO125" i="20"/>
  <c r="AL125" i="20" s="1"/>
  <c r="F235" i="11"/>
  <c r="F229" i="11"/>
  <c r="F218" i="11"/>
  <c r="F194" i="11"/>
  <c r="F188" i="11"/>
  <c r="F219" i="11"/>
  <c r="F190" i="11"/>
  <c r="F189" i="11"/>
  <c r="F227" i="11"/>
  <c r="F185" i="11"/>
  <c r="F209" i="11"/>
  <c r="D83" i="9"/>
  <c r="D63" i="9"/>
  <c r="C63" i="9"/>
  <c r="F63" i="9"/>
  <c r="E63" i="9"/>
  <c r="F31" i="9"/>
  <c r="E33" i="9"/>
  <c r="C37" i="9"/>
  <c r="E49" i="9"/>
  <c r="F49" i="9"/>
  <c r="C144" i="9"/>
  <c r="F144" i="9"/>
  <c r="E43" i="9"/>
  <c r="C45" i="9"/>
  <c r="C51" i="9"/>
  <c r="E92" i="9"/>
  <c r="E47" i="9"/>
  <c r="E105" i="9"/>
  <c r="D91" i="9"/>
  <c r="D48" i="9"/>
  <c r="E74" i="9"/>
  <c r="E86" i="9"/>
  <c r="E114" i="9"/>
  <c r="C118" i="9"/>
  <c r="F118" i="9"/>
  <c r="D142" i="9"/>
  <c r="C103" i="9"/>
  <c r="C111" i="9"/>
  <c r="D93" i="9"/>
  <c r="F103" i="9"/>
  <c r="C155" i="9"/>
  <c r="D155" i="9"/>
  <c r="D147" i="9"/>
  <c r="E141" i="9"/>
  <c r="F156" i="9"/>
  <c r="F149" i="9"/>
  <c r="E163" i="9"/>
  <c r="E183" i="9"/>
  <c r="F183" i="9"/>
  <c r="F236" i="11"/>
  <c r="F213" i="11"/>
  <c r="F202" i="11"/>
  <c r="F224" i="11"/>
  <c r="F192" i="11"/>
  <c r="F206" i="11"/>
  <c r="F59" i="9"/>
  <c r="D55" i="9"/>
  <c r="C55" i="9"/>
  <c r="F55" i="9"/>
  <c r="E55" i="9"/>
  <c r="E31" i="9"/>
  <c r="C33" i="9"/>
  <c r="D35" i="9"/>
  <c r="D41" i="9"/>
  <c r="E144" i="9"/>
  <c r="F92" i="9"/>
  <c r="C96" i="9"/>
  <c r="D100" i="9"/>
  <c r="E39" i="9"/>
  <c r="F48" i="9"/>
  <c r="D84" i="9"/>
  <c r="C39" i="9"/>
  <c r="F71" i="9"/>
  <c r="F98" i="9"/>
  <c r="C88" i="9"/>
  <c r="C102" i="9"/>
  <c r="D128" i="9"/>
  <c r="F93" i="9"/>
  <c r="D109" i="9"/>
  <c r="E113" i="9"/>
  <c r="D117" i="9"/>
  <c r="F117" i="9"/>
  <c r="C142" i="9"/>
  <c r="D104" i="9"/>
  <c r="E139" i="9"/>
  <c r="F141" i="9"/>
  <c r="E166" i="9"/>
  <c r="F165" i="9"/>
  <c r="F167" i="9"/>
  <c r="D167" i="9"/>
  <c r="E171" i="9"/>
  <c r="C171" i="9"/>
  <c r="F220" i="11"/>
  <c r="F205" i="11"/>
  <c r="F222" i="11"/>
  <c r="F216" i="11"/>
  <c r="F233" i="11"/>
  <c r="F232" i="11"/>
  <c r="F228" i="11"/>
  <c r="F201" i="11"/>
  <c r="F199" i="11"/>
  <c r="F217" i="11"/>
  <c r="F58" i="9"/>
  <c r="C59" i="9"/>
  <c r="E59" i="9"/>
  <c r="D59" i="9"/>
  <c r="F61" i="9"/>
  <c r="C61" i="9"/>
  <c r="E61" i="9"/>
  <c r="D61" i="9"/>
  <c r="D31" i="9"/>
  <c r="F33" i="9"/>
  <c r="C35" i="9"/>
  <c r="F21" i="9"/>
  <c r="E22" i="9"/>
  <c r="D23" i="9"/>
  <c r="C24" i="9"/>
  <c r="C29" i="9"/>
  <c r="C49" i="9"/>
  <c r="C52" i="9"/>
  <c r="E52" i="9"/>
  <c r="D52" i="9"/>
  <c r="C60" i="9"/>
  <c r="E60" i="9"/>
  <c r="D60" i="9"/>
  <c r="D42" i="9"/>
  <c r="D144" i="9"/>
  <c r="E96" i="9"/>
  <c r="C84" i="9"/>
  <c r="C130" i="9"/>
  <c r="E67" i="9"/>
  <c r="E76" i="9"/>
  <c r="E94" i="9"/>
  <c r="D99" i="9"/>
  <c r="F102" i="9"/>
  <c r="C66" i="9"/>
  <c r="C67" i="9"/>
  <c r="C68" i="9"/>
  <c r="C69" i="9"/>
  <c r="C70" i="9"/>
  <c r="C71" i="9"/>
  <c r="D72" i="9"/>
  <c r="C74" i="9"/>
  <c r="C75" i="9"/>
  <c r="C76" i="9"/>
  <c r="C77" i="9"/>
  <c r="C78" i="9"/>
  <c r="C79" i="9"/>
  <c r="C80" i="9"/>
  <c r="C101" i="9"/>
  <c r="D108" i="9"/>
  <c r="F115" i="9"/>
  <c r="E115" i="9"/>
  <c r="D110" i="9"/>
  <c r="F111" i="9"/>
  <c r="F139" i="9"/>
  <c r="C139" i="9"/>
  <c r="E134" i="9"/>
  <c r="E140" i="9"/>
  <c r="D140" i="9"/>
  <c r="D148" i="9"/>
  <c r="C156" i="9"/>
  <c r="D143" i="9"/>
  <c r="C166" i="9"/>
  <c r="F164" i="9"/>
  <c r="F234" i="11"/>
  <c r="F230" i="11"/>
  <c r="F226" i="11"/>
  <c r="F198" i="11"/>
  <c r="F196" i="11"/>
  <c r="F193" i="11"/>
  <c r="F197" i="11"/>
  <c r="C83" i="9"/>
  <c r="F212" i="11"/>
  <c r="F186" i="11"/>
  <c r="D85" i="9"/>
  <c r="E6" i="9"/>
  <c r="D7" i="9"/>
  <c r="C8" i="9"/>
  <c r="F50" i="9"/>
  <c r="E42" i="9"/>
  <c r="E84" i="9"/>
  <c r="D130" i="9"/>
  <c r="D40" i="9"/>
  <c r="C47" i="9"/>
  <c r="F70" i="9"/>
  <c r="F90" i="9"/>
  <c r="D102" i="9"/>
  <c r="C108" i="9"/>
  <c r="E116" i="9"/>
  <c r="F116" i="9"/>
  <c r="E109" i="9"/>
  <c r="C110" i="9"/>
  <c r="E155" i="9"/>
  <c r="C147" i="9"/>
  <c r="D146" i="9"/>
  <c r="F152" i="9"/>
  <c r="E148" i="9"/>
  <c r="C184" i="9"/>
  <c r="F161" i="9"/>
  <c r="D175" i="9"/>
  <c r="F175" i="9"/>
  <c r="C175" i="9"/>
  <c r="F163" i="9"/>
  <c r="F162" i="9"/>
  <c r="F187" i="9"/>
  <c r="D181" i="9"/>
  <c r="D185" i="9"/>
  <c r="E179" i="9"/>
  <c r="D182" i="9"/>
  <c r="D58" i="9"/>
  <c r="F85" i="9"/>
  <c r="C85" i="9"/>
  <c r="E85" i="9"/>
  <c r="C32" i="9"/>
  <c r="E14" i="9"/>
  <c r="C16" i="9"/>
  <c r="E41" i="9"/>
  <c r="F41" i="9"/>
  <c r="D45" i="9"/>
  <c r="C105" i="9"/>
  <c r="D36" i="9"/>
  <c r="E69" i="9"/>
  <c r="C86" i="9"/>
  <c r="E150" i="9"/>
  <c r="E102" i="9"/>
  <c r="F128" i="9"/>
  <c r="F123" i="9"/>
  <c r="E123" i="9"/>
  <c r="C131" i="9"/>
  <c r="F155" i="9"/>
  <c r="D139" i="9"/>
  <c r="F147" i="9"/>
  <c r="C148" i="9"/>
  <c r="C140" i="9"/>
  <c r="C163" i="9"/>
  <c r="F172" i="9"/>
  <c r="E176" i="9"/>
  <c r="C183" i="9"/>
  <c r="F181" i="9"/>
  <c r="F42" i="9"/>
  <c r="D62" i="9"/>
  <c r="F82" i="9"/>
  <c r="C126" i="9"/>
  <c r="F126" i="9"/>
  <c r="D126" i="9"/>
  <c r="D159" i="9"/>
  <c r="F150" i="9"/>
  <c r="E70" i="9"/>
  <c r="D79" i="9"/>
  <c r="C94" i="9"/>
  <c r="E99" i="9"/>
  <c r="E112" i="9"/>
  <c r="C174" i="9"/>
  <c r="E175" i="9"/>
  <c r="D170" i="9"/>
  <c r="F178" i="9"/>
  <c r="D158" i="9"/>
  <c r="F185" i="9"/>
  <c r="F72" i="9"/>
  <c r="E78" i="9"/>
  <c r="E90" i="9"/>
  <c r="E111" i="9"/>
  <c r="D136" i="9"/>
  <c r="F176" i="9"/>
  <c r="D176" i="9"/>
  <c r="F204" i="11"/>
  <c r="F195" i="11"/>
  <c r="F208" i="11"/>
  <c r="F203" i="11"/>
  <c r="C58" i="9"/>
  <c r="E58" i="9"/>
  <c r="F13" i="9"/>
  <c r="D15" i="9"/>
  <c r="F221" i="11"/>
  <c r="F187" i="11"/>
  <c r="C64" i="9"/>
  <c r="D64" i="9"/>
  <c r="F64" i="9"/>
  <c r="E64" i="9"/>
  <c r="D34" i="9"/>
  <c r="F35" i="9"/>
  <c r="F100" i="9"/>
  <c r="F40" i="9"/>
  <c r="F91" i="9"/>
  <c r="E68" i="9"/>
  <c r="E75" i="9"/>
  <c r="F101" i="9"/>
  <c r="E101" i="9"/>
  <c r="D101" i="9"/>
  <c r="E142" i="9"/>
  <c r="F110" i="9"/>
  <c r="D129" i="9"/>
  <c r="F131" i="9"/>
  <c r="D131" i="9"/>
  <c r="D133" i="9"/>
  <c r="E133" i="9"/>
  <c r="D138" i="9"/>
  <c r="C152" i="9"/>
  <c r="E157" i="9"/>
  <c r="D184" i="9"/>
  <c r="F184" i="9"/>
  <c r="E187" i="9"/>
  <c r="C187" i="9"/>
  <c r="C181" i="9"/>
  <c r="F223" i="11"/>
  <c r="F200" i="11"/>
  <c r="E37" i="9"/>
  <c r="C62" i="9"/>
  <c r="E98" i="9"/>
  <c r="E126" i="9"/>
  <c r="D71" i="9"/>
  <c r="C72" i="9"/>
  <c r="D95" i="9"/>
  <c r="C134" i="9"/>
  <c r="E184" i="9"/>
  <c r="F225" i="11"/>
  <c r="D92" i="9"/>
  <c r="D94" i="9"/>
  <c r="F215" i="11"/>
  <c r="F53" i="9"/>
  <c r="C53" i="9"/>
  <c r="E53" i="9"/>
  <c r="D53" i="9"/>
  <c r="D33" i="9"/>
  <c r="C34" i="9"/>
  <c r="C56" i="9"/>
  <c r="D56" i="9"/>
  <c r="F56" i="9"/>
  <c r="E56" i="9"/>
  <c r="D49" i="9"/>
  <c r="C159" i="9"/>
  <c r="E35" i="9"/>
  <c r="E54" i="9"/>
  <c r="C91" i="9"/>
  <c r="D149" i="9"/>
  <c r="F214" i="11"/>
  <c r="F211" i="11"/>
  <c r="C31" i="9"/>
  <c r="E34" i="9"/>
  <c r="C41" i="9"/>
  <c r="E51" i="9"/>
  <c r="F96" i="9"/>
  <c r="D96" i="9"/>
  <c r="F78" i="9"/>
  <c r="D150" i="9"/>
  <c r="C124" i="9"/>
  <c r="E103" i="9"/>
  <c r="F137" i="9"/>
  <c r="D174" i="9"/>
  <c r="D141" i="9"/>
  <c r="C161" i="9"/>
  <c r="E170" i="9"/>
  <c r="C170" i="9"/>
  <c r="E172" i="9"/>
  <c r="C172" i="9"/>
  <c r="E159" i="9"/>
  <c r="C176" i="9"/>
  <c r="F207" i="11"/>
  <c r="E83" i="9"/>
  <c r="F32" i="9"/>
  <c r="D37" i="9"/>
  <c r="D50" i="9"/>
  <c r="C43" i="9"/>
  <c r="E77" i="9"/>
  <c r="D125" i="9"/>
  <c r="F125" i="9"/>
  <c r="E125" i="9"/>
  <c r="C125" i="9"/>
  <c r="C99" i="9"/>
  <c r="E120" i="9"/>
  <c r="F129" i="9"/>
  <c r="F173" i="9"/>
  <c r="E173" i="9"/>
  <c r="C173" i="9"/>
  <c r="D180" i="9"/>
  <c r="D187" i="9"/>
  <c r="D178" i="9"/>
  <c r="E62" i="9"/>
  <c r="F62" i="9"/>
  <c r="E100" i="9"/>
  <c r="E132" i="9"/>
  <c r="D132" i="9"/>
  <c r="F99" i="9"/>
  <c r="D87" i="9"/>
  <c r="E122" i="9"/>
  <c r="D168" i="9"/>
  <c r="D156" i="9"/>
  <c r="C100" i="9"/>
  <c r="F69" i="9"/>
  <c r="F108" i="9"/>
  <c r="E124" i="9"/>
  <c r="F124" i="9"/>
  <c r="D124" i="9"/>
  <c r="D82" i="9"/>
  <c r="E146" i="9"/>
  <c r="C180" i="9"/>
  <c r="C185" i="9"/>
  <c r="F210" i="11"/>
  <c r="E50" i="9"/>
  <c r="C54" i="9"/>
  <c r="F54" i="9"/>
  <c r="E130" i="9"/>
  <c r="F79" i="9"/>
  <c r="C82" i="9"/>
  <c r="C129" i="9"/>
  <c r="C133" i="9"/>
  <c r="F231" i="11"/>
  <c r="F83" i="9"/>
  <c r="D28" i="9"/>
  <c r="F105" i="9"/>
  <c r="F84" i="9"/>
  <c r="E91" i="9"/>
  <c r="C150" i="9"/>
  <c r="C90" i="9"/>
  <c r="E168" i="9"/>
  <c r="E137" i="9"/>
  <c r="E178" i="9"/>
  <c r="C178" i="9"/>
  <c r="D179" i="9"/>
  <c r="F180" i="9"/>
  <c r="D32" i="9"/>
  <c r="F34" i="9"/>
  <c r="D44" i="9"/>
  <c r="C168" i="9"/>
  <c r="F168" i="9"/>
  <c r="C157" i="9"/>
  <c r="D157" i="9"/>
  <c r="E181" i="9"/>
  <c r="E174" i="9"/>
  <c r="F174" i="9"/>
  <c r="E32" i="9"/>
  <c r="D54" i="9"/>
  <c r="C92" i="9"/>
  <c r="F130" i="9"/>
  <c r="E66" i="9"/>
  <c r="F77" i="9"/>
  <c r="E121" i="9"/>
  <c r="AI119" i="10" l="1"/>
  <c r="AM118" i="10"/>
  <c r="AB98" i="10"/>
  <c r="AE48" i="10"/>
  <c r="AE79" i="10"/>
  <c r="Z79" i="10"/>
  <c r="Z117" i="10"/>
  <c r="AE127" i="10"/>
  <c r="T16" i="10"/>
  <c r="K16" i="10"/>
  <c r="AG68" i="10"/>
  <c r="S24" i="10"/>
  <c r="X22" i="10"/>
  <c r="AJ69" i="10"/>
  <c r="O134" i="10"/>
  <c r="X112" i="10"/>
  <c r="AD108" i="10"/>
  <c r="AC172" i="10"/>
  <c r="AB56" i="10"/>
  <c r="AB161" i="10"/>
  <c r="Y94" i="10"/>
  <c r="AH49" i="11"/>
  <c r="AB72" i="10"/>
  <c r="AC17" i="10"/>
  <c r="AA9" i="10"/>
  <c r="P173" i="10"/>
  <c r="AB90" i="10"/>
  <c r="AE136" i="10"/>
  <c r="AA184" i="10"/>
  <c r="Y159" i="10"/>
  <c r="T136" i="10"/>
  <c r="AJ7" i="10"/>
  <c r="AG166" i="10"/>
  <c r="AI94" i="10"/>
  <c r="AH187" i="10"/>
  <c r="W156" i="10"/>
  <c r="AA101" i="10"/>
  <c r="W145" i="10"/>
  <c r="Y165" i="10"/>
  <c r="Y124" i="10"/>
  <c r="Z92" i="10"/>
  <c r="R180" i="10"/>
  <c r="BR51" i="11"/>
  <c r="BR228" i="11" s="1"/>
  <c r="AE141" i="10"/>
  <c r="AA21" i="10"/>
  <c r="AD49" i="10"/>
  <c r="Y108" i="10"/>
  <c r="AC119" i="10"/>
  <c r="AO176" i="10"/>
  <c r="H124" i="10"/>
  <c r="H146" i="10"/>
  <c r="AA11" i="10"/>
  <c r="N156" i="10"/>
  <c r="AB176" i="10"/>
  <c r="J84" i="10"/>
  <c r="AL164" i="10"/>
  <c r="Z27" i="10"/>
  <c r="AA118" i="10"/>
  <c r="Y185" i="10"/>
  <c r="P54" i="10"/>
  <c r="S185" i="10"/>
  <c r="Y43" i="10"/>
  <c r="X24" i="10"/>
  <c r="Z133" i="10"/>
  <c r="AE50" i="10"/>
  <c r="X181" i="10"/>
  <c r="AC111" i="10"/>
  <c r="X15" i="10"/>
  <c r="AE29" i="10"/>
  <c r="AC9" i="10"/>
  <c r="X38" i="10"/>
  <c r="X183" i="10"/>
  <c r="AB12" i="10"/>
  <c r="Z12" i="10"/>
  <c r="Z39" i="10"/>
  <c r="AC109" i="10"/>
  <c r="X178" i="10"/>
  <c r="AP124" i="10"/>
  <c r="R163" i="10"/>
  <c r="AO141" i="10"/>
  <c r="I103" i="10"/>
  <c r="X43" i="10"/>
  <c r="Z26" i="10"/>
  <c r="AB31" i="10"/>
  <c r="AC36" i="10"/>
  <c r="Y48" i="10"/>
  <c r="AA92" i="10"/>
  <c r="AC107" i="10"/>
  <c r="W185" i="10"/>
  <c r="AC124" i="10"/>
  <c r="AE138" i="10"/>
  <c r="AB181" i="10"/>
  <c r="AC25" i="10"/>
  <c r="AB78" i="10"/>
  <c r="AD89" i="10"/>
  <c r="X105" i="10"/>
  <c r="AI156" i="10"/>
  <c r="AJ87" i="10"/>
  <c r="V88" i="10"/>
  <c r="G51" i="10"/>
  <c r="J60" i="10"/>
  <c r="AD94" i="10"/>
  <c r="H24" i="10"/>
  <c r="G143" i="10"/>
  <c r="M158" i="10"/>
  <c r="J140" i="10"/>
  <c r="K105" i="10"/>
  <c r="O161" i="10"/>
  <c r="G87" i="10"/>
  <c r="AP38" i="10"/>
  <c r="AB45" i="10"/>
  <c r="R51" i="10"/>
  <c r="AA152" i="10"/>
  <c r="Y152" i="10"/>
  <c r="X161" i="10"/>
  <c r="J179" i="10"/>
  <c r="O167" i="10"/>
  <c r="AO164" i="10"/>
  <c r="T161" i="10"/>
  <c r="AN156" i="10"/>
  <c r="AJ181" i="10"/>
  <c r="AP181" i="10"/>
  <c r="AP158" i="10"/>
  <c r="AH151" i="10"/>
  <c r="AM148" i="10"/>
  <c r="AP106" i="10"/>
  <c r="G167" i="10"/>
  <c r="AO120" i="10"/>
  <c r="E44" i="10"/>
  <c r="O141" i="10"/>
  <c r="AO112" i="10"/>
  <c r="AL79" i="10"/>
  <c r="AG134" i="10"/>
  <c r="AD92" i="10"/>
  <c r="AE158" i="10"/>
  <c r="AA7" i="10"/>
  <c r="V141" i="10"/>
  <c r="R91" i="10"/>
  <c r="AF146" i="10"/>
  <c r="AO129" i="10"/>
  <c r="AG96" i="10"/>
  <c r="M30" i="10"/>
  <c r="AL170" i="10"/>
  <c r="AO157" i="10"/>
  <c r="AF168" i="10"/>
  <c r="E95" i="10"/>
  <c r="AG108" i="10"/>
  <c r="AI150" i="10"/>
  <c r="AI5" i="9"/>
  <c r="AC5" i="10" s="1"/>
  <c r="AF5" i="9"/>
  <c r="Z5" i="10" s="1"/>
  <c r="AH5" i="9"/>
  <c r="AB5" i="10" s="1"/>
  <c r="AG5" i="9"/>
  <c r="AA5" i="10" s="1"/>
  <c r="AD5" i="9"/>
  <c r="X5" i="10" s="1"/>
  <c r="AK5" i="9"/>
  <c r="AE5" i="10" s="1"/>
  <c r="AJ5" i="9"/>
  <c r="AD5" i="10" s="1"/>
  <c r="AE5" i="9"/>
  <c r="Y5" i="10" s="1"/>
  <c r="AC5" i="9"/>
  <c r="W5" i="10" s="1"/>
  <c r="AJ185" i="10"/>
  <c r="AI148" i="10"/>
  <c r="AN118" i="10"/>
  <c r="AH97" i="10"/>
  <c r="AN124" i="10"/>
  <c r="G44" i="10"/>
  <c r="AK91" i="10"/>
  <c r="AH48" i="10"/>
  <c r="AF59" i="10"/>
  <c r="AF126" i="10"/>
  <c r="AO109" i="10"/>
  <c r="AG6" i="10"/>
  <c r="AG19" i="10"/>
  <c r="AG83" i="10"/>
  <c r="AF139" i="10"/>
  <c r="AF122" i="10"/>
  <c r="AL185" i="10"/>
  <c r="AF148" i="10"/>
  <c r="AH87" i="10"/>
  <c r="AG35" i="10"/>
  <c r="AH180" i="10"/>
  <c r="AG164" i="10"/>
  <c r="AK187" i="10"/>
  <c r="AN176" i="10"/>
  <c r="AF106" i="10"/>
  <c r="AF92" i="10"/>
  <c r="AK185" i="10"/>
  <c r="AF165" i="10"/>
  <c r="AH166" i="10"/>
  <c r="AG174" i="10"/>
  <c r="AG43" i="10"/>
  <c r="AH27" i="10"/>
  <c r="P166" i="10"/>
  <c r="H176" i="10"/>
  <c r="AO161" i="10"/>
  <c r="AN67" i="10"/>
  <c r="L178" i="10"/>
  <c r="N152" i="10"/>
  <c r="AI139" i="10"/>
  <c r="AI142" i="10"/>
  <c r="AK70" i="10"/>
  <c r="G125" i="10"/>
  <c r="AL56" i="10"/>
  <c r="AL21" i="10"/>
  <c r="AK176" i="10"/>
  <c r="AK138" i="10"/>
  <c r="AJ56" i="10"/>
  <c r="L176" i="10"/>
  <c r="E178" i="10"/>
  <c r="AK148" i="10"/>
  <c r="AN139" i="10"/>
  <c r="U155" i="10"/>
  <c r="E15" i="10"/>
  <c r="K71" i="10"/>
  <c r="AJ74" i="10"/>
  <c r="P175" i="10"/>
  <c r="I184" i="10"/>
  <c r="N157" i="10"/>
  <c r="AK146" i="10"/>
  <c r="AO155" i="10"/>
  <c r="AN111" i="10"/>
  <c r="K113" i="10"/>
  <c r="AI88" i="10"/>
  <c r="P150" i="10"/>
  <c r="AL105" i="10"/>
  <c r="AM161" i="10"/>
  <c r="L185" i="10"/>
  <c r="AM172" i="10"/>
  <c r="I168" i="10"/>
  <c r="U87" i="10"/>
  <c r="AO101" i="10"/>
  <c r="AO66" i="10"/>
  <c r="AK126" i="10"/>
  <c r="AP97" i="10"/>
  <c r="AK96" i="10"/>
  <c r="AP165" i="10"/>
  <c r="P178" i="10"/>
  <c r="I25" i="10"/>
  <c r="P29" i="10"/>
  <c r="AJ21" i="10"/>
  <c r="AP22" i="10"/>
  <c r="AI17" i="10"/>
  <c r="F185" i="10"/>
  <c r="V181" i="10"/>
  <c r="AI176" i="10"/>
  <c r="T166" i="10"/>
  <c r="AJ159" i="10"/>
  <c r="V153" i="10"/>
  <c r="AI159" i="10"/>
  <c r="T184" i="10"/>
  <c r="R148" i="10"/>
  <c r="E147" i="10"/>
  <c r="H137" i="10"/>
  <c r="AM142" i="10"/>
  <c r="AI99" i="10"/>
  <c r="AO45" i="10"/>
  <c r="F164" i="10"/>
  <c r="AM152" i="10"/>
  <c r="AJ72" i="10"/>
  <c r="AI96" i="10"/>
  <c r="AP30" i="10"/>
  <c r="E124" i="10"/>
  <c r="S6" i="10"/>
  <c r="M66" i="10"/>
  <c r="AI10" i="10"/>
  <c r="AK118" i="10"/>
  <c r="E183" i="10"/>
  <c r="AK140" i="10"/>
  <c r="AP79" i="10"/>
  <c r="AI168" i="10"/>
  <c r="AO74" i="10"/>
  <c r="AI86" i="10"/>
  <c r="AP163" i="10"/>
  <c r="AP154" i="10"/>
  <c r="R144" i="10"/>
  <c r="AO33" i="10"/>
  <c r="M111" i="10"/>
  <c r="S126" i="10"/>
  <c r="K96" i="10"/>
  <c r="R96" i="10"/>
  <c r="G96" i="10"/>
  <c r="H8" i="10"/>
  <c r="T13" i="10"/>
  <c r="U6" i="10"/>
  <c r="K9" i="10"/>
  <c r="U14" i="10"/>
  <c r="K17" i="10"/>
  <c r="U22" i="10"/>
  <c r="K25" i="10"/>
  <c r="V12" i="10"/>
  <c r="M15" i="10"/>
  <c r="V26" i="10"/>
  <c r="K86" i="10"/>
  <c r="M75" i="10"/>
  <c r="T86" i="10"/>
  <c r="K142" i="10"/>
  <c r="AL65" i="10"/>
  <c r="R80" i="10"/>
  <c r="V94" i="10"/>
  <c r="T39" i="10"/>
  <c r="AJ42" i="10"/>
  <c r="AM35" i="10"/>
  <c r="N168" i="10"/>
  <c r="E133" i="10"/>
  <c r="Q93" i="10"/>
  <c r="N88" i="10"/>
  <c r="I150" i="10"/>
  <c r="AP25" i="10"/>
  <c r="K175" i="10"/>
  <c r="P134" i="10"/>
  <c r="AF42" i="10"/>
  <c r="AL37" i="10"/>
  <c r="AH140" i="10"/>
  <c r="AO185" i="10"/>
  <c r="AI130" i="10"/>
  <c r="AG113" i="10"/>
  <c r="X159" i="10"/>
  <c r="AP28" i="10"/>
  <c r="AL88" i="10"/>
  <c r="K179" i="10"/>
  <c r="AM146" i="10"/>
  <c r="AF86" i="10"/>
  <c r="AM43" i="10"/>
  <c r="AC84" i="10"/>
  <c r="AO49" i="10"/>
  <c r="AI8" i="10"/>
  <c r="F154" i="10"/>
  <c r="S133" i="10"/>
  <c r="H72" i="10"/>
  <c r="L181" i="10"/>
  <c r="AA171" i="10"/>
  <c r="E158" i="10"/>
  <c r="AO166" i="10"/>
  <c r="AB159" i="10"/>
  <c r="E175" i="10"/>
  <c r="S152" i="10"/>
  <c r="X168" i="10"/>
  <c r="W139" i="10"/>
  <c r="L138" i="10"/>
  <c r="F103" i="10"/>
  <c r="N80" i="10"/>
  <c r="AH99" i="10"/>
  <c r="AP81" i="10"/>
  <c r="L43" i="10"/>
  <c r="X144" i="10"/>
  <c r="AP65" i="10"/>
  <c r="AF32" i="10"/>
  <c r="A158" i="10"/>
  <c r="T10" i="10"/>
  <c r="G37" i="10"/>
  <c r="T37" i="10"/>
  <c r="S64" i="10"/>
  <c r="AP151" i="10"/>
  <c r="AM157" i="10"/>
  <c r="AJ104" i="10"/>
  <c r="AJ133" i="10"/>
  <c r="AF150" i="10"/>
  <c r="AG150" i="10"/>
  <c r="AM126" i="10"/>
  <c r="AJ59" i="10"/>
  <c r="Y178" i="10"/>
  <c r="Z176" i="10"/>
  <c r="W163" i="10"/>
  <c r="W159" i="10"/>
  <c r="AD161" i="10"/>
  <c r="AK152" i="10"/>
  <c r="AG131" i="10"/>
  <c r="AH111" i="10"/>
  <c r="AN106" i="10"/>
  <c r="AI126" i="10"/>
  <c r="AN92" i="10"/>
  <c r="N56" i="10"/>
  <c r="AL159" i="10"/>
  <c r="AL96" i="10"/>
  <c r="M186" i="10"/>
  <c r="AH169" i="10"/>
  <c r="AK179" i="10"/>
  <c r="V164" i="10"/>
  <c r="Q170" i="10"/>
  <c r="AM166" i="10"/>
  <c r="E151" i="10"/>
  <c r="AL175" i="10"/>
  <c r="AA147" i="10"/>
  <c r="X137" i="10"/>
  <c r="R168" i="10"/>
  <c r="K168" i="10"/>
  <c r="H168" i="10"/>
  <c r="AP46" i="10"/>
  <c r="AI92" i="10"/>
  <c r="AK144" i="10"/>
  <c r="O165" i="10"/>
  <c r="Z163" i="10"/>
  <c r="V178" i="10"/>
  <c r="BY219" i="11"/>
  <c r="A17" i="10"/>
  <c r="A180" i="10"/>
  <c r="H57" i="11"/>
  <c r="BU226" i="11"/>
  <c r="A41" i="10"/>
  <c r="J181" i="10"/>
  <c r="AA175" i="10"/>
  <c r="Z168" i="10"/>
  <c r="E139" i="10"/>
  <c r="Z109" i="10"/>
  <c r="AD100" i="10"/>
  <c r="G17" i="10"/>
  <c r="L70" i="10"/>
  <c r="L67" i="10"/>
  <c r="K78" i="10"/>
  <c r="I152" i="10"/>
  <c r="W153" i="10"/>
  <c r="V159" i="10"/>
  <c r="AA142" i="10"/>
  <c r="BX226" i="11"/>
  <c r="K185" i="10"/>
  <c r="M162" i="10"/>
  <c r="Q158" i="10"/>
  <c r="K156" i="10"/>
  <c r="Y174" i="10"/>
  <c r="AD140" i="10"/>
  <c r="CC180" i="11"/>
  <c r="T120" i="10"/>
  <c r="T112" i="10"/>
  <c r="AD80" i="10"/>
  <c r="Z101" i="10"/>
  <c r="T90" i="10"/>
  <c r="K67" i="10"/>
  <c r="AZ126" i="11"/>
  <c r="BL179" i="11"/>
  <c r="BM140" i="11"/>
  <c r="S48" i="10"/>
  <c r="S96" i="10"/>
  <c r="F96" i="10"/>
  <c r="O45" i="10"/>
  <c r="AD144" i="10"/>
  <c r="CC69" i="11"/>
  <c r="AB10" i="10"/>
  <c r="BM86" i="11"/>
  <c r="Q37" i="10"/>
  <c r="Y35" i="10"/>
  <c r="I32" i="10"/>
  <c r="BL80" i="11"/>
  <c r="X64" i="10"/>
  <c r="I8" i="10"/>
  <c r="O24" i="10"/>
  <c r="T6" i="10"/>
  <c r="K13" i="10"/>
  <c r="L6" i="10"/>
  <c r="U11" i="10"/>
  <c r="L14" i="10"/>
  <c r="U19" i="10"/>
  <c r="L22" i="10"/>
  <c r="V6" i="10"/>
  <c r="V9" i="10"/>
  <c r="M12" i="10"/>
  <c r="V20" i="10"/>
  <c r="M23" i="10"/>
  <c r="M26" i="10"/>
  <c r="M116" i="10"/>
  <c r="G113" i="10"/>
  <c r="R135" i="10"/>
  <c r="Z14" i="10"/>
  <c r="Y10" i="10"/>
  <c r="X28" i="10"/>
  <c r="AC136" i="10"/>
  <c r="Y86" i="10"/>
  <c r="AP6" i="10"/>
  <c r="AI135" i="10"/>
  <c r="P181" i="10"/>
  <c r="AB178" i="10"/>
  <c r="AE153" i="10"/>
  <c r="S145" i="10"/>
  <c r="U163" i="10"/>
  <c r="H148" i="10"/>
  <c r="P157" i="10"/>
  <c r="Z152" i="10"/>
  <c r="H180" i="11"/>
  <c r="AC73" i="10"/>
  <c r="Q79" i="10"/>
  <c r="BY125" i="11"/>
  <c r="BG119" i="11"/>
  <c r="BY116" i="11"/>
  <c r="F108" i="10"/>
  <c r="H148" i="11"/>
  <c r="AA67" i="10"/>
  <c r="F150" i="10"/>
  <c r="BG181" i="11"/>
  <c r="BL181" i="11"/>
  <c r="CC174" i="11"/>
  <c r="CC179" i="11"/>
  <c r="CC96" i="11"/>
  <c r="Z105" i="10"/>
  <c r="CC132" i="11"/>
  <c r="H132" i="11"/>
  <c r="E169" i="10"/>
  <c r="J185" i="10"/>
  <c r="N185" i="10"/>
  <c r="K181" i="10"/>
  <c r="Q178" i="10"/>
  <c r="F176" i="10"/>
  <c r="T175" i="10"/>
  <c r="AA134" i="10"/>
  <c r="W168" i="10"/>
  <c r="J155" i="10"/>
  <c r="AB150" i="10"/>
  <c r="E50" i="10"/>
  <c r="Q7" i="10"/>
  <c r="E71" i="10"/>
  <c r="N106" i="10"/>
  <c r="AG171" i="10"/>
  <c r="AG16" i="10"/>
  <c r="AY211" i="11"/>
  <c r="E7" i="10"/>
  <c r="K43" i="10"/>
  <c r="S148" i="10"/>
  <c r="F90" i="10"/>
  <c r="S119" i="10"/>
  <c r="N27" i="10"/>
  <c r="N20" i="10"/>
  <c r="N68" i="10"/>
  <c r="S9" i="10"/>
  <c r="T19" i="10"/>
  <c r="S25" i="10"/>
  <c r="E68" i="10"/>
  <c r="E76" i="10"/>
  <c r="O114" i="10"/>
  <c r="P119" i="10"/>
  <c r="F122" i="10"/>
  <c r="L157" i="10"/>
  <c r="R153" i="10"/>
  <c r="AB16" i="10"/>
  <c r="AC12" i="10"/>
  <c r="AC20" i="10"/>
  <c r="AD9" i="10"/>
  <c r="AD13" i="10"/>
  <c r="AD17" i="10"/>
  <c r="AD21" i="10"/>
  <c r="AD25" i="10"/>
  <c r="AE19" i="10"/>
  <c r="AE123" i="10"/>
  <c r="AE69" i="10"/>
  <c r="AC114" i="10"/>
  <c r="AL15" i="10"/>
  <c r="N24" i="10"/>
  <c r="F37" i="10"/>
  <c r="H62" i="11"/>
  <c r="A18" i="10"/>
  <c r="A19" i="10"/>
  <c r="BU236" i="11"/>
  <c r="H65" i="11"/>
  <c r="BU171" i="11"/>
  <c r="BM203" i="11"/>
  <c r="A114" i="10"/>
  <c r="A134" i="10"/>
  <c r="CC65" i="11"/>
  <c r="BU156" i="11"/>
  <c r="BU210" i="11"/>
  <c r="A39" i="10"/>
  <c r="A47" i="10"/>
  <c r="A133" i="10"/>
  <c r="A151" i="10"/>
  <c r="H86" i="11"/>
  <c r="CC93" i="11"/>
  <c r="BM230" i="11"/>
  <c r="BL233" i="11"/>
  <c r="A129" i="10"/>
  <c r="A164" i="10"/>
  <c r="A160" i="10"/>
  <c r="H79" i="11"/>
  <c r="BL76" i="11"/>
  <c r="CC168" i="11"/>
  <c r="BL196" i="11"/>
  <c r="A38" i="10"/>
  <c r="BY233" i="11"/>
  <c r="A154" i="10"/>
  <c r="AZ91" i="11"/>
  <c r="CC135" i="11"/>
  <c r="BU186" i="11"/>
  <c r="BY231" i="11"/>
  <c r="A55" i="10"/>
  <c r="A53" i="10"/>
  <c r="A132" i="10"/>
  <c r="AZ138" i="11"/>
  <c r="BK168" i="11"/>
  <c r="H179" i="10"/>
  <c r="K165" i="10"/>
  <c r="L164" i="10"/>
  <c r="N134" i="10"/>
  <c r="G168" i="10"/>
  <c r="H142" i="10"/>
  <c r="F142" i="10"/>
  <c r="CC170" i="11"/>
  <c r="H170" i="11"/>
  <c r="H166" i="11"/>
  <c r="K126" i="10"/>
  <c r="AZ174" i="11"/>
  <c r="BY154" i="11"/>
  <c r="E9" i="10"/>
  <c r="BY111" i="11"/>
  <c r="V54" i="10"/>
  <c r="AA50" i="10"/>
  <c r="AZ98" i="11"/>
  <c r="X14" i="10"/>
  <c r="AZ82" i="11"/>
  <c r="AZ81" i="11"/>
  <c r="BL110" i="11"/>
  <c r="H108" i="11"/>
  <c r="X70" i="10"/>
  <c r="I23" i="10"/>
  <c r="F32" i="10"/>
  <c r="G9" i="10"/>
  <c r="I103" i="11"/>
  <c r="N10" i="10"/>
  <c r="N12" i="10"/>
  <c r="R16" i="10"/>
  <c r="R24" i="10"/>
  <c r="I81" i="11"/>
  <c r="H106" i="11"/>
  <c r="J44" i="10"/>
  <c r="I127" i="11"/>
  <c r="H67" i="11"/>
  <c r="BG93" i="11"/>
  <c r="H131" i="11"/>
  <c r="L108" i="10"/>
  <c r="BF142" i="11"/>
  <c r="I87" i="11"/>
  <c r="H118" i="11"/>
  <c r="BB160" i="11"/>
  <c r="N120" i="10"/>
  <c r="I135" i="11"/>
  <c r="O172" i="10"/>
  <c r="K116" i="10"/>
  <c r="G118" i="10"/>
  <c r="Q163" i="10"/>
  <c r="H176" i="11"/>
  <c r="AE67" i="10"/>
  <c r="AC122" i="10"/>
  <c r="M137" i="10"/>
  <c r="M155" i="10"/>
  <c r="S103" i="10"/>
  <c r="AA121" i="10"/>
  <c r="BK162" i="11"/>
  <c r="AA113" i="10"/>
  <c r="BC152" i="11"/>
  <c r="M89" i="10"/>
  <c r="H177" i="11"/>
  <c r="J79" i="10"/>
  <c r="M46" i="10"/>
  <c r="U38" i="10"/>
  <c r="AB39" i="10"/>
  <c r="BL154" i="11"/>
  <c r="AZ140" i="11"/>
  <c r="M48" i="10"/>
  <c r="H145" i="11"/>
  <c r="AB96" i="10"/>
  <c r="H141" i="11"/>
  <c r="L92" i="10"/>
  <c r="CC143" i="11"/>
  <c r="CC109" i="11"/>
  <c r="X56" i="10"/>
  <c r="H77" i="11"/>
  <c r="BY86" i="11"/>
  <c r="BV161" i="11"/>
  <c r="BI229" i="11"/>
  <c r="H90" i="11"/>
  <c r="AV98" i="11"/>
  <c r="BG69" i="11"/>
  <c r="G25" i="10"/>
  <c r="H18" i="10"/>
  <c r="R26" i="10"/>
  <c r="BB95" i="11"/>
  <c r="AV89" i="11"/>
  <c r="H82" i="11"/>
  <c r="BE66" i="11"/>
  <c r="BE139" i="11"/>
  <c r="AZ59" i="11"/>
  <c r="H122" i="11"/>
  <c r="H69" i="11"/>
  <c r="I77" i="11"/>
  <c r="I128" i="11"/>
  <c r="BL72" i="11"/>
  <c r="I79" i="11"/>
  <c r="H109" i="11"/>
  <c r="I89" i="11"/>
  <c r="BL158" i="11"/>
  <c r="R69" i="10"/>
  <c r="T75" i="10"/>
  <c r="BL117" i="11"/>
  <c r="AZ162" i="11"/>
  <c r="BE135" i="11"/>
  <c r="BG155" i="11"/>
  <c r="I164" i="11"/>
  <c r="H168" i="11"/>
  <c r="BB184" i="11"/>
  <c r="AD73" i="10"/>
  <c r="Z94" i="10"/>
  <c r="AE134" i="10"/>
  <c r="AD43" i="10"/>
  <c r="X116" i="10"/>
  <c r="L80" i="10"/>
  <c r="AE126" i="10"/>
  <c r="AD86" i="10"/>
  <c r="BY88" i="11"/>
  <c r="H133" i="11"/>
  <c r="BL149" i="11"/>
  <c r="CC141" i="11"/>
  <c r="N51" i="10"/>
  <c r="AZ103" i="11"/>
  <c r="BL99" i="11"/>
  <c r="G56" i="10"/>
  <c r="H78" i="11"/>
  <c r="K11" i="10"/>
  <c r="AZ134" i="11"/>
  <c r="L85" i="10"/>
  <c r="Y63" i="10"/>
  <c r="AZ113" i="11"/>
  <c r="BL113" i="11"/>
  <c r="E137" i="10"/>
  <c r="I159" i="10"/>
  <c r="BG218" i="11"/>
  <c r="BL182" i="11"/>
  <c r="N103" i="10"/>
  <c r="BL164" i="11"/>
  <c r="Z114" i="10"/>
  <c r="BL173" i="11"/>
  <c r="AD132" i="10"/>
  <c r="H181" i="11"/>
  <c r="S72" i="10"/>
  <c r="U17" i="10"/>
  <c r="U9" i="10"/>
  <c r="CC149" i="11"/>
  <c r="J92" i="10"/>
  <c r="AB35" i="10"/>
  <c r="K148" i="10"/>
  <c r="AJ46" i="10"/>
  <c r="O28" i="10"/>
  <c r="T26" i="10"/>
  <c r="AL16" i="10"/>
  <c r="AF157" i="10"/>
  <c r="H95" i="11"/>
  <c r="J15" i="10"/>
  <c r="M78" i="10"/>
  <c r="V146" i="10"/>
  <c r="M178" i="10"/>
  <c r="J164" i="10"/>
  <c r="T172" i="10"/>
  <c r="F170" i="10"/>
  <c r="AI161" i="10"/>
  <c r="Y134" i="10"/>
  <c r="Y147" i="10"/>
  <c r="AH104" i="10"/>
  <c r="P138" i="10"/>
  <c r="BE159" i="11"/>
  <c r="BW169" i="11"/>
  <c r="H167" i="11"/>
  <c r="N118" i="10"/>
  <c r="H163" i="11"/>
  <c r="BL161" i="11"/>
  <c r="AG112" i="10"/>
  <c r="G107" i="10"/>
  <c r="H152" i="11"/>
  <c r="E97" i="10"/>
  <c r="E89" i="10"/>
  <c r="E81" i="10"/>
  <c r="E73" i="10"/>
  <c r="E65" i="10"/>
  <c r="F80" i="10"/>
  <c r="CC150" i="11"/>
  <c r="AE71" i="10"/>
  <c r="Q150" i="10"/>
  <c r="V86" i="10"/>
  <c r="AZ89" i="11"/>
  <c r="H179" i="11"/>
  <c r="H91" i="11"/>
  <c r="H60" i="11"/>
  <c r="M85" i="10"/>
  <c r="AZ104" i="11"/>
  <c r="A182" i="10"/>
  <c r="A113" i="10"/>
  <c r="A11" i="10"/>
  <c r="BM185" i="11"/>
  <c r="A10" i="10"/>
  <c r="BM115" i="11"/>
  <c r="H43" i="10"/>
  <c r="R49" i="10"/>
  <c r="CC83" i="11"/>
  <c r="CC112" i="11"/>
  <c r="BY232" i="11"/>
  <c r="A44" i="10"/>
  <c r="BL193" i="11"/>
  <c r="A30" i="10"/>
  <c r="CC85" i="11"/>
  <c r="BS220" i="11"/>
  <c r="CC106" i="11"/>
  <c r="BL93" i="11"/>
  <c r="F155" i="10"/>
  <c r="Y96" i="10"/>
  <c r="AC152" i="10"/>
  <c r="BL165" i="11"/>
  <c r="BL163" i="11"/>
  <c r="U89" i="10"/>
  <c r="BG120" i="11"/>
  <c r="H173" i="11"/>
  <c r="CC151" i="11"/>
  <c r="K75" i="10"/>
  <c r="H175" i="11"/>
  <c r="H126" i="10"/>
  <c r="F86" i="10"/>
  <c r="AZ96" i="11"/>
  <c r="T96" i="10"/>
  <c r="A157" i="10"/>
  <c r="BL232" i="11"/>
  <c r="A26" i="10"/>
  <c r="A9" i="10"/>
  <c r="CC167" i="11"/>
  <c r="AA183" i="10"/>
  <c r="AP183" i="10"/>
  <c r="L183" i="10"/>
  <c r="Q181" i="10"/>
  <c r="F178" i="10"/>
  <c r="AD178" i="10"/>
  <c r="AE176" i="10"/>
  <c r="AG176" i="10"/>
  <c r="Y162" i="10"/>
  <c r="AA165" i="10"/>
  <c r="K145" i="10"/>
  <c r="AF172" i="10"/>
  <c r="G163" i="10"/>
  <c r="Z170" i="10"/>
  <c r="Z148" i="10"/>
  <c r="V148" i="10"/>
  <c r="AG138" i="10"/>
  <c r="AP133" i="10"/>
  <c r="BB180" i="11"/>
  <c r="Y142" i="10"/>
  <c r="F118" i="10"/>
  <c r="AM114" i="10"/>
  <c r="BE144" i="11"/>
  <c r="O87" i="10"/>
  <c r="O108" i="10"/>
  <c r="BE151" i="11"/>
  <c r="AJ102" i="10"/>
  <c r="M169" i="10"/>
  <c r="T181" i="10"/>
  <c r="AC158" i="10"/>
  <c r="AO159" i="10"/>
  <c r="AG170" i="10"/>
  <c r="AN187" i="10"/>
  <c r="AE164" i="10"/>
  <c r="AH154" i="10"/>
  <c r="AB157" i="10"/>
  <c r="AD157" i="10"/>
  <c r="AP137" i="10"/>
  <c r="AG168" i="10"/>
  <c r="AE133" i="10"/>
  <c r="W179" i="10"/>
  <c r="AF185" i="10"/>
  <c r="Z167" i="10"/>
  <c r="J183" i="10"/>
  <c r="AD173" i="10"/>
  <c r="AD99" i="10"/>
  <c r="AC82" i="10"/>
  <c r="AC143" i="10"/>
  <c r="AN185" i="10"/>
  <c r="V185" i="10"/>
  <c r="AM187" i="10"/>
  <c r="Z165" i="10"/>
  <c r="S162" i="10"/>
  <c r="N176" i="10"/>
  <c r="X164" i="10"/>
  <c r="AM163" i="10"/>
  <c r="K184" i="10"/>
  <c r="K174" i="10"/>
  <c r="AD139" i="10"/>
  <c r="AD155" i="10"/>
  <c r="AO131" i="10"/>
  <c r="AK112" i="10"/>
  <c r="AE109" i="10"/>
  <c r="G95" i="10"/>
  <c r="I124" i="10"/>
  <c r="Y99" i="10"/>
  <c r="AE183" i="10"/>
  <c r="W173" i="10"/>
  <c r="AG8" i="10"/>
  <c r="AP86" i="10"/>
  <c r="AU178" i="11"/>
  <c r="BZ193" i="11"/>
  <c r="CA76" i="11"/>
  <c r="BM141" i="11"/>
  <c r="BX126" i="11"/>
  <c r="BH135" i="11"/>
  <c r="O185" i="10"/>
  <c r="AI185" i="10"/>
  <c r="AL178" i="10"/>
  <c r="K84" i="10"/>
  <c r="E62" i="10"/>
  <c r="F60" i="10"/>
  <c r="BE112" i="11"/>
  <c r="CA60" i="11"/>
  <c r="I11" i="10"/>
  <c r="P11" i="10"/>
  <c r="S12" i="10"/>
  <c r="Q29" i="10"/>
  <c r="H85" i="11"/>
  <c r="H96" i="11"/>
  <c r="H75" i="11"/>
  <c r="I159" i="11"/>
  <c r="I70" i="10"/>
  <c r="H74" i="10"/>
  <c r="I130" i="11"/>
  <c r="V135" i="10"/>
  <c r="I144" i="11"/>
  <c r="H159" i="11"/>
  <c r="H158" i="11"/>
  <c r="I152" i="11"/>
  <c r="G89" i="10"/>
  <c r="Q104" i="10"/>
  <c r="V106" i="10"/>
  <c r="J111" i="10"/>
  <c r="AD181" i="10"/>
  <c r="AC180" i="10"/>
  <c r="Q162" i="10"/>
  <c r="AG103" i="10"/>
  <c r="L156" i="10"/>
  <c r="AP186" i="10"/>
  <c r="AC176" i="10"/>
  <c r="Q174" i="10"/>
  <c r="N137" i="10"/>
  <c r="K129" i="10"/>
  <c r="BI95" i="11"/>
  <c r="AV128" i="11"/>
  <c r="Y77" i="10"/>
  <c r="BV179" i="11"/>
  <c r="AN91" i="10"/>
  <c r="O14" i="10"/>
  <c r="AD185" i="10"/>
  <c r="AC178" i="10"/>
  <c r="AJ176" i="10"/>
  <c r="AC162" i="10"/>
  <c r="AI163" i="10"/>
  <c r="AG161" i="10"/>
  <c r="AF156" i="10"/>
  <c r="AL152" i="10"/>
  <c r="AN168" i="10"/>
  <c r="AO168" i="10"/>
  <c r="AJ138" i="10"/>
  <c r="BB171" i="11"/>
  <c r="BI167" i="11"/>
  <c r="BI163" i="11"/>
  <c r="AB102" i="10"/>
  <c r="BV150" i="11"/>
  <c r="I139" i="11"/>
  <c r="BI132" i="11"/>
  <c r="AV151" i="11"/>
  <c r="L159" i="10"/>
  <c r="F57" i="10"/>
  <c r="G171" i="10"/>
  <c r="N159" i="10"/>
  <c r="L174" i="10"/>
  <c r="U82" i="10"/>
  <c r="BI173" i="11"/>
  <c r="I151" i="11"/>
  <c r="BI125" i="11"/>
  <c r="AL84" i="10"/>
  <c r="AL70" i="10"/>
  <c r="I115" i="11"/>
  <c r="I140" i="11"/>
  <c r="AU223" i="11"/>
  <c r="CA172" i="11"/>
  <c r="G82" i="10"/>
  <c r="BI140" i="11"/>
  <c r="R11" i="10"/>
  <c r="O60" i="10"/>
  <c r="F84" i="10"/>
  <c r="BK121" i="11"/>
  <c r="BK76" i="11"/>
  <c r="T30" i="10"/>
  <c r="BC207" i="11"/>
  <c r="BA144" i="11"/>
  <c r="K151" i="10"/>
  <c r="J169" i="10"/>
  <c r="AE89" i="10"/>
  <c r="AA103" i="10"/>
  <c r="AB134" i="10"/>
  <c r="CA62" i="11"/>
  <c r="AJ38" i="10"/>
  <c r="AP113" i="10"/>
  <c r="BW118" i="11"/>
  <c r="BF197" i="11"/>
  <c r="BV170" i="11"/>
  <c r="CA98" i="11"/>
  <c r="BI99" i="11"/>
  <c r="CA56" i="11"/>
  <c r="R30" i="10"/>
  <c r="BI181" i="11"/>
  <c r="BI144" i="11"/>
  <c r="CA180" i="11"/>
  <c r="BI127" i="11"/>
  <c r="CA96" i="11"/>
  <c r="J180" i="10"/>
  <c r="CA142" i="11"/>
  <c r="BI213" i="11"/>
  <c r="W183" i="10"/>
  <c r="CA163" i="11"/>
  <c r="CA88" i="11"/>
  <c r="CA149" i="11"/>
  <c r="CA116" i="11"/>
  <c r="R173" i="10"/>
  <c r="BI158" i="11"/>
  <c r="U186" i="10"/>
  <c r="U182" i="10"/>
  <c r="S179" i="10"/>
  <c r="O179" i="10"/>
  <c r="H185" i="10"/>
  <c r="AA181" i="10"/>
  <c r="AO187" i="10"/>
  <c r="AO171" i="10"/>
  <c r="AM171" i="10"/>
  <c r="I171" i="10"/>
  <c r="AB167" i="10"/>
  <c r="AE167" i="10"/>
  <c r="AA162" i="10"/>
  <c r="W158" i="10"/>
  <c r="AI183" i="10"/>
  <c r="AN183" i="10"/>
  <c r="H183" i="10"/>
  <c r="U178" i="10"/>
  <c r="N173" i="10"/>
  <c r="U173" i="10"/>
  <c r="Z173" i="10"/>
  <c r="U158" i="10"/>
  <c r="E143" i="10"/>
  <c r="L163" i="10"/>
  <c r="H172" i="10"/>
  <c r="AD172" i="10"/>
  <c r="AK184" i="10"/>
  <c r="Q148" i="10"/>
  <c r="AA141" i="10"/>
  <c r="CA216" i="11"/>
  <c r="X148" i="10"/>
  <c r="AM140" i="10"/>
  <c r="AC174" i="10"/>
  <c r="G174" i="10"/>
  <c r="S174" i="10"/>
  <c r="AL146" i="10"/>
  <c r="AJ146" i="10"/>
  <c r="J146" i="10"/>
  <c r="AD137" i="10"/>
  <c r="P137" i="10"/>
  <c r="E104" i="10"/>
  <c r="AK109" i="10"/>
  <c r="BD182" i="11"/>
  <c r="I118" i="10"/>
  <c r="AK128" i="10"/>
  <c r="Q72" i="10"/>
  <c r="AK134" i="10"/>
  <c r="AL101" i="10"/>
  <c r="CA179" i="11"/>
  <c r="V43" i="10"/>
  <c r="H6" i="10"/>
  <c r="S37" i="10"/>
  <c r="P35" i="10"/>
  <c r="CA102" i="11"/>
  <c r="CA79" i="11"/>
  <c r="AC183" i="10"/>
  <c r="U104" i="10"/>
  <c r="AH95" i="10"/>
  <c r="U65" i="10"/>
  <c r="BX157" i="11"/>
  <c r="L74" i="10"/>
  <c r="H86" i="10"/>
  <c r="AL82" i="10"/>
  <c r="Q96" i="10"/>
  <c r="J41" i="10"/>
  <c r="H99" i="11"/>
  <c r="BL98" i="11"/>
  <c r="H111" i="11"/>
  <c r="BL82" i="11"/>
  <c r="T64" i="10"/>
  <c r="CA110" i="11"/>
  <c r="A162" i="10"/>
  <c r="A118" i="10"/>
  <c r="A152" i="10"/>
  <c r="A22" i="10"/>
  <c r="A116" i="10"/>
  <c r="BY211" i="11"/>
  <c r="A61" i="10"/>
  <c r="BY185" i="11"/>
  <c r="BL186" i="11"/>
  <c r="BI196" i="11"/>
  <c r="BL213" i="11"/>
  <c r="BY156" i="11"/>
  <c r="AZ142" i="11"/>
  <c r="BZ163" i="11"/>
  <c r="BU126" i="11"/>
  <c r="BI79" i="11"/>
  <c r="AZ115" i="11"/>
  <c r="CC72" i="11"/>
  <c r="CA61" i="11"/>
  <c r="AZ63" i="11"/>
  <c r="AZ55" i="11"/>
  <c r="Q54" i="10"/>
  <c r="AD60" i="10"/>
  <c r="P60" i="10"/>
  <c r="AU84" i="11"/>
  <c r="AU161" i="11"/>
  <c r="AU165" i="11"/>
  <c r="CA83" i="11"/>
  <c r="CA77" i="11"/>
  <c r="CA75" i="11"/>
  <c r="CA68" i="11"/>
  <c r="CA85" i="11"/>
  <c r="CC60" i="11"/>
  <c r="CA94" i="11"/>
  <c r="CC95" i="11"/>
  <c r="CA138" i="11"/>
  <c r="BY164" i="11"/>
  <c r="CC129" i="11"/>
  <c r="BY163" i="11"/>
  <c r="BV119" i="11"/>
  <c r="BV227" i="11"/>
  <c r="AU177" i="11"/>
  <c r="AD54" i="10"/>
  <c r="AH60" i="10"/>
  <c r="BX225" i="11"/>
  <c r="AF38" i="10"/>
  <c r="H90" i="10"/>
  <c r="AG82" i="10"/>
  <c r="AJ36" i="10"/>
  <c r="BX79" i="11"/>
  <c r="A168" i="10"/>
  <c r="A176" i="10"/>
  <c r="A128" i="10"/>
  <c r="I132" i="11"/>
  <c r="H107" i="11"/>
  <c r="A45" i="10"/>
  <c r="A15" i="10"/>
  <c r="BI235" i="11"/>
  <c r="BS192" i="11"/>
  <c r="BQ224" i="11"/>
  <c r="BY194" i="11"/>
  <c r="BM226" i="11"/>
  <c r="A27" i="10"/>
  <c r="H135" i="11"/>
  <c r="BW171" i="11"/>
  <c r="CA73" i="11"/>
  <c r="CA67" i="11"/>
  <c r="CC57" i="11"/>
  <c r="BO231" i="11"/>
  <c r="BA136" i="11"/>
  <c r="AZ56" i="11"/>
  <c r="AV82" i="11"/>
  <c r="H16" i="10"/>
  <c r="BG98" i="11"/>
  <c r="AZ84" i="11"/>
  <c r="BG76" i="11"/>
  <c r="BG73" i="11"/>
  <c r="H83" i="11"/>
  <c r="H137" i="11"/>
  <c r="AV74" i="11"/>
  <c r="H126" i="11"/>
  <c r="H72" i="11"/>
  <c r="BL67" i="11"/>
  <c r="BE138" i="11"/>
  <c r="AZ123" i="11"/>
  <c r="BB122" i="11"/>
  <c r="BI136" i="11"/>
  <c r="BB152" i="11"/>
  <c r="AZ144" i="11"/>
  <c r="BI138" i="11"/>
  <c r="BX155" i="11"/>
  <c r="BX182" i="11"/>
  <c r="Y131" i="10"/>
  <c r="AH90" i="10"/>
  <c r="G40" i="10"/>
  <c r="AF40" i="10"/>
  <c r="AN60" i="10"/>
  <c r="BU218" i="11"/>
  <c r="BI191" i="11"/>
  <c r="A57" i="10"/>
  <c r="CA144" i="11"/>
  <c r="BL114" i="11"/>
  <c r="CC119" i="11"/>
  <c r="BQ236" i="11"/>
  <c r="BG100" i="11"/>
  <c r="BL101" i="11"/>
  <c r="BL210" i="11"/>
  <c r="H127" i="11"/>
  <c r="H119" i="11"/>
  <c r="H151" i="11"/>
  <c r="BI169" i="11"/>
  <c r="M183" i="10"/>
  <c r="AA156" i="10"/>
  <c r="AC97" i="10"/>
  <c r="AK124" i="10"/>
  <c r="AO98" i="10"/>
  <c r="N16" i="10"/>
  <c r="I145" i="10"/>
  <c r="R158" i="10"/>
  <c r="S158" i="10"/>
  <c r="R177" i="10"/>
  <c r="X45" i="10"/>
  <c r="Z24" i="10"/>
  <c r="AB7" i="10"/>
  <c r="AC70" i="10"/>
  <c r="X134" i="10"/>
  <c r="AE38" i="10"/>
  <c r="Z116" i="10"/>
  <c r="AC133" i="10"/>
  <c r="AA109" i="10"/>
  <c r="Y137" i="10"/>
  <c r="Y176" i="10"/>
  <c r="AE162" i="10"/>
  <c r="Y182" i="10"/>
  <c r="AP10" i="10"/>
  <c r="AJ16" i="10"/>
  <c r="AM55" i="10"/>
  <c r="AP12" i="10"/>
  <c r="AK29" i="10"/>
  <c r="AJ9" i="10"/>
  <c r="AI20" i="10"/>
  <c r="AL73" i="10"/>
  <c r="AO71" i="10"/>
  <c r="AO16" i="10"/>
  <c r="AO76" i="10"/>
  <c r="AN77" i="10"/>
  <c r="AJ89" i="10"/>
  <c r="AJ30" i="10"/>
  <c r="AM66" i="10"/>
  <c r="AN87" i="10"/>
  <c r="AO103" i="10"/>
  <c r="AI106" i="10"/>
  <c r="AO134" i="10"/>
  <c r="AP146" i="10"/>
  <c r="AJ164" i="10"/>
  <c r="AP171" i="10"/>
  <c r="AG11" i="10"/>
  <c r="AF51" i="10"/>
  <c r="AF65" i="10"/>
  <c r="AG71" i="10"/>
  <c r="AH115" i="10"/>
  <c r="AF176" i="10"/>
  <c r="AG185" i="10"/>
  <c r="AP177" i="10"/>
  <c r="AG187" i="10"/>
  <c r="AI171" i="10"/>
  <c r="AN171" i="10"/>
  <c r="H167" i="10"/>
  <c r="X154" i="10"/>
  <c r="AJ143" i="10"/>
  <c r="P129" i="10"/>
  <c r="AJ129" i="10"/>
  <c r="U57" i="10"/>
  <c r="J76" i="10"/>
  <c r="AA90" i="10"/>
  <c r="T47" i="10"/>
  <c r="N19" i="10"/>
  <c r="E99" i="10"/>
  <c r="R6" i="10"/>
  <c r="O16" i="10"/>
  <c r="U102" i="10"/>
  <c r="Q68" i="10"/>
  <c r="H13" i="10"/>
  <c r="J30" i="10"/>
  <c r="H21" i="10"/>
  <c r="O35" i="10"/>
  <c r="N6" i="10"/>
  <c r="T29" i="10"/>
  <c r="P19" i="10"/>
  <c r="I47" i="10"/>
  <c r="S20" i="10"/>
  <c r="V28" i="10"/>
  <c r="O57" i="10"/>
  <c r="S23" i="10"/>
  <c r="V46" i="10"/>
  <c r="V79" i="10"/>
  <c r="K6" i="10"/>
  <c r="J9" i="10"/>
  <c r="T15" i="10"/>
  <c r="J19" i="10"/>
  <c r="K22" i="10"/>
  <c r="J25" i="10"/>
  <c r="V69" i="10"/>
  <c r="U8" i="10"/>
  <c r="L11" i="10"/>
  <c r="U16" i="10"/>
  <c r="L19" i="10"/>
  <c r="U24" i="10"/>
  <c r="L27" i="10"/>
  <c r="M6" i="10"/>
  <c r="V14" i="10"/>
  <c r="M20" i="10"/>
  <c r="N38" i="10"/>
  <c r="L65" i="10"/>
  <c r="O80" i="10"/>
  <c r="N67" i="10"/>
  <c r="V73" i="10"/>
  <c r="I107" i="10"/>
  <c r="K30" i="10"/>
  <c r="E94" i="10"/>
  <c r="R111" i="10"/>
  <c r="V67" i="10"/>
  <c r="U134" i="10"/>
  <c r="P44" i="10"/>
  <c r="J67" i="10"/>
  <c r="R71" i="10"/>
  <c r="P95" i="10"/>
  <c r="J108" i="10"/>
  <c r="G129" i="10"/>
  <c r="I57" i="10"/>
  <c r="J81" i="10"/>
  <c r="AB74" i="10"/>
  <c r="H52" i="10"/>
  <c r="AH24" i="10"/>
  <c r="AL60" i="10"/>
  <c r="G32" i="10"/>
  <c r="BC218" i="11"/>
  <c r="N62" i="10"/>
  <c r="AE179" i="10"/>
  <c r="AI180" i="10"/>
  <c r="U167" i="10"/>
  <c r="E160" i="10"/>
  <c r="Z140" i="10"/>
  <c r="AI138" i="10"/>
  <c r="G104" i="10"/>
  <c r="Z131" i="10"/>
  <c r="AM107" i="10"/>
  <c r="Z77" i="10"/>
  <c r="G75" i="10"/>
  <c r="G66" i="10"/>
  <c r="Q47" i="10"/>
  <c r="E91" i="10"/>
  <c r="M84" i="10"/>
  <c r="AG51" i="10"/>
  <c r="X51" i="10"/>
  <c r="BG102" i="11"/>
  <c r="BB151" i="11"/>
  <c r="AM124" i="10"/>
  <c r="BS183" i="11"/>
  <c r="BS191" i="11"/>
  <c r="BS175" i="11"/>
  <c r="BQ221" i="11"/>
  <c r="BQ226" i="11"/>
  <c r="AE149" i="10"/>
  <c r="M145" i="10"/>
  <c r="AF137" i="10"/>
  <c r="K123" i="10"/>
  <c r="L82" i="10"/>
  <c r="AD91" i="10"/>
  <c r="AE91" i="10"/>
  <c r="O62" i="10"/>
  <c r="L134" i="10"/>
  <c r="N75" i="10"/>
  <c r="R93" i="10"/>
  <c r="U128" i="10"/>
  <c r="R89" i="10"/>
  <c r="G65" i="10"/>
  <c r="M115" i="10"/>
  <c r="P106" i="10"/>
  <c r="G139" i="10"/>
  <c r="E123" i="10"/>
  <c r="Q113" i="10"/>
  <c r="Q121" i="10"/>
  <c r="G159" i="10"/>
  <c r="F141" i="10"/>
  <c r="S155" i="10"/>
  <c r="H141" i="10"/>
  <c r="Q154" i="10"/>
  <c r="H135" i="10"/>
  <c r="K167" i="10"/>
  <c r="F135" i="10"/>
  <c r="E153" i="10"/>
  <c r="E164" i="10"/>
  <c r="M167" i="10"/>
  <c r="V167" i="10"/>
  <c r="S160" i="10"/>
  <c r="J177" i="10"/>
  <c r="I177" i="10"/>
  <c r="AE43" i="10"/>
  <c r="X101" i="10"/>
  <c r="X97" i="10"/>
  <c r="AB30" i="10"/>
  <c r="AD38" i="10"/>
  <c r="Y47" i="10"/>
  <c r="Z57" i="10"/>
  <c r="Z143" i="10"/>
  <c r="Y101" i="10"/>
  <c r="AE86" i="10"/>
  <c r="AE94" i="10"/>
  <c r="X89" i="10"/>
  <c r="Z89" i="10"/>
  <c r="AD143" i="10"/>
  <c r="AB143" i="10"/>
  <c r="AK48" i="10"/>
  <c r="AP16" i="10"/>
  <c r="AL12" i="10"/>
  <c r="AL20" i="10"/>
  <c r="AM38" i="10"/>
  <c r="AO81" i="10"/>
  <c r="AM95" i="10"/>
  <c r="AM104" i="10"/>
  <c r="AN30" i="10"/>
  <c r="AN104" i="10"/>
  <c r="BD95" i="11"/>
  <c r="P155" i="10"/>
  <c r="AH131" i="10"/>
  <c r="AB129" i="10"/>
  <c r="AN129" i="10"/>
  <c r="I110" i="10"/>
  <c r="G110" i="10"/>
  <c r="U93" i="10"/>
  <c r="H122" i="10"/>
  <c r="AN122" i="10"/>
  <c r="U121" i="10"/>
  <c r="AD117" i="10"/>
  <c r="H116" i="10"/>
  <c r="BG156" i="11"/>
  <c r="M81" i="10"/>
  <c r="BG177" i="11"/>
  <c r="AI124" i="10"/>
  <c r="J124" i="10"/>
  <c r="AB108" i="10"/>
  <c r="S99" i="10"/>
  <c r="O99" i="10"/>
  <c r="BG148" i="11"/>
  <c r="S82" i="10"/>
  <c r="Z82" i="10"/>
  <c r="BG147" i="11"/>
  <c r="O44" i="10"/>
  <c r="BG179" i="11"/>
  <c r="T105" i="10"/>
  <c r="N45" i="10"/>
  <c r="L52" i="10"/>
  <c r="AO52" i="10"/>
  <c r="Y52" i="10"/>
  <c r="Z52" i="10"/>
  <c r="P32" i="10"/>
  <c r="S35" i="10"/>
  <c r="BG80" i="11"/>
  <c r="BG110" i="11"/>
  <c r="N53" i="10"/>
  <c r="BL219" i="11"/>
  <c r="BL224" i="11"/>
  <c r="BL218" i="11"/>
  <c r="BL192" i="11"/>
  <c r="BL235" i="11"/>
  <c r="BL189" i="11"/>
  <c r="BL190" i="11"/>
  <c r="BL216" i="11"/>
  <c r="BL226" i="11"/>
  <c r="AM156" i="10"/>
  <c r="F133" i="10"/>
  <c r="I82" i="10"/>
  <c r="G74" i="10"/>
  <c r="Y67" i="10"/>
  <c r="AE99" i="10"/>
  <c r="G79" i="10"/>
  <c r="I67" i="10"/>
  <c r="E30" i="10"/>
  <c r="H47" i="10"/>
  <c r="V91" i="10"/>
  <c r="X91" i="10"/>
  <c r="H84" i="10"/>
  <c r="G84" i="10"/>
  <c r="BL211" i="11"/>
  <c r="AU160" i="11"/>
  <c r="AM51" i="10"/>
  <c r="S43" i="10"/>
  <c r="I62" i="10"/>
  <c r="AG28" i="10"/>
  <c r="U28" i="10"/>
  <c r="AM32" i="10"/>
  <c r="AN63" i="10"/>
  <c r="U63" i="10"/>
  <c r="K61" i="10"/>
  <c r="AY228" i="11"/>
  <c r="K55" i="10"/>
  <c r="I17" i="10"/>
  <c r="S16" i="10"/>
  <c r="G29" i="10"/>
  <c r="U74" i="10"/>
  <c r="N109" i="10"/>
  <c r="AC49" i="10"/>
  <c r="AE16" i="10"/>
  <c r="AA88" i="10"/>
  <c r="AL8" i="10"/>
  <c r="AN65" i="10"/>
  <c r="AL94" i="10"/>
  <c r="AJ152" i="10"/>
  <c r="I71" i="10"/>
  <c r="E66" i="10"/>
  <c r="E110" i="10"/>
  <c r="I118" i="11"/>
  <c r="AV172" i="11"/>
  <c r="E171" i="10"/>
  <c r="CA137" i="11"/>
  <c r="CC79" i="11"/>
  <c r="CC56" i="11"/>
  <c r="CA128" i="11"/>
  <c r="BY172" i="11"/>
  <c r="BX169" i="11"/>
  <c r="BV79" i="11"/>
  <c r="E84" i="10"/>
  <c r="U84" i="10"/>
  <c r="F47" i="10"/>
  <c r="I40" i="10"/>
  <c r="BG141" i="11"/>
  <c r="AK54" i="10"/>
  <c r="H41" i="10"/>
  <c r="P52" i="10"/>
  <c r="P22" i="10"/>
  <c r="AA19" i="10"/>
  <c r="H37" i="10"/>
  <c r="F35" i="10"/>
  <c r="K34" i="10"/>
  <c r="BG134" i="11"/>
  <c r="M68" i="10"/>
  <c r="E47" i="10"/>
  <c r="T71" i="10"/>
  <c r="N81" i="10"/>
  <c r="O111" i="10"/>
  <c r="K152" i="10"/>
  <c r="J170" i="10"/>
  <c r="AE76" i="10"/>
  <c r="X29" i="10"/>
  <c r="AE121" i="10"/>
  <c r="AI13" i="10"/>
  <c r="AN13" i="10"/>
  <c r="AN21" i="10"/>
  <c r="AO12" i="10"/>
  <c r="AO20" i="10"/>
  <c r="AO28" i="10"/>
  <c r="AP70" i="10"/>
  <c r="AN69" i="10"/>
  <c r="AJ113" i="10"/>
  <c r="AM116" i="10"/>
  <c r="AN119" i="10"/>
  <c r="AG12" i="10"/>
  <c r="AH49" i="10"/>
  <c r="AH100" i="10"/>
  <c r="AF103" i="10"/>
  <c r="AG121" i="10"/>
  <c r="AG76" i="10"/>
  <c r="AH121" i="10"/>
  <c r="AB63" i="10"/>
  <c r="H64" i="10"/>
  <c r="N64" i="10"/>
  <c r="AH61" i="10"/>
  <c r="AH55" i="10"/>
  <c r="BG104" i="11"/>
  <c r="AN33" i="10"/>
  <c r="K117" i="10"/>
  <c r="P126" i="10"/>
  <c r="Q152" i="10"/>
  <c r="X71" i="10"/>
  <c r="AN78" i="10"/>
  <c r="AI120" i="10"/>
  <c r="AJ165" i="10"/>
  <c r="AN178" i="10"/>
  <c r="M133" i="10"/>
  <c r="I93" i="10"/>
  <c r="BK115" i="11"/>
  <c r="BK116" i="11"/>
  <c r="BK118" i="11"/>
  <c r="BK108" i="11"/>
  <c r="N22" i="10"/>
  <c r="P17" i="10"/>
  <c r="U70" i="10"/>
  <c r="BK178" i="11"/>
  <c r="O145" i="10"/>
  <c r="S142" i="10"/>
  <c r="P152" i="10"/>
  <c r="BA138" i="11"/>
  <c r="R185" i="10"/>
  <c r="AD33" i="10"/>
  <c r="X120" i="10"/>
  <c r="Y120" i="10"/>
  <c r="AD97" i="10"/>
  <c r="Z158" i="10"/>
  <c r="X151" i="10"/>
  <c r="AM6" i="10"/>
  <c r="AM14" i="10"/>
  <c r="AM22" i="10"/>
  <c r="AM27" i="10"/>
  <c r="AP76" i="10"/>
  <c r="AN134" i="10"/>
  <c r="AJ119" i="10"/>
  <c r="AO117" i="10"/>
  <c r="AP187" i="10"/>
  <c r="AF12" i="10"/>
  <c r="AF23" i="10"/>
  <c r="BW153" i="11"/>
  <c r="AH123" i="10"/>
  <c r="AH156" i="10"/>
  <c r="I170" i="11"/>
  <c r="I155" i="11"/>
  <c r="I136" i="11"/>
  <c r="I166" i="11"/>
  <c r="I138" i="11"/>
  <c r="AV161" i="11"/>
  <c r="AV109" i="11"/>
  <c r="AV104" i="11"/>
  <c r="BN87" i="11"/>
  <c r="BN106" i="11"/>
  <c r="BN96" i="11"/>
  <c r="BN126" i="11"/>
  <c r="BN189" i="11"/>
  <c r="BN130" i="11"/>
  <c r="BN110" i="11"/>
  <c r="BN55" i="11"/>
  <c r="BN155" i="11"/>
  <c r="BN220" i="11"/>
  <c r="BN195" i="11"/>
  <c r="BN176" i="11"/>
  <c r="BN68" i="11"/>
  <c r="BN186" i="11"/>
  <c r="BN82" i="11"/>
  <c r="BN73" i="11"/>
  <c r="BN183" i="11"/>
  <c r="BN145" i="11"/>
  <c r="S181" i="10"/>
  <c r="T159" i="10"/>
  <c r="BO232" i="11"/>
  <c r="BO198" i="11"/>
  <c r="BC167" i="11"/>
  <c r="BW93" i="11"/>
  <c r="BW97" i="11"/>
  <c r="BW164" i="11"/>
  <c r="BW70" i="11"/>
  <c r="BW79" i="11"/>
  <c r="BB150" i="11"/>
  <c r="BB127" i="11"/>
  <c r="BB155" i="11"/>
  <c r="BB70" i="11"/>
  <c r="BB102" i="11"/>
  <c r="BB121" i="11"/>
  <c r="AH184" i="10"/>
  <c r="AB118" i="10"/>
  <c r="BT151" i="11"/>
  <c r="BE140" i="11"/>
  <c r="AP89" i="10"/>
  <c r="BW105" i="11"/>
  <c r="BW83" i="11"/>
  <c r="BV199" i="11"/>
  <c r="AU208" i="11"/>
  <c r="AU170" i="11"/>
  <c r="AU174" i="11"/>
  <c r="AU229" i="11"/>
  <c r="AU163" i="11"/>
  <c r="AU221" i="11"/>
  <c r="AU200" i="11"/>
  <c r="AU236" i="11"/>
  <c r="AU116" i="11"/>
  <c r="AU191" i="11"/>
  <c r="AU225" i="11"/>
  <c r="AU166" i="11"/>
  <c r="AU215" i="11"/>
  <c r="O181" i="10"/>
  <c r="H199" i="11"/>
  <c r="H188" i="11"/>
  <c r="H205" i="11"/>
  <c r="H207" i="11"/>
  <c r="AG94" i="10"/>
  <c r="BE143" i="11"/>
  <c r="AO92" i="10"/>
  <c r="AB148" i="10"/>
  <c r="W137" i="10"/>
  <c r="S168" i="10"/>
  <c r="BT176" i="11"/>
  <c r="BT156" i="11"/>
  <c r="BT109" i="11"/>
  <c r="BT115" i="11"/>
  <c r="AE110" i="10"/>
  <c r="AK94" i="10"/>
  <c r="CA143" i="11"/>
  <c r="BE128" i="11"/>
  <c r="BB103" i="11"/>
  <c r="AC169" i="10"/>
  <c r="U179" i="10"/>
  <c r="P185" i="10"/>
  <c r="AE185" i="10"/>
  <c r="H181" i="10"/>
  <c r="AH183" i="10"/>
  <c r="AB15" i="10"/>
  <c r="AA25" i="10"/>
  <c r="Z7" i="10"/>
  <c r="AD154" i="10"/>
  <c r="Z65" i="10"/>
  <c r="AE11" i="10"/>
  <c r="AE26" i="10"/>
  <c r="AD84" i="10"/>
  <c r="AC76" i="10"/>
  <c r="AD131" i="10"/>
  <c r="AA76" i="10"/>
  <c r="AE131" i="10"/>
  <c r="Y119" i="10"/>
  <c r="Z111" i="10"/>
  <c r="Z151" i="10"/>
  <c r="Y89" i="10"/>
  <c r="AA115" i="10"/>
  <c r="Z119" i="10"/>
  <c r="AB165" i="10"/>
  <c r="AE115" i="10"/>
  <c r="AE119" i="10"/>
  <c r="X171" i="10"/>
  <c r="AE145" i="10"/>
  <c r="AK25" i="10"/>
  <c r="AK161" i="10"/>
  <c r="AN166" i="10"/>
  <c r="AH41" i="10"/>
  <c r="AG126" i="10"/>
  <c r="AG148" i="10"/>
  <c r="AM176" i="10"/>
  <c r="AP135" i="10"/>
  <c r="AV183" i="11"/>
  <c r="AN148" i="10"/>
  <c r="BE142" i="11"/>
  <c r="AG88" i="10"/>
  <c r="I150" i="11"/>
  <c r="I143" i="11"/>
  <c r="BE125" i="11"/>
  <c r="Y72" i="10"/>
  <c r="O170" i="10"/>
  <c r="AO153" i="10"/>
  <c r="AB175" i="10"/>
  <c r="AO148" i="10"/>
  <c r="AG157" i="10"/>
  <c r="I180" i="11"/>
  <c r="P111" i="10"/>
  <c r="N111" i="10"/>
  <c r="Q115" i="10"/>
  <c r="U132" i="10"/>
  <c r="BW159" i="11"/>
  <c r="I137" i="11"/>
  <c r="I108" i="10"/>
  <c r="L94" i="10"/>
  <c r="AV125" i="11"/>
  <c r="AV123" i="11"/>
  <c r="AO150" i="10"/>
  <c r="AL158" i="10"/>
  <c r="K163" i="10"/>
  <c r="I163" i="10"/>
  <c r="AG163" i="10"/>
  <c r="AK159" i="10"/>
  <c r="E145" i="10"/>
  <c r="G161" i="10"/>
  <c r="AM184" i="10"/>
  <c r="AB140" i="10"/>
  <c r="AV233" i="11"/>
  <c r="BW200" i="11"/>
  <c r="AF174" i="10"/>
  <c r="H174" i="10"/>
  <c r="AN147" i="10"/>
  <c r="AJ147" i="10"/>
  <c r="AE168" i="10"/>
  <c r="AA131" i="10"/>
  <c r="AV178" i="11"/>
  <c r="AJ111" i="10"/>
  <c r="X111" i="10"/>
  <c r="AP111" i="10"/>
  <c r="K121" i="10"/>
  <c r="BB164" i="11"/>
  <c r="Y115" i="10"/>
  <c r="AC65" i="10"/>
  <c r="P101" i="10"/>
  <c r="M36" i="10"/>
  <c r="AL124" i="10"/>
  <c r="T94" i="10"/>
  <c r="AI72" i="10"/>
  <c r="L150" i="10"/>
  <c r="AF67" i="10"/>
  <c r="AA150" i="10"/>
  <c r="AM150" i="10"/>
  <c r="AA94" i="10"/>
  <c r="G36" i="10"/>
  <c r="E130" i="10"/>
  <c r="AN48" i="10"/>
  <c r="AL48" i="10"/>
  <c r="AM144" i="10"/>
  <c r="X54" i="10"/>
  <c r="AV91" i="11"/>
  <c r="BC91" i="11"/>
  <c r="AG33" i="10"/>
  <c r="X31" i="10"/>
  <c r="AI31" i="10"/>
  <c r="BB80" i="11"/>
  <c r="AO61" i="10"/>
  <c r="S61" i="10"/>
  <c r="AV107" i="11"/>
  <c r="R175" i="10"/>
  <c r="X175" i="10"/>
  <c r="AD175" i="10"/>
  <c r="P161" i="10"/>
  <c r="AP156" i="10"/>
  <c r="P141" i="10"/>
  <c r="AO136" i="10"/>
  <c r="N148" i="10"/>
  <c r="P148" i="10"/>
  <c r="J174" i="10"/>
  <c r="Z157" i="10"/>
  <c r="L146" i="10"/>
  <c r="Y168" i="10"/>
  <c r="AA168" i="10"/>
  <c r="AH139" i="10"/>
  <c r="H155" i="10"/>
  <c r="R133" i="10"/>
  <c r="M131" i="10"/>
  <c r="AF129" i="10"/>
  <c r="H110" i="10"/>
  <c r="AC103" i="10"/>
  <c r="X142" i="10"/>
  <c r="V142" i="10"/>
  <c r="AB117" i="10"/>
  <c r="AL116" i="10"/>
  <c r="U115" i="10"/>
  <c r="Y103" i="10"/>
  <c r="U81" i="10"/>
  <c r="O128" i="10"/>
  <c r="H128" i="10"/>
  <c r="L128" i="10"/>
  <c r="AA38" i="10"/>
  <c r="AE101" i="10"/>
  <c r="BA148" i="11"/>
  <c r="G99" i="10"/>
  <c r="H99" i="10"/>
  <c r="AV127" i="11"/>
  <c r="AK78" i="10"/>
  <c r="I77" i="10"/>
  <c r="F72" i="10"/>
  <c r="Y150" i="10"/>
  <c r="AB82" i="10"/>
  <c r="R82" i="10"/>
  <c r="G132" i="10"/>
  <c r="AB132" i="10"/>
  <c r="BX213" i="11"/>
  <c r="BX197" i="11"/>
  <c r="BX189" i="11"/>
  <c r="BX217" i="11"/>
  <c r="BX206" i="11"/>
  <c r="BX199" i="11"/>
  <c r="BX215" i="11"/>
  <c r="BX177" i="11"/>
  <c r="BX210" i="11"/>
  <c r="K150" i="10"/>
  <c r="V150" i="10"/>
  <c r="AA126" i="10"/>
  <c r="BF135" i="11"/>
  <c r="AN38" i="10"/>
  <c r="AB47" i="10"/>
  <c r="BE133" i="11"/>
  <c r="AV149" i="11"/>
  <c r="BA141" i="11"/>
  <c r="J144" i="10"/>
  <c r="CB103" i="11"/>
  <c r="BB90" i="11"/>
  <c r="BB75" i="11"/>
  <c r="AD16" i="10"/>
  <c r="Z37" i="10"/>
  <c r="AO63" i="10"/>
  <c r="Z63" i="10"/>
  <c r="AM64" i="10"/>
  <c r="K64" i="10"/>
  <c r="AV113" i="11"/>
  <c r="O55" i="10"/>
  <c r="BF108" i="11"/>
  <c r="AV102" i="11"/>
  <c r="BE117" i="11"/>
  <c r="AD150" i="10"/>
  <c r="X102" i="10"/>
  <c r="R98" i="10"/>
  <c r="X86" i="10"/>
  <c r="Z47" i="10"/>
  <c r="AN100" i="10"/>
  <c r="O92" i="10"/>
  <c r="F51" i="10"/>
  <c r="Z43" i="10"/>
  <c r="BB111" i="11"/>
  <c r="AN56" i="10"/>
  <c r="BB77" i="11"/>
  <c r="AN11" i="10"/>
  <c r="AO10" i="10"/>
  <c r="BW99" i="11"/>
  <c r="AO37" i="10"/>
  <c r="I83" i="11"/>
  <c r="BW81" i="11"/>
  <c r="Z85" i="10"/>
  <c r="BE132" i="11"/>
  <c r="AJ132" i="10"/>
  <c r="AK132" i="10"/>
  <c r="M125" i="10"/>
  <c r="R75" i="10"/>
  <c r="R66" i="10"/>
  <c r="U46" i="10"/>
  <c r="AE36" i="10"/>
  <c r="AC30" i="10"/>
  <c r="AH39" i="10"/>
  <c r="AA105" i="10"/>
  <c r="L105" i="10"/>
  <c r="I149" i="11"/>
  <c r="CB149" i="11"/>
  <c r="BK145" i="11"/>
  <c r="P62" i="10"/>
  <c r="Z49" i="10"/>
  <c r="AO56" i="10"/>
  <c r="S56" i="10"/>
  <c r="I91" i="11"/>
  <c r="AJ28" i="10"/>
  <c r="I75" i="11"/>
  <c r="AO26" i="10"/>
  <c r="AI24" i="10"/>
  <c r="AH22" i="10"/>
  <c r="AB18" i="10"/>
  <c r="Y8" i="10"/>
  <c r="AK6" i="10"/>
  <c r="K37" i="10"/>
  <c r="AH33" i="10"/>
  <c r="E32" i="10"/>
  <c r="P31" i="10"/>
  <c r="I134" i="11"/>
  <c r="BT112" i="11"/>
  <c r="AO32" i="10"/>
  <c r="AA55" i="10"/>
  <c r="AM53" i="10"/>
  <c r="N14" i="10"/>
  <c r="I96" i="10"/>
  <c r="BT150" i="11"/>
  <c r="BB83" i="11"/>
  <c r="BK110" i="11"/>
  <c r="J27" i="10"/>
  <c r="AL171" i="10"/>
  <c r="AF14" i="10"/>
  <c r="O125" i="10"/>
  <c r="AD39" i="10"/>
  <c r="AO47" i="10"/>
  <c r="AG105" i="10"/>
  <c r="I145" i="11"/>
  <c r="BW111" i="11"/>
  <c r="BK91" i="11"/>
  <c r="BB67" i="11"/>
  <c r="AV110" i="11"/>
  <c r="AK58" i="10"/>
  <c r="I107" i="11"/>
  <c r="AO58" i="10"/>
  <c r="AU145" i="11"/>
  <c r="I141" i="11"/>
  <c r="AV76" i="11"/>
  <c r="AF27" i="10"/>
  <c r="AJ23" i="10"/>
  <c r="BE102" i="11"/>
  <c r="BB107" i="11"/>
  <c r="AD62" i="10"/>
  <c r="E54" i="10"/>
  <c r="AY108" i="11"/>
  <c r="R38" i="10"/>
  <c r="H77" i="10"/>
  <c r="P160" i="10"/>
  <c r="V104" i="10"/>
  <c r="AB95" i="10"/>
  <c r="X156" i="10"/>
  <c r="AI48" i="10"/>
  <c r="L91" i="10"/>
  <c r="AM84" i="10"/>
  <c r="BN57" i="11"/>
  <c r="BO152" i="11"/>
  <c r="BN152" i="11"/>
  <c r="BM152" i="11"/>
  <c r="BF140" i="11"/>
  <c r="BF188" i="11"/>
  <c r="BF136" i="11"/>
  <c r="BF161" i="11"/>
  <c r="BF206" i="11"/>
  <c r="BF215" i="11"/>
  <c r="BF200" i="11"/>
  <c r="BF216" i="11"/>
  <c r="BF134" i="11"/>
  <c r="BF202" i="11"/>
  <c r="BF233" i="11"/>
  <c r="BF213" i="11"/>
  <c r="AE157" i="10"/>
  <c r="AE60" i="10"/>
  <c r="AK60" i="10"/>
  <c r="O48" i="10"/>
  <c r="S138" i="10"/>
  <c r="H158" i="10"/>
  <c r="AA62" i="10"/>
  <c r="X48" i="10"/>
  <c r="AC131" i="10"/>
  <c r="H166" i="10"/>
  <c r="Y40" i="10"/>
  <c r="CB113" i="11"/>
  <c r="G214" i="11"/>
  <c r="G229" i="11"/>
  <c r="G216" i="11"/>
  <c r="G235" i="11"/>
  <c r="G205" i="11"/>
  <c r="BF196" i="11"/>
  <c r="BF69" i="11"/>
  <c r="BF137" i="11"/>
  <c r="BC189" i="11"/>
  <c r="AY133" i="11"/>
  <c r="BF235" i="11"/>
  <c r="G208" i="11"/>
  <c r="AI60" i="10"/>
  <c r="BY109" i="11"/>
  <c r="Q62" i="10"/>
  <c r="M60" i="10"/>
  <c r="BM99" i="11"/>
  <c r="BM134" i="11"/>
  <c r="J129" i="10"/>
  <c r="O9" i="10"/>
  <c r="F46" i="10"/>
  <c r="K136" i="10"/>
  <c r="F167" i="10"/>
  <c r="Z19" i="10"/>
  <c r="X172" i="10"/>
  <c r="AH149" i="10"/>
  <c r="I149" i="10"/>
  <c r="BE187" i="11"/>
  <c r="BE191" i="11"/>
  <c r="BE185" i="11"/>
  <c r="AF163" i="10"/>
  <c r="T129" i="10"/>
  <c r="M95" i="10"/>
  <c r="AD103" i="10"/>
  <c r="AF99" i="10"/>
  <c r="F94" i="10"/>
  <c r="R90" i="10"/>
  <c r="BH139" i="11"/>
  <c r="BC210" i="11"/>
  <c r="BE229" i="11"/>
  <c r="BF175" i="11"/>
  <c r="AY68" i="11"/>
  <c r="AY200" i="11"/>
  <c r="AY222" i="11"/>
  <c r="N154" i="10"/>
  <c r="AC106" i="10"/>
  <c r="M54" i="10"/>
  <c r="E60" i="10"/>
  <c r="I51" i="10"/>
  <c r="N71" i="10"/>
  <c r="N147" i="10"/>
  <c r="L145" i="10"/>
  <c r="Y107" i="10"/>
  <c r="K178" i="10"/>
  <c r="F184" i="10"/>
  <c r="P78" i="10"/>
  <c r="AL182" i="10"/>
  <c r="G181" i="10"/>
  <c r="T183" i="10"/>
  <c r="AB172" i="10"/>
  <c r="Z175" i="10"/>
  <c r="AN162" i="10"/>
  <c r="AD152" i="10"/>
  <c r="H123" i="10"/>
  <c r="S123" i="10"/>
  <c r="I121" i="10"/>
  <c r="AD120" i="10"/>
  <c r="I113" i="10"/>
  <c r="AD112" i="10"/>
  <c r="Z107" i="10"/>
  <c r="AE95" i="10"/>
  <c r="AC89" i="10"/>
  <c r="T124" i="10"/>
  <c r="AK99" i="10"/>
  <c r="AL99" i="10"/>
  <c r="AB66" i="10"/>
  <c r="BF208" i="11"/>
  <c r="H229" i="11"/>
  <c r="H190" i="11"/>
  <c r="H228" i="11"/>
  <c r="H225" i="11"/>
  <c r="AU199" i="11"/>
  <c r="AU193" i="11"/>
  <c r="AU232" i="11"/>
  <c r="AU207" i="11"/>
  <c r="BM55" i="11"/>
  <c r="BM60" i="11"/>
  <c r="BT96" i="11"/>
  <c r="BF67" i="11"/>
  <c r="AO180" i="10"/>
  <c r="P171" i="10"/>
  <c r="AB163" i="10"/>
  <c r="O159" i="10"/>
  <c r="AE151" i="10"/>
  <c r="F161" i="10"/>
  <c r="E156" i="10"/>
  <c r="AC135" i="10"/>
  <c r="R184" i="10"/>
  <c r="AB136" i="10"/>
  <c r="R140" i="10"/>
  <c r="AM174" i="10"/>
  <c r="AH174" i="10"/>
  <c r="U174" i="10"/>
  <c r="AI152" i="10"/>
  <c r="AD146" i="10"/>
  <c r="N141" i="10"/>
  <c r="E119" i="10"/>
  <c r="F139" i="10"/>
  <c r="V137" i="10"/>
  <c r="AJ158" i="10"/>
  <c r="AK168" i="10"/>
  <c r="Q168" i="10"/>
  <c r="AD168" i="10"/>
  <c r="V139" i="10"/>
  <c r="AN155" i="10"/>
  <c r="AN136" i="10"/>
  <c r="M106" i="10"/>
  <c r="Q129" i="10"/>
  <c r="Y110" i="10"/>
  <c r="E93" i="10"/>
  <c r="S122" i="10"/>
  <c r="R122" i="10"/>
  <c r="L118" i="10"/>
  <c r="V118" i="10"/>
  <c r="H112" i="10"/>
  <c r="AM112" i="10"/>
  <c r="AO107" i="10"/>
  <c r="AJ95" i="10"/>
  <c r="AH89" i="10"/>
  <c r="AH81" i="10"/>
  <c r="AF79" i="10"/>
  <c r="Y76" i="10"/>
  <c r="AI71" i="10"/>
  <c r="K46" i="10"/>
  <c r="AI102" i="10"/>
  <c r="AD72" i="10"/>
  <c r="R132" i="10"/>
  <c r="T126" i="10"/>
  <c r="AO125" i="10"/>
  <c r="AD125" i="10"/>
  <c r="BO131" i="11"/>
  <c r="AH46" i="10"/>
  <c r="M130" i="10"/>
  <c r="X130" i="10"/>
  <c r="AC91" i="10"/>
  <c r="AC47" i="10"/>
  <c r="P39" i="10"/>
  <c r="BO154" i="11"/>
  <c r="P51" i="10"/>
  <c r="Q45" i="10"/>
  <c r="AD45" i="10"/>
  <c r="AH144" i="10"/>
  <c r="I60" i="10"/>
  <c r="R60" i="10"/>
  <c r="O54" i="10"/>
  <c r="AN52" i="10"/>
  <c r="U52" i="10"/>
  <c r="K50" i="10"/>
  <c r="AA27" i="10"/>
  <c r="X21" i="10"/>
  <c r="Y16" i="10"/>
  <c r="I13" i="10"/>
  <c r="O7" i="10"/>
  <c r="AF47" i="10"/>
  <c r="AN37" i="10"/>
  <c r="R35" i="10"/>
  <c r="AH85" i="10"/>
  <c r="Q64" i="10"/>
  <c r="Z55" i="10"/>
  <c r="AA53" i="10"/>
  <c r="AU235" i="11"/>
  <c r="BA111" i="11"/>
  <c r="BA213" i="11"/>
  <c r="AY93" i="11"/>
  <c r="AB185" i="10"/>
  <c r="AO183" i="10"/>
  <c r="L171" i="10"/>
  <c r="AB171" i="10"/>
  <c r="G158" i="10"/>
  <c r="AL162" i="10"/>
  <c r="X166" i="10"/>
  <c r="U154" i="10"/>
  <c r="W161" i="10"/>
  <c r="AF159" i="10"/>
  <c r="T148" i="10"/>
  <c r="E106" i="10"/>
  <c r="I131" i="10"/>
  <c r="N129" i="10"/>
  <c r="P103" i="10"/>
  <c r="J142" i="10"/>
  <c r="AL123" i="10"/>
  <c r="AD118" i="10"/>
  <c r="BF151" i="11"/>
  <c r="V80" i="10"/>
  <c r="Y68" i="10"/>
  <c r="AF108" i="10"/>
  <c r="J94" i="10"/>
  <c r="AM90" i="10"/>
  <c r="AN126" i="10"/>
  <c r="BS179" i="11"/>
  <c r="Q39" i="10"/>
  <c r="K48" i="10"/>
  <c r="O96" i="10"/>
  <c r="AH51" i="10"/>
  <c r="CB98" i="11"/>
  <c r="AI56" i="10"/>
  <c r="V37" i="10"/>
  <c r="L35" i="10"/>
  <c r="H236" i="11"/>
  <c r="H235" i="11"/>
  <c r="AU206" i="11"/>
  <c r="BS155" i="11"/>
  <c r="BO115" i="11"/>
  <c r="BO140" i="11"/>
  <c r="BO221" i="11"/>
  <c r="Q185" i="10"/>
  <c r="O180" i="10"/>
  <c r="AE171" i="10"/>
  <c r="K162" i="10"/>
  <c r="V176" i="10"/>
  <c r="T170" i="10"/>
  <c r="X153" i="10"/>
  <c r="AH186" i="10"/>
  <c r="AL173" i="10"/>
  <c r="AM185" i="10"/>
  <c r="I167" i="10"/>
  <c r="AH160" i="10"/>
  <c r="Q176" i="10"/>
  <c r="M172" i="10"/>
  <c r="F172" i="10"/>
  <c r="Q149" i="10"/>
  <c r="H161" i="10"/>
  <c r="V161" i="10"/>
  <c r="R161" i="10"/>
  <c r="AI157" i="10"/>
  <c r="J152" i="10"/>
  <c r="U95" i="10"/>
  <c r="AB133" i="10"/>
  <c r="H131" i="10"/>
  <c r="Q131" i="10"/>
  <c r="AN142" i="10"/>
  <c r="AK142" i="10"/>
  <c r="G117" i="10"/>
  <c r="AE88" i="10"/>
  <c r="H94" i="10"/>
  <c r="P90" i="10"/>
  <c r="J90" i="10"/>
  <c r="AI82" i="10"/>
  <c r="H233" i="11"/>
  <c r="H217" i="11"/>
  <c r="AU231" i="11"/>
  <c r="H224" i="11"/>
  <c r="BS184" i="11"/>
  <c r="BA142" i="11"/>
  <c r="Y154" i="10"/>
  <c r="AD149" i="10"/>
  <c r="AC171" i="10"/>
  <c r="Y145" i="10"/>
  <c r="Z182" i="10"/>
  <c r="AA186" i="10"/>
  <c r="AP27" i="10"/>
  <c r="AL28" i="10"/>
  <c r="AM9" i="10"/>
  <c r="AM17" i="10"/>
  <c r="AM25" i="10"/>
  <c r="AO8" i="10"/>
  <c r="AO24" i="10"/>
  <c r="AP43" i="10"/>
  <c r="AP118" i="10"/>
  <c r="AM99" i="10"/>
  <c r="AJ70" i="10"/>
  <c r="AP74" i="10"/>
  <c r="AK106" i="10"/>
  <c r="AK117" i="10"/>
  <c r="AL112" i="10"/>
  <c r="AL120" i="10"/>
  <c r="AO115" i="10"/>
  <c r="AM123" i="10"/>
  <c r="AL127" i="10"/>
  <c r="AI165" i="10"/>
  <c r="AK156" i="10"/>
  <c r="AP179" i="10"/>
  <c r="AG86" i="10"/>
  <c r="AG9" i="10"/>
  <c r="AF7" i="10"/>
  <c r="AF21" i="10"/>
  <c r="AG57" i="10"/>
  <c r="AF120" i="10"/>
  <c r="AF71" i="10"/>
  <c r="AG118" i="10"/>
  <c r="AF81" i="10"/>
  <c r="AF143" i="10"/>
  <c r="AG143" i="10"/>
  <c r="CB136" i="11"/>
  <c r="BX162" i="11"/>
  <c r="W144" i="10"/>
  <c r="F144" i="10"/>
  <c r="S62" i="10"/>
  <c r="O42" i="10"/>
  <c r="Z41" i="10"/>
  <c r="AP60" i="10"/>
  <c r="X50" i="10"/>
  <c r="AN41" i="10"/>
  <c r="H29" i="10"/>
  <c r="AM12" i="10"/>
  <c r="P6" i="10"/>
  <c r="R64" i="10"/>
  <c r="J61" i="10"/>
  <c r="AI53" i="10"/>
  <c r="BX192" i="11"/>
  <c r="BX220" i="11"/>
  <c r="BX209" i="11"/>
  <c r="BX232" i="11"/>
  <c r="AK150" i="10"/>
  <c r="AO82" i="10"/>
  <c r="AB69" i="10"/>
  <c r="Q48" i="10"/>
  <c r="R40" i="10"/>
  <c r="BA88" i="11"/>
  <c r="M9" i="10"/>
  <c r="U100" i="10"/>
  <c r="BF141" i="11"/>
  <c r="AB144" i="10"/>
  <c r="F62" i="10"/>
  <c r="I54" i="10"/>
  <c r="I41" i="10"/>
  <c r="AP57" i="10"/>
  <c r="H60" i="10"/>
  <c r="AB60" i="10"/>
  <c r="X52" i="10"/>
  <c r="AM49" i="10"/>
  <c r="AF54" i="10"/>
  <c r="G49" i="10"/>
  <c r="V29" i="10"/>
  <c r="AN19" i="10"/>
  <c r="AO18" i="10"/>
  <c r="AI16" i="10"/>
  <c r="Y13" i="10"/>
  <c r="V8" i="10"/>
  <c r="AJ37" i="10"/>
  <c r="AB37" i="10"/>
  <c r="AF34" i="10"/>
  <c r="AM33" i="10"/>
  <c r="K32" i="10"/>
  <c r="R31" i="10"/>
  <c r="AH58" i="10"/>
  <c r="AD58" i="10"/>
  <c r="BU211" i="11"/>
  <c r="BU204" i="11"/>
  <c r="BF231" i="11"/>
  <c r="H216" i="11"/>
  <c r="BN194" i="11"/>
  <c r="BO187" i="11"/>
  <c r="BS235" i="11"/>
  <c r="BX202" i="11"/>
  <c r="BN226" i="11"/>
  <c r="BL194" i="11"/>
  <c r="BX185" i="11"/>
  <c r="BL229" i="11"/>
  <c r="BY200" i="11"/>
  <c r="H223" i="11"/>
  <c r="BN197" i="11"/>
  <c r="BT221" i="11"/>
  <c r="BO199" i="11"/>
  <c r="BF228" i="11"/>
  <c r="AU213" i="11"/>
  <c r="BY207" i="11"/>
  <c r="CB189" i="11"/>
  <c r="BL175" i="11"/>
  <c r="BI156" i="11"/>
  <c r="BI139" i="11"/>
  <c r="BT189" i="11"/>
  <c r="AZ148" i="11"/>
  <c r="H139" i="11"/>
  <c r="H134" i="11"/>
  <c r="BE173" i="11"/>
  <c r="AY143" i="11"/>
  <c r="BK161" i="11"/>
  <c r="AV168" i="11"/>
  <c r="BM172" i="11"/>
  <c r="BX171" i="11"/>
  <c r="BG125" i="11"/>
  <c r="BN116" i="11"/>
  <c r="I97" i="11"/>
  <c r="BK75" i="11"/>
  <c r="BT124" i="11"/>
  <c r="H121" i="11"/>
  <c r="AV97" i="11"/>
  <c r="BE69" i="11"/>
  <c r="AZ67" i="11"/>
  <c r="AV122" i="11"/>
  <c r="BL106" i="11"/>
  <c r="BI93" i="11"/>
  <c r="CC64" i="11"/>
  <c r="AU131" i="11"/>
  <c r="BU69" i="11"/>
  <c r="AG98" i="10"/>
  <c r="T48" i="10"/>
  <c r="AO39" i="10"/>
  <c r="AP84" i="10"/>
  <c r="V84" i="10"/>
  <c r="AN96" i="10"/>
  <c r="X92" i="10"/>
  <c r="AI43" i="10"/>
  <c r="AK62" i="10"/>
  <c r="AM52" i="10"/>
  <c r="H56" i="10"/>
  <c r="I21" i="10"/>
  <c r="AP17" i="10"/>
  <c r="H33" i="10"/>
  <c r="BA134" i="11"/>
  <c r="AO85" i="10"/>
  <c r="BA112" i="11"/>
  <c r="K53" i="10"/>
  <c r="AY132" i="11"/>
  <c r="A43" i="10"/>
  <c r="BM211" i="11"/>
  <c r="BX236" i="11"/>
  <c r="BL227" i="11"/>
  <c r="BY203" i="11"/>
  <c r="A130" i="10"/>
  <c r="G203" i="11"/>
  <c r="H210" i="11"/>
  <c r="G187" i="11"/>
  <c r="BX235" i="11"/>
  <c r="BL202" i="11"/>
  <c r="G224" i="11"/>
  <c r="BX218" i="11"/>
  <c r="BI210" i="11"/>
  <c r="BX193" i="11"/>
  <c r="A42" i="10"/>
  <c r="BF192" i="11"/>
  <c r="BQ200" i="11"/>
  <c r="H196" i="11"/>
  <c r="BN221" i="11"/>
  <c r="H189" i="11"/>
  <c r="CC176" i="11"/>
  <c r="BT175" i="11"/>
  <c r="BY169" i="11"/>
  <c r="BM183" i="11"/>
  <c r="BG146" i="11"/>
  <c r="G206" i="11"/>
  <c r="AV165" i="11"/>
  <c r="BX161" i="11"/>
  <c r="I183" i="11"/>
  <c r="AV158" i="11"/>
  <c r="BM135" i="11"/>
  <c r="H129" i="11"/>
  <c r="AV150" i="11"/>
  <c r="BL124" i="11"/>
  <c r="BG92" i="11"/>
  <c r="BT69" i="11"/>
  <c r="BG123" i="11"/>
  <c r="AU123" i="11"/>
  <c r="BL97" i="11"/>
  <c r="BQ164" i="11"/>
  <c r="AV164" i="11"/>
  <c r="AZ85" i="11"/>
  <c r="BX99" i="11"/>
  <c r="I119" i="11"/>
  <c r="BT106" i="11"/>
  <c r="BN74" i="11"/>
  <c r="H64" i="11"/>
  <c r="AZ87" i="11"/>
  <c r="S39" i="10"/>
  <c r="M91" i="10"/>
  <c r="S84" i="10"/>
  <c r="BF96" i="11"/>
  <c r="CB89" i="11"/>
  <c r="AH25" i="10"/>
  <c r="BX66" i="11"/>
  <c r="AE62" i="10"/>
  <c r="G52" i="10"/>
  <c r="Y37" i="10"/>
  <c r="I34" i="10"/>
  <c r="BF82" i="11"/>
  <c r="AG55" i="10"/>
  <c r="X58" i="10"/>
  <c r="AA58" i="10"/>
  <c r="BY79" i="11"/>
  <c r="BL87" i="11"/>
  <c r="BY103" i="11"/>
  <c r="CA131" i="11"/>
  <c r="H66" i="11"/>
  <c r="BB74" i="11"/>
  <c r="BW72" i="11"/>
  <c r="BS87" i="11"/>
  <c r="I109" i="11"/>
  <c r="BC79" i="11"/>
  <c r="BK94" i="11"/>
  <c r="BN115" i="11"/>
  <c r="BU164" i="11"/>
  <c r="BS69" i="11"/>
  <c r="BA93" i="11"/>
  <c r="BA117" i="11"/>
  <c r="AU127" i="11"/>
  <c r="BN60" i="11"/>
  <c r="BS124" i="11"/>
  <c r="BT155" i="11"/>
  <c r="BO155" i="11"/>
  <c r="BM155" i="11"/>
  <c r="BL208" i="11"/>
  <c r="BG87" i="11"/>
  <c r="BW87" i="11"/>
  <c r="H70" i="11"/>
  <c r="CC82" i="11"/>
  <c r="BW90" i="11"/>
  <c r="BY122" i="11"/>
  <c r="CC77" i="11"/>
  <c r="BB72" i="11"/>
  <c r="H88" i="11"/>
  <c r="BW85" i="11"/>
  <c r="CC67" i="11"/>
  <c r="BM83" i="11"/>
  <c r="BN69" i="11"/>
  <c r="H56" i="11"/>
  <c r="AZ65" i="11"/>
  <c r="BY74" i="11"/>
  <c r="AV114" i="11"/>
  <c r="BE78" i="11"/>
  <c r="BL104" i="11"/>
  <c r="BB85" i="11"/>
  <c r="AZ94" i="11"/>
  <c r="BL115" i="11"/>
  <c r="CC164" i="11"/>
  <c r="CC121" i="11"/>
  <c r="BW121" i="11"/>
  <c r="H93" i="11"/>
  <c r="BT83" i="11"/>
  <c r="AZ73" i="11"/>
  <c r="BM73" i="11"/>
  <c r="BM121" i="11"/>
  <c r="BQ124" i="11"/>
  <c r="BY189" i="11"/>
  <c r="H150" i="11"/>
  <c r="CB155" i="11"/>
  <c r="BE137" i="11"/>
  <c r="BY168" i="11"/>
  <c r="AU183" i="11"/>
  <c r="CA136" i="11"/>
  <c r="BM145" i="11"/>
  <c r="BQ162" i="11"/>
  <c r="BE169" i="11"/>
  <c r="H206" i="11"/>
  <c r="AZ136" i="11"/>
  <c r="H143" i="11"/>
  <c r="AZ168" i="11"/>
  <c r="BI134" i="11"/>
  <c r="BS156" i="11"/>
  <c r="AV174" i="11"/>
  <c r="BN175" i="11"/>
  <c r="BS176" i="11"/>
  <c r="BI176" i="11"/>
  <c r="G189" i="11"/>
  <c r="G213" i="11"/>
  <c r="BA182" i="11"/>
  <c r="BX190" i="11"/>
  <c r="BX228" i="11"/>
  <c r="G228" i="11"/>
  <c r="BL221" i="11"/>
  <c r="BT223" i="11"/>
  <c r="BE101" i="11"/>
  <c r="AZ100" i="11"/>
  <c r="AZ92" i="11"/>
  <c r="BG115" i="11"/>
  <c r="T8" i="10"/>
  <c r="T24" i="10"/>
  <c r="BB73" i="11"/>
  <c r="I125" i="11"/>
  <c r="H58" i="11"/>
  <c r="BB66" i="11"/>
  <c r="I69" i="11"/>
  <c r="BL74" i="11"/>
  <c r="BF77" i="11"/>
  <c r="BL89" i="11"/>
  <c r="I99" i="11"/>
  <c r="BA126" i="11"/>
  <c r="BL85" i="11"/>
  <c r="BB106" i="11"/>
  <c r="Q75" i="10"/>
  <c r="BB125" i="11"/>
  <c r="J73" i="10"/>
  <c r="H142" i="11"/>
  <c r="BD93" i="11"/>
  <c r="R77" i="10"/>
  <c r="J133" i="10"/>
  <c r="I93" i="11"/>
  <c r="H125" i="11"/>
  <c r="BL131" i="11"/>
  <c r="AU128" i="11"/>
  <c r="I142" i="11"/>
  <c r="BC157" i="11"/>
  <c r="AZ176" i="11"/>
  <c r="BL147" i="11"/>
  <c r="BI161" i="11"/>
  <c r="BF106" i="11"/>
  <c r="BG136" i="11"/>
  <c r="BG138" i="11"/>
  <c r="AZ155" i="11"/>
  <c r="BF166" i="11"/>
  <c r="BE170" i="11"/>
  <c r="BA130" i="11"/>
  <c r="AV162" i="11"/>
  <c r="AV170" i="11"/>
  <c r="BL176" i="11"/>
  <c r="BB176" i="11"/>
  <c r="BG176" i="11"/>
  <c r="AA16" i="10"/>
  <c r="CB88" i="11"/>
  <c r="CA66" i="11"/>
  <c r="AJ19" i="10"/>
  <c r="AP67" i="10"/>
  <c r="CC124" i="11"/>
  <c r="CC126" i="11"/>
  <c r="CA121" i="11"/>
  <c r="CC118" i="11"/>
  <c r="CA106" i="11"/>
  <c r="CA184" i="11"/>
  <c r="AN159" i="10"/>
  <c r="AF29" i="10"/>
  <c r="BW179" i="11"/>
  <c r="BW166" i="11"/>
  <c r="BW95" i="11"/>
  <c r="BX166" i="11"/>
  <c r="BW114" i="11"/>
  <c r="BV159" i="11"/>
  <c r="BJ179" i="11"/>
  <c r="BH225" i="11"/>
  <c r="BZ124" i="11"/>
  <c r="CA58" i="11"/>
  <c r="H112" i="11"/>
  <c r="R8" i="10"/>
  <c r="AZ57" i="11"/>
  <c r="H84" i="11"/>
  <c r="J17" i="10"/>
  <c r="U66" i="10"/>
  <c r="I85" i="11"/>
  <c r="BE152" i="11"/>
  <c r="G114" i="10"/>
  <c r="T69" i="10"/>
  <c r="G121" i="10"/>
  <c r="K133" i="10"/>
  <c r="J88" i="10"/>
  <c r="N77" i="10"/>
  <c r="F97" i="10"/>
  <c r="E117" i="10"/>
  <c r="E121" i="10"/>
  <c r="R115" i="10"/>
  <c r="Q119" i="10"/>
  <c r="L148" i="10"/>
  <c r="N164" i="10"/>
  <c r="P164" i="10"/>
  <c r="AD31" i="10"/>
  <c r="Y11" i="10"/>
  <c r="AE9" i="10"/>
  <c r="AE13" i="10"/>
  <c r="AD77" i="10"/>
  <c r="AA71" i="10"/>
  <c r="AC71" i="10"/>
  <c r="AA117" i="10"/>
  <c r="AE113" i="10"/>
  <c r="AJ65" i="10"/>
  <c r="AI112" i="10"/>
  <c r="AP120" i="10"/>
  <c r="AI122" i="10"/>
  <c r="AM178" i="10"/>
  <c r="AF87" i="10"/>
  <c r="AH146" i="10"/>
  <c r="AJ10" i="10"/>
  <c r="AP71" i="10"/>
  <c r="AG13" i="10"/>
  <c r="AF43" i="10"/>
  <c r="AP31" i="10"/>
  <c r="AI14" i="10"/>
  <c r="AJ134" i="10"/>
  <c r="AG21" i="10"/>
  <c r="P124" i="10"/>
  <c r="BF173" i="11"/>
  <c r="U181" i="10"/>
  <c r="AA180" i="10"/>
  <c r="BN94" i="11"/>
  <c r="BM94" i="11"/>
  <c r="BM158" i="11"/>
  <c r="BO158" i="11"/>
  <c r="BT158" i="11"/>
  <c r="BT184" i="11"/>
  <c r="AL24" i="10"/>
  <c r="CB73" i="11"/>
  <c r="AG40" i="10"/>
  <c r="BW89" i="11"/>
  <c r="AP169" i="10"/>
  <c r="X147" i="10"/>
  <c r="BM159" i="11"/>
  <c r="F124" i="10"/>
  <c r="AV173" i="11"/>
  <c r="X78" i="10"/>
  <c r="J132" i="10"/>
  <c r="AC105" i="10"/>
  <c r="AB92" i="10"/>
  <c r="BM91" i="11"/>
  <c r="BS91" i="11"/>
  <c r="L37" i="10"/>
  <c r="BB86" i="11"/>
  <c r="AL35" i="10"/>
  <c r="BZ63" i="11"/>
  <c r="BJ87" i="11"/>
  <c r="S15" i="10"/>
  <c r="P27" i="10"/>
  <c r="R103" i="10"/>
  <c r="L99" i="10"/>
  <c r="N113" i="10"/>
  <c r="U136" i="10"/>
  <c r="BK209" i="11"/>
  <c r="G153" i="10"/>
  <c r="F169" i="10"/>
  <c r="V173" i="10"/>
  <c r="E185" i="10"/>
  <c r="G186" i="10"/>
  <c r="Y25" i="10"/>
  <c r="AB13" i="10"/>
  <c r="BT78" i="11"/>
  <c r="AA35" i="10"/>
  <c r="Z97" i="10"/>
  <c r="Z73" i="10"/>
  <c r="BN168" i="11"/>
  <c r="AA87" i="10"/>
  <c r="BT169" i="11"/>
  <c r="W148" i="10"/>
  <c r="Z162" i="10"/>
  <c r="AA97" i="10"/>
  <c r="AA138" i="10"/>
  <c r="AD165" i="10"/>
  <c r="AA164" i="10"/>
  <c r="AD167" i="10"/>
  <c r="AL7" i="10"/>
  <c r="AP8" i="10"/>
  <c r="AN47" i="10"/>
  <c r="AJ161" i="10"/>
  <c r="AK56" i="10"/>
  <c r="AM74" i="10"/>
  <c r="AP116" i="10"/>
  <c r="AI128" i="10"/>
  <c r="AJ142" i="10"/>
  <c r="AN89" i="10"/>
  <c r="CC189" i="11"/>
  <c r="CC207" i="11"/>
  <c r="CC226" i="11"/>
  <c r="AJ145" i="10"/>
  <c r="AM182" i="10"/>
  <c r="AL145" i="10"/>
  <c r="AK167" i="10"/>
  <c r="AN180" i="10"/>
  <c r="AF95" i="10"/>
  <c r="AG180" i="10"/>
  <c r="BP97" i="11"/>
  <c r="BP171" i="11"/>
  <c r="BP63" i="11"/>
  <c r="BP223" i="11"/>
  <c r="AW64" i="11"/>
  <c r="AW111" i="11"/>
  <c r="AW62" i="11"/>
  <c r="AW112" i="11"/>
  <c r="AW104" i="11"/>
  <c r="AW233" i="11"/>
  <c r="AW212" i="11"/>
  <c r="AX119" i="11"/>
  <c r="AX151" i="11"/>
  <c r="AX138" i="11"/>
  <c r="AX122" i="11"/>
  <c r="AX88" i="11"/>
  <c r="AX156" i="11"/>
  <c r="AX132" i="11"/>
  <c r="AX213" i="11"/>
  <c r="AX233" i="11"/>
  <c r="AX124" i="11"/>
  <c r="AX87" i="11"/>
  <c r="AX235" i="11"/>
  <c r="AX86" i="11"/>
  <c r="AX142" i="11"/>
  <c r="BD71" i="11"/>
  <c r="AK182" i="10"/>
  <c r="AC179" i="10"/>
  <c r="Z185" i="10"/>
  <c r="AF181" i="10"/>
  <c r="I180" i="10"/>
  <c r="Q180" i="10"/>
  <c r="W180" i="10"/>
  <c r="Q183" i="10"/>
  <c r="AP173" i="10"/>
  <c r="N171" i="10"/>
  <c r="U171" i="10"/>
  <c r="Y171" i="10"/>
  <c r="E165" i="10"/>
  <c r="AK178" i="10"/>
  <c r="I183" i="10"/>
  <c r="S176" i="10"/>
  <c r="BJ219" i="11"/>
  <c r="BZ186" i="11"/>
  <c r="BZ197" i="11"/>
  <c r="BB221" i="11"/>
  <c r="BB236" i="11"/>
  <c r="BB217" i="11"/>
  <c r="BB192" i="11"/>
  <c r="BB202" i="11"/>
  <c r="BB206" i="11"/>
  <c r="BB223" i="11"/>
  <c r="BS180" i="11"/>
  <c r="BO180" i="11"/>
  <c r="L124" i="10"/>
  <c r="BB173" i="11"/>
  <c r="X163" i="10"/>
  <c r="AO140" i="10"/>
  <c r="BM79" i="11"/>
  <c r="BT79" i="11"/>
  <c r="BO79" i="11"/>
  <c r="BT165" i="11"/>
  <c r="BJ111" i="11"/>
  <c r="BJ119" i="11"/>
  <c r="BJ82" i="11"/>
  <c r="BJ76" i="11"/>
  <c r="BJ180" i="11"/>
  <c r="BJ109" i="11"/>
  <c r="BJ67" i="11"/>
  <c r="BJ171" i="11"/>
  <c r="BJ175" i="11"/>
  <c r="BJ178" i="11"/>
  <c r="BJ229" i="11"/>
  <c r="BJ114" i="11"/>
  <c r="BJ88" i="11"/>
  <c r="BJ105" i="11"/>
  <c r="BJ107" i="11"/>
  <c r="BJ188" i="11"/>
  <c r="BJ228" i="11"/>
  <c r="BJ69" i="11"/>
  <c r="BJ84" i="11"/>
  <c r="BJ165" i="11"/>
  <c r="BJ131" i="11"/>
  <c r="BJ74" i="11"/>
  <c r="BJ81" i="11"/>
  <c r="BJ89" i="11"/>
  <c r="BJ97" i="11"/>
  <c r="BJ163" i="11"/>
  <c r="BJ148" i="11"/>
  <c r="BJ227" i="11"/>
  <c r="BJ166" i="11"/>
  <c r="BJ206" i="11"/>
  <c r="BJ192" i="11"/>
  <c r="BJ235" i="11"/>
  <c r="BJ231" i="11"/>
  <c r="BJ125" i="11"/>
  <c r="BJ164" i="11"/>
  <c r="BJ122" i="11"/>
  <c r="BJ196" i="11"/>
  <c r="BH90" i="11"/>
  <c r="BH88" i="11"/>
  <c r="BH93" i="11"/>
  <c r="BH171" i="11"/>
  <c r="BH104" i="11"/>
  <c r="BH63" i="11"/>
  <c r="BH117" i="11"/>
  <c r="BH83" i="11"/>
  <c r="BH107" i="11"/>
  <c r="BH92" i="11"/>
  <c r="BH111" i="11"/>
  <c r="BH64" i="11"/>
  <c r="BH78" i="11"/>
  <c r="BH86" i="11"/>
  <c r="BH118" i="11"/>
  <c r="BH167" i="11"/>
  <c r="BH197" i="11"/>
  <c r="BH210" i="11"/>
  <c r="BH79" i="11"/>
  <c r="BH180" i="11"/>
  <c r="BH75" i="11"/>
  <c r="BH121" i="11"/>
  <c r="BH141" i="11"/>
  <c r="BH127" i="11"/>
  <c r="BH149" i="11"/>
  <c r="BH126" i="11"/>
  <c r="BH56" i="11"/>
  <c r="BH155" i="11"/>
  <c r="BH156" i="11"/>
  <c r="BH72" i="11"/>
  <c r="BH161" i="11"/>
  <c r="BH140" i="11"/>
  <c r="BH228" i="11"/>
  <c r="BH226" i="11"/>
  <c r="BH58" i="11"/>
  <c r="BH176" i="11"/>
  <c r="BH198" i="11"/>
  <c r="BH183" i="11"/>
  <c r="BH67" i="11"/>
  <c r="BH99" i="11"/>
  <c r="BH122" i="11"/>
  <c r="BH129" i="11"/>
  <c r="BH85" i="11"/>
  <c r="BH130" i="11"/>
  <c r="BH68" i="11"/>
  <c r="M160" i="10"/>
  <c r="AF183" i="10"/>
  <c r="U157" i="10"/>
  <c r="U146" i="10"/>
  <c r="I134" i="10"/>
  <c r="Z155" i="10"/>
  <c r="AK129" i="10"/>
  <c r="CA178" i="11"/>
  <c r="S111" i="10"/>
  <c r="AF124" i="10"/>
  <c r="BM143" i="11"/>
  <c r="BO143" i="11"/>
  <c r="U79" i="10"/>
  <c r="L100" i="10"/>
  <c r="BB149" i="11"/>
  <c r="BT149" i="11"/>
  <c r="BS149" i="11"/>
  <c r="BU111" i="11"/>
  <c r="BM111" i="11"/>
  <c r="BT111" i="11"/>
  <c r="AB26" i="10"/>
  <c r="AE23" i="10"/>
  <c r="F8" i="10"/>
  <c r="BU158" i="11"/>
  <c r="Q57" i="10"/>
  <c r="BG106" i="11"/>
  <c r="I95" i="10"/>
  <c r="N79" i="10"/>
  <c r="Q81" i="10"/>
  <c r="H165" i="10"/>
  <c r="BZ217" i="11"/>
  <c r="BH213" i="11"/>
  <c r="BX95" i="11"/>
  <c r="E26" i="10"/>
  <c r="N36" i="10"/>
  <c r="K88" i="10"/>
  <c r="BA137" i="11"/>
  <c r="J13" i="10"/>
  <c r="K20" i="10"/>
  <c r="BA69" i="11"/>
  <c r="L30" i="10"/>
  <c r="BB79" i="11"/>
  <c r="H45" i="10"/>
  <c r="M18" i="10"/>
  <c r="BC67" i="11"/>
  <c r="S94" i="10"/>
  <c r="BI143" i="11"/>
  <c r="J65" i="10"/>
  <c r="AZ114" i="11"/>
  <c r="R94" i="10"/>
  <c r="Q65" i="10"/>
  <c r="BG114" i="11"/>
  <c r="Q142" i="10"/>
  <c r="M121" i="10"/>
  <c r="E109" i="10"/>
  <c r="AU158" i="11"/>
  <c r="J136" i="10"/>
  <c r="AZ235" i="11"/>
  <c r="AZ200" i="11"/>
  <c r="AZ189" i="11"/>
  <c r="AZ215" i="11"/>
  <c r="AZ207" i="11"/>
  <c r="AZ221" i="11"/>
  <c r="AZ223" i="11"/>
  <c r="AZ190" i="11"/>
  <c r="AZ231" i="11"/>
  <c r="AZ206" i="11"/>
  <c r="AZ214" i="11"/>
  <c r="AZ208" i="11"/>
  <c r="BT66" i="11"/>
  <c r="W10" i="10"/>
  <c r="BN59" i="11"/>
  <c r="BM59" i="11"/>
  <c r="W56" i="10"/>
  <c r="BM105" i="11"/>
  <c r="BN105" i="11"/>
  <c r="BS105" i="11"/>
  <c r="BM58" i="11"/>
  <c r="BN58" i="11"/>
  <c r="X8" i="10"/>
  <c r="AC51" i="10"/>
  <c r="Z17" i="10"/>
  <c r="BM65" i="11"/>
  <c r="BN65" i="11"/>
  <c r="BS117" i="11"/>
  <c r="BN117" i="11"/>
  <c r="BM117" i="11"/>
  <c r="BU117" i="11"/>
  <c r="BT117" i="11"/>
  <c r="AD66" i="10"/>
  <c r="W74" i="10"/>
  <c r="BM123" i="11"/>
  <c r="BN123" i="11"/>
  <c r="BS123" i="11"/>
  <c r="Y112" i="10"/>
  <c r="Y79" i="10"/>
  <c r="BM160" i="11"/>
  <c r="BN160" i="11"/>
  <c r="BS160" i="11"/>
  <c r="X118" i="10"/>
  <c r="AL23" i="10"/>
  <c r="AJ18" i="10"/>
  <c r="AI27" i="10"/>
  <c r="BY76" i="11"/>
  <c r="AP48" i="10"/>
  <c r="AK10" i="10"/>
  <c r="CA59" i="11"/>
  <c r="AK80" i="10"/>
  <c r="CA129" i="11"/>
  <c r="AP109" i="10"/>
  <c r="AN158" i="10"/>
  <c r="AG24" i="10"/>
  <c r="BW73" i="11"/>
  <c r="AF77" i="10"/>
  <c r="BV223" i="11"/>
  <c r="BV218" i="11"/>
  <c r="BV190" i="11"/>
  <c r="BV207" i="11"/>
  <c r="BV216" i="11"/>
  <c r="BV234" i="11"/>
  <c r="BV200" i="11"/>
  <c r="BV236" i="11"/>
  <c r="BV224" i="11"/>
  <c r="BV221" i="11"/>
  <c r="W182" i="10"/>
  <c r="AF179" i="10"/>
  <c r="AL181" i="10"/>
  <c r="F181" i="10"/>
  <c r="N180" i="10"/>
  <c r="W171" i="10"/>
  <c r="I178" i="10"/>
  <c r="F183" i="10"/>
  <c r="G183" i="10"/>
  <c r="Z183" i="10"/>
  <c r="X176" i="10"/>
  <c r="AO173" i="10"/>
  <c r="AN173" i="10"/>
  <c r="Q173" i="10"/>
  <c r="BH229" i="11"/>
  <c r="BZ191" i="11"/>
  <c r="BN158" i="11"/>
  <c r="BH143" i="11"/>
  <c r="CA140" i="11"/>
  <c r="AY170" i="11"/>
  <c r="BU66" i="11"/>
  <c r="CA107" i="11"/>
  <c r="BZ58" i="11"/>
  <c r="CA205" i="11"/>
  <c r="CA208" i="11"/>
  <c r="CA200" i="11"/>
  <c r="CA220" i="11"/>
  <c r="Q147" i="10"/>
  <c r="K90" i="10"/>
  <c r="BA139" i="11"/>
  <c r="AH177" i="10"/>
  <c r="BT170" i="11"/>
  <c r="BQ170" i="11"/>
  <c r="BO137" i="11"/>
  <c r="BM137" i="11"/>
  <c r="S170" i="10"/>
  <c r="R170" i="10"/>
  <c r="M154" i="10"/>
  <c r="AO175" i="10"/>
  <c r="J139" i="10"/>
  <c r="AL93" i="10"/>
  <c r="AF96" i="10"/>
  <c r="BV145" i="11"/>
  <c r="F29" i="10"/>
  <c r="X6" i="10"/>
  <c r="Z35" i="10"/>
  <c r="AC58" i="10"/>
  <c r="BJ120" i="11"/>
  <c r="E18" i="10"/>
  <c r="E13" i="10"/>
  <c r="L9" i="10"/>
  <c r="N87" i="10"/>
  <c r="U177" i="10"/>
  <c r="AK171" i="10"/>
  <c r="J167" i="10"/>
  <c r="S178" i="10"/>
  <c r="AH165" i="10"/>
  <c r="S165" i="10"/>
  <c r="T164" i="10"/>
  <c r="AH162" i="10"/>
  <c r="Y166" i="10"/>
  <c r="AG159" i="10"/>
  <c r="Z172" i="10"/>
  <c r="K172" i="10"/>
  <c r="AM159" i="10"/>
  <c r="AH153" i="10"/>
  <c r="AJ151" i="10"/>
  <c r="U175" i="10"/>
  <c r="Y156" i="10"/>
  <c r="AH135" i="10"/>
  <c r="BX184" i="11"/>
  <c r="AH127" i="10"/>
  <c r="BX176" i="11"/>
  <c r="Y141" i="10"/>
  <c r="AV219" i="11"/>
  <c r="AV190" i="11"/>
  <c r="AV216" i="11"/>
  <c r="AV192" i="11"/>
  <c r="AV235" i="11"/>
  <c r="AV202" i="11"/>
  <c r="AV197" i="11"/>
  <c r="AV227" i="11"/>
  <c r="AV224" i="11"/>
  <c r="AV231" i="11"/>
  <c r="AV194" i="11"/>
  <c r="BW202" i="11"/>
  <c r="BW199" i="11"/>
  <c r="BW219" i="11"/>
  <c r="BW201" i="11"/>
  <c r="BW188" i="11"/>
  <c r="BW228" i="11"/>
  <c r="AL148" i="10"/>
  <c r="J148" i="10"/>
  <c r="F148" i="10"/>
  <c r="U148" i="10"/>
  <c r="AO146" i="10"/>
  <c r="AL137" i="10"/>
  <c r="O168" i="10"/>
  <c r="K138" i="10"/>
  <c r="K103" i="10"/>
  <c r="AM133" i="10"/>
  <c r="V129" i="10"/>
  <c r="BL178" i="11"/>
  <c r="S110" i="10"/>
  <c r="I142" i="10"/>
  <c r="N142" i="10"/>
  <c r="L117" i="10"/>
  <c r="S115" i="10"/>
  <c r="AC57" i="10"/>
  <c r="H88" i="10"/>
  <c r="L88" i="10"/>
  <c r="BT107" i="11"/>
  <c r="BM107" i="11"/>
  <c r="BS107" i="11"/>
  <c r="BG153" i="11"/>
  <c r="M152" i="10"/>
  <c r="AM109" i="10"/>
  <c r="CC158" i="11"/>
  <c r="AG80" i="10"/>
  <c r="BW129" i="11"/>
  <c r="AA140" i="10"/>
  <c r="BM61" i="11"/>
  <c r="BN61" i="11"/>
  <c r="BM63" i="11"/>
  <c r="BN63" i="11"/>
  <c r="BN127" i="11"/>
  <c r="BT127" i="11"/>
  <c r="BZ72" i="11"/>
  <c r="BZ81" i="11"/>
  <c r="BZ105" i="11"/>
  <c r="BZ123" i="11"/>
  <c r="BZ92" i="11"/>
  <c r="BZ130" i="11"/>
  <c r="BZ172" i="11"/>
  <c r="BZ119" i="11"/>
  <c r="BZ113" i="11"/>
  <c r="BZ115" i="11"/>
  <c r="BZ164" i="11"/>
  <c r="BZ55" i="11"/>
  <c r="BZ61" i="11"/>
  <c r="BZ101" i="11"/>
  <c r="BZ97" i="11"/>
  <c r="BZ126" i="11"/>
  <c r="BZ228" i="11"/>
  <c r="BZ226" i="11"/>
  <c r="BZ212" i="11"/>
  <c r="BZ71" i="11"/>
  <c r="BZ216" i="11"/>
  <c r="BZ104" i="11"/>
  <c r="BZ99" i="11"/>
  <c r="BZ73" i="11"/>
  <c r="BZ112" i="11"/>
  <c r="BZ75" i="11"/>
  <c r="BZ90" i="11"/>
  <c r="BZ60" i="11"/>
  <c r="BZ84" i="11"/>
  <c r="BZ185" i="11"/>
  <c r="BZ165" i="11"/>
  <c r="BZ103" i="11"/>
  <c r="BZ211" i="11"/>
  <c r="BZ230" i="11"/>
  <c r="BZ100" i="11"/>
  <c r="BZ167" i="11"/>
  <c r="BZ203" i="11"/>
  <c r="BZ225" i="11"/>
  <c r="BZ231" i="11"/>
  <c r="BZ76" i="11"/>
  <c r="BZ171" i="11"/>
  <c r="BZ192" i="11"/>
  <c r="BZ195" i="11"/>
  <c r="BZ210" i="11"/>
  <c r="BZ214" i="11"/>
  <c r="BZ190" i="11"/>
  <c r="BZ223" i="11"/>
  <c r="BZ234" i="11"/>
  <c r="BZ69" i="11"/>
  <c r="BZ62" i="11"/>
  <c r="BZ179" i="11"/>
  <c r="BZ202" i="11"/>
  <c r="BZ232" i="11"/>
  <c r="BZ233" i="11"/>
  <c r="BZ116" i="11"/>
  <c r="BZ215" i="11"/>
  <c r="BZ218" i="11"/>
  <c r="BZ201" i="11"/>
  <c r="BZ220" i="11"/>
  <c r="BZ178" i="11"/>
  <c r="BZ224" i="11"/>
  <c r="BZ59" i="11"/>
  <c r="BZ221" i="11"/>
  <c r="BZ209" i="11"/>
  <c r="BZ236" i="11"/>
  <c r="BZ182" i="11"/>
  <c r="E182" i="10"/>
  <c r="M164" i="10"/>
  <c r="Z146" i="10"/>
  <c r="AE147" i="10"/>
  <c r="AB168" i="10"/>
  <c r="U111" i="10"/>
  <c r="BK160" i="11"/>
  <c r="AC87" i="10"/>
  <c r="AP93" i="10"/>
  <c r="AG66" i="10"/>
  <c r="E102" i="10"/>
  <c r="AU151" i="11"/>
  <c r="AL92" i="10"/>
  <c r="AK92" i="10"/>
  <c r="CA141" i="11"/>
  <c r="J50" i="10"/>
  <c r="AZ99" i="11"/>
  <c r="V24" i="10"/>
  <c r="J12" i="10"/>
  <c r="AZ61" i="11"/>
  <c r="L61" i="10"/>
  <c r="BB110" i="11"/>
  <c r="BT146" i="11"/>
  <c r="E43" i="10"/>
  <c r="M41" i="10"/>
  <c r="H31" i="10"/>
  <c r="E21" i="10"/>
  <c r="U77" i="10"/>
  <c r="BK126" i="11"/>
  <c r="U110" i="10"/>
  <c r="M123" i="10"/>
  <c r="BC172" i="11"/>
  <c r="E115" i="10"/>
  <c r="AU164" i="11"/>
  <c r="O182" i="10"/>
  <c r="AJ179" i="10"/>
  <c r="E181" i="10"/>
  <c r="AP167" i="10"/>
  <c r="S173" i="10"/>
  <c r="G179" i="10"/>
  <c r="AP185" i="10"/>
  <c r="AC185" i="10"/>
  <c r="AN181" i="10"/>
  <c r="M185" i="10"/>
  <c r="P180" i="10"/>
  <c r="T180" i="10"/>
  <c r="AL183" i="10"/>
  <c r="AB173" i="10"/>
  <c r="AC164" i="10"/>
  <c r="U151" i="10"/>
  <c r="H163" i="10"/>
  <c r="H159" i="10"/>
  <c r="AH172" i="10"/>
  <c r="Y172" i="10"/>
  <c r="AE156" i="10"/>
  <c r="M140" i="10"/>
  <c r="I190" i="11"/>
  <c r="I208" i="11"/>
  <c r="I215" i="11"/>
  <c r="I216" i="11"/>
  <c r="AD134" i="10"/>
  <c r="P174" i="10"/>
  <c r="V157" i="10"/>
  <c r="H147" i="10"/>
  <c r="K147" i="10"/>
  <c r="G147" i="10"/>
  <c r="AG140" i="10"/>
  <c r="K137" i="10"/>
  <c r="AJ168" i="10"/>
  <c r="S139" i="10"/>
  <c r="U138" i="10"/>
  <c r="T133" i="10"/>
  <c r="S131" i="10"/>
  <c r="X131" i="10"/>
  <c r="AL110" i="10"/>
  <c r="AD111" i="10"/>
  <c r="AC93" i="10"/>
  <c r="M142" i="10"/>
  <c r="L123" i="10"/>
  <c r="BB172" i="11"/>
  <c r="L121" i="10"/>
  <c r="R121" i="10"/>
  <c r="S121" i="10"/>
  <c r="BT167" i="11"/>
  <c r="BN167" i="11"/>
  <c r="BS167" i="11"/>
  <c r="AL118" i="10"/>
  <c r="AI118" i="10"/>
  <c r="BY167" i="11"/>
  <c r="U97" i="10"/>
  <c r="BM144" i="11"/>
  <c r="BM136" i="11"/>
  <c r="U73" i="10"/>
  <c r="AC128" i="10"/>
  <c r="AH126" i="10"/>
  <c r="BM139" i="11"/>
  <c r="F88" i="10"/>
  <c r="H79" i="10"/>
  <c r="AI77" i="10"/>
  <c r="AI68" i="10"/>
  <c r="AC44" i="10"/>
  <c r="AI108" i="10"/>
  <c r="BY157" i="11"/>
  <c r="E108" i="10"/>
  <c r="P108" i="10"/>
  <c r="O71" i="10"/>
  <c r="AL150" i="10"/>
  <c r="X150" i="10"/>
  <c r="T150" i="10"/>
  <c r="N150" i="10"/>
  <c r="R126" i="10"/>
  <c r="AD126" i="10"/>
  <c r="R125" i="10"/>
  <c r="AB125" i="10"/>
  <c r="AE125" i="10"/>
  <c r="W44" i="10"/>
  <c r="BM93" i="11"/>
  <c r="BN93" i="11"/>
  <c r="BT93" i="11"/>
  <c r="BQ93" i="11"/>
  <c r="BU93" i="11"/>
  <c r="BO93" i="11"/>
  <c r="AC38" i="10"/>
  <c r="J130" i="10"/>
  <c r="AZ179" i="11"/>
  <c r="BV196" i="11"/>
  <c r="BZ56" i="11"/>
  <c r="AB146" i="10"/>
  <c r="M119" i="10"/>
  <c r="L137" i="10"/>
  <c r="AA137" i="10"/>
  <c r="T168" i="10"/>
  <c r="AB139" i="10"/>
  <c r="M139" i="10"/>
  <c r="AB155" i="10"/>
  <c r="AH138" i="10"/>
  <c r="AO138" i="10"/>
  <c r="AM138" i="10"/>
  <c r="U106" i="10"/>
  <c r="J109" i="10"/>
  <c r="H109" i="10"/>
  <c r="AL103" i="10"/>
  <c r="Y133" i="10"/>
  <c r="V131" i="10"/>
  <c r="BL180" i="11"/>
  <c r="AL129" i="10"/>
  <c r="H129" i="10"/>
  <c r="AP127" i="10"/>
  <c r="AI103" i="10"/>
  <c r="M93" i="10"/>
  <c r="R142" i="10"/>
  <c r="AP123" i="10"/>
  <c r="AD123" i="10"/>
  <c r="P116" i="10"/>
  <c r="BF165" i="11"/>
  <c r="E57" i="10"/>
  <c r="I128" i="10"/>
  <c r="AO80" i="10"/>
  <c r="Y75" i="10"/>
  <c r="AI70" i="10"/>
  <c r="Y66" i="10"/>
  <c r="M44" i="10"/>
  <c r="AO124" i="10"/>
  <c r="X124" i="10"/>
  <c r="R108" i="10"/>
  <c r="N108" i="10"/>
  <c r="AK101" i="10"/>
  <c r="BQ148" i="11"/>
  <c r="X99" i="10"/>
  <c r="I90" i="10"/>
  <c r="AY139" i="11"/>
  <c r="AG90" i="10"/>
  <c r="H82" i="10"/>
  <c r="AJ79" i="10"/>
  <c r="AH78" i="10"/>
  <c r="X69" i="10"/>
  <c r="U150" i="10"/>
  <c r="AM132" i="10"/>
  <c r="P132" i="10"/>
  <c r="M126" i="10"/>
  <c r="U126" i="10"/>
  <c r="U125" i="10"/>
  <c r="Z125" i="10"/>
  <c r="M38" i="10"/>
  <c r="O36" i="10"/>
  <c r="BE85" i="11"/>
  <c r="AA130" i="10"/>
  <c r="Z130" i="10"/>
  <c r="AL91" i="10"/>
  <c r="CB140" i="11"/>
  <c r="AF48" i="10"/>
  <c r="H105" i="10"/>
  <c r="AD105" i="10"/>
  <c r="AB105" i="10"/>
  <c r="P96" i="10"/>
  <c r="BF145" i="11"/>
  <c r="AN51" i="10"/>
  <c r="M43" i="10"/>
  <c r="AO144" i="10"/>
  <c r="BT90" i="11"/>
  <c r="AI41" i="10"/>
  <c r="BY90" i="11"/>
  <c r="AK75" i="10"/>
  <c r="CA124" i="11"/>
  <c r="K60" i="10"/>
  <c r="AI29" i="10"/>
  <c r="BY78" i="11"/>
  <c r="S27" i="10"/>
  <c r="X20" i="10"/>
  <c r="X19" i="10"/>
  <c r="AL13" i="10"/>
  <c r="G7" i="10"/>
  <c r="M35" i="10"/>
  <c r="G35" i="10"/>
  <c r="X35" i="10"/>
  <c r="AE34" i="10"/>
  <c r="AA33" i="10"/>
  <c r="AC32" i="10"/>
  <c r="BM113" i="11"/>
  <c r="W55" i="10"/>
  <c r="BN104" i="11"/>
  <c r="BT104" i="11"/>
  <c r="BU104" i="11"/>
  <c r="AA59" i="10"/>
  <c r="AD176" i="10"/>
  <c r="G165" i="10"/>
  <c r="AL165" i="10"/>
  <c r="R166" i="10"/>
  <c r="K159" i="10"/>
  <c r="AD159" i="10"/>
  <c r="O153" i="10"/>
  <c r="W151" i="10"/>
  <c r="AC145" i="10"/>
  <c r="O175" i="10"/>
  <c r="AN161" i="10"/>
  <c r="N161" i="10"/>
  <c r="J161" i="10"/>
  <c r="R156" i="10"/>
  <c r="AJ156" i="10"/>
  <c r="AL156" i="10"/>
  <c r="AF141" i="10"/>
  <c r="AM141" i="10"/>
  <c r="AL141" i="10"/>
  <c r="AL136" i="10"/>
  <c r="AI134" i="10"/>
  <c r="U140" i="10"/>
  <c r="X140" i="10"/>
  <c r="AJ174" i="10"/>
  <c r="AN157" i="10"/>
  <c r="BG199" i="11"/>
  <c r="BG190" i="11"/>
  <c r="BG221" i="11"/>
  <c r="AC155" i="10"/>
  <c r="T138" i="10"/>
  <c r="X109" i="10"/>
  <c r="AC95" i="10"/>
  <c r="AG129" i="10"/>
  <c r="BW178" i="11"/>
  <c r="AM111" i="10"/>
  <c r="AN145" i="10"/>
  <c r="U122" i="10"/>
  <c r="Z122" i="10"/>
  <c r="AB116" i="10"/>
  <c r="AK115" i="10"/>
  <c r="AB114" i="10"/>
  <c r="I112" i="10"/>
  <c r="L112" i="10"/>
  <c r="K109" i="10"/>
  <c r="AC150" i="10"/>
  <c r="BT177" i="11"/>
  <c r="BN177" i="11"/>
  <c r="BS177" i="11"/>
  <c r="Q86" i="10"/>
  <c r="AH80" i="10"/>
  <c r="T80" i="10"/>
  <c r="AH44" i="10"/>
  <c r="I102" i="10"/>
  <c r="O101" i="10"/>
  <c r="L90" i="10"/>
  <c r="AL69" i="10"/>
  <c r="AM68" i="10"/>
  <c r="W150" i="10"/>
  <c r="O150" i="10"/>
  <c r="R150" i="10"/>
  <c r="M150" i="10"/>
  <c r="E132" i="10"/>
  <c r="AU181" i="11"/>
  <c r="AP132" i="10"/>
  <c r="N132" i="10"/>
  <c r="N125" i="10"/>
  <c r="AJ125" i="10"/>
  <c r="S77" i="10"/>
  <c r="S68" i="10"/>
  <c r="BI117" i="11"/>
  <c r="Y130" i="10"/>
  <c r="L130" i="10"/>
  <c r="P84" i="10"/>
  <c r="BF133" i="11"/>
  <c r="F39" i="10"/>
  <c r="AV88" i="11"/>
  <c r="J105" i="10"/>
  <c r="V39" i="10"/>
  <c r="U25" i="10"/>
  <c r="BK74" i="11"/>
  <c r="AP96" i="10"/>
  <c r="I92" i="10"/>
  <c r="H92" i="10"/>
  <c r="O51" i="10"/>
  <c r="AA45" i="10"/>
  <c r="G43" i="10"/>
  <c r="BT92" i="11"/>
  <c r="BN92" i="11"/>
  <c r="BQ92" i="11"/>
  <c r="O144" i="10"/>
  <c r="AF144" i="10"/>
  <c r="T144" i="10"/>
  <c r="Y62" i="10"/>
  <c r="S54" i="10"/>
  <c r="AB42" i="10"/>
  <c r="L60" i="10"/>
  <c r="AO60" i="10"/>
  <c r="S60" i="10"/>
  <c r="Y60" i="10"/>
  <c r="Z60" i="10"/>
  <c r="F52" i="10"/>
  <c r="AV101" i="11"/>
  <c r="U50" i="10"/>
  <c r="BC93" i="11"/>
  <c r="Y149" i="10"/>
  <c r="AE182" i="10"/>
  <c r="X185" i="10"/>
  <c r="Y181" i="10"/>
  <c r="AI181" i="10"/>
  <c r="V180" i="10"/>
  <c r="F180" i="10"/>
  <c r="AE180" i="10"/>
  <c r="H171" i="10"/>
  <c r="AD171" i="10"/>
  <c r="AL167" i="10"/>
  <c r="AJ167" i="10"/>
  <c r="AF162" i="10"/>
  <c r="AJ183" i="10"/>
  <c r="AG183" i="10"/>
  <c r="N183" i="10"/>
  <c r="AD183" i="10"/>
  <c r="I176" i="10"/>
  <c r="AI173" i="10"/>
  <c r="I173" i="10"/>
  <c r="I165" i="10"/>
  <c r="AN165" i="10"/>
  <c r="Q166" i="10"/>
  <c r="E149" i="10"/>
  <c r="AL154" i="10"/>
  <c r="O151" i="10"/>
  <c r="U145" i="10"/>
  <c r="W175" i="10"/>
  <c r="E161" i="10"/>
  <c r="AD156" i="10"/>
  <c r="I156" i="10"/>
  <c r="AJ149" i="10"/>
  <c r="Z141" i="10"/>
  <c r="I141" i="10"/>
  <c r="G141" i="10"/>
  <c r="X136" i="10"/>
  <c r="N140" i="10"/>
  <c r="AE140" i="10"/>
  <c r="AA157" i="10"/>
  <c r="AK157" i="10"/>
  <c r="M146" i="10"/>
  <c r="T147" i="10"/>
  <c r="P147" i="10"/>
  <c r="AC168" i="10"/>
  <c r="R139" i="10"/>
  <c r="O139" i="10"/>
  <c r="G155" i="10"/>
  <c r="AF138" i="10"/>
  <c r="AI110" i="10"/>
  <c r="BY159" i="11"/>
  <c r="AK133" i="10"/>
  <c r="CA182" i="11"/>
  <c r="AP129" i="10"/>
  <c r="F111" i="10"/>
  <c r="AV160" i="11"/>
  <c r="AH103" i="10"/>
  <c r="X103" i="10"/>
  <c r="AC142" i="10"/>
  <c r="W142" i="10"/>
  <c r="AJ123" i="10"/>
  <c r="I123" i="10"/>
  <c r="AF118" i="10"/>
  <c r="AE118" i="10"/>
  <c r="I117" i="10"/>
  <c r="AN117" i="10"/>
  <c r="AF116" i="10"/>
  <c r="AD116" i="10"/>
  <c r="H115" i="10"/>
  <c r="AN115" i="10"/>
  <c r="I115" i="10"/>
  <c r="AF114" i="10"/>
  <c r="AD114" i="10"/>
  <c r="AK113" i="10"/>
  <c r="K112" i="10"/>
  <c r="T107" i="10"/>
  <c r="V128" i="10"/>
  <c r="AI90" i="10"/>
  <c r="E86" i="10"/>
  <c r="AN108" i="10"/>
  <c r="AL108" i="10"/>
  <c r="AE102" i="10"/>
  <c r="H101" i="10"/>
  <c r="AC101" i="10"/>
  <c r="AC99" i="10"/>
  <c r="AO94" i="10"/>
  <c r="BS128" i="11"/>
  <c r="J68" i="10"/>
  <c r="AZ117" i="11"/>
  <c r="AJ172" i="10"/>
  <c r="R172" i="10"/>
  <c r="AN154" i="10"/>
  <c r="G151" i="10"/>
  <c r="AP175" i="10"/>
  <c r="AE175" i="10"/>
  <c r="U161" i="10"/>
  <c r="S156" i="10"/>
  <c r="O156" i="10"/>
  <c r="E135" i="10"/>
  <c r="AU184" i="11"/>
  <c r="E127" i="10"/>
  <c r="AO184" i="10"/>
  <c r="N184" i="10"/>
  <c r="AD184" i="10"/>
  <c r="K141" i="10"/>
  <c r="Q141" i="10"/>
  <c r="O136" i="10"/>
  <c r="BE201" i="11"/>
  <c r="BE192" i="11"/>
  <c r="BE204" i="11"/>
  <c r="BE197" i="11"/>
  <c r="BE193" i="11"/>
  <c r="BE236" i="11"/>
  <c r="BE228" i="11"/>
  <c r="BE218" i="11"/>
  <c r="BE211" i="11"/>
  <c r="BE219" i="11"/>
  <c r="BE203" i="11"/>
  <c r="BE227" i="11"/>
  <c r="AK174" i="10"/>
  <c r="J157" i="10"/>
  <c r="F157" i="10"/>
  <c r="Y146" i="10"/>
  <c r="AG146" i="10"/>
  <c r="Q140" i="10"/>
  <c r="AC147" i="10"/>
  <c r="P168" i="10"/>
  <c r="AG155" i="10"/>
  <c r="G93" i="10"/>
  <c r="AN133" i="10"/>
  <c r="AF131" i="10"/>
  <c r="BS178" i="11"/>
  <c r="O129" i="10"/>
  <c r="O142" i="10"/>
  <c r="AP142" i="10"/>
  <c r="AN123" i="10"/>
  <c r="J123" i="10"/>
  <c r="AN121" i="10"/>
  <c r="U120" i="10"/>
  <c r="AA120" i="10"/>
  <c r="AB120" i="10"/>
  <c r="J117" i="10"/>
  <c r="O117" i="10"/>
  <c r="BE166" i="11"/>
  <c r="AM113" i="10"/>
  <c r="Y111" i="10"/>
  <c r="AN128" i="10"/>
  <c r="P128" i="10"/>
  <c r="AJ128" i="10"/>
  <c r="AG128" i="10"/>
  <c r="BW177" i="11"/>
  <c r="AO88" i="10"/>
  <c r="AA79" i="10"/>
  <c r="G77" i="10"/>
  <c r="AI75" i="10"/>
  <c r="Z70" i="10"/>
  <c r="P69" i="10"/>
  <c r="BF118" i="11"/>
  <c r="G68" i="10"/>
  <c r="AI66" i="10"/>
  <c r="U36" i="10"/>
  <c r="BK85" i="11"/>
  <c r="AP108" i="10"/>
  <c r="K108" i="10"/>
  <c r="K102" i="10"/>
  <c r="Y102" i="10"/>
  <c r="M101" i="10"/>
  <c r="AB101" i="10"/>
  <c r="Y78" i="10"/>
  <c r="AG74" i="10"/>
  <c r="BW123" i="11"/>
  <c r="P72" i="10"/>
  <c r="BF121" i="11"/>
  <c r="F71" i="10"/>
  <c r="AJ71" i="10"/>
  <c r="H70" i="10"/>
  <c r="R68" i="10"/>
  <c r="BJ115" i="11"/>
  <c r="J150" i="10"/>
  <c r="J126" i="10"/>
  <c r="AZ175" i="11"/>
  <c r="N126" i="10"/>
  <c r="E101" i="10"/>
  <c r="M98" i="10"/>
  <c r="S86" i="10"/>
  <c r="BI135" i="11"/>
  <c r="AK74" i="10"/>
  <c r="K130" i="10"/>
  <c r="BA179" i="11"/>
  <c r="AB91" i="10"/>
  <c r="AA48" i="10"/>
  <c r="AA47" i="10"/>
  <c r="AP36" i="10"/>
  <c r="E25" i="10"/>
  <c r="AL71" i="10"/>
  <c r="N96" i="10"/>
  <c r="J96" i="10"/>
  <c r="S92" i="10"/>
  <c r="V92" i="10"/>
  <c r="AB43" i="10"/>
  <c r="AO43" i="10"/>
  <c r="T41" i="10"/>
  <c r="U60" i="10"/>
  <c r="BK109" i="11"/>
  <c r="M52" i="10"/>
  <c r="E52" i="10"/>
  <c r="AE52" i="10"/>
  <c r="AL50" i="10"/>
  <c r="AJ50" i="10"/>
  <c r="J49" i="10"/>
  <c r="AC54" i="10"/>
  <c r="CB213" i="11"/>
  <c r="BU150" i="11"/>
  <c r="BM150" i="11"/>
  <c r="BN150" i="11"/>
  <c r="BS150" i="11"/>
  <c r="AC86" i="10"/>
  <c r="AA74" i="10"/>
  <c r="J72" i="10"/>
  <c r="AI79" i="10"/>
  <c r="F130" i="10"/>
  <c r="AI84" i="10"/>
  <c r="AG47" i="10"/>
  <c r="BW96" i="11"/>
  <c r="AG39" i="10"/>
  <c r="Y91" i="10"/>
  <c r="AH84" i="10"/>
  <c r="AF84" i="10"/>
  <c r="L84" i="10"/>
  <c r="W84" i="10"/>
  <c r="X84" i="10"/>
  <c r="E105" i="10"/>
  <c r="M17" i="10"/>
  <c r="AH91" i="10"/>
  <c r="Q100" i="10"/>
  <c r="X96" i="10"/>
  <c r="AM96" i="10"/>
  <c r="N92" i="10"/>
  <c r="AD51" i="10"/>
  <c r="R43" i="10"/>
  <c r="AN144" i="10"/>
  <c r="M62" i="10"/>
  <c r="BS103" i="11"/>
  <c r="AF41" i="10"/>
  <c r="AE41" i="10"/>
  <c r="AG52" i="10"/>
  <c r="BW101" i="11"/>
  <c r="T52" i="10"/>
  <c r="N49" i="10"/>
  <c r="F56" i="10"/>
  <c r="G15" i="10"/>
  <c r="AE7" i="10"/>
  <c r="P37" i="10"/>
  <c r="W37" i="10"/>
  <c r="BT86" i="11"/>
  <c r="BU86" i="11"/>
  <c r="BO86" i="11"/>
  <c r="AO42" i="10"/>
  <c r="W33" i="10"/>
  <c r="AK33" i="10"/>
  <c r="I31" i="10"/>
  <c r="AK85" i="10"/>
  <c r="R85" i="10"/>
  <c r="S33" i="10"/>
  <c r="G31" i="10"/>
  <c r="AH63" i="10"/>
  <c r="AI63" i="10"/>
  <c r="AJ63" i="10"/>
  <c r="I64" i="10"/>
  <c r="AB64" i="10"/>
  <c r="X61" i="10"/>
  <c r="AM61" i="10"/>
  <c r="AN55" i="10"/>
  <c r="U55" i="10"/>
  <c r="V59" i="10"/>
  <c r="AH53" i="10"/>
  <c r="BT99" i="11"/>
  <c r="BG97" i="11"/>
  <c r="CB101" i="11"/>
  <c r="CB115" i="11"/>
  <c r="CB164" i="11"/>
  <c r="CB107" i="11"/>
  <c r="CB100" i="11"/>
  <c r="CB82" i="11"/>
  <c r="CB78" i="11"/>
  <c r="CB110" i="11"/>
  <c r="CB105" i="11"/>
  <c r="CB109" i="11"/>
  <c r="CB129" i="11"/>
  <c r="CB168" i="11"/>
  <c r="CB224" i="11"/>
  <c r="CB205" i="11"/>
  <c r="CB222" i="11"/>
  <c r="CB111" i="11"/>
  <c r="CB97" i="11"/>
  <c r="CB123" i="11"/>
  <c r="CB132" i="11"/>
  <c r="CB135" i="11"/>
  <c r="CB187" i="11"/>
  <c r="CB117" i="11"/>
  <c r="CB131" i="11"/>
  <c r="CB86" i="11"/>
  <c r="CB151" i="11"/>
  <c r="CB206" i="11"/>
  <c r="CB143" i="11"/>
  <c r="CB158" i="11"/>
  <c r="CB74" i="11"/>
  <c r="CB114" i="11"/>
  <c r="CB171" i="11"/>
  <c r="CB234" i="11"/>
  <c r="CB144" i="11"/>
  <c r="CB203" i="11"/>
  <c r="CB214" i="11"/>
  <c r="CB71" i="11"/>
  <c r="CB76" i="11"/>
  <c r="CB181" i="11"/>
  <c r="CB235" i="11"/>
  <c r="G6" i="10"/>
  <c r="Q84" i="10"/>
  <c r="U43" i="10"/>
  <c r="I16" i="10"/>
  <c r="Q17" i="10"/>
  <c r="O33" i="10"/>
  <c r="G22" i="10"/>
  <c r="R19" i="10"/>
  <c r="N84" i="10"/>
  <c r="P48" i="10"/>
  <c r="Q90" i="10"/>
  <c r="V30" i="10"/>
  <c r="O65" i="10"/>
  <c r="N48" i="10"/>
  <c r="E39" i="10"/>
  <c r="M29" i="10"/>
  <c r="Q36" i="10"/>
  <c r="P56" i="10"/>
  <c r="N39" i="10"/>
  <c r="P91" i="10"/>
  <c r="M74" i="10"/>
  <c r="V156" i="10"/>
  <c r="S169" i="10"/>
  <c r="G111" i="10"/>
  <c r="T46" i="10"/>
  <c r="I80" i="10"/>
  <c r="S128" i="10"/>
  <c r="O82" i="10"/>
  <c r="G140" i="10"/>
  <c r="P46" i="10"/>
  <c r="M72" i="10"/>
  <c r="O97" i="10"/>
  <c r="G46" i="10"/>
  <c r="Q108" i="10"/>
  <c r="V101" i="10"/>
  <c r="AN99" i="10"/>
  <c r="AM76" i="10"/>
  <c r="AN75" i="10"/>
  <c r="G72" i="10"/>
  <c r="P70" i="10"/>
  <c r="BF119" i="11"/>
  <c r="Z68" i="10"/>
  <c r="G150" i="10"/>
  <c r="AP150" i="10"/>
  <c r="AP126" i="10"/>
  <c r="I126" i="10"/>
  <c r="V126" i="10"/>
  <c r="S125" i="10"/>
  <c r="BT174" i="11"/>
  <c r="BU157" i="11"/>
  <c r="I86" i="10"/>
  <c r="AK86" i="10"/>
  <c r="CA135" i="11"/>
  <c r="J78" i="10"/>
  <c r="I74" i="10"/>
  <c r="AC46" i="10"/>
  <c r="AE44" i="10"/>
  <c r="AK66" i="10"/>
  <c r="L47" i="10"/>
  <c r="L39" i="10"/>
  <c r="BB88" i="11"/>
  <c r="AM39" i="10"/>
  <c r="F105" i="10"/>
  <c r="AV154" i="11"/>
  <c r="V47" i="10"/>
  <c r="BL96" i="11"/>
  <c r="AP100" i="10"/>
  <c r="H96" i="10"/>
  <c r="S45" i="10"/>
  <c r="AI45" i="10"/>
  <c r="BY94" i="11"/>
  <c r="AG45" i="10"/>
  <c r="AN43" i="10"/>
  <c r="F43" i="10"/>
  <c r="AV92" i="11"/>
  <c r="H144" i="10"/>
  <c r="G144" i="10"/>
  <c r="P42" i="10"/>
  <c r="BF91" i="11"/>
  <c r="N41" i="10"/>
  <c r="AK41" i="10"/>
  <c r="AM50" i="10"/>
  <c r="CC99" i="11"/>
  <c r="AC62" i="10"/>
  <c r="AE56" i="10"/>
  <c r="V56" i="10"/>
  <c r="BL105" i="11"/>
  <c r="AC42" i="10"/>
  <c r="AG26" i="10"/>
  <c r="BW75" i="11"/>
  <c r="P24" i="10"/>
  <c r="Q21" i="10"/>
  <c r="BH69" i="11"/>
  <c r="AH16" i="10"/>
  <c r="W15" i="10"/>
  <c r="BM64" i="11"/>
  <c r="BN64" i="11"/>
  <c r="K35" i="10"/>
  <c r="AK35" i="10"/>
  <c r="AI34" i="10"/>
  <c r="R33" i="10"/>
  <c r="Y32" i="10"/>
  <c r="N31" i="10"/>
  <c r="AN85" i="10"/>
  <c r="R63" i="10"/>
  <c r="AP63" i="10"/>
  <c r="H63" i="10"/>
  <c r="AG61" i="10"/>
  <c r="AI61" i="10"/>
  <c r="BY110" i="11"/>
  <c r="M59" i="10"/>
  <c r="BM102" i="11"/>
  <c r="BN102" i="11"/>
  <c r="AB53" i="10"/>
  <c r="W83" i="10"/>
  <c r="Q58" i="10"/>
  <c r="AP58" i="10"/>
  <c r="CB211" i="11"/>
  <c r="CB216" i="11"/>
  <c r="CB195" i="11"/>
  <c r="BN99" i="11"/>
  <c r="BE104" i="11"/>
  <c r="J39" i="10"/>
  <c r="Z91" i="10"/>
  <c r="AC48" i="10"/>
  <c r="N105" i="10"/>
  <c r="BS97" i="11"/>
  <c r="K47" i="10"/>
  <c r="AP104" i="10"/>
  <c r="AA100" i="10"/>
  <c r="AO100" i="10"/>
  <c r="AD96" i="10"/>
  <c r="AG92" i="10"/>
  <c r="N43" i="10"/>
  <c r="U144" i="10"/>
  <c r="Y54" i="10"/>
  <c r="AA42" i="10"/>
  <c r="AJ41" i="10"/>
  <c r="I52" i="10"/>
  <c r="Q50" i="10"/>
  <c r="BG99" i="11"/>
  <c r="O50" i="10"/>
  <c r="AI49" i="10"/>
  <c r="BY98" i="11"/>
  <c r="L56" i="10"/>
  <c r="AD56" i="10"/>
  <c r="AN27" i="10"/>
  <c r="G24" i="10"/>
  <c r="Z20" i="10"/>
  <c r="AE15" i="10"/>
  <c r="BN84" i="11"/>
  <c r="H35" i="10"/>
  <c r="E34" i="10"/>
  <c r="AP85" i="10"/>
  <c r="T85" i="10"/>
  <c r="AM85" i="10"/>
  <c r="CC134" i="11"/>
  <c r="O85" i="10"/>
  <c r="AA63" i="10"/>
  <c r="J63" i="10"/>
  <c r="AH64" i="10"/>
  <c r="AG64" i="10"/>
  <c r="AI64" i="10"/>
  <c r="M55" i="10"/>
  <c r="E55" i="10"/>
  <c r="AL55" i="10"/>
  <c r="G55" i="10"/>
  <c r="AG49" i="10"/>
  <c r="AN53" i="10"/>
  <c r="U53" i="10"/>
  <c r="BK102" i="11"/>
  <c r="Y83" i="10"/>
  <c r="BG145" i="11"/>
  <c r="BY73" i="11"/>
  <c r="V90" i="10"/>
  <c r="P79" i="10"/>
  <c r="BF128" i="11"/>
  <c r="H78" i="10"/>
  <c r="S75" i="10"/>
  <c r="T74" i="10"/>
  <c r="AH72" i="10"/>
  <c r="AH150" i="10"/>
  <c r="S150" i="10"/>
  <c r="O132" i="10"/>
  <c r="AN132" i="10"/>
  <c r="H132" i="10"/>
  <c r="AO126" i="10"/>
  <c r="L126" i="10"/>
  <c r="Q126" i="10"/>
  <c r="AA125" i="10"/>
  <c r="P98" i="10"/>
  <c r="J98" i="10"/>
  <c r="AZ147" i="11"/>
  <c r="N90" i="10"/>
  <c r="AB76" i="10"/>
  <c r="AB71" i="10"/>
  <c r="AB67" i="10"/>
  <c r="W36" i="10"/>
  <c r="BM85" i="11"/>
  <c r="BN85" i="11"/>
  <c r="BS85" i="11"/>
  <c r="BU85" i="11"/>
  <c r="AD47" i="10"/>
  <c r="U40" i="10"/>
  <c r="AN102" i="10"/>
  <c r="R39" i="10"/>
  <c r="AM91" i="10"/>
  <c r="AE84" i="10"/>
  <c r="S40" i="10"/>
  <c r="AJ92" i="10"/>
  <c r="I100" i="10"/>
  <c r="T100" i="10"/>
  <c r="G100" i="10"/>
  <c r="AJ96" i="10"/>
  <c r="AE96" i="10"/>
  <c r="M92" i="10"/>
  <c r="K92" i="10"/>
  <c r="AC92" i="10"/>
  <c r="AP45" i="10"/>
  <c r="L45" i="10"/>
  <c r="BB94" i="11"/>
  <c r="M144" i="10"/>
  <c r="Q144" i="10"/>
  <c r="AP144" i="10"/>
  <c r="AI144" i="10"/>
  <c r="X62" i="10"/>
  <c r="AE54" i="10"/>
  <c r="AM42" i="10"/>
  <c r="I42" i="10"/>
  <c r="AY91" i="11"/>
  <c r="P41" i="10"/>
  <c r="Y50" i="10"/>
  <c r="BO99" i="11"/>
  <c r="R42" i="10"/>
  <c r="R29" i="10"/>
  <c r="G28" i="10"/>
  <c r="AF11" i="10"/>
  <c r="AF37" i="10"/>
  <c r="AG37" i="10"/>
  <c r="BW86" i="11"/>
  <c r="N35" i="10"/>
  <c r="U34" i="10"/>
  <c r="BK83" i="11"/>
  <c r="Y34" i="10"/>
  <c r="M33" i="10"/>
  <c r="Z32" i="10"/>
  <c r="AK31" i="10"/>
  <c r="CA80" i="11"/>
  <c r="AG31" i="10"/>
  <c r="I35" i="10"/>
  <c r="P63" i="10"/>
  <c r="L63" i="10"/>
  <c r="BB112" i="11"/>
  <c r="AE63" i="10"/>
  <c r="AL64" i="10"/>
  <c r="R61" i="10"/>
  <c r="AP61" i="10"/>
  <c r="G61" i="10"/>
  <c r="R55" i="10"/>
  <c r="AP55" i="10"/>
  <c r="AK37" i="10"/>
  <c r="CA86" i="11"/>
  <c r="N59" i="10"/>
  <c r="V53" i="10"/>
  <c r="M83" i="10"/>
  <c r="V58" i="10"/>
  <c r="AN58" i="10"/>
  <c r="Y58" i="10"/>
  <c r="AB58" i="10"/>
  <c r="CB163" i="11"/>
  <c r="BE134" i="11"/>
  <c r="CB87" i="11"/>
  <c r="BV78" i="11"/>
  <c r="V97" i="10"/>
  <c r="T109" i="10"/>
  <c r="V81" i="10"/>
  <c r="M136" i="10"/>
  <c r="E88" i="10"/>
  <c r="N101" i="10"/>
  <c r="M110" i="10"/>
  <c r="V151" i="10"/>
  <c r="P104" i="10"/>
  <c r="V125" i="10"/>
  <c r="P65" i="10"/>
  <c r="R106" i="10"/>
  <c r="L154" i="10"/>
  <c r="H119" i="10"/>
  <c r="I140" i="10"/>
  <c r="M107" i="10"/>
  <c r="T111" i="10"/>
  <c r="P115" i="10"/>
  <c r="I148" i="10"/>
  <c r="F147" i="10"/>
  <c r="M134" i="10"/>
  <c r="P143" i="10"/>
  <c r="T143" i="10"/>
  <c r="T140" i="10"/>
  <c r="T154" i="10"/>
  <c r="I154" i="10"/>
  <c r="M171" i="10"/>
  <c r="T160" i="10"/>
  <c r="O135" i="10"/>
  <c r="H162" i="10"/>
  <c r="Q160" i="10"/>
  <c r="L160" i="10"/>
  <c r="L169" i="10"/>
  <c r="Q186" i="10"/>
  <c r="G176" i="10"/>
  <c r="E167" i="10"/>
  <c r="S182" i="10"/>
  <c r="V177" i="10"/>
  <c r="T177" i="10"/>
  <c r="O177" i="10"/>
  <c r="P186" i="10"/>
  <c r="AA29" i="10"/>
  <c r="Z8" i="10"/>
  <c r="AA15" i="10"/>
  <c r="Z16" i="10"/>
  <c r="AA8" i="10"/>
  <c r="BT75" i="11"/>
  <c r="BT71" i="11"/>
  <c r="AE132" i="10"/>
  <c r="BT88" i="11"/>
  <c r="Z48" i="10"/>
  <c r="Y30" i="10"/>
  <c r="AC60" i="10"/>
  <c r="AA82" i="10"/>
  <c r="AB84" i="10"/>
  <c r="AC77" i="10"/>
  <c r="Y126" i="10"/>
  <c r="L29" i="10"/>
  <c r="N29" i="10"/>
  <c r="AD28" i="10"/>
  <c r="AE28" i="10"/>
  <c r="Y22" i="10"/>
  <c r="AF19" i="10"/>
  <c r="P16" i="10"/>
  <c r="BZ64" i="11"/>
  <c r="Q13" i="10"/>
  <c r="AH8" i="10"/>
  <c r="J37" i="10"/>
  <c r="E37" i="10"/>
  <c r="AC34" i="10"/>
  <c r="L33" i="10"/>
  <c r="AL32" i="10"/>
  <c r="J31" i="10"/>
  <c r="F85" i="10"/>
  <c r="H34" i="10"/>
  <c r="AE31" i="10"/>
  <c r="F63" i="10"/>
  <c r="H61" i="10"/>
  <c r="AB55" i="10"/>
  <c r="AM59" i="10"/>
  <c r="CC108" i="11"/>
  <c r="R53" i="10"/>
  <c r="AP53" i="10"/>
  <c r="G53" i="10"/>
  <c r="U58" i="10"/>
  <c r="BC226" i="11"/>
  <c r="BC190" i="11"/>
  <c r="BQ133" i="11"/>
  <c r="BQ117" i="11"/>
  <c r="BQ127" i="11"/>
  <c r="BQ150" i="11"/>
  <c r="BQ99" i="11"/>
  <c r="BQ107" i="11"/>
  <c r="BQ115" i="11"/>
  <c r="BQ83" i="11"/>
  <c r="BQ171" i="11"/>
  <c r="BQ149" i="11"/>
  <c r="BQ156" i="11"/>
  <c r="BQ229" i="11"/>
  <c r="BQ118" i="11"/>
  <c r="BQ69" i="11"/>
  <c r="BQ147" i="11"/>
  <c r="J53" i="10"/>
  <c r="AZ102" i="11"/>
  <c r="AL83" i="10"/>
  <c r="BC223" i="11"/>
  <c r="BQ76" i="11"/>
  <c r="AD29" i="10"/>
  <c r="F22" i="10"/>
  <c r="AK22" i="10"/>
  <c r="CA71" i="11"/>
  <c r="AH20" i="10"/>
  <c r="J20" i="10"/>
  <c r="K19" i="10"/>
  <c r="O37" i="10"/>
  <c r="AA37" i="10"/>
  <c r="X37" i="10"/>
  <c r="AN35" i="10"/>
  <c r="X34" i="10"/>
  <c r="AP34" i="10"/>
  <c r="J32" i="10"/>
  <c r="U31" i="10"/>
  <c r="BN80" i="11"/>
  <c r="AH31" i="10"/>
  <c r="Z31" i="10"/>
  <c r="AA85" i="10"/>
  <c r="K85" i="10"/>
  <c r="AB85" i="10"/>
  <c r="AL63" i="10"/>
  <c r="AN31" i="10"/>
  <c r="M64" i="10"/>
  <c r="AN64" i="10"/>
  <c r="V61" i="10"/>
  <c r="N61" i="10"/>
  <c r="AF61" i="10"/>
  <c r="AG59" i="10"/>
  <c r="BW108" i="11"/>
  <c r="T59" i="10"/>
  <c r="L53" i="10"/>
  <c r="AO53" i="10"/>
  <c r="Z53" i="10"/>
  <c r="Z83" i="10"/>
  <c r="G83" i="10"/>
  <c r="V63" i="10"/>
  <c r="AL58" i="10"/>
  <c r="AI58" i="10"/>
  <c r="BV180" i="11"/>
  <c r="BV87" i="11"/>
  <c r="BV172" i="11"/>
  <c r="BV102" i="11"/>
  <c r="BV133" i="11"/>
  <c r="BV155" i="11"/>
  <c r="BV213" i="11"/>
  <c r="BV88" i="11"/>
  <c r="BV110" i="11"/>
  <c r="BV67" i="11"/>
  <c r="BV181" i="11"/>
  <c r="BV160" i="11"/>
  <c r="BV177" i="11"/>
  <c r="BV189" i="11"/>
  <c r="BV66" i="11"/>
  <c r="BV126" i="11"/>
  <c r="BV111" i="11"/>
  <c r="BV132" i="11"/>
  <c r="BI115" i="11"/>
  <c r="BI85" i="11"/>
  <c r="BI91" i="11"/>
  <c r="BI84" i="11"/>
  <c r="BI100" i="11"/>
  <c r="BI77" i="11"/>
  <c r="BI157" i="11"/>
  <c r="BI142" i="11"/>
  <c r="BI218" i="11"/>
  <c r="BI207" i="11"/>
  <c r="BI147" i="11"/>
  <c r="BI107" i="11"/>
  <c r="BI172" i="11"/>
  <c r="Y81" i="10"/>
  <c r="AB38" i="10"/>
  <c r="AE105" i="10"/>
  <c r="AA57" i="10"/>
  <c r="BM138" i="11"/>
  <c r="Y117" i="10"/>
  <c r="AD129" i="10"/>
  <c r="Z103" i="10"/>
  <c r="W177" i="10"/>
  <c r="BO106" i="11"/>
  <c r="BO117" i="11"/>
  <c r="BO92" i="11"/>
  <c r="BO96" i="11"/>
  <c r="BO125" i="11"/>
  <c r="BO104" i="11"/>
  <c r="BO112" i="11"/>
  <c r="BO107" i="11"/>
  <c r="BO130" i="11"/>
  <c r="BO160" i="11"/>
  <c r="BO183" i="11"/>
  <c r="BO83" i="11"/>
  <c r="BO141" i="11"/>
  <c r="BA78" i="11"/>
  <c r="BA110" i="11"/>
  <c r="BA131" i="11"/>
  <c r="BA86" i="11"/>
  <c r="BA125" i="11"/>
  <c r="BA129" i="11"/>
  <c r="BA155" i="11"/>
  <c r="BA177" i="11"/>
  <c r="BA168" i="11"/>
  <c r="BA135" i="11"/>
  <c r="BA140" i="11"/>
  <c r="BA143" i="11"/>
  <c r="BC159" i="11"/>
  <c r="BC123" i="11"/>
  <c r="BC221" i="11"/>
  <c r="BC168" i="11"/>
  <c r="AB109" i="10"/>
  <c r="X173" i="10"/>
  <c r="AA146" i="10"/>
  <c r="AA173" i="10"/>
  <c r="AJ13" i="10"/>
  <c r="AK63" i="10"/>
  <c r="AI26" i="10"/>
  <c r="AP18" i="10"/>
  <c r="AJ62" i="10"/>
  <c r="AN82" i="10"/>
  <c r="AM13" i="10"/>
  <c r="AM21" i="10"/>
  <c r="AL29" i="10"/>
  <c r="AM10" i="10"/>
  <c r="AM18" i="10"/>
  <c r="AI44" i="10"/>
  <c r="AN9" i="10"/>
  <c r="AN17" i="10"/>
  <c r="AN25" i="10"/>
  <c r="AO40" i="10"/>
  <c r="AN80" i="10"/>
  <c r="AI40" i="10"/>
  <c r="AK73" i="10"/>
  <c r="AP75" i="10"/>
  <c r="AI57" i="10"/>
  <c r="AN152" i="10"/>
  <c r="AL113" i="10"/>
  <c r="AL121" i="10"/>
  <c r="AO116" i="10"/>
  <c r="AI141" i="10"/>
  <c r="AL134" i="10"/>
  <c r="AI153" i="10"/>
  <c r="AL140" i="10"/>
  <c r="AK151" i="10"/>
  <c r="AL160" i="10"/>
  <c r="AO181" i="10"/>
  <c r="AM169" i="10"/>
  <c r="AK169" i="10"/>
  <c r="AF10" i="10"/>
  <c r="G19" i="10"/>
  <c r="E74" i="10"/>
  <c r="K80" i="10"/>
  <c r="K65" i="10"/>
  <c r="H66" i="10"/>
  <c r="AU76" i="11"/>
  <c r="AU77" i="11"/>
  <c r="AU109" i="11"/>
  <c r="AU102" i="11"/>
  <c r="AU75" i="11"/>
  <c r="AU85" i="11"/>
  <c r="AU118" i="11"/>
  <c r="AU171" i="11"/>
  <c r="CC70" i="11"/>
  <c r="BX132" i="11"/>
  <c r="BX101" i="11"/>
  <c r="BX69" i="11"/>
  <c r="BX92" i="11"/>
  <c r="BX153" i="11"/>
  <c r="BX91" i="11"/>
  <c r="BX103" i="11"/>
  <c r="CA122" i="11"/>
  <c r="AF56" i="10"/>
  <c r="AF8" i="10"/>
  <c r="AF22" i="10"/>
  <c r="AG119" i="10"/>
  <c r="AF73" i="10"/>
  <c r="AG69" i="10"/>
  <c r="AG99" i="10"/>
  <c r="AH132" i="10"/>
  <c r="AG116" i="10"/>
  <c r="AF109" i="10"/>
  <c r="AF89" i="10"/>
  <c r="AF152" i="10"/>
  <c r="AF164" i="10"/>
  <c r="AF160" i="10"/>
  <c r="BS133" i="11"/>
  <c r="BK95" i="11"/>
  <c r="BK103" i="11"/>
  <c r="BK104" i="11"/>
  <c r="BK98" i="11"/>
  <c r="G11" i="10"/>
  <c r="T92" i="10"/>
  <c r="X87" i="10"/>
  <c r="I12" i="10"/>
  <c r="Q9" i="10"/>
  <c r="T33" i="10"/>
  <c r="J34" i="10"/>
  <c r="Q23" i="10"/>
  <c r="T36" i="10"/>
  <c r="I9" i="10"/>
  <c r="R22" i="10"/>
  <c r="H50" i="10"/>
  <c r="Q25" i="10"/>
  <c r="F38" i="10"/>
  <c r="F82" i="10"/>
  <c r="K28" i="10"/>
  <c r="J57" i="10"/>
  <c r="H7" i="10"/>
  <c r="H15" i="10"/>
  <c r="H23" i="10"/>
  <c r="G41" i="10"/>
  <c r="N17" i="10"/>
  <c r="N25" i="10"/>
  <c r="K68" i="10"/>
  <c r="I19" i="10"/>
  <c r="I27" i="10"/>
  <c r="U45" i="10"/>
  <c r="F99" i="10"/>
  <c r="T7" i="10"/>
  <c r="J11" i="10"/>
  <c r="K14" i="10"/>
  <c r="AY106" i="11"/>
  <c r="Q15" i="10"/>
  <c r="I29" i="10"/>
  <c r="N13" i="10"/>
  <c r="P12" i="10"/>
  <c r="E10" i="10"/>
  <c r="U130" i="10"/>
  <c r="S30" i="10"/>
  <c r="R9" i="10"/>
  <c r="R17" i="10"/>
  <c r="J42" i="10"/>
  <c r="G10" i="10"/>
  <c r="G18" i="10"/>
  <c r="H11" i="10"/>
  <c r="H19" i="10"/>
  <c r="Q30" i="10"/>
  <c r="K8" i="10"/>
  <c r="K24" i="10"/>
  <c r="J45" i="10"/>
  <c r="K76" i="10"/>
  <c r="Q74" i="10"/>
  <c r="Q105" i="10"/>
  <c r="H75" i="10"/>
  <c r="T91" i="10"/>
  <c r="S73" i="10"/>
  <c r="L86" i="10"/>
  <c r="J119" i="10"/>
  <c r="L101" i="10"/>
  <c r="U67" i="10"/>
  <c r="L72" i="10"/>
  <c r="K79" i="10"/>
  <c r="T76" i="10"/>
  <c r="V75" i="10"/>
  <c r="G119" i="10"/>
  <c r="V107" i="10"/>
  <c r="G115" i="10"/>
  <c r="Q88" i="10"/>
  <c r="N121" i="10"/>
  <c r="S104" i="10"/>
  <c r="S97" i="10"/>
  <c r="K134" i="10"/>
  <c r="M156" i="10"/>
  <c r="S106" i="10"/>
  <c r="T185" i="10"/>
  <c r="X16" i="10"/>
  <c r="AA22" i="10"/>
  <c r="AB8" i="10"/>
  <c r="AA110" i="10"/>
  <c r="AC28" i="10"/>
  <c r="AD69" i="10"/>
  <c r="AB33" i="10"/>
  <c r="X117" i="10"/>
  <c r="AC74" i="10"/>
  <c r="AA68" i="10"/>
  <c r="AD74" i="10"/>
  <c r="AA72" i="10"/>
  <c r="W66" i="10"/>
  <c r="AE128" i="10"/>
  <c r="T23" i="10"/>
  <c r="P36" i="10"/>
  <c r="BJ100" i="11"/>
  <c r="L7" i="10"/>
  <c r="U12" i="10"/>
  <c r="L15" i="10"/>
  <c r="U20" i="10"/>
  <c r="L23" i="10"/>
  <c r="G86" i="10"/>
  <c r="V10" i="10"/>
  <c r="M13" i="10"/>
  <c r="V21" i="10"/>
  <c r="M24" i="10"/>
  <c r="M27" i="10"/>
  <c r="T118" i="10"/>
  <c r="U91" i="10"/>
  <c r="L75" i="10"/>
  <c r="L143" i="10"/>
  <c r="I38" i="10"/>
  <c r="J86" i="10"/>
  <c r="N98" i="10"/>
  <c r="L139" i="10"/>
  <c r="S88" i="10"/>
  <c r="F104" i="10"/>
  <c r="H40" i="10"/>
  <c r="U86" i="10"/>
  <c r="H104" i="10"/>
  <c r="T57" i="10"/>
  <c r="U69" i="10"/>
  <c r="M79" i="10"/>
  <c r="M117" i="10"/>
  <c r="H153" i="10"/>
  <c r="P81" i="10"/>
  <c r="BF138" i="11"/>
  <c r="G123" i="10"/>
  <c r="J135" i="10"/>
  <c r="P87" i="10"/>
  <c r="I158" i="11"/>
  <c r="T132" i="10"/>
  <c r="H81" i="10"/>
  <c r="N95" i="10"/>
  <c r="T121" i="10"/>
  <c r="Q97" i="10"/>
  <c r="H161" i="11"/>
  <c r="G135" i="10"/>
  <c r="F127" i="10"/>
  <c r="E140" i="10"/>
  <c r="BH224" i="11"/>
  <c r="BI197" i="11"/>
  <c r="K157" i="10"/>
  <c r="N145" i="10"/>
  <c r="E170" i="10"/>
  <c r="T162" i="10"/>
  <c r="L167" i="10"/>
  <c r="V169" i="10"/>
  <c r="R181" i="10"/>
  <c r="J186" i="10"/>
  <c r="K182" i="10"/>
  <c r="Y27" i="10"/>
  <c r="AB22" i="10"/>
  <c r="AC56" i="10"/>
  <c r="Y18" i="10"/>
  <c r="AB24" i="10"/>
  <c r="Z11" i="10"/>
  <c r="AC41" i="10"/>
  <c r="AA52" i="10"/>
  <c r="Z28" i="10"/>
  <c r="AB49" i="10"/>
  <c r="AD68" i="10"/>
  <c r="X81" i="10"/>
  <c r="AE30" i="10"/>
  <c r="AE46" i="10"/>
  <c r="AC67" i="10"/>
  <c r="AD65" i="10"/>
  <c r="AD101" i="10"/>
  <c r="AE65" i="10"/>
  <c r="AD71" i="10"/>
  <c r="AA65" i="10"/>
  <c r="Y87" i="10"/>
  <c r="AC140" i="10"/>
  <c r="X73" i="10"/>
  <c r="AD107" i="10"/>
  <c r="Z121" i="10"/>
  <c r="X145" i="10"/>
  <c r="W140" i="10"/>
  <c r="X169" i="10"/>
  <c r="Z135" i="10"/>
  <c r="O29" i="10"/>
  <c r="N115" i="10"/>
  <c r="E78" i="10"/>
  <c r="G80" i="10"/>
  <c r="O112" i="10"/>
  <c r="O120" i="10"/>
  <c r="P113" i="10"/>
  <c r="Q117" i="10"/>
  <c r="P121" i="10"/>
  <c r="F112" i="10"/>
  <c r="F116" i="10"/>
  <c r="F120" i="10"/>
  <c r="R159" i="10"/>
  <c r="E172" i="10"/>
  <c r="E179" i="10"/>
  <c r="AC6" i="10"/>
  <c r="AC10" i="10"/>
  <c r="AC14" i="10"/>
  <c r="AC18" i="10"/>
  <c r="AC22" i="10"/>
  <c r="AC26" i="10"/>
  <c r="AD11" i="10"/>
  <c r="AD19" i="10"/>
  <c r="AE17" i="10"/>
  <c r="AE21" i="10"/>
  <c r="W115" i="10"/>
  <c r="AE80" i="10"/>
  <c r="AE77" i="10"/>
  <c r="W134" i="10"/>
  <c r="Z80" i="10"/>
  <c r="AC112" i="10"/>
  <c r="AC116" i="10"/>
  <c r="AC120" i="10"/>
  <c r="AD162" i="10"/>
  <c r="AB179" i="10"/>
  <c r="AI22" i="10"/>
  <c r="AP14" i="10"/>
  <c r="AP23" i="10"/>
  <c r="AP47" i="10"/>
  <c r="AK18" i="10"/>
  <c r="AK27" i="10"/>
  <c r="AL10" i="10"/>
  <c r="AL18" i="10"/>
  <c r="AL26" i="10"/>
  <c r="AN7" i="10"/>
  <c r="AN15" i="10"/>
  <c r="AN23" i="10"/>
  <c r="AP39" i="10"/>
  <c r="AO6" i="10"/>
  <c r="AO14" i="10"/>
  <c r="AO22" i="10"/>
  <c r="AJ77" i="10"/>
  <c r="AJ75" i="10"/>
  <c r="AM71" i="10"/>
  <c r="AN93" i="10"/>
  <c r="AJ105" i="10"/>
  <c r="AJ115" i="10"/>
  <c r="AO113" i="10"/>
  <c r="AO121" i="10"/>
  <c r="AO162" i="10"/>
  <c r="AG23" i="10"/>
  <c r="AF69" i="10"/>
  <c r="AH112" i="10"/>
  <c r="AH170" i="10"/>
  <c r="AG78" i="10"/>
  <c r="AH122" i="10"/>
  <c r="AF104" i="10"/>
  <c r="AH147" i="10"/>
  <c r="AK16" i="10"/>
  <c r="AF28" i="10"/>
  <c r="AB151" i="10"/>
  <c r="AB160" i="10"/>
  <c r="X160" i="10"/>
  <c r="AL47" i="10"/>
  <c r="AJ17" i="10"/>
  <c r="AI38" i="10"/>
  <c r="AI36" i="10"/>
  <c r="AI21" i="10"/>
  <c r="AP82" i="10"/>
  <c r="AM44" i="10"/>
  <c r="AP102" i="10"/>
  <c r="AL86" i="10"/>
  <c r="AP66" i="10"/>
  <c r="AJ118" i="10"/>
  <c r="AI87" i="10"/>
  <c r="AI116" i="10"/>
  <c r="AI95" i="10"/>
  <c r="AK104" i="10"/>
  <c r="AP148" i="10"/>
  <c r="AL143" i="10"/>
  <c r="AP164" i="10"/>
  <c r="AK164" i="10"/>
  <c r="AO158" i="10"/>
  <c r="AO167" i="10"/>
  <c r="AI169" i="10"/>
  <c r="AF33" i="10"/>
  <c r="AG42" i="10"/>
  <c r="AH29" i="10"/>
  <c r="AF52" i="10"/>
  <c r="AH116" i="10"/>
  <c r="AH142" i="10"/>
  <c r="AG109" i="10"/>
  <c r="AF134" i="10"/>
  <c r="AF177" i="10"/>
  <c r="AE159" i="10"/>
  <c r="AK71" i="10"/>
  <c r="AN140" i="10"/>
  <c r="V122" i="10"/>
  <c r="BL171" i="11"/>
  <c r="R120" i="10"/>
  <c r="BH169" i="11"/>
  <c r="AK90" i="10"/>
  <c r="CA139" i="11"/>
  <c r="F69" i="10"/>
  <c r="L49" i="10"/>
  <c r="X18" i="10"/>
  <c r="CC84" i="11"/>
  <c r="BW113" i="11"/>
  <c r="BI76" i="11"/>
  <c r="BL133" i="11"/>
  <c r="V17" i="10"/>
  <c r="BL66" i="11"/>
  <c r="T43" i="10"/>
  <c r="BJ92" i="11"/>
  <c r="I46" i="10"/>
  <c r="T103" i="10"/>
  <c r="BJ152" i="11"/>
  <c r="S81" i="10"/>
  <c r="BI130" i="11"/>
  <c r="W70" i="10"/>
  <c r="BN119" i="11"/>
  <c r="W69" i="10"/>
  <c r="BO118" i="11"/>
  <c r="BT118" i="11"/>
  <c r="W73" i="10"/>
  <c r="Z46" i="10"/>
  <c r="W112" i="10"/>
  <c r="AJ25" i="10"/>
  <c r="BZ74" i="11"/>
  <c r="AL43" i="10"/>
  <c r="CB92" i="11"/>
  <c r="AG179" i="10"/>
  <c r="AW105" i="11"/>
  <c r="AW103" i="11"/>
  <c r="AW125" i="11"/>
  <c r="AW91" i="11"/>
  <c r="AW134" i="11"/>
  <c r="AW135" i="11"/>
  <c r="AW136" i="11"/>
  <c r="AW137" i="11"/>
  <c r="AW138" i="11"/>
  <c r="AW139" i="11"/>
  <c r="AW140" i="11"/>
  <c r="AW141" i="11"/>
  <c r="AW142" i="11"/>
  <c r="AW143" i="11"/>
  <c r="AW144" i="11"/>
  <c r="AW156" i="11"/>
  <c r="AW163" i="11"/>
  <c r="AW215" i="11"/>
  <c r="AW226" i="11"/>
  <c r="AW187" i="11"/>
  <c r="AW185" i="11"/>
  <c r="AW203" i="11"/>
  <c r="AW227" i="11"/>
  <c r="AW73" i="11"/>
  <c r="AW79" i="11"/>
  <c r="AW93" i="11"/>
  <c r="AW101" i="11"/>
  <c r="AW109" i="11"/>
  <c r="AW75" i="11"/>
  <c r="AW115" i="11"/>
  <c r="AW128" i="11"/>
  <c r="AW224" i="11"/>
  <c r="AW194" i="11"/>
  <c r="AW200" i="11"/>
  <c r="AW222" i="11"/>
  <c r="AW230" i="11"/>
  <c r="G185" i="10"/>
  <c r="AJ187" i="10"/>
  <c r="AP180" i="10"/>
  <c r="S172" i="10"/>
  <c r="H140" i="10"/>
  <c r="AB131" i="10"/>
  <c r="U109" i="10"/>
  <c r="Q124" i="10"/>
  <c r="AH76" i="10"/>
  <c r="AH74" i="10"/>
  <c r="AJ100" i="10"/>
  <c r="BZ149" i="11"/>
  <c r="AI187" i="10"/>
  <c r="Y180" i="10"/>
  <c r="AN164" i="10"/>
  <c r="AA178" i="10"/>
  <c r="Y170" i="10"/>
  <c r="P140" i="10"/>
  <c r="J138" i="10"/>
  <c r="O104" i="10"/>
  <c r="BE153" i="11"/>
  <c r="AH70" i="10"/>
  <c r="I69" i="10"/>
  <c r="K125" i="10"/>
  <c r="AK98" i="10"/>
  <c r="AJ44" i="10"/>
  <c r="BZ93" i="11"/>
  <c r="AE130" i="10"/>
  <c r="G92" i="10"/>
  <c r="V51" i="10"/>
  <c r="BL100" i="11"/>
  <c r="T42" i="10"/>
  <c r="AL41" i="10"/>
  <c r="AI52" i="10"/>
  <c r="P50" i="10"/>
  <c r="O13" i="10"/>
  <c r="O10" i="10"/>
  <c r="Y7" i="10"/>
  <c r="BA234" i="11"/>
  <c r="BD202" i="11"/>
  <c r="BK210" i="11"/>
  <c r="CC223" i="11"/>
  <c r="BD176" i="11"/>
  <c r="AC182" i="10"/>
  <c r="AG178" i="10"/>
  <c r="M165" i="10"/>
  <c r="M181" i="10"/>
  <c r="AJ180" i="10"/>
  <c r="AF167" i="10"/>
  <c r="O164" i="10"/>
  <c r="P184" i="10"/>
  <c r="AB184" i="10"/>
  <c r="W147" i="10"/>
  <c r="AF155" i="10"/>
  <c r="W133" i="10"/>
  <c r="BT182" i="11"/>
  <c r="BQ182" i="11"/>
  <c r="M129" i="10"/>
  <c r="Z129" i="10"/>
  <c r="AA129" i="10"/>
  <c r="J116" i="10"/>
  <c r="AF115" i="10"/>
  <c r="BV164" i="11"/>
  <c r="AN114" i="10"/>
  <c r="AE87" i="10"/>
  <c r="O77" i="10"/>
  <c r="BE126" i="11"/>
  <c r="O75" i="10"/>
  <c r="BE124" i="11"/>
  <c r="X66" i="10"/>
  <c r="AM82" i="10"/>
  <c r="CC131" i="11"/>
  <c r="L132" i="10"/>
  <c r="BB181" i="11"/>
  <c r="S79" i="10"/>
  <c r="BI128" i="11"/>
  <c r="AH130" i="10"/>
  <c r="AH47" i="10"/>
  <c r="J47" i="10"/>
  <c r="R84" i="10"/>
  <c r="BH133" i="11"/>
  <c r="AK77" i="10"/>
  <c r="AF45" i="10"/>
  <c r="BV94" i="11"/>
  <c r="K42" i="10"/>
  <c r="F50" i="10"/>
  <c r="AK50" i="10"/>
  <c r="CA99" i="11"/>
  <c r="Y49" i="10"/>
  <c r="Y21" i="10"/>
  <c r="O15" i="10"/>
  <c r="S11" i="10"/>
  <c r="AH6" i="10"/>
  <c r="X33" i="10"/>
  <c r="V32" i="10"/>
  <c r="BL81" i="11"/>
  <c r="O59" i="10"/>
  <c r="K83" i="10"/>
  <c r="AW217" i="11"/>
  <c r="BA205" i="11"/>
  <c r="BK202" i="11"/>
  <c r="BC193" i="11"/>
  <c r="BK185" i="11"/>
  <c r="BD197" i="11"/>
  <c r="AY188" i="11"/>
  <c r="BN179" i="11"/>
  <c r="BM161" i="11"/>
  <c r="BP144" i="11"/>
  <c r="BP165" i="11"/>
  <c r="BF144" i="11"/>
  <c r="AV171" i="11"/>
  <c r="BF152" i="11"/>
  <c r="BX119" i="11"/>
  <c r="BK92" i="11"/>
  <c r="BD84" i="11"/>
  <c r="AZ93" i="11"/>
  <c r="BJ101" i="11"/>
  <c r="AG107" i="10"/>
  <c r="BW156" i="11"/>
  <c r="AL77" i="10"/>
  <c r="CB126" i="11"/>
  <c r="W49" i="10"/>
  <c r="AA32" i="10"/>
  <c r="AJ53" i="10"/>
  <c r="BZ102" i="11"/>
  <c r="BK80" i="11"/>
  <c r="CA103" i="11"/>
  <c r="V71" i="10"/>
  <c r="BL120" i="11"/>
  <c r="L69" i="10"/>
  <c r="BB118" i="11"/>
  <c r="O123" i="10"/>
  <c r="BE172" i="11"/>
  <c r="T68" i="10"/>
  <c r="BJ117" i="11"/>
  <c r="R119" i="10"/>
  <c r="W29" i="10"/>
  <c r="BM78" i="11"/>
  <c r="W124" i="10"/>
  <c r="AK20" i="10"/>
  <c r="CA69" i="11"/>
  <c r="AM136" i="10"/>
  <c r="CC199" i="11"/>
  <c r="CC229" i="11"/>
  <c r="CC224" i="11"/>
  <c r="CC225" i="11"/>
  <c r="CC233" i="11"/>
  <c r="AG111" i="10"/>
  <c r="BW160" i="11"/>
  <c r="BD111" i="11"/>
  <c r="BD122" i="11"/>
  <c r="BD88" i="11"/>
  <c r="BD109" i="11"/>
  <c r="BD125" i="11"/>
  <c r="BD78" i="11"/>
  <c r="BD86" i="11"/>
  <c r="BD107" i="11"/>
  <c r="BD128" i="11"/>
  <c r="BD150" i="11"/>
  <c r="BD151" i="11"/>
  <c r="BD168" i="11"/>
  <c r="BD228" i="11"/>
  <c r="BD215" i="11"/>
  <c r="BD231" i="11"/>
  <c r="BD79" i="11"/>
  <c r="BD90" i="11"/>
  <c r="BD112" i="11"/>
  <c r="BD75" i="11"/>
  <c r="BD83" i="11"/>
  <c r="BD159" i="11"/>
  <c r="BD157" i="11"/>
  <c r="BD156" i="11"/>
  <c r="BD167" i="11"/>
  <c r="BD169" i="11"/>
  <c r="BD200" i="11"/>
  <c r="BD185" i="11"/>
  <c r="BD207" i="11"/>
  <c r="BD203" i="11"/>
  <c r="P172" i="10"/>
  <c r="W104" i="10"/>
  <c r="BT153" i="11"/>
  <c r="U124" i="10"/>
  <c r="AP73" i="10"/>
  <c r="AC126" i="10"/>
  <c r="W108" i="10"/>
  <c r="BS157" i="11"/>
  <c r="T45" i="10"/>
  <c r="BJ94" i="11"/>
  <c r="AK181" i="10"/>
  <c r="AH159" i="10"/>
  <c r="F159" i="10"/>
  <c r="AA170" i="10"/>
  <c r="K140" i="10"/>
  <c r="AE174" i="10"/>
  <c r="AM122" i="10"/>
  <c r="G98" i="10"/>
  <c r="AM88" i="10"/>
  <c r="CC137" i="11"/>
  <c r="AO79" i="10"/>
  <c r="Q77" i="10"/>
  <c r="BG126" i="11"/>
  <c r="AH68" i="10"/>
  <c r="BX117" i="11"/>
  <c r="AH66" i="10"/>
  <c r="BX115" i="11"/>
  <c r="AE40" i="10"/>
  <c r="AL42" i="10"/>
  <c r="AG29" i="10"/>
  <c r="BW78" i="11"/>
  <c r="F18" i="10"/>
  <c r="P15" i="10"/>
  <c r="O12" i="10"/>
  <c r="O11" i="10"/>
  <c r="T61" i="10"/>
  <c r="BJ110" i="11"/>
  <c r="Z59" i="10"/>
  <c r="BP231" i="11"/>
  <c r="BP178" i="11"/>
  <c r="G182" i="10"/>
  <c r="AI178" i="10"/>
  <c r="M182" i="10"/>
  <c r="E177" i="10"/>
  <c r="AJ171" i="10"/>
  <c r="K171" i="10"/>
  <c r="R165" i="10"/>
  <c r="O149" i="10"/>
  <c r="U143" i="10"/>
  <c r="AP145" i="10"/>
  <c r="Y184" i="10"/>
  <c r="W184" i="10"/>
  <c r="Q136" i="10"/>
  <c r="BG206" i="11"/>
  <c r="BG189" i="11"/>
  <c r="BG213" i="11"/>
  <c r="BG216" i="11"/>
  <c r="BG210" i="11"/>
  <c r="BG235" i="11"/>
  <c r="BG187" i="11"/>
  <c r="BG224" i="11"/>
  <c r="BG226" i="11"/>
  <c r="AK137" i="10"/>
  <c r="AA155" i="10"/>
  <c r="K111" i="10"/>
  <c r="AA133" i="10"/>
  <c r="R129" i="10"/>
  <c r="BH178" i="11"/>
  <c r="X129" i="10"/>
  <c r="W110" i="10"/>
  <c r="BO159" i="11"/>
  <c r="BS159" i="11"/>
  <c r="Y129" i="10"/>
  <c r="R123" i="10"/>
  <c r="BH172" i="11"/>
  <c r="Q123" i="10"/>
  <c r="BG172" i="11"/>
  <c r="V121" i="10"/>
  <c r="L116" i="10"/>
  <c r="AD115" i="10"/>
  <c r="H114" i="10"/>
  <c r="AB113" i="10"/>
  <c r="P102" i="10"/>
  <c r="Z72" i="10"/>
  <c r="G70" i="10"/>
  <c r="O78" i="10"/>
  <c r="BE127" i="11"/>
  <c r="O76" i="10"/>
  <c r="O74" i="10"/>
  <c r="Y71" i="10"/>
  <c r="Y70" i="10"/>
  <c r="X68" i="10"/>
  <c r="X67" i="10"/>
  <c r="F132" i="10"/>
  <c r="AV181" i="11"/>
  <c r="W132" i="10"/>
  <c r="BN181" i="11"/>
  <c r="N86" i="10"/>
  <c r="J71" i="10"/>
  <c r="AZ120" i="11"/>
  <c r="J48" i="10"/>
  <c r="AZ97" i="11"/>
  <c r="M105" i="10"/>
  <c r="W48" i="10"/>
  <c r="BN97" i="11"/>
  <c r="AP92" i="10"/>
  <c r="S144" i="10"/>
  <c r="E42" i="10"/>
  <c r="V42" i="10"/>
  <c r="BL91" i="11"/>
  <c r="K41" i="10"/>
  <c r="V41" i="10"/>
  <c r="AM94" i="10"/>
  <c r="S52" i="10"/>
  <c r="BI101" i="11"/>
  <c r="AF50" i="10"/>
  <c r="I50" i="10"/>
  <c r="G23" i="10"/>
  <c r="P14" i="10"/>
  <c r="R12" i="10"/>
  <c r="AH7" i="10"/>
  <c r="AL31" i="10"/>
  <c r="CB80" i="11"/>
  <c r="L55" i="10"/>
  <c r="AO55" i="10"/>
  <c r="W59" i="10"/>
  <c r="BQ108" i="11"/>
  <c r="BO108" i="11"/>
  <c r="BT108" i="11"/>
  <c r="H59" i="10"/>
  <c r="CC216" i="11"/>
  <c r="BP207" i="11"/>
  <c r="BD210" i="11"/>
  <c r="AW195" i="11"/>
  <c r="AY223" i="11"/>
  <c r="BG197" i="11"/>
  <c r="AX184" i="11"/>
  <c r="AZ157" i="11"/>
  <c r="AY206" i="11"/>
  <c r="BW145" i="11"/>
  <c r="AY142" i="11"/>
  <c r="AY135" i="11"/>
  <c r="BD148" i="11"/>
  <c r="AW183" i="11"/>
  <c r="BF168" i="11"/>
  <c r="BP151" i="11"/>
  <c r="AX150" i="11"/>
  <c r="BC150" i="11"/>
  <c r="BH124" i="11"/>
  <c r="BI103" i="11"/>
  <c r="AV100" i="11"/>
  <c r="AU86" i="11"/>
  <c r="AX107" i="11"/>
  <c r="AY127" i="11"/>
  <c r="BJ113" i="11"/>
  <c r="AW88" i="11"/>
  <c r="BP71" i="11"/>
  <c r="AY164" i="11"/>
  <c r="BH115" i="11"/>
  <c r="BJ91" i="11"/>
  <c r="BY102" i="11"/>
  <c r="BO78" i="11"/>
  <c r="BO109" i="11"/>
  <c r="BP120" i="11"/>
  <c r="BD77" i="11"/>
  <c r="BD180" i="11"/>
  <c r="CC133" i="11"/>
  <c r="BD124" i="11"/>
  <c r="BT122" i="11"/>
  <c r="CB122" i="11"/>
  <c r="BD106" i="11"/>
  <c r="BQ100" i="11"/>
  <c r="BO90" i="11"/>
  <c r="BC72" i="11"/>
  <c r="AX70" i="11"/>
  <c r="AW69" i="11"/>
  <c r="BH60" i="11"/>
  <c r="BD131" i="11"/>
  <c r="BO111" i="11"/>
  <c r="BN103" i="11"/>
  <c r="AY95" i="11"/>
  <c r="BP79" i="11"/>
  <c r="BV120" i="11"/>
  <c r="E186" i="10"/>
  <c r="AH179" i="10"/>
  <c r="AN182" i="10"/>
  <c r="AL180" i="10"/>
  <c r="R171" i="10"/>
  <c r="U160" i="10"/>
  <c r="O158" i="10"/>
  <c r="AH178" i="10"/>
  <c r="AB183" i="10"/>
  <c r="R176" i="10"/>
  <c r="AE173" i="10"/>
  <c r="L173" i="10"/>
  <c r="G173" i="10"/>
  <c r="J173" i="10"/>
  <c r="AM165" i="10"/>
  <c r="AH158" i="10"/>
  <c r="AN163" i="10"/>
  <c r="M149" i="10"/>
  <c r="AO170" i="10"/>
  <c r="Z154" i="10"/>
  <c r="S154" i="10"/>
  <c r="T153" i="10"/>
  <c r="I175" i="10"/>
  <c r="Q175" i="10"/>
  <c r="S175" i="10"/>
  <c r="AA161" i="10"/>
  <c r="T156" i="10"/>
  <c r="Q184" i="10"/>
  <c r="H184" i="10"/>
  <c r="Z184" i="10"/>
  <c r="AE184" i="10"/>
  <c r="AJ141" i="10"/>
  <c r="M148" i="10"/>
  <c r="G157" i="10"/>
  <c r="T152" i="10"/>
  <c r="AH119" i="10"/>
  <c r="BX168" i="11"/>
  <c r="Z139" i="10"/>
  <c r="S137" i="10"/>
  <c r="M104" i="10"/>
  <c r="M168" i="10"/>
  <c r="K155" i="10"/>
  <c r="P109" i="10"/>
  <c r="AE93" i="10"/>
  <c r="L133" i="10"/>
  <c r="X133" i="10"/>
  <c r="F131" i="10"/>
  <c r="L131" i="10"/>
  <c r="W131" i="10"/>
  <c r="BT180" i="11"/>
  <c r="BQ180" i="11"/>
  <c r="F129" i="10"/>
  <c r="L129" i="10"/>
  <c r="W129" i="10"/>
  <c r="R110" i="10"/>
  <c r="AK103" i="10"/>
  <c r="CA152" i="11"/>
  <c r="L142" i="10"/>
  <c r="V117" i="10"/>
  <c r="AL117" i="10"/>
  <c r="I114" i="10"/>
  <c r="J114" i="10"/>
  <c r="AD113" i="10"/>
  <c r="Q107" i="10"/>
  <c r="M103" i="10"/>
  <c r="M97" i="10"/>
  <c r="O95" i="10"/>
  <c r="Y93" i="10"/>
  <c r="W87" i="10"/>
  <c r="AC81" i="10"/>
  <c r="G128" i="10"/>
  <c r="AA128" i="10"/>
  <c r="H80" i="10"/>
  <c r="AI78" i="10"/>
  <c r="Y74" i="10"/>
  <c r="H71" i="10"/>
  <c r="AI69" i="10"/>
  <c r="AA46" i="10"/>
  <c r="U44" i="10"/>
  <c r="AH36" i="10"/>
  <c r="BX85" i="11"/>
  <c r="T108" i="10"/>
  <c r="M102" i="10"/>
  <c r="R102" i="10"/>
  <c r="AC102" i="10"/>
  <c r="O94" i="10"/>
  <c r="AI47" i="10"/>
  <c r="AJ40" i="10"/>
  <c r="AD130" i="10"/>
  <c r="AP130" i="10"/>
  <c r="N130" i="10"/>
  <c r="Q130" i="10"/>
  <c r="R130" i="10"/>
  <c r="AL78" i="10"/>
  <c r="CB127" i="11"/>
  <c r="R47" i="10"/>
  <c r="BH96" i="11"/>
  <c r="AG101" i="10"/>
  <c r="AP91" i="10"/>
  <c r="I48" i="10"/>
  <c r="AC40" i="10"/>
  <c r="AP105" i="10"/>
  <c r="AP44" i="10"/>
  <c r="Y100" i="10"/>
  <c r="K100" i="10"/>
  <c r="AC96" i="10"/>
  <c r="AO51" i="10"/>
  <c r="AK51" i="10"/>
  <c r="F45" i="10"/>
  <c r="AV94" i="11"/>
  <c r="AE144" i="10"/>
  <c r="Q60" i="10"/>
  <c r="G60" i="10"/>
  <c r="W52" i="10"/>
  <c r="BM101" i="11"/>
  <c r="BN101" i="11"/>
  <c r="BQ101" i="11"/>
  <c r="AB52" i="10"/>
  <c r="AJ49" i="10"/>
  <c r="BZ98" i="11"/>
  <c r="H49" i="10"/>
  <c r="AM48" i="10"/>
  <c r="AM62" i="10"/>
  <c r="CC111" i="11"/>
  <c r="E56" i="10"/>
  <c r="AB41" i="10"/>
  <c r="AN29" i="10"/>
  <c r="F24" i="10"/>
  <c r="AV73" i="11"/>
  <c r="AH23" i="10"/>
  <c r="BX72" i="11"/>
  <c r="O23" i="10"/>
  <c r="U35" i="10"/>
  <c r="Z34" i="10"/>
  <c r="Q33" i="10"/>
  <c r="BG82" i="11"/>
  <c r="AH32" i="10"/>
  <c r="M32" i="10"/>
  <c r="S32" i="10"/>
  <c r="K31" i="10"/>
  <c r="T31" i="10"/>
  <c r="BJ80" i="11"/>
  <c r="AI85" i="10"/>
  <c r="Y85" i="10"/>
  <c r="R37" i="10"/>
  <c r="AF63" i="10"/>
  <c r="BV112" i="11"/>
  <c r="W63" i="10"/>
  <c r="AC64" i="10"/>
  <c r="G64" i="10"/>
  <c r="AD64" i="10"/>
  <c r="O61" i="10"/>
  <c r="W61" i="10"/>
  <c r="BQ110" i="11"/>
  <c r="BM110" i="11"/>
  <c r="AF55" i="10"/>
  <c r="AI83" i="10"/>
  <c r="AM58" i="10"/>
  <c r="CC107" i="11"/>
  <c r="BC217" i="11"/>
  <c r="BS209" i="11"/>
  <c r="AY231" i="11"/>
  <c r="BB209" i="11"/>
  <c r="BB231" i="11"/>
  <c r="BT231" i="11"/>
  <c r="AY203" i="11"/>
  <c r="BP202" i="11"/>
  <c r="BO195" i="11"/>
  <c r="BT192" i="11"/>
  <c r="BT235" i="11"/>
  <c r="BW224" i="11"/>
  <c r="AY216" i="11"/>
  <c r="BW216" i="11"/>
  <c r="BQ210" i="11"/>
  <c r="BP200" i="11"/>
  <c r="BM187" i="11"/>
  <c r="BP229" i="11"/>
  <c r="AY197" i="11"/>
  <c r="BM197" i="11"/>
  <c r="BW215" i="11"/>
  <c r="BK215" i="11"/>
  <c r="AY196" i="11"/>
  <c r="BH199" i="11"/>
  <c r="BU188" i="11"/>
  <c r="BD190" i="11"/>
  <c r="BQ190" i="11"/>
  <c r="BP213" i="11"/>
  <c r="BM189" i="11"/>
  <c r="AY189" i="11"/>
  <c r="BI189" i="11"/>
  <c r="BI175" i="11"/>
  <c r="CC175" i="11"/>
  <c r="BL174" i="11"/>
  <c r="BP173" i="11"/>
  <c r="BC169" i="11"/>
  <c r="BK149" i="11"/>
  <c r="BI141" i="11"/>
  <c r="BI137" i="11"/>
  <c r="BE181" i="11"/>
  <c r="CB148" i="11"/>
  <c r="BP140" i="11"/>
  <c r="BQ206" i="11"/>
  <c r="BU206" i="11"/>
  <c r="CA162" i="11"/>
  <c r="AY161" i="11"/>
  <c r="BT157" i="11"/>
  <c r="AX181" i="11"/>
  <c r="BT181" i="11"/>
  <c r="BL170" i="11"/>
  <c r="AX144" i="11"/>
  <c r="BD145" i="11"/>
  <c r="BE141" i="11"/>
  <c r="BE136" i="11"/>
  <c r="BN208" i="11"/>
  <c r="BU208" i="11"/>
  <c r="BO166" i="11"/>
  <c r="BD166" i="11"/>
  <c r="AU172" i="11"/>
  <c r="BT126" i="11"/>
  <c r="BF150" i="11"/>
  <c r="AZ130" i="11"/>
  <c r="AW129" i="11"/>
  <c r="CB159" i="11"/>
  <c r="BT159" i="11"/>
  <c r="AZ128" i="11"/>
  <c r="BG116" i="11"/>
  <c r="AY84" i="11"/>
  <c r="BQ78" i="11"/>
  <c r="BN62" i="11"/>
  <c r="BD99" i="11"/>
  <c r="AY99" i="11"/>
  <c r="BY83" i="11"/>
  <c r="AX81" i="11"/>
  <c r="BP81" i="11"/>
  <c r="BU77" i="11"/>
  <c r="BC71" i="11"/>
  <c r="BZ65" i="11"/>
  <c r="AW59" i="11"/>
  <c r="AW57" i="11"/>
  <c r="AW55" i="11"/>
  <c r="M2" i="25"/>
  <c r="M52" i="11"/>
  <c r="CC91" i="11"/>
  <c r="BO75" i="11"/>
  <c r="BK93" i="11"/>
  <c r="AZ110" i="11"/>
  <c r="BJ86" i="11"/>
  <c r="AV78" i="11"/>
  <c r="CB69" i="11"/>
  <c r="CC125" i="11"/>
  <c r="BF85" i="11"/>
  <c r="BZ120" i="11"/>
  <c r="AX120" i="11"/>
  <c r="CA112" i="11"/>
  <c r="BS111" i="11"/>
  <c r="BY80" i="11"/>
  <c r="AZ80" i="11"/>
  <c r="AY72" i="11"/>
  <c r="BM69" i="11"/>
  <c r="BS208" i="11"/>
  <c r="BX133" i="11"/>
  <c r="BU118" i="11"/>
  <c r="AX82" i="11"/>
  <c r="AW67" i="11"/>
  <c r="BP119" i="11"/>
  <c r="AV111" i="11"/>
  <c r="BV101" i="11"/>
  <c r="BV96" i="11"/>
  <c r="K52" i="11"/>
  <c r="C2" i="25"/>
  <c r="L114" i="10"/>
  <c r="BB163" i="11"/>
  <c r="F70" i="10"/>
  <c r="F68" i="10"/>
  <c r="AV117" i="11"/>
  <c r="F66" i="10"/>
  <c r="AV115" i="11"/>
  <c r="Q125" i="10"/>
  <c r="BG174" i="11"/>
  <c r="W82" i="10"/>
  <c r="BQ131" i="11"/>
  <c r="W105" i="10"/>
  <c r="BM154" i="11"/>
  <c r="BN154" i="11"/>
  <c r="M88" i="10"/>
  <c r="U76" i="10"/>
  <c r="N182" i="10"/>
  <c r="Y65" i="10"/>
  <c r="AM73" i="10"/>
  <c r="CC122" i="11"/>
  <c r="AL81" i="10"/>
  <c r="CB130" i="11"/>
  <c r="AK65" i="10"/>
  <c r="AI179" i="10"/>
  <c r="AG73" i="10"/>
  <c r="BW122" i="11"/>
  <c r="AX103" i="11"/>
  <c r="AX68" i="11"/>
  <c r="AX74" i="11"/>
  <c r="AX98" i="11"/>
  <c r="AX80" i="11"/>
  <c r="AX94" i="11"/>
  <c r="AX102" i="11"/>
  <c r="AX110" i="11"/>
  <c r="AX73" i="11"/>
  <c r="AX76" i="11"/>
  <c r="AX116" i="11"/>
  <c r="AX175" i="11"/>
  <c r="AX218" i="11"/>
  <c r="AX104" i="11"/>
  <c r="AX117" i="11"/>
  <c r="AX115" i="11"/>
  <c r="AX127" i="11"/>
  <c r="AX92" i="11"/>
  <c r="AX208" i="11"/>
  <c r="AX183" i="11"/>
  <c r="AX162" i="11"/>
  <c r="AX165" i="11"/>
  <c r="AX206" i="11"/>
  <c r="AX173" i="11"/>
  <c r="AX221" i="11"/>
  <c r="AX210" i="11"/>
  <c r="AX226" i="11"/>
  <c r="AX195" i="11"/>
  <c r="AX194" i="11"/>
  <c r="AX220" i="11"/>
  <c r="P159" i="10"/>
  <c r="M87" i="10"/>
  <c r="AJ108" i="10"/>
  <c r="AC132" i="10"/>
  <c r="J100" i="10"/>
  <c r="AZ149" i="11"/>
  <c r="AP95" i="10"/>
  <c r="X49" i="10"/>
  <c r="W28" i="10"/>
  <c r="BO77" i="11"/>
  <c r="BT77" i="11"/>
  <c r="Q35" i="10"/>
  <c r="BG84" i="11"/>
  <c r="W64" i="10"/>
  <c r="BS113" i="11"/>
  <c r="BN113" i="11"/>
  <c r="AD53" i="10"/>
  <c r="AL53" i="10"/>
  <c r="CB102" i="11"/>
  <c r="BK236" i="11"/>
  <c r="BP235" i="11"/>
  <c r="AX205" i="11"/>
  <c r="BK226" i="11"/>
  <c r="BD235" i="11"/>
  <c r="AX192" i="11"/>
  <c r="BD223" i="11"/>
  <c r="BP176" i="11"/>
  <c r="BT173" i="11"/>
  <c r="BP169" i="11"/>
  <c r="BD160" i="11"/>
  <c r="BA157" i="11"/>
  <c r="AX153" i="11"/>
  <c r="BO168" i="11"/>
  <c r="AX163" i="11"/>
  <c r="BP136" i="11"/>
  <c r="BK206" i="11"/>
  <c r="BE174" i="11"/>
  <c r="BV167" i="11"/>
  <c r="AX140" i="11"/>
  <c r="AX136" i="11"/>
  <c r="AX134" i="11"/>
  <c r="BI168" i="11"/>
  <c r="BB166" i="11"/>
  <c r="CA166" i="11"/>
  <c r="BU151" i="11"/>
  <c r="CC171" i="11"/>
  <c r="BV169" i="11"/>
  <c r="BL129" i="11"/>
  <c r="CA150" i="11"/>
  <c r="AW124" i="11"/>
  <c r="BL116" i="11"/>
  <c r="AX100" i="11"/>
  <c r="AX84" i="11"/>
  <c r="AW83" i="11"/>
  <c r="BJ123" i="11"/>
  <c r="AX123" i="11"/>
  <c r="BP83" i="11"/>
  <c r="BP127" i="11"/>
  <c r="BV103" i="11"/>
  <c r="AX97" i="11"/>
  <c r="BC164" i="11"/>
  <c r="BQ109" i="11"/>
  <c r="BG94" i="11"/>
  <c r="AW119" i="11"/>
  <c r="AW180" i="11"/>
  <c r="BB98" i="11"/>
  <c r="BN98" i="11"/>
  <c r="AZ74" i="11"/>
  <c r="BG103" i="11"/>
  <c r="BZ79" i="11"/>
  <c r="AY52" i="11"/>
  <c r="O49" i="11"/>
  <c r="N34" i="10"/>
  <c r="T78" i="10"/>
  <c r="O39" i="10"/>
  <c r="BE88" i="11"/>
  <c r="I7" i="10"/>
  <c r="O32" i="10"/>
  <c r="Q28" i="10"/>
  <c r="R13" i="10"/>
  <c r="BH62" i="11"/>
  <c r="R21" i="10"/>
  <c r="BH70" i="11"/>
  <c r="J29" i="10"/>
  <c r="S14" i="10"/>
  <c r="S22" i="10"/>
  <c r="F17" i="10"/>
  <c r="T22" i="10"/>
  <c r="BJ71" i="11"/>
  <c r="U72" i="10"/>
  <c r="U27" i="10"/>
  <c r="Q44" i="10"/>
  <c r="H69" i="10"/>
  <c r="V78" i="10"/>
  <c r="O163" i="10"/>
  <c r="I78" i="10"/>
  <c r="F95" i="10"/>
  <c r="V70" i="10"/>
  <c r="BL119" i="11"/>
  <c r="J75" i="10"/>
  <c r="P93" i="10"/>
  <c r="G106" i="10"/>
  <c r="V74" i="10"/>
  <c r="BL123" i="11"/>
  <c r="H95" i="10"/>
  <c r="L79" i="10"/>
  <c r="V140" i="10"/>
  <c r="H68" i="10"/>
  <c r="S130" i="10"/>
  <c r="BI179" i="11"/>
  <c r="R57" i="10"/>
  <c r="BH106" i="11"/>
  <c r="Q95" i="10"/>
  <c r="BG144" i="11"/>
  <c r="L111" i="10"/>
  <c r="E80" i="10"/>
  <c r="I94" i="10"/>
  <c r="G131" i="10"/>
  <c r="F93" i="10"/>
  <c r="M114" i="10"/>
  <c r="T89" i="10"/>
  <c r="K95" i="10"/>
  <c r="O122" i="10"/>
  <c r="J104" i="10"/>
  <c r="T123" i="10"/>
  <c r="BJ172" i="11"/>
  <c r="F114" i="10"/>
  <c r="AV163" i="11"/>
  <c r="F140" i="10"/>
  <c r="Q135" i="10"/>
  <c r="U166" i="10"/>
  <c r="F146" i="10"/>
  <c r="U153" i="10"/>
  <c r="V145" i="10"/>
  <c r="U165" i="10"/>
  <c r="Q169" i="10"/>
  <c r="J160" i="10"/>
  <c r="N170" i="10"/>
  <c r="T158" i="10"/>
  <c r="T179" i="10"/>
  <c r="H182" i="10"/>
  <c r="Q177" i="10"/>
  <c r="Z42" i="10"/>
  <c r="AA24" i="10"/>
  <c r="W26" i="10"/>
  <c r="W46" i="10"/>
  <c r="BM95" i="11"/>
  <c r="BS95" i="11"/>
  <c r="BO95" i="11"/>
  <c r="BT95" i="11"/>
  <c r="AB104" i="10"/>
  <c r="W27" i="10"/>
  <c r="AD42" i="10"/>
  <c r="AD36" i="10"/>
  <c r="W22" i="10"/>
  <c r="AC8" i="10"/>
  <c r="AC16" i="10"/>
  <c r="AC24" i="10"/>
  <c r="W39" i="10"/>
  <c r="W8" i="10"/>
  <c r="BM57" i="11"/>
  <c r="W80" i="10"/>
  <c r="BQ129" i="11"/>
  <c r="BM129" i="11"/>
  <c r="Y90" i="10"/>
  <c r="AC90" i="10"/>
  <c r="W89" i="10"/>
  <c r="W76" i="10"/>
  <c r="BN125" i="11"/>
  <c r="W103" i="10"/>
  <c r="BT152" i="11"/>
  <c r="AB81" i="10"/>
  <c r="AE146" i="10"/>
  <c r="AD104" i="10"/>
  <c r="AC118" i="10"/>
  <c r="W138" i="10"/>
  <c r="Z145" i="10"/>
  <c r="AD119" i="10"/>
  <c r="Y136" i="10"/>
  <c r="AD153" i="10"/>
  <c r="X127" i="10"/>
  <c r="Z127" i="10"/>
  <c r="AB149" i="10"/>
  <c r="AD151" i="10"/>
  <c r="AB154" i="10"/>
  <c r="AC170" i="10"/>
  <c r="W162" i="10"/>
  <c r="AA167" i="10"/>
  <c r="X167" i="10"/>
  <c r="AC181" i="10"/>
  <c r="AD182" i="10"/>
  <c r="AD169" i="10"/>
  <c r="AE186" i="10"/>
  <c r="AB186" i="10"/>
  <c r="AI19" i="10"/>
  <c r="AJ29" i="10"/>
  <c r="AK13" i="10"/>
  <c r="AL45" i="10"/>
  <c r="CB94" i="11"/>
  <c r="AO9" i="10"/>
  <c r="AO25" i="10"/>
  <c r="AN74" i="10"/>
  <c r="AM26" i="10"/>
  <c r="CC75" i="11"/>
  <c r="AK44" i="10"/>
  <c r="CA93" i="11"/>
  <c r="AO91" i="10"/>
  <c r="AM81" i="10"/>
  <c r="AM89" i="10"/>
  <c r="AO97" i="10"/>
  <c r="AI101" i="10"/>
  <c r="AL75" i="10"/>
  <c r="CB124" i="11"/>
  <c r="AK108" i="10"/>
  <c r="AL67" i="10"/>
  <c r="CB116" i="11"/>
  <c r="AJ86" i="10"/>
  <c r="AO73" i="10"/>
  <c r="AO36" i="10"/>
  <c r="AN98" i="10"/>
  <c r="AO106" i="10"/>
  <c r="AK107" i="10"/>
  <c r="AI133" i="10"/>
  <c r="AN127" i="10"/>
  <c r="AL107" i="10"/>
  <c r="AN97" i="10"/>
  <c r="AO137" i="10"/>
  <c r="AK143" i="10"/>
  <c r="AP178" i="10"/>
  <c r="AN143" i="10"/>
  <c r="AI158" i="10"/>
  <c r="AN151" i="10"/>
  <c r="AJ170" i="10"/>
  <c r="AO179" i="10"/>
  <c r="AM186" i="10"/>
  <c r="AF36" i="10"/>
  <c r="BV85" i="11"/>
  <c r="AG17" i="10"/>
  <c r="AG87" i="10"/>
  <c r="AF82" i="10"/>
  <c r="BV131" i="11"/>
  <c r="AF72" i="10"/>
  <c r="AF80" i="10"/>
  <c r="BV129" i="11"/>
  <c r="AH137" i="10"/>
  <c r="AH161" i="10"/>
  <c r="AG145" i="10"/>
  <c r="AG182" i="10"/>
  <c r="G202" i="11"/>
  <c r="G234" i="11"/>
  <c r="G221" i="11"/>
  <c r="G197" i="11"/>
  <c r="G198" i="11"/>
  <c r="BF111" i="11"/>
  <c r="BF131" i="11"/>
  <c r="BF122" i="11"/>
  <c r="BF88" i="11"/>
  <c r="BF109" i="11"/>
  <c r="BF78" i="11"/>
  <c r="BF86" i="11"/>
  <c r="BF164" i="11"/>
  <c r="BF66" i="11"/>
  <c r="BF107" i="11"/>
  <c r="BF55" i="11"/>
  <c r="BF56" i="11"/>
  <c r="BF57" i="11"/>
  <c r="BF58" i="11"/>
  <c r="BF59" i="11"/>
  <c r="BF60" i="11"/>
  <c r="BF61" i="11"/>
  <c r="BF62" i="11"/>
  <c r="BF63" i="11"/>
  <c r="BF64" i="11"/>
  <c r="BF65" i="11"/>
  <c r="BF172" i="11"/>
  <c r="BF148" i="11"/>
  <c r="BF170" i="11"/>
  <c r="BF174" i="11"/>
  <c r="BF178" i="11"/>
  <c r="BF184" i="11"/>
  <c r="BF199" i="11"/>
  <c r="BF223" i="11"/>
  <c r="BF205" i="11"/>
  <c r="BF224" i="11"/>
  <c r="BF186" i="11"/>
  <c r="BF79" i="11"/>
  <c r="BF90" i="11"/>
  <c r="BF180" i="11"/>
  <c r="BF112" i="11"/>
  <c r="BF75" i="11"/>
  <c r="BF71" i="11"/>
  <c r="BF83" i="11"/>
  <c r="BF179" i="11"/>
  <c r="BF153" i="11"/>
  <c r="BF182" i="11"/>
  <c r="BF187" i="11"/>
  <c r="W93" i="10"/>
  <c r="AJ109" i="10"/>
  <c r="BZ158" i="11"/>
  <c r="W7" i="10"/>
  <c r="BM56" i="11"/>
  <c r="W32" i="10"/>
  <c r="BS81" i="11"/>
  <c r="BN81" i="11"/>
  <c r="AK69" i="10"/>
  <c r="CA118" i="11"/>
  <c r="R117" i="10"/>
  <c r="BH166" i="11"/>
  <c r="X95" i="10"/>
  <c r="AM78" i="10"/>
  <c r="CC127" i="11"/>
  <c r="AM103" i="10"/>
  <c r="AM135" i="10"/>
  <c r="AF68" i="10"/>
  <c r="BV117" i="11"/>
  <c r="BP61" i="11"/>
  <c r="BP104" i="11"/>
  <c r="BP117" i="11"/>
  <c r="BP115" i="11"/>
  <c r="BP92" i="11"/>
  <c r="BP150" i="11"/>
  <c r="BP130" i="11"/>
  <c r="BP149" i="11"/>
  <c r="BP168" i="11"/>
  <c r="BP183" i="11"/>
  <c r="BP138" i="11"/>
  <c r="BP228" i="11"/>
  <c r="BP221" i="11"/>
  <c r="BP197" i="11"/>
  <c r="BP214" i="11"/>
  <c r="BP103" i="11"/>
  <c r="BP57" i="11"/>
  <c r="BP65" i="11"/>
  <c r="BP67" i="11"/>
  <c r="BP74" i="11"/>
  <c r="BP98" i="11"/>
  <c r="BP80" i="11"/>
  <c r="BP94" i="11"/>
  <c r="BP102" i="11"/>
  <c r="BP110" i="11"/>
  <c r="BP73" i="11"/>
  <c r="BP76" i="11"/>
  <c r="BP116" i="11"/>
  <c r="BP128" i="11"/>
  <c r="BP152" i="11"/>
  <c r="BP155" i="11"/>
  <c r="BP134" i="11"/>
  <c r="BP142" i="11"/>
  <c r="BP160" i="11"/>
  <c r="BP215" i="11"/>
  <c r="BP198" i="11"/>
  <c r="BP205" i="11"/>
  <c r="P170" i="10"/>
  <c r="AC127" i="10"/>
  <c r="P94" i="10"/>
  <c r="AL126" i="10"/>
  <c r="W130" i="10"/>
  <c r="BT179" i="11"/>
  <c r="V45" i="10"/>
  <c r="AM181" i="10"/>
  <c r="M166" i="10"/>
  <c r="AD170" i="10"/>
  <c r="V103" i="10"/>
  <c r="V113" i="10"/>
  <c r="BL162" i="11"/>
  <c r="AJ101" i="10"/>
  <c r="BZ150" i="11"/>
  <c r="X94" i="10"/>
  <c r="G71" i="10"/>
  <c r="L66" i="10"/>
  <c r="Y6" i="10"/>
  <c r="T55" i="10"/>
  <c r="BJ104" i="11"/>
  <c r="AE83" i="10"/>
  <c r="AX145" i="11"/>
  <c r="BB177" i="11"/>
  <c r="AU154" i="11"/>
  <c r="CC139" i="11"/>
  <c r="BA170" i="11"/>
  <c r="BD183" i="11"/>
  <c r="AW168" i="11"/>
  <c r="BM142" i="11"/>
  <c r="AW208" i="11"/>
  <c r="BM166" i="11"/>
  <c r="AX129" i="11"/>
  <c r="BD152" i="11"/>
  <c r="BA124" i="11"/>
  <c r="BP100" i="11"/>
  <c r="BF84" i="11"/>
  <c r="CB84" i="11"/>
  <c r="AX105" i="11"/>
  <c r="AW80" i="11"/>
  <c r="AW60" i="11"/>
  <c r="AW56" i="11"/>
  <c r="BD91" i="11"/>
  <c r="CB91" i="11"/>
  <c r="BN131" i="11"/>
  <c r="AX78" i="11"/>
  <c r="AX109" i="11"/>
  <c r="BH109" i="11"/>
  <c r="BZ128" i="11"/>
  <c r="BD96" i="11"/>
  <c r="AY96" i="11"/>
  <c r="AX131" i="11"/>
  <c r="BP59" i="11"/>
  <c r="BH131" i="11"/>
  <c r="AX111" i="11"/>
  <c r="AJ52" i="11"/>
  <c r="H62" i="25"/>
  <c r="AY111" i="11"/>
  <c r="AY131" i="11"/>
  <c r="AY122" i="11"/>
  <c r="AY88" i="11"/>
  <c r="AY109" i="11"/>
  <c r="AY78" i="11"/>
  <c r="AY86" i="11"/>
  <c r="AY107" i="11"/>
  <c r="AY150" i="11"/>
  <c r="AY129" i="11"/>
  <c r="AY172" i="11"/>
  <c r="AY149" i="11"/>
  <c r="AY181" i="11"/>
  <c r="AY141" i="11"/>
  <c r="AY157" i="11"/>
  <c r="AY156" i="11"/>
  <c r="AY229" i="11"/>
  <c r="AY205" i="11"/>
  <c r="AY79" i="11"/>
  <c r="AY90" i="11"/>
  <c r="AY112" i="11"/>
  <c r="AY75" i="11"/>
  <c r="AY83" i="11"/>
  <c r="AY137" i="11"/>
  <c r="AY148" i="11"/>
  <c r="AY168" i="11"/>
  <c r="AY147" i="11"/>
  <c r="AY215" i="11"/>
  <c r="AY195" i="11"/>
  <c r="AY232" i="11"/>
  <c r="AC177" i="10"/>
  <c r="R179" i="10"/>
  <c r="AM180" i="10"/>
  <c r="AI167" i="10"/>
  <c r="I166" i="10"/>
  <c r="W172" i="10"/>
  <c r="W170" i="10"/>
  <c r="AA163" i="10"/>
  <c r="AE161" i="10"/>
  <c r="Z161" i="10"/>
  <c r="M135" i="10"/>
  <c r="M127" i="10"/>
  <c r="AJ184" i="10"/>
  <c r="F136" i="10"/>
  <c r="AV186" i="11"/>
  <c r="AV208" i="11"/>
  <c r="AV206" i="11"/>
  <c r="AV228" i="11"/>
  <c r="AV221" i="11"/>
  <c r="AV215" i="11"/>
  <c r="AV229" i="11"/>
  <c r="AV193" i="11"/>
  <c r="AG136" i="10"/>
  <c r="BW209" i="11"/>
  <c r="BW217" i="11"/>
  <c r="BW225" i="11"/>
  <c r="BW206" i="11"/>
  <c r="BW235" i="11"/>
  <c r="BW231" i="11"/>
  <c r="R174" i="10"/>
  <c r="T157" i="10"/>
  <c r="E157" i="10"/>
  <c r="R157" i="10"/>
  <c r="G146" i="10"/>
  <c r="P146" i="10"/>
  <c r="AM139" i="10"/>
  <c r="I139" i="10"/>
  <c r="AM175" i="10"/>
  <c r="AE155" i="10"/>
  <c r="AJ155" i="10"/>
  <c r="AI155" i="10"/>
  <c r="O138" i="10"/>
  <c r="R138" i="10"/>
  <c r="T110" i="10"/>
  <c r="G109" i="10"/>
  <c r="AM131" i="10"/>
  <c r="AL131" i="10"/>
  <c r="CB180" i="11"/>
  <c r="V111" i="10"/>
  <c r="BL160" i="11"/>
  <c r="AG142" i="10"/>
  <c r="J115" i="10"/>
  <c r="AZ164" i="11"/>
  <c r="H113" i="10"/>
  <c r="AH107" i="10"/>
  <c r="BX156" i="11"/>
  <c r="J107" i="10"/>
  <c r="Z128" i="10"/>
  <c r="AB128" i="10"/>
  <c r="AG125" i="10"/>
  <c r="U108" i="10"/>
  <c r="AJ94" i="10"/>
  <c r="R88" i="10"/>
  <c r="AJ82" i="10"/>
  <c r="BZ131" i="11"/>
  <c r="Z78" i="10"/>
  <c r="G76" i="10"/>
  <c r="AI74" i="10"/>
  <c r="Z69" i="10"/>
  <c r="G67" i="10"/>
  <c r="AF46" i="10"/>
  <c r="Z124" i="10"/>
  <c r="V124" i="10"/>
  <c r="R124" i="10"/>
  <c r="S124" i="10"/>
  <c r="AA108" i="10"/>
  <c r="AG102" i="10"/>
  <c r="BW151" i="11"/>
  <c r="Q102" i="10"/>
  <c r="AM101" i="10"/>
  <c r="AA99" i="10"/>
  <c r="W99" i="10"/>
  <c r="BT148" i="11"/>
  <c r="P99" i="10"/>
  <c r="I99" i="10"/>
  <c r="AH94" i="10"/>
  <c r="I98" i="10"/>
  <c r="AM98" i="10"/>
  <c r="S70" i="10"/>
  <c r="BI119" i="11"/>
  <c r="J69" i="10"/>
  <c r="E38" i="10"/>
  <c r="S47" i="10"/>
  <c r="H39" i="10"/>
  <c r="G130" i="10"/>
  <c r="AB130" i="10"/>
  <c r="G91" i="10"/>
  <c r="AA84" i="10"/>
  <c r="K40" i="10"/>
  <c r="AL40" i="10"/>
  <c r="G105" i="10"/>
  <c r="AM105" i="10"/>
  <c r="CC154" i="11"/>
  <c r="W40" i="10"/>
  <c r="BN89" i="11"/>
  <c r="K39" i="10"/>
  <c r="Z100" i="10"/>
  <c r="N100" i="10"/>
  <c r="V96" i="10"/>
  <c r="L96" i="10"/>
  <c r="BB145" i="11"/>
  <c r="AH96" i="10"/>
  <c r="S51" i="10"/>
  <c r="L51" i="10"/>
  <c r="Y51" i="10"/>
  <c r="R45" i="10"/>
  <c r="P45" i="10"/>
  <c r="W43" i="10"/>
  <c r="E144" i="10"/>
  <c r="G42" i="10"/>
  <c r="AM41" i="10"/>
  <c r="CC90" i="11"/>
  <c r="AK52" i="10"/>
  <c r="I49" i="10"/>
  <c r="U49" i="10"/>
  <c r="I56" i="10"/>
  <c r="Q56" i="10"/>
  <c r="BG105" i="11"/>
  <c r="Y23" i="10"/>
  <c r="F21" i="10"/>
  <c r="V35" i="10"/>
  <c r="BL84" i="11"/>
  <c r="V34" i="10"/>
  <c r="AJ34" i="10"/>
  <c r="BZ83" i="11"/>
  <c r="AL33" i="10"/>
  <c r="AI33" i="10"/>
  <c r="AP41" i="10"/>
  <c r="AE64" i="10"/>
  <c r="M61" i="10"/>
  <c r="I61" i="10"/>
  <c r="G59" i="10"/>
  <c r="K59" i="10"/>
  <c r="T83" i="10"/>
  <c r="CA234" i="11"/>
  <c r="AG58" i="10"/>
  <c r="BW107" i="11"/>
  <c r="AW220" i="11"/>
  <c r="AW214" i="11"/>
  <c r="BC231" i="11"/>
  <c r="AW225" i="11"/>
  <c r="CA198" i="11"/>
  <c r="CC235" i="11"/>
  <c r="BN202" i="11"/>
  <c r="BG198" i="11"/>
  <c r="BM194" i="11"/>
  <c r="BW191" i="11"/>
  <c r="BN218" i="11"/>
  <c r="BD216" i="11"/>
  <c r="BQ216" i="11"/>
  <c r="BN210" i="11"/>
  <c r="AW198" i="11"/>
  <c r="BD186" i="11"/>
  <c r="BT229" i="11"/>
  <c r="BT200" i="11"/>
  <c r="AV223" i="11"/>
  <c r="AX223" i="11"/>
  <c r="BI223" i="11"/>
  <c r="BS196" i="11"/>
  <c r="BW196" i="11"/>
  <c r="BK221" i="11"/>
  <c r="BS199" i="11"/>
  <c r="CC228" i="11"/>
  <c r="BD184" i="11"/>
  <c r="BD178" i="11"/>
  <c r="BK190" i="11"/>
  <c r="BW190" i="11"/>
  <c r="BK189" i="11"/>
  <c r="BX179" i="11"/>
  <c r="BX175" i="11"/>
  <c r="AU173" i="11"/>
  <c r="BN161" i="11"/>
  <c r="BD153" i="11"/>
  <c r="BU162" i="11"/>
  <c r="BC154" i="11"/>
  <c r="CA147" i="11"/>
  <c r="BD146" i="11"/>
  <c r="BM206" i="11"/>
  <c r="BP206" i="11"/>
  <c r="CB170" i="11"/>
  <c r="BC163" i="11"/>
  <c r="BD147" i="11"/>
  <c r="AY134" i="11"/>
  <c r="BC145" i="11"/>
  <c r="BF143" i="11"/>
  <c r="BF139" i="11"/>
  <c r="BO148" i="11"/>
  <c r="BS166" i="11"/>
  <c r="BD155" i="11"/>
  <c r="BC151" i="11"/>
  <c r="BY151" i="11"/>
  <c r="BK171" i="11"/>
  <c r="CB154" i="11"/>
  <c r="BO129" i="11"/>
  <c r="BG130" i="11"/>
  <c r="BA152" i="11"/>
  <c r="BL152" i="11"/>
  <c r="BB128" i="11"/>
  <c r="AZ116" i="11"/>
  <c r="BD108" i="11"/>
  <c r="BL92" i="11"/>
  <c r="BU88" i="11"/>
  <c r="BB76" i="11"/>
  <c r="AZ76" i="11"/>
  <c r="BF99" i="11"/>
  <c r="BL69" i="11"/>
  <c r="AY121" i="11"/>
  <c r="BZ89" i="11"/>
  <c r="BP89" i="11"/>
  <c r="AX66" i="11"/>
  <c r="AW65" i="11"/>
  <c r="BK99" i="11"/>
  <c r="BY75" i="11"/>
  <c r="BP75" i="11"/>
  <c r="AY118" i="11"/>
  <c r="BL94" i="11"/>
  <c r="BB78" i="11"/>
  <c r="AY125" i="11"/>
  <c r="BG117" i="11"/>
  <c r="BB109" i="11"/>
  <c r="AY85" i="11"/>
  <c r="AY69" i="11"/>
  <c r="BW120" i="11"/>
  <c r="BH112" i="11"/>
  <c r="BG96" i="11"/>
  <c r="BK87" i="11"/>
  <c r="BK114" i="11"/>
  <c r="BK120" i="11"/>
  <c r="BK125" i="11"/>
  <c r="BK164" i="11"/>
  <c r="BK73" i="11"/>
  <c r="BK81" i="11"/>
  <c r="BK89" i="11"/>
  <c r="BK97" i="11"/>
  <c r="BK105" i="11"/>
  <c r="BK113" i="11"/>
  <c r="BK123" i="11"/>
  <c r="BK100" i="11"/>
  <c r="BK152" i="11"/>
  <c r="BK172" i="11"/>
  <c r="BK163" i="11"/>
  <c r="BK154" i="11"/>
  <c r="BK223" i="11"/>
  <c r="BK207" i="11"/>
  <c r="BK191" i="11"/>
  <c r="BK231" i="11"/>
  <c r="BK119" i="11"/>
  <c r="BK82" i="11"/>
  <c r="BK101" i="11"/>
  <c r="BK84" i="11"/>
  <c r="BK158" i="11"/>
  <c r="BK170" i="11"/>
  <c r="BK181" i="11"/>
  <c r="BK165" i="11"/>
  <c r="BK173" i="11"/>
  <c r="BK174" i="11"/>
  <c r="BK225" i="11"/>
  <c r="AH52" i="11"/>
  <c r="AB47" i="25"/>
  <c r="BW77" i="11"/>
  <c r="AW121" i="11"/>
  <c r="BZ114" i="11"/>
  <c r="BP90" i="11"/>
  <c r="BD82" i="11"/>
  <c r="BP82" i="11"/>
  <c r="CC62" i="11"/>
  <c r="BU131" i="11"/>
  <c r="AY119" i="11"/>
  <c r="BL103" i="11"/>
  <c r="BF95" i="11"/>
  <c r="AV87" i="11"/>
  <c r="BE77" i="11"/>
  <c r="BV52" i="11"/>
  <c r="AL49" i="11"/>
  <c r="BI52" i="11"/>
  <c r="Y49" i="11"/>
  <c r="BA77" i="11"/>
  <c r="BA85" i="11"/>
  <c r="BA101" i="11"/>
  <c r="BA109" i="11"/>
  <c r="BA67" i="11"/>
  <c r="BA150" i="11"/>
  <c r="BA151" i="11"/>
  <c r="BA190" i="11"/>
  <c r="BA228" i="11"/>
  <c r="BA216" i="11"/>
  <c r="BA94" i="11"/>
  <c r="BA133" i="11"/>
  <c r="BA172" i="11"/>
  <c r="BA181" i="11"/>
  <c r="BA149" i="11"/>
  <c r="BA221" i="11"/>
  <c r="BA200" i="11"/>
  <c r="BA224" i="11"/>
  <c r="BA202" i="11"/>
  <c r="BA236" i="11"/>
  <c r="V144" i="10"/>
  <c r="W62" i="10"/>
  <c r="Q42" i="10"/>
  <c r="BG91" i="11"/>
  <c r="Q52" i="10"/>
  <c r="BG101" i="11"/>
  <c r="AP52" i="10"/>
  <c r="J52" i="10"/>
  <c r="AZ101" i="11"/>
  <c r="T49" i="10"/>
  <c r="BJ98" i="11"/>
  <c r="R28" i="10"/>
  <c r="BH77" i="11"/>
  <c r="O27" i="10"/>
  <c r="L18" i="10"/>
  <c r="AK14" i="10"/>
  <c r="CA63" i="11"/>
  <c r="G8" i="10"/>
  <c r="AD37" i="10"/>
  <c r="X32" i="10"/>
  <c r="Q61" i="10"/>
  <c r="H55" i="10"/>
  <c r="I59" i="10"/>
  <c r="S59" i="10"/>
  <c r="Y53" i="10"/>
  <c r="N83" i="10"/>
  <c r="BG234" i="11"/>
  <c r="AW234" i="11"/>
  <c r="AV211" i="11"/>
  <c r="AW209" i="11"/>
  <c r="AY235" i="11"/>
  <c r="AW223" i="11"/>
  <c r="AV196" i="11"/>
  <c r="BA199" i="11"/>
  <c r="CC188" i="11"/>
  <c r="BS182" i="11"/>
  <c r="AY213" i="11"/>
  <c r="BC156" i="11"/>
  <c r="BB170" i="11"/>
  <c r="CA148" i="11"/>
  <c r="BZ181" i="11"/>
  <c r="AX170" i="11"/>
  <c r="AX148" i="11"/>
  <c r="AX143" i="11"/>
  <c r="AX139" i="11"/>
  <c r="BK183" i="11"/>
  <c r="AY166" i="11"/>
  <c r="BP132" i="11"/>
  <c r="BG152" i="11"/>
  <c r="CB150" i="11"/>
  <c r="BN76" i="11"/>
  <c r="BF93" i="11"/>
  <c r="CA127" i="11"/>
  <c r="BF127" i="11"/>
  <c r="BD121" i="11"/>
  <c r="BU109" i="11"/>
  <c r="BP105" i="11"/>
  <c r="AW96" i="11"/>
  <c r="AX89" i="11"/>
  <c r="AV81" i="11"/>
  <c r="AW58" i="11"/>
  <c r="AU117" i="11"/>
  <c r="AX91" i="11"/>
  <c r="BL102" i="11"/>
  <c r="BC87" i="11"/>
  <c r="AV86" i="11"/>
  <c r="BJ78" i="11"/>
  <c r="CA78" i="11"/>
  <c r="CA109" i="11"/>
  <c r="BP101" i="11"/>
  <c r="BD85" i="11"/>
  <c r="BG85" i="11"/>
  <c r="AV120" i="11"/>
  <c r="BY112" i="11"/>
  <c r="BP112" i="11"/>
  <c r="BO88" i="11"/>
  <c r="AX72" i="11"/>
  <c r="BC107" i="11"/>
  <c r="BC155" i="11"/>
  <c r="BC166" i="11"/>
  <c r="BC177" i="11"/>
  <c r="BC184" i="11"/>
  <c r="BC199" i="11"/>
  <c r="BC185" i="11"/>
  <c r="BC209" i="11"/>
  <c r="BC180" i="11"/>
  <c r="BC119" i="11"/>
  <c r="BC69" i="11"/>
  <c r="BC109" i="11"/>
  <c r="BC127" i="11"/>
  <c r="BC126" i="11"/>
  <c r="BC175" i="11"/>
  <c r="BC176" i="11"/>
  <c r="BC179" i="11"/>
  <c r="BC213" i="11"/>
  <c r="BC182" i="11"/>
  <c r="BC192" i="11"/>
  <c r="BC220" i="11"/>
  <c r="Z52" i="11"/>
  <c r="R32" i="25"/>
  <c r="BX180" i="11"/>
  <c r="BO122" i="11"/>
  <c r="AX114" i="11"/>
  <c r="BX109" i="11"/>
  <c r="BW106" i="11"/>
  <c r="CA74" i="11"/>
  <c r="AZ64" i="11"/>
  <c r="CC58" i="11"/>
  <c r="BP55" i="11"/>
  <c r="BM131" i="11"/>
  <c r="AW131" i="11"/>
  <c r="AV119" i="11"/>
  <c r="CA111" i="11"/>
  <c r="BP87" i="11"/>
  <c r="BP69" i="11"/>
  <c r="S52" i="11"/>
  <c r="M17" i="25"/>
  <c r="T52" i="11"/>
  <c r="R17" i="25"/>
  <c r="P26" i="10"/>
  <c r="F31" i="10"/>
  <c r="AV80" i="11"/>
  <c r="O64" i="10"/>
  <c r="F28" i="10"/>
  <c r="V44" i="10"/>
  <c r="E6" i="10"/>
  <c r="I15" i="10"/>
  <c r="P10" i="10"/>
  <c r="J22" i="10"/>
  <c r="AZ71" i="11"/>
  <c r="J8" i="10"/>
  <c r="J24" i="10"/>
  <c r="N9" i="10"/>
  <c r="R46" i="10"/>
  <c r="BH95" i="11"/>
  <c r="N124" i="10"/>
  <c r="O25" i="10"/>
  <c r="T51" i="10"/>
  <c r="Q43" i="10"/>
  <c r="V7" i="10"/>
  <c r="H73" i="10"/>
  <c r="N73" i="10"/>
  <c r="H91" i="10"/>
  <c r="O103" i="10"/>
  <c r="T67" i="10"/>
  <c r="BJ116" i="11"/>
  <c r="H87" i="10"/>
  <c r="F102" i="10"/>
  <c r="R128" i="10"/>
  <c r="N66" i="10"/>
  <c r="V77" i="10"/>
  <c r="J112" i="10"/>
  <c r="AZ161" i="11"/>
  <c r="L44" i="10"/>
  <c r="BB93" i="11"/>
  <c r="V66" i="10"/>
  <c r="N70" i="10"/>
  <c r="M77" i="10"/>
  <c r="O124" i="10"/>
  <c r="F65" i="10"/>
  <c r="K74" i="10"/>
  <c r="F101" i="10"/>
  <c r="J121" i="10"/>
  <c r="AZ170" i="11"/>
  <c r="I73" i="10"/>
  <c r="P89" i="10"/>
  <c r="L104" i="10"/>
  <c r="M113" i="10"/>
  <c r="O73" i="10"/>
  <c r="S38" i="10"/>
  <c r="P110" i="10"/>
  <c r="S134" i="10"/>
  <c r="BI183" i="11"/>
  <c r="O127" i="10"/>
  <c r="E113" i="10"/>
  <c r="AU162" i="11"/>
  <c r="O107" i="10"/>
  <c r="V123" i="10"/>
  <c r="N167" i="10"/>
  <c r="R136" i="10"/>
  <c r="BH208" i="11"/>
  <c r="BH190" i="11"/>
  <c r="BH188" i="11"/>
  <c r="BH196" i="11"/>
  <c r="BH218" i="11"/>
  <c r="BH217" i="11"/>
  <c r="BH236" i="11"/>
  <c r="BH222" i="11"/>
  <c r="R147" i="10"/>
  <c r="S136" i="10"/>
  <c r="BI205" i="11"/>
  <c r="BI208" i="11"/>
  <c r="BI228" i="11"/>
  <c r="BI215" i="11"/>
  <c r="BI198" i="11"/>
  <c r="V147" i="10"/>
  <c r="Q134" i="10"/>
  <c r="Q146" i="10"/>
  <c r="E163" i="10"/>
  <c r="E159" i="10"/>
  <c r="N136" i="10"/>
  <c r="H152" i="10"/>
  <c r="Q157" i="10"/>
  <c r="F175" i="10"/>
  <c r="V166" i="10"/>
  <c r="P145" i="10"/>
  <c r="J156" i="10"/>
  <c r="U164" i="10"/>
  <c r="M176" i="10"/>
  <c r="S153" i="10"/>
  <c r="F177" i="10"/>
  <c r="E176" i="10"/>
  <c r="V183" i="10"/>
  <c r="T176" i="10"/>
  <c r="K180" i="10"/>
  <c r="P177" i="10"/>
  <c r="L182" i="10"/>
  <c r="J182" i="10"/>
  <c r="N186" i="10"/>
  <c r="W25" i="10"/>
  <c r="AC85" i="10"/>
  <c r="W20" i="10"/>
  <c r="AA61" i="10"/>
  <c r="W18" i="10"/>
  <c r="BT67" i="11"/>
  <c r="BM67" i="11"/>
  <c r="Z15" i="10"/>
  <c r="AB21" i="10"/>
  <c r="AB89" i="10"/>
  <c r="W21" i="10"/>
  <c r="BO70" i="11"/>
  <c r="BN70" i="11"/>
  <c r="AA41" i="10"/>
  <c r="W96" i="10"/>
  <c r="BT145" i="11"/>
  <c r="AA31" i="10"/>
  <c r="W72" i="10"/>
  <c r="BO121" i="11"/>
  <c r="BT121" i="11"/>
  <c r="AA44" i="10"/>
  <c r="AE108" i="10"/>
  <c r="AA78" i="10"/>
  <c r="Z99" i="10"/>
  <c r="W113" i="10"/>
  <c r="AE90" i="10"/>
  <c r="AB111" i="10"/>
  <c r="W86" i="10"/>
  <c r="BO135" i="11"/>
  <c r="Z110" i="10"/>
  <c r="Y125" i="10"/>
  <c r="Y106" i="10"/>
  <c r="W114" i="10"/>
  <c r="W122" i="10"/>
  <c r="BM171" i="11"/>
  <c r="W77" i="10"/>
  <c r="BS126" i="11"/>
  <c r="AA107" i="10"/>
  <c r="AB127" i="10"/>
  <c r="Y164" i="10"/>
  <c r="Z113" i="10"/>
  <c r="AD136" i="10"/>
  <c r="Y175" i="10"/>
  <c r="Y138" i="10"/>
  <c r="AA149" i="10"/>
  <c r="AC134" i="10"/>
  <c r="Z153" i="10"/>
  <c r="W136" i="10"/>
  <c r="BT206" i="11"/>
  <c r="BS189" i="11"/>
  <c r="BN213" i="11"/>
  <c r="BQ213" i="11"/>
  <c r="BS190" i="11"/>
  <c r="BO197" i="11"/>
  <c r="BQ197" i="11"/>
  <c r="BM202" i="11"/>
  <c r="BM207" i="11"/>
  <c r="BS210" i="11"/>
  <c r="BS226" i="11"/>
  <c r="BS202" i="11"/>
  <c r="BN235" i="11"/>
  <c r="BN231" i="11"/>
  <c r="BS217" i="11"/>
  <c r="BQ234" i="11"/>
  <c r="BO208" i="11"/>
  <c r="BO188" i="11"/>
  <c r="BO228" i="11"/>
  <c r="BS228" i="11"/>
  <c r="BM199" i="11"/>
  <c r="BM221" i="11"/>
  <c r="BO196" i="11"/>
  <c r="BN229" i="11"/>
  <c r="BS193" i="11"/>
  <c r="BM195" i="11"/>
  <c r="BM205" i="11"/>
  <c r="BS218" i="11"/>
  <c r="BN207" i="11"/>
  <c r="BS200" i="11"/>
  <c r="BO203" i="11"/>
  <c r="BM209" i="11"/>
  <c r="BO211" i="11"/>
  <c r="BM217" i="11"/>
  <c r="BM225" i="11"/>
  <c r="BM214" i="11"/>
  <c r="BM212" i="11"/>
  <c r="BO214" i="11"/>
  <c r="BM220" i="11"/>
  <c r="BO222" i="11"/>
  <c r="BO236" i="11"/>
  <c r="BS232" i="11"/>
  <c r="BM234" i="11"/>
  <c r="BM233" i="11"/>
  <c r="BN234" i="11"/>
  <c r="BM232" i="11"/>
  <c r="X135" i="10"/>
  <c r="Z181" i="10"/>
  <c r="AA172" i="10"/>
  <c r="W186" i="10"/>
  <c r="X182" i="10"/>
  <c r="W169" i="10"/>
  <c r="Z179" i="10"/>
  <c r="Y177" i="10"/>
  <c r="AO75" i="10"/>
  <c r="AK24" i="10"/>
  <c r="AP11" i="10"/>
  <c r="AJ31" i="10"/>
  <c r="BZ80" i="11"/>
  <c r="AP29" i="10"/>
  <c r="AJ8" i="10"/>
  <c r="AJ33" i="10"/>
  <c r="AO30" i="10"/>
  <c r="AI9" i="10"/>
  <c r="AO50" i="10"/>
  <c r="AP20" i="10"/>
  <c r="AJ81" i="10"/>
  <c r="AI12" i="10"/>
  <c r="AK46" i="10"/>
  <c r="CA95" i="11"/>
  <c r="AM8" i="10"/>
  <c r="AM16" i="10"/>
  <c r="AM24" i="10"/>
  <c r="AK40" i="10"/>
  <c r="AM93" i="10"/>
  <c r="AM29" i="10"/>
  <c r="CC78" i="11"/>
  <c r="AO70" i="10"/>
  <c r="AP69" i="10"/>
  <c r="AM147" i="10"/>
  <c r="AM149" i="10"/>
  <c r="AJ107" i="10"/>
  <c r="AO69" i="10"/>
  <c r="AN73" i="10"/>
  <c r="AO65" i="10"/>
  <c r="AO84" i="10"/>
  <c r="AP78" i="10"/>
  <c r="AO87" i="10"/>
  <c r="AI81" i="10"/>
  <c r="AL89" i="10"/>
  <c r="CB138" i="11"/>
  <c r="AJ121" i="10"/>
  <c r="BZ170" i="11"/>
  <c r="AN138" i="10"/>
  <c r="AP107" i="10"/>
  <c r="AP155" i="10"/>
  <c r="AI137" i="10"/>
  <c r="AP172" i="10"/>
  <c r="AI149" i="10"/>
  <c r="AP153" i="10"/>
  <c r="AI151" i="10"/>
  <c r="AO165" i="10"/>
  <c r="AL169" i="10"/>
  <c r="AJ186" i="10"/>
  <c r="AP182" i="10"/>
  <c r="AF18" i="10"/>
  <c r="AF66" i="10"/>
  <c r="AF76" i="10"/>
  <c r="BV125" i="11"/>
  <c r="AG97" i="10"/>
  <c r="AH118" i="10"/>
  <c r="BX167" i="11"/>
  <c r="AH114" i="10"/>
  <c r="AG154" i="10"/>
  <c r="AG167" i="10"/>
  <c r="AF170" i="10"/>
  <c r="AF169" i="10"/>
  <c r="BY95" i="11"/>
  <c r="BY67" i="11"/>
  <c r="BY77" i="11"/>
  <c r="BY118" i="11"/>
  <c r="BY121" i="11"/>
  <c r="BY108" i="11"/>
  <c r="BY128" i="11"/>
  <c r="BY155" i="11"/>
  <c r="BY166" i="11"/>
  <c r="BY145" i="11"/>
  <c r="BY148" i="11"/>
  <c r="BY177" i="11"/>
  <c r="BY153" i="11"/>
  <c r="BY198" i="11"/>
  <c r="BY184" i="11"/>
  <c r="BY228" i="11"/>
  <c r="BY106" i="11"/>
  <c r="BY180" i="11"/>
  <c r="BY96" i="11"/>
  <c r="BY85" i="11"/>
  <c r="BY93" i="11"/>
  <c r="BY99" i="11"/>
  <c r="BY152" i="11"/>
  <c r="BY192" i="11"/>
  <c r="BY147" i="11"/>
  <c r="BY146" i="11"/>
  <c r="BY175" i="11"/>
  <c r="BY176" i="11"/>
  <c r="BY179" i="11"/>
  <c r="BY182" i="11"/>
  <c r="BY197" i="11"/>
  <c r="BY235" i="11"/>
  <c r="BU102" i="11"/>
  <c r="BU72" i="11"/>
  <c r="BU95" i="11"/>
  <c r="BU80" i="11"/>
  <c r="BU120" i="11"/>
  <c r="BU167" i="11"/>
  <c r="BU192" i="11"/>
  <c r="BU200" i="11"/>
  <c r="BU224" i="11"/>
  <c r="BU193" i="11"/>
  <c r="BU219" i="11"/>
  <c r="BU133" i="11"/>
  <c r="BU79" i="11"/>
  <c r="BU87" i="11"/>
  <c r="BU96" i="11"/>
  <c r="BU189" i="11"/>
  <c r="BU213" i="11"/>
  <c r="BU184" i="11"/>
  <c r="BU191" i="11"/>
  <c r="BU216" i="11"/>
  <c r="BU235" i="11"/>
  <c r="BU201" i="11"/>
  <c r="BU231" i="11"/>
  <c r="AM128" i="10"/>
  <c r="CC177" i="11"/>
  <c r="F79" i="10"/>
  <c r="F67" i="10"/>
  <c r="AV116" i="11"/>
  <c r="L50" i="10"/>
  <c r="BB99" i="11"/>
  <c r="W23" i="10"/>
  <c r="BO72" i="11"/>
  <c r="BN72" i="11"/>
  <c r="BM72" i="11"/>
  <c r="Q32" i="10"/>
  <c r="BG81" i="11"/>
  <c r="AK53" i="10"/>
  <c r="E29" i="10"/>
  <c r="AU78" i="11"/>
  <c r="L77" i="10"/>
  <c r="BB126" i="11"/>
  <c r="T79" i="10"/>
  <c r="BJ128" i="11"/>
  <c r="F160" i="10"/>
  <c r="T135" i="10"/>
  <c r="BJ184" i="11"/>
  <c r="L162" i="10"/>
  <c r="Z23" i="10"/>
  <c r="W13" i="10"/>
  <c r="BM62" i="11"/>
  <c r="W65" i="10"/>
  <c r="BN114" i="11"/>
  <c r="Y46" i="10"/>
  <c r="W119" i="10"/>
  <c r="BS168" i="11"/>
  <c r="W120" i="10"/>
  <c r="BS169" i="11"/>
  <c r="U172" i="10"/>
  <c r="U170" i="10"/>
  <c r="AK122" i="10"/>
  <c r="CA171" i="11"/>
  <c r="AH77" i="10"/>
  <c r="AH75" i="10"/>
  <c r="W125" i="10"/>
  <c r="H170" i="10"/>
  <c r="AB170" i="10"/>
  <c r="T146" i="10"/>
  <c r="E155" i="10"/>
  <c r="W117" i="10"/>
  <c r="BQ166" i="11"/>
  <c r="BN166" i="11"/>
  <c r="BT166" i="11"/>
  <c r="AF113" i="10"/>
  <c r="W102" i="10"/>
  <c r="BN151" i="11"/>
  <c r="BM151" i="11"/>
  <c r="R76" i="10"/>
  <c r="BH125" i="11"/>
  <c r="AH71" i="10"/>
  <c r="AH69" i="10"/>
  <c r="AH67" i="10"/>
  <c r="L98" i="10"/>
  <c r="U30" i="10"/>
  <c r="AK68" i="10"/>
  <c r="AL100" i="10"/>
  <c r="AJ45" i="10"/>
  <c r="BZ94" i="11"/>
  <c r="E45" i="10"/>
  <c r="AU94" i="11"/>
  <c r="W54" i="10"/>
  <c r="W60" i="10"/>
  <c r="J56" i="10"/>
  <c r="AZ105" i="11"/>
  <c r="U29" i="10"/>
  <c r="F20" i="10"/>
  <c r="AV69" i="11"/>
  <c r="F19" i="10"/>
  <c r="AG18" i="10"/>
  <c r="BW67" i="11"/>
  <c r="AL34" i="10"/>
  <c r="AW232" i="11"/>
  <c r="CC236" i="11"/>
  <c r="AX200" i="11"/>
  <c r="BI174" i="11"/>
  <c r="AC186" i="10"/>
  <c r="U169" i="10"/>
  <c r="AF171" i="10"/>
  <c r="J178" i="10"/>
  <c r="W143" i="10"/>
  <c r="I189" i="11"/>
  <c r="I199" i="11"/>
  <c r="I196" i="11"/>
  <c r="I223" i="11"/>
  <c r="I191" i="11"/>
  <c r="I218" i="11"/>
  <c r="I207" i="11"/>
  <c r="I210" i="11"/>
  <c r="I226" i="11"/>
  <c r="I231" i="11"/>
  <c r="V134" i="10"/>
  <c r="BL183" i="11"/>
  <c r="AL147" i="10"/>
  <c r="AJ137" i="10"/>
  <c r="AM137" i="10"/>
  <c r="AO139" i="10"/>
  <c r="H139" i="10"/>
  <c r="Q139" i="10"/>
  <c r="E142" i="10"/>
  <c r="AO133" i="10"/>
  <c r="V120" i="10"/>
  <c r="AF117" i="10"/>
  <c r="I116" i="10"/>
  <c r="AN116" i="10"/>
  <c r="L115" i="10"/>
  <c r="AA112" i="10"/>
  <c r="AB112" i="10"/>
  <c r="L110" i="10"/>
  <c r="BB159" i="11"/>
  <c r="Y128" i="10"/>
  <c r="M128" i="10"/>
  <c r="X128" i="10"/>
  <c r="AF102" i="10"/>
  <c r="BV151" i="11"/>
  <c r="W90" i="10"/>
  <c r="BO139" i="11"/>
  <c r="K124" i="10"/>
  <c r="AA124" i="10"/>
  <c r="AB124" i="10"/>
  <c r="AM102" i="10"/>
  <c r="I101" i="10"/>
  <c r="K101" i="10"/>
  <c r="J101" i="10"/>
  <c r="AZ150" i="11"/>
  <c r="Z90" i="10"/>
  <c r="W79" i="10"/>
  <c r="BO128" i="11"/>
  <c r="V72" i="10"/>
  <c r="W71" i="10"/>
  <c r="BN120" i="11"/>
  <c r="BS120" i="11"/>
  <c r="Y69" i="10"/>
  <c r="AE150" i="10"/>
  <c r="I76" i="10"/>
  <c r="J70" i="10"/>
  <c r="AZ119" i="11"/>
  <c r="AH38" i="10"/>
  <c r="BX87" i="11"/>
  <c r="S91" i="10"/>
  <c r="R48" i="10"/>
  <c r="AH40" i="10"/>
  <c r="O105" i="10"/>
  <c r="BE154" i="11"/>
  <c r="AI105" i="10"/>
  <c r="E17" i="10"/>
  <c r="W100" i="10"/>
  <c r="P100" i="10"/>
  <c r="Q92" i="10"/>
  <c r="W51" i="10"/>
  <c r="BN100" i="11"/>
  <c r="Z45" i="10"/>
  <c r="Y144" i="10"/>
  <c r="F54" i="10"/>
  <c r="AV103" i="11"/>
  <c r="AP42" i="10"/>
  <c r="M42" i="10"/>
  <c r="W41" i="10"/>
  <c r="AN50" i="10"/>
  <c r="AE49" i="10"/>
  <c r="O26" i="10"/>
  <c r="Y24" i="10"/>
  <c r="AH19" i="10"/>
  <c r="AH18" i="10"/>
  <c r="AJ15" i="10"/>
  <c r="F7" i="10"/>
  <c r="F6" i="10"/>
  <c r="K33" i="10"/>
  <c r="AF31" i="10"/>
  <c r="AL85" i="10"/>
  <c r="CB134" i="11"/>
  <c r="AG63" i="10"/>
  <c r="BW112" i="11"/>
  <c r="T63" i="10"/>
  <c r="P59" i="10"/>
  <c r="AM83" i="10"/>
  <c r="AD83" i="10"/>
  <c r="AV232" i="11"/>
  <c r="BC232" i="11"/>
  <c r="AY236" i="11"/>
  <c r="AX231" i="11"/>
  <c r="AW201" i="11"/>
  <c r="AW235" i="11"/>
  <c r="AV226" i="11"/>
  <c r="AV213" i="11"/>
  <c r="BP189" i="11"/>
  <c r="BM179" i="11"/>
  <c r="AX174" i="11"/>
  <c r="BA161" i="11"/>
  <c r="BL146" i="11"/>
  <c r="BP139" i="11"/>
  <c r="M177" i="10"/>
  <c r="AN179" i="10"/>
  <c r="U185" i="10"/>
  <c r="N181" i="10"/>
  <c r="AL187" i="10"/>
  <c r="AF180" i="10"/>
  <c r="L180" i="10"/>
  <c r="AD180" i="10"/>
  <c r="AD166" i="10"/>
  <c r="V172" i="10"/>
  <c r="AC149" i="10"/>
  <c r="AJ175" i="10"/>
  <c r="AC161" i="10"/>
  <c r="AG156" i="10"/>
  <c r="V184" i="10"/>
  <c r="U184" i="10"/>
  <c r="S184" i="10"/>
  <c r="O184" i="10"/>
  <c r="AK136" i="10"/>
  <c r="CA189" i="11"/>
  <c r="CA188" i="11"/>
  <c r="CA196" i="11"/>
  <c r="CA215" i="11"/>
  <c r="CA192" i="11"/>
  <c r="CA207" i="11"/>
  <c r="CA236" i="11"/>
  <c r="CA206" i="11"/>
  <c r="CA197" i="11"/>
  <c r="CA233" i="11"/>
  <c r="CA202" i="11"/>
  <c r="L136" i="10"/>
  <c r="BB213" i="11"/>
  <c r="BB190" i="11"/>
  <c r="BB216" i="11"/>
  <c r="BB215" i="11"/>
  <c r="BB224" i="11"/>
  <c r="BB201" i="11"/>
  <c r="Y140" i="10"/>
  <c r="W174" i="10"/>
  <c r="AJ157" i="10"/>
  <c r="AO152" i="10"/>
  <c r="S147" i="10"/>
  <c r="T139" i="10"/>
  <c r="AA139" i="10"/>
  <c r="Y139" i="10"/>
  <c r="L155" i="10"/>
  <c r="AK155" i="10"/>
  <c r="F138" i="10"/>
  <c r="Q138" i="10"/>
  <c r="N133" i="10"/>
  <c r="O133" i="10"/>
  <c r="AP131" i="10"/>
  <c r="N131" i="10"/>
  <c r="R131" i="10"/>
  <c r="S129" i="10"/>
  <c r="AH110" i="10"/>
  <c r="BX159" i="11"/>
  <c r="Q110" i="10"/>
  <c r="BG159" i="11"/>
  <c r="O110" i="10"/>
  <c r="P133" i="10"/>
  <c r="U142" i="10"/>
  <c r="P142" i="10"/>
  <c r="J118" i="10"/>
  <c r="AZ167" i="11"/>
  <c r="AK116" i="10"/>
  <c r="AB115" i="10"/>
  <c r="AK114" i="10"/>
  <c r="L113" i="10"/>
  <c r="AG124" i="10"/>
  <c r="Z88" i="10"/>
  <c r="T88" i="10"/>
  <c r="AC80" i="10"/>
  <c r="G78" i="10"/>
  <c r="AI76" i="10"/>
  <c r="Z71" i="10"/>
  <c r="G69" i="10"/>
  <c r="AI67" i="10"/>
  <c r="Z108" i="10"/>
  <c r="O102" i="10"/>
  <c r="J102" i="10"/>
  <c r="AZ151" i="11"/>
  <c r="T102" i="10"/>
  <c r="Y98" i="10"/>
  <c r="S71" i="10"/>
  <c r="AL130" i="10"/>
  <c r="AM130" i="10"/>
  <c r="T84" i="10"/>
  <c r="BJ133" i="11"/>
  <c r="W91" i="10"/>
  <c r="Q91" i="10"/>
  <c r="BG140" i="11"/>
  <c r="AJ84" i="10"/>
  <c r="BZ133" i="11"/>
  <c r="AK84" i="10"/>
  <c r="CA133" i="11"/>
  <c r="G48" i="10"/>
  <c r="AA40" i="10"/>
  <c r="Q40" i="10"/>
  <c r="BG89" i="11"/>
  <c r="M100" i="10"/>
  <c r="AJ93" i="10"/>
  <c r="I144" i="10"/>
  <c r="Z144" i="10"/>
  <c r="AN62" i="10"/>
  <c r="U62" i="10"/>
  <c r="AB62" i="10"/>
  <c r="Z62" i="10"/>
  <c r="AG54" i="10"/>
  <c r="T54" i="10"/>
  <c r="BJ103" i="11"/>
  <c r="L42" i="10"/>
  <c r="X42" i="10"/>
  <c r="Y42" i="10"/>
  <c r="W42" i="10"/>
  <c r="BN91" i="11"/>
  <c r="BQ91" i="11"/>
  <c r="O41" i="10"/>
  <c r="AG60" i="10"/>
  <c r="BW109" i="11"/>
  <c r="T60" i="10"/>
  <c r="AH52" i="10"/>
  <c r="R52" i="10"/>
  <c r="T50" i="10"/>
  <c r="Q41" i="10"/>
  <c r="AB29" i="10"/>
  <c r="F23" i="10"/>
  <c r="H22" i="10"/>
  <c r="AH21" i="10"/>
  <c r="R20" i="10"/>
  <c r="S19" i="10"/>
  <c r="T18" i="10"/>
  <c r="F16" i="10"/>
  <c r="AH15" i="10"/>
  <c r="AH14" i="10"/>
  <c r="H14" i="10"/>
  <c r="AH13" i="10"/>
  <c r="AH12" i="10"/>
  <c r="AH11" i="10"/>
  <c r="AH10" i="10"/>
  <c r="L10" i="10"/>
  <c r="AP9" i="10"/>
  <c r="AM37" i="10"/>
  <c r="CC86" i="11"/>
  <c r="AP35" i="10"/>
  <c r="AA34" i="10"/>
  <c r="O34" i="10"/>
  <c r="U33" i="10"/>
  <c r="N33" i="10"/>
  <c r="M31" i="10"/>
  <c r="AO31" i="10"/>
  <c r="I85" i="10"/>
  <c r="AJ85" i="10"/>
  <c r="AE33" i="10"/>
  <c r="K63" i="10"/>
  <c r="P61" i="10"/>
  <c r="J55" i="10"/>
  <c r="L59" i="10"/>
  <c r="BB108" i="11"/>
  <c r="AO59" i="10"/>
  <c r="R59" i="10"/>
  <c r="BH108" i="11"/>
  <c r="X83" i="10"/>
  <c r="AY234" i="11"/>
  <c r="AX234" i="11"/>
  <c r="BH233" i="11"/>
  <c r="BM227" i="11"/>
  <c r="BB225" i="11"/>
  <c r="AY214" i="11"/>
  <c r="BT203" i="11"/>
  <c r="BM222" i="11"/>
  <c r="CC217" i="11"/>
  <c r="BB235" i="11"/>
  <c r="I205" i="11"/>
  <c r="BO205" i="11"/>
  <c r="BC202" i="11"/>
  <c r="CA187" i="11"/>
  <c r="BT185" i="11"/>
  <c r="BI226" i="11"/>
  <c r="BD226" i="11"/>
  <c r="CA218" i="11"/>
  <c r="AV218" i="11"/>
  <c r="AV210" i="11"/>
  <c r="BA191" i="11"/>
  <c r="BS185" i="11"/>
  <c r="BK229" i="11"/>
  <c r="BK200" i="11"/>
  <c r="AW191" i="11"/>
  <c r="BM223" i="11"/>
  <c r="CA223" i="11"/>
  <c r="AW197" i="11"/>
  <c r="CC196" i="11"/>
  <c r="AV199" i="11"/>
  <c r="BD199" i="11"/>
  <c r="I228" i="11"/>
  <c r="BC228" i="11"/>
  <c r="BH184" i="11"/>
  <c r="BI178" i="11"/>
  <c r="CC190" i="11"/>
  <c r="BC188" i="11"/>
  <c r="BM213" i="11"/>
  <c r="BD213" i="11"/>
  <c r="BH179" i="11"/>
  <c r="BD179" i="11"/>
  <c r="BD175" i="11"/>
  <c r="BH174" i="11"/>
  <c r="BG170" i="11"/>
  <c r="BP177" i="11"/>
  <c r="BH177" i="11"/>
  <c r="BD177" i="11"/>
  <c r="CC142" i="11"/>
  <c r="AZ141" i="11"/>
  <c r="BH137" i="11"/>
  <c r="BC206" i="11"/>
  <c r="CC206" i="11"/>
  <c r="BU169" i="11"/>
  <c r="BG142" i="11"/>
  <c r="BM181" i="11"/>
  <c r="BH170" i="11"/>
  <c r="AX141" i="11"/>
  <c r="AX137" i="11"/>
  <c r="AX135" i="11"/>
  <c r="BB183" i="11"/>
  <c r="BU181" i="11"/>
  <c r="BT168" i="11"/>
  <c r="AX149" i="11"/>
  <c r="BU145" i="11"/>
  <c r="BM208" i="11"/>
  <c r="BT208" i="11"/>
  <c r="AU155" i="11"/>
  <c r="BS151" i="11"/>
  <c r="CC172" i="11"/>
  <c r="BL172" i="11"/>
  <c r="BI159" i="11"/>
  <c r="BP159" i="11"/>
  <c r="BY150" i="11"/>
  <c r="AY124" i="11"/>
  <c r="BB116" i="11"/>
  <c r="BW100" i="11"/>
  <c r="AW99" i="11"/>
  <c r="BI87" i="11"/>
  <c r="AV84" i="11"/>
  <c r="BP84" i="11"/>
  <c r="BL73" i="11"/>
  <c r="AU67" i="11"/>
  <c r="BN56" i="11"/>
  <c r="BP123" i="11"/>
  <c r="BY107" i="11"/>
  <c r="AX113" i="11"/>
  <c r="BP113" i="11"/>
  <c r="BI108" i="11"/>
  <c r="AV105" i="11"/>
  <c r="BU101" i="11"/>
  <c r="BV95" i="11"/>
  <c r="CB81" i="11"/>
  <c r="AW63" i="11"/>
  <c r="AW61" i="11"/>
  <c r="BZ57" i="11"/>
  <c r="BP91" i="11"/>
  <c r="BD118" i="11"/>
  <c r="BS77" i="11"/>
  <c r="AU125" i="11"/>
  <c r="AZ125" i="11"/>
  <c r="AX101" i="11"/>
  <c r="CB120" i="11"/>
  <c r="AY77" i="11"/>
  <c r="BQ67" i="11"/>
  <c r="BU180" i="11"/>
  <c r="BM119" i="11"/>
  <c r="BP114" i="11"/>
  <c r="AZ106" i="11"/>
  <c r="CA90" i="11"/>
  <c r="AW89" i="11"/>
  <c r="BZ82" i="11"/>
  <c r="AY82" i="11"/>
  <c r="BG74" i="11"/>
  <c r="BS72" i="11"/>
  <c r="BK69" i="11"/>
  <c r="BP62" i="11"/>
  <c r="BH55" i="11"/>
  <c r="BW131" i="11"/>
  <c r="BD119" i="11"/>
  <c r="CB119" i="11"/>
  <c r="BZ87" i="11"/>
  <c r="BX116" i="11"/>
  <c r="BO52" i="11"/>
  <c r="AE49" i="11"/>
  <c r="AD85" i="10"/>
  <c r="V85" i="10"/>
  <c r="AE85" i="10"/>
  <c r="G63" i="10"/>
  <c r="AJ61" i="10"/>
  <c r="AK61" i="10"/>
  <c r="AH59" i="10"/>
  <c r="Q59" i="10"/>
  <c r="AP59" i="10"/>
  <c r="AK59" i="10"/>
  <c r="AI59" i="10"/>
  <c r="M53" i="10"/>
  <c r="AG53" i="10"/>
  <c r="T53" i="10"/>
  <c r="AH83" i="10"/>
  <c r="F83" i="10"/>
  <c r="J83" i="10"/>
  <c r="V83" i="10"/>
  <c r="AA83" i="10"/>
  <c r="Q83" i="10"/>
  <c r="M58" i="10"/>
  <c r="AF58" i="10"/>
  <c r="S58" i="10"/>
  <c r="CB198" i="11"/>
  <c r="BJ191" i="11"/>
  <c r="BE186" i="11"/>
  <c r="BJ199" i="11"/>
  <c r="CB221" i="11"/>
  <c r="BJ213" i="11"/>
  <c r="BJ208" i="11"/>
  <c r="BN132" i="11"/>
  <c r="BV171" i="11"/>
  <c r="BG113" i="11"/>
  <c r="AC52" i="11"/>
  <c r="C47" i="25"/>
  <c r="BZ110" i="11"/>
  <c r="CB104" i="11"/>
  <c r="BB96" i="11"/>
  <c r="BW88" i="11"/>
  <c r="BO133" i="11"/>
  <c r="BE120" i="11"/>
  <c r="AU71" i="11"/>
  <c r="BQ52" i="11"/>
  <c r="AG49" i="11"/>
  <c r="BX76" i="11"/>
  <c r="BG52" i="11"/>
  <c r="W49" i="11"/>
  <c r="V55" i="10"/>
  <c r="P9" i="10"/>
  <c r="Q51" i="10"/>
  <c r="I33" i="10"/>
  <c r="S50" i="10"/>
  <c r="G14" i="10"/>
  <c r="R50" i="10"/>
  <c r="U37" i="10"/>
  <c r="I24" i="10"/>
  <c r="N52" i="10"/>
  <c r="G27" i="10"/>
  <c r="F41" i="10"/>
  <c r="Q19" i="10"/>
  <c r="M90" i="10"/>
  <c r="S13" i="10"/>
  <c r="R27" i="10"/>
  <c r="R25" i="10"/>
  <c r="I84" i="10"/>
  <c r="G26" i="10"/>
  <c r="M49" i="10"/>
  <c r="H27" i="10"/>
  <c r="S49" i="10"/>
  <c r="G21" i="10"/>
  <c r="S29" i="10"/>
  <c r="L40" i="10"/>
  <c r="V65" i="10"/>
  <c r="AR5" i="9"/>
  <c r="AL5" i="10" s="1"/>
  <c r="W5" i="9"/>
  <c r="Q5" i="10" s="1"/>
  <c r="O5" i="9"/>
  <c r="I5" i="10" s="1"/>
  <c r="AU5" i="9"/>
  <c r="AO5" i="10" s="1"/>
  <c r="AL5" i="9"/>
  <c r="AF5" i="10" s="1"/>
  <c r="AB5" i="9"/>
  <c r="V5" i="10" s="1"/>
  <c r="S5" i="9"/>
  <c r="M5" i="10" s="1"/>
  <c r="I5" i="9"/>
  <c r="I54" i="11" s="1"/>
  <c r="AT5" i="9"/>
  <c r="AN5" i="10" s="1"/>
  <c r="AA5" i="9"/>
  <c r="U5" i="10" s="1"/>
  <c r="R5" i="9"/>
  <c r="L5" i="10" s="1"/>
  <c r="H5" i="9"/>
  <c r="H54" i="11" s="1"/>
  <c r="A183" i="10"/>
  <c r="A181" i="10"/>
  <c r="A179" i="10"/>
  <c r="A177" i="10"/>
  <c r="A175" i="10"/>
  <c r="A173" i="10"/>
  <c r="A171" i="10"/>
  <c r="A169" i="10"/>
  <c r="A167" i="10"/>
  <c r="A165" i="10"/>
  <c r="A163" i="10"/>
  <c r="AS5" i="9"/>
  <c r="AM5" i="10" s="1"/>
  <c r="Z5" i="9"/>
  <c r="T5" i="10" s="1"/>
  <c r="Q5" i="9"/>
  <c r="K5" i="10" s="1"/>
  <c r="G5" i="9"/>
  <c r="AN5" i="9"/>
  <c r="AH5" i="10" s="1"/>
  <c r="U5" i="9"/>
  <c r="O5" i="10" s="1"/>
  <c r="L5" i="9"/>
  <c r="F5" i="10" s="1"/>
  <c r="AQ5" i="9"/>
  <c r="AK5" i="10" s="1"/>
  <c r="P5" i="9"/>
  <c r="J5" i="10" s="1"/>
  <c r="A159" i="10"/>
  <c r="AP5" i="9"/>
  <c r="AJ5" i="10" s="1"/>
  <c r="AO5" i="9"/>
  <c r="AI5" i="10" s="1"/>
  <c r="Y5" i="9"/>
  <c r="S5" i="10" s="1"/>
  <c r="A170" i="10"/>
  <c r="V5" i="9"/>
  <c r="P5" i="10" s="1"/>
  <c r="A186" i="10"/>
  <c r="A161" i="10"/>
  <c r="M5" i="9"/>
  <c r="G5" i="10" s="1"/>
  <c r="A187" i="10"/>
  <c r="A185" i="10"/>
  <c r="AM5" i="9"/>
  <c r="AG5" i="10" s="1"/>
  <c r="X5" i="9"/>
  <c r="R5" i="10" s="1"/>
  <c r="A155" i="10"/>
  <c r="T5" i="9"/>
  <c r="N5" i="10" s="1"/>
  <c r="A184" i="10"/>
  <c r="A156" i="10"/>
  <c r="A150" i="10"/>
  <c r="A146" i="10"/>
  <c r="N5" i="9"/>
  <c r="H5" i="10" s="1"/>
  <c r="A172" i="10"/>
  <c r="A148" i="10"/>
  <c r="AV5" i="9"/>
  <c r="AP5" i="10" s="1"/>
  <c r="A117" i="10"/>
  <c r="A144" i="10"/>
  <c r="A142" i="10"/>
  <c r="A139" i="10"/>
  <c r="K5" i="9"/>
  <c r="E5" i="10" s="1"/>
  <c r="A135" i="10"/>
  <c r="A125" i="10"/>
  <c r="A119" i="10"/>
  <c r="A110" i="10"/>
  <c r="A107" i="10"/>
  <c r="A102" i="10"/>
  <c r="A99" i="10"/>
  <c r="A94" i="10"/>
  <c r="A91" i="10"/>
  <c r="A86" i="10"/>
  <c r="A83" i="10"/>
  <c r="A78" i="10"/>
  <c r="A75" i="10"/>
  <c r="A70" i="10"/>
  <c r="A67" i="10"/>
  <c r="A126" i="10"/>
  <c r="A62" i="10"/>
  <c r="A112" i="10"/>
  <c r="A109" i="10"/>
  <c r="A104" i="10"/>
  <c r="A101" i="10"/>
  <c r="A96" i="10"/>
  <c r="A93" i="10"/>
  <c r="A88" i="10"/>
  <c r="A85" i="10"/>
  <c r="A80" i="10"/>
  <c r="A77" i="10"/>
  <c r="A72" i="10"/>
  <c r="A69" i="10"/>
  <c r="A64" i="10"/>
  <c r="A106" i="10"/>
  <c r="A98" i="10"/>
  <c r="A90" i="10"/>
  <c r="A82" i="10"/>
  <c r="A74" i="10"/>
  <c r="A66" i="10"/>
  <c r="BX230" i="11"/>
  <c r="BS230" i="11"/>
  <c r="BK230" i="11"/>
  <c r="BC230" i="11"/>
  <c r="AU230" i="11"/>
  <c r="A138" i="10"/>
  <c r="A137" i="10"/>
  <c r="A58" i="10"/>
  <c r="A56" i="10"/>
  <c r="A52" i="10"/>
  <c r="A37" i="10"/>
  <c r="A28" i="10"/>
  <c r="BW230" i="11"/>
  <c r="BJ230" i="11"/>
  <c r="BB230" i="11"/>
  <c r="A145" i="10"/>
  <c r="A115" i="10"/>
  <c r="A105" i="10"/>
  <c r="A97" i="10"/>
  <c r="A89" i="10"/>
  <c r="A81" i="10"/>
  <c r="A73" i="10"/>
  <c r="A65" i="10"/>
  <c r="BV230" i="11"/>
  <c r="BQ230" i="11"/>
  <c r="BI230" i="11"/>
  <c r="BA230" i="11"/>
  <c r="I230" i="11"/>
  <c r="A178" i="10"/>
  <c r="A40" i="10"/>
  <c r="BY234" i="11"/>
  <c r="BT234" i="11"/>
  <c r="BD234" i="11"/>
  <c r="BO233" i="11"/>
  <c r="AY233" i="11"/>
  <c r="CC232" i="11"/>
  <c r="BH232" i="11"/>
  <c r="H232" i="11"/>
  <c r="CB230" i="11"/>
  <c r="BG230" i="11"/>
  <c r="G230" i="11"/>
  <c r="H222" i="11"/>
  <c r="H214" i="11"/>
  <c r="CA212" i="11"/>
  <c r="BN212" i="11"/>
  <c r="BF212" i="11"/>
  <c r="AX212" i="11"/>
  <c r="CA204" i="11"/>
  <c r="BN204" i="11"/>
  <c r="BF204" i="11"/>
  <c r="AX204" i="11"/>
  <c r="BX201" i="11"/>
  <c r="BS201" i="11"/>
  <c r="A103" i="10"/>
  <c r="A87" i="10"/>
  <c r="A71" i="10"/>
  <c r="A32" i="10"/>
  <c r="BX234" i="11"/>
  <c r="BS234" i="11"/>
  <c r="BC234" i="11"/>
  <c r="BK233" i="11"/>
  <c r="AU233" i="11"/>
  <c r="CA232" i="11"/>
  <c r="BF232" i="11"/>
  <c r="CA230" i="11"/>
  <c r="BF230" i="11"/>
  <c r="G222" i="11"/>
  <c r="A149" i="10"/>
  <c r="A108" i="10"/>
  <c r="A92" i="10"/>
  <c r="A76" i="10"/>
  <c r="A33" i="10"/>
  <c r="BP234" i="11"/>
  <c r="AZ234" i="11"/>
  <c r="BI233" i="11"/>
  <c r="I233" i="11"/>
  <c r="BV232" i="11"/>
  <c r="BQ232" i="11"/>
  <c r="BA232" i="11"/>
  <c r="BP230" i="11"/>
  <c r="AZ230" i="11"/>
  <c r="BX212" i="11"/>
  <c r="BS212" i="11"/>
  <c r="BK212" i="11"/>
  <c r="BC212" i="11"/>
  <c r="AU212" i="11"/>
  <c r="BW211" i="11"/>
  <c r="BJ211" i="11"/>
  <c r="BB211" i="11"/>
  <c r="CC209" i="11"/>
  <c r="BP209" i="11"/>
  <c r="BH209" i="11"/>
  <c r="AZ209" i="11"/>
  <c r="H209" i="11"/>
  <c r="A54" i="10"/>
  <c r="BL236" i="11"/>
  <c r="AV236" i="11"/>
  <c r="BJ234" i="11"/>
  <c r="BW233" i="11"/>
  <c r="BB233" i="11"/>
  <c r="BJ232" i="11"/>
  <c r="BL230" i="11"/>
  <c r="AV230" i="11"/>
  <c r="BY227" i="11"/>
  <c r="BO227" i="11"/>
  <c r="BG227" i="11"/>
  <c r="AY227" i="11"/>
  <c r="G227" i="11"/>
  <c r="BW222" i="11"/>
  <c r="BJ222" i="11"/>
  <c r="BB222" i="11"/>
  <c r="CC220" i="11"/>
  <c r="BP220" i="11"/>
  <c r="BH220" i="11"/>
  <c r="AZ220" i="11"/>
  <c r="H220" i="11"/>
  <c r="CB219" i="11"/>
  <c r="BO219" i="11"/>
  <c r="BG219" i="11"/>
  <c r="AY219" i="11"/>
  <c r="G219" i="11"/>
  <c r="BW214" i="11"/>
  <c r="BJ214" i="11"/>
  <c r="BB214" i="11"/>
  <c r="CC212" i="11"/>
  <c r="BP212" i="11"/>
  <c r="BH212" i="11"/>
  <c r="AZ212" i="11"/>
  <c r="H212" i="11"/>
  <c r="G211" i="11"/>
  <c r="CC204" i="11"/>
  <c r="BP204" i="11"/>
  <c r="BH204" i="11"/>
  <c r="AZ204" i="11"/>
  <c r="H204" i="11"/>
  <c r="A100" i="10"/>
  <c r="A68" i="10"/>
  <c r="A46" i="10"/>
  <c r="BN236" i="11"/>
  <c r="BB234" i="11"/>
  <c r="BV233" i="11"/>
  <c r="BQ233" i="11"/>
  <c r="I232" i="11"/>
  <c r="BA231" i="11"/>
  <c r="BN230" i="11"/>
  <c r="CA229" i="11"/>
  <c r="BZ227" i="11"/>
  <c r="BP227" i="11"/>
  <c r="AZ227" i="11"/>
  <c r="BO225" i="11"/>
  <c r="AY225" i="11"/>
  <c r="CA222" i="11"/>
  <c r="BF222" i="11"/>
  <c r="CB220" i="11"/>
  <c r="BG220" i="11"/>
  <c r="G220" i="11"/>
  <c r="BP219" i="11"/>
  <c r="AZ219" i="11"/>
  <c r="BO217" i="11"/>
  <c r="AY217" i="11"/>
  <c r="CA214" i="11"/>
  <c r="BF214" i="11"/>
  <c r="CB212" i="11"/>
  <c r="BG212" i="11"/>
  <c r="G212" i="11"/>
  <c r="BP211" i="11"/>
  <c r="AZ211" i="11"/>
  <c r="BO209" i="11"/>
  <c r="AY209" i="11"/>
  <c r="BW204" i="11"/>
  <c r="BK204" i="11"/>
  <c r="AY204" i="11"/>
  <c r="BS203" i="11"/>
  <c r="BH203" i="11"/>
  <c r="BK201" i="11"/>
  <c r="AZ201" i="11"/>
  <c r="A121" i="10"/>
  <c r="A16" i="10"/>
  <c r="BM236" i="11"/>
  <c r="AV234" i="11"/>
  <c r="BJ233" i="11"/>
  <c r="BW232" i="11"/>
  <c r="AW231" i="11"/>
  <c r="BH230" i="11"/>
  <c r="BX229" i="11"/>
  <c r="BS229" i="11"/>
  <c r="BX227" i="11"/>
  <c r="BN227" i="11"/>
  <c r="AX227" i="11"/>
  <c r="G226" i="11"/>
  <c r="BN225" i="11"/>
  <c r="AX225" i="11"/>
  <c r="BY222" i="11"/>
  <c r="BT222" i="11"/>
  <c r="BD222" i="11"/>
  <c r="BY220" i="11"/>
  <c r="BT220" i="11"/>
  <c r="BD220" i="11"/>
  <c r="BN219" i="11"/>
  <c r="AX219" i="11"/>
  <c r="G218" i="11"/>
  <c r="BN217" i="11"/>
  <c r="AX217" i="11"/>
  <c r="BY214" i="11"/>
  <c r="BT214" i="11"/>
  <c r="BD214" i="11"/>
  <c r="BY212" i="11"/>
  <c r="BT212" i="11"/>
  <c r="BD212" i="11"/>
  <c r="BN211" i="11"/>
  <c r="AX211" i="11"/>
  <c r="G210" i="11"/>
  <c r="BN209" i="11"/>
  <c r="AX209" i="11"/>
  <c r="BV204" i="11"/>
  <c r="BJ204" i="11"/>
  <c r="AV204" i="11"/>
  <c r="BF203" i="11"/>
  <c r="I203" i="11"/>
  <c r="BI201" i="11"/>
  <c r="AY201" i="11"/>
  <c r="A95" i="10"/>
  <c r="A63" i="10"/>
  <c r="BJ236" i="11"/>
  <c r="AU234" i="11"/>
  <c r="BG233" i="11"/>
  <c r="BP232" i="11"/>
  <c r="CC231" i="11"/>
  <c r="H231" i="11"/>
  <c r="BD230" i="11"/>
  <c r="BM229" i="11"/>
  <c r="BK227" i="11"/>
  <c r="AU227" i="11"/>
  <c r="BL225" i="11"/>
  <c r="AV225" i="11"/>
  <c r="BX222" i="11"/>
  <c r="BS222" i="11"/>
  <c r="BC222" i="11"/>
  <c r="BW220" i="11"/>
  <c r="BB220" i="11"/>
  <c r="BK219" i="11"/>
  <c r="AU219" i="11"/>
  <c r="BL217" i="11"/>
  <c r="AV217" i="11"/>
  <c r="BX214" i="11"/>
  <c r="BS214" i="11"/>
  <c r="BC214" i="11"/>
  <c r="BW212" i="11"/>
  <c r="BB212" i="11"/>
  <c r="BK211" i="11"/>
  <c r="AU211" i="11"/>
  <c r="BL209" i="11"/>
  <c r="AV209" i="11"/>
  <c r="BT204" i="11"/>
  <c r="BI204" i="11"/>
  <c r="AU204" i="11"/>
  <c r="CC203" i="11"/>
  <c r="BQ203" i="11"/>
  <c r="BC203" i="11"/>
  <c r="H203" i="11"/>
  <c r="BT201" i="11"/>
  <c r="BH201" i="11"/>
  <c r="AX201" i="11"/>
  <c r="A111" i="10"/>
  <c r="A79" i="10"/>
  <c r="BK234" i="11"/>
  <c r="CB233" i="11"/>
  <c r="G233" i="11"/>
  <c r="AZ232" i="11"/>
  <c r="BH231" i="11"/>
  <c r="BY230" i="11"/>
  <c r="BT230" i="11"/>
  <c r="CC227" i="11"/>
  <c r="BT227" i="11"/>
  <c r="BC227" i="11"/>
  <c r="BY225" i="11"/>
  <c r="BT225" i="11"/>
  <c r="BD225" i="11"/>
  <c r="BK222" i="11"/>
  <c r="AU222" i="11"/>
  <c r="BJ220" i="11"/>
  <c r="BX219" i="11"/>
  <c r="BS219" i="11"/>
  <c r="BC219" i="11"/>
  <c r="BM218" i="11"/>
  <c r="AW218" i="11"/>
  <c r="BY217" i="11"/>
  <c r="BT217" i="11"/>
  <c r="BD217" i="11"/>
  <c r="BM216" i="11"/>
  <c r="AW216" i="11"/>
  <c r="BK214" i="11"/>
  <c r="AU214" i="11"/>
  <c r="BJ212" i="11"/>
  <c r="BX211" i="11"/>
  <c r="BS211" i="11"/>
  <c r="BC211" i="11"/>
  <c r="BM210" i="11"/>
  <c r="AW210" i="11"/>
  <c r="BY209" i="11"/>
  <c r="BT209" i="11"/>
  <c r="BD209" i="11"/>
  <c r="BT207" i="11"/>
  <c r="BF207" i="11"/>
  <c r="BT205" i="11"/>
  <c r="BH205" i="11"/>
  <c r="AU205" i="11"/>
  <c r="BY204" i="11"/>
  <c r="BO204" i="11"/>
  <c r="BB204" i="11"/>
  <c r="BV203" i="11"/>
  <c r="BJ203" i="11"/>
  <c r="AX203" i="11"/>
  <c r="BG202" i="11"/>
  <c r="I202" i="11"/>
  <c r="BY201" i="11"/>
  <c r="BN201" i="11"/>
  <c r="BC201" i="11"/>
  <c r="H201" i="11"/>
  <c r="BT198" i="11"/>
  <c r="BK198" i="11"/>
  <c r="BB198" i="11"/>
  <c r="I198" i="11"/>
  <c r="BV195" i="11"/>
  <c r="BQ195" i="11"/>
  <c r="BI195" i="11"/>
  <c r="BA195" i="11"/>
  <c r="I195" i="11"/>
  <c r="CC194" i="11"/>
  <c r="BP194" i="11"/>
  <c r="BH194" i="11"/>
  <c r="AZ194" i="11"/>
  <c r="H194" i="11"/>
  <c r="CB193" i="11"/>
  <c r="BO193" i="11"/>
  <c r="BG193" i="11"/>
  <c r="AY193" i="11"/>
  <c r="G193" i="11"/>
  <c r="BV187" i="11"/>
  <c r="BQ187" i="11"/>
  <c r="BI187" i="11"/>
  <c r="BA187" i="11"/>
  <c r="I187" i="11"/>
  <c r="CC186" i="11"/>
  <c r="BP186" i="11"/>
  <c r="BH186" i="11"/>
  <c r="AZ186" i="11"/>
  <c r="H186" i="11"/>
  <c r="CB185" i="11"/>
  <c r="BO185" i="11"/>
  <c r="BG185" i="11"/>
  <c r="AY185" i="11"/>
  <c r="G185" i="11"/>
  <c r="A60" i="10"/>
  <c r="A34" i="10"/>
  <c r="A12" i="10"/>
  <c r="BY236" i="11"/>
  <c r="BT236" i="11"/>
  <c r="BA235" i="11"/>
  <c r="BH234" i="11"/>
  <c r="BX233" i="11"/>
  <c r="BS233" i="11"/>
  <c r="AX232" i="11"/>
  <c r="BG231" i="11"/>
  <c r="BO230" i="11"/>
  <c r="CB229" i="11"/>
  <c r="CA227" i="11"/>
  <c r="BQ227" i="11"/>
  <c r="BA227" i="11"/>
  <c r="BJ226" i="11"/>
  <c r="BV225" i="11"/>
  <c r="BQ225" i="11"/>
  <c r="BA225" i="11"/>
  <c r="BK224" i="11"/>
  <c r="AU224" i="11"/>
  <c r="BI222" i="11"/>
  <c r="I222" i="11"/>
  <c r="BI220" i="11"/>
  <c r="I220" i="11"/>
  <c r="BV219" i="11"/>
  <c r="BQ219" i="11"/>
  <c r="BA219" i="11"/>
  <c r="BJ218" i="11"/>
  <c r="BV217" i="11"/>
  <c r="BQ217" i="11"/>
  <c r="BA217" i="11"/>
  <c r="BK216" i="11"/>
  <c r="AU216" i="11"/>
  <c r="BI214" i="11"/>
  <c r="I214" i="11"/>
  <c r="BI212" i="11"/>
  <c r="I212" i="11"/>
  <c r="BV211" i="11"/>
  <c r="BQ211" i="11"/>
  <c r="BA211" i="11"/>
  <c r="BJ210" i="11"/>
  <c r="BV209" i="11"/>
  <c r="BQ209" i="11"/>
  <c r="BA209" i="11"/>
  <c r="CB207" i="11"/>
  <c r="BE207" i="11"/>
  <c r="G207" i="11"/>
  <c r="BS205" i="11"/>
  <c r="BE205" i="11"/>
  <c r="BX204" i="11"/>
  <c r="BL204" i="11"/>
  <c r="BA204" i="11"/>
  <c r="BI203" i="11"/>
  <c r="AU203" i="11"/>
  <c r="CC202" i="11"/>
  <c r="BQ202" i="11"/>
  <c r="BE202" i="11"/>
  <c r="H202" i="11"/>
  <c r="BV201" i="11"/>
  <c r="BL201" i="11"/>
  <c r="BA201" i="11"/>
  <c r="G201" i="11"/>
  <c r="CC198" i="11"/>
  <c r="BS198" i="11"/>
  <c r="BJ198" i="11"/>
  <c r="BA198" i="11"/>
  <c r="H198" i="11"/>
  <c r="CC195" i="11"/>
  <c r="BP195" i="11"/>
  <c r="BH195" i="11"/>
  <c r="AZ195" i="11"/>
  <c r="H195" i="11"/>
  <c r="CB194" i="11"/>
  <c r="BO194" i="11"/>
  <c r="BG194" i="11"/>
  <c r="AY194" i="11"/>
  <c r="G194" i="11"/>
  <c r="CA193" i="11"/>
  <c r="BN193" i="11"/>
  <c r="BF193" i="11"/>
  <c r="AX193" i="11"/>
  <c r="BY191" i="11"/>
  <c r="BT191" i="11"/>
  <c r="BL191" i="11"/>
  <c r="BD191" i="11"/>
  <c r="AV191" i="11"/>
  <c r="BK235" i="11"/>
  <c r="BN232" i="11"/>
  <c r="CC230" i="11"/>
  <c r="I227" i="11"/>
  <c r="BF225" i="11"/>
  <c r="BP224" i="11"/>
  <c r="A24" i="10"/>
  <c r="A20" i="10"/>
  <c r="BE235" i="11"/>
  <c r="CC234" i="11"/>
  <c r="BI232" i="11"/>
  <c r="BG229" i="11"/>
  <c r="A84" i="10"/>
  <c r="A29" i="10"/>
  <c r="AX236" i="11"/>
  <c r="BC233" i="11"/>
  <c r="BV231" i="11"/>
  <c r="BC229" i="11"/>
  <c r="BF227" i="11"/>
  <c r="BP226" i="11"/>
  <c r="AW236" i="11"/>
  <c r="BW234" i="11"/>
  <c r="BI227" i="11"/>
  <c r="AY226" i="11"/>
  <c r="BX224" i="11"/>
  <c r="AZ224" i="11"/>
  <c r="BN222" i="11"/>
  <c r="AV220" i="11"/>
  <c r="CA219" i="11"/>
  <c r="BH219" i="11"/>
  <c r="BC216" i="11"/>
  <c r="BU215" i="11"/>
  <c r="BA212" i="11"/>
  <c r="I211" i="11"/>
  <c r="BF209" i="11"/>
  <c r="BL207" i="11"/>
  <c r="BW205" i="11"/>
  <c r="BL205" i="11"/>
  <c r="CB204" i="11"/>
  <c r="CA203" i="11"/>
  <c r="CC201" i="11"/>
  <c r="AU201" i="11"/>
  <c r="BW198" i="11"/>
  <c r="BC198" i="11"/>
  <c r="BC195" i="11"/>
  <c r="BK194" i="11"/>
  <c r="I194" i="11"/>
  <c r="BA193" i="11"/>
  <c r="CB192" i="11"/>
  <c r="BI192" i="11"/>
  <c r="G192" i="11"/>
  <c r="AY191" i="11"/>
  <c r="A120" i="10"/>
  <c r="CB231" i="11"/>
  <c r="G231" i="11"/>
  <c r="H230" i="11"/>
  <c r="BG225" i="11"/>
  <c r="BA222" i="11"/>
  <c r="BW218" i="11"/>
  <c r="BO218" i="11"/>
  <c r="AX216" i="11"/>
  <c r="BN214" i="11"/>
  <c r="AV212" i="11"/>
  <c r="CA211" i="11"/>
  <c r="BH211" i="11"/>
  <c r="BG207" i="11"/>
  <c r="BJ205" i="11"/>
  <c r="BG204" i="11"/>
  <c r="BW203" i="11"/>
  <c r="BN203" i="11"/>
  <c r="BJ202" i="11"/>
  <c r="CA201" i="11"/>
  <c r="BP201" i="11"/>
  <c r="BN200" i="11"/>
  <c r="H200" i="11"/>
  <c r="BU198" i="11"/>
  <c r="AU198" i="11"/>
  <c r="BK197" i="11"/>
  <c r="BS195" i="11"/>
  <c r="AV195" i="11"/>
  <c r="BW194" i="11"/>
  <c r="BI194" i="11"/>
  <c r="BQ193" i="11"/>
  <c r="BG192" i="11"/>
  <c r="BB232" i="11"/>
  <c r="I229" i="11"/>
  <c r="H227" i="11"/>
  <c r="CA225" i="11"/>
  <c r="I225" i="11"/>
  <c r="AV222" i="11"/>
  <c r="BO220" i="11"/>
  <c r="AZ218" i="11"/>
  <c r="CB217" i="11"/>
  <c r="BI217" i="11"/>
  <c r="G217" i="11"/>
  <c r="BA214" i="11"/>
  <c r="BW210" i="11"/>
  <c r="BO210" i="11"/>
  <c r="AW207" i="11"/>
  <c r="AW205" i="11"/>
  <c r="BC204" i="11"/>
  <c r="BB203" i="11"/>
  <c r="BH202" i="11"/>
  <c r="BG201" i="11"/>
  <c r="BE200" i="11"/>
  <c r="BM198" i="11"/>
  <c r="CC197" i="11"/>
  <c r="BC197" i="11"/>
  <c r="BX196" i="11"/>
  <c r="BE196" i="11"/>
  <c r="BL195" i="11"/>
  <c r="BB194" i="11"/>
  <c r="BQ235" i="11"/>
  <c r="BQ231" i="11"/>
  <c r="BO226" i="11"/>
  <c r="CC219" i="11"/>
  <c r="BF217" i="11"/>
  <c r="I217" i="11"/>
  <c r="BN216" i="11"/>
  <c r="BJ215" i="11"/>
  <c r="BQ214" i="11"/>
  <c r="BQ212" i="11"/>
  <c r="CA209" i="11"/>
  <c r="AY202" i="11"/>
  <c r="BY199" i="11"/>
  <c r="AY199" i="11"/>
  <c r="BB197" i="11"/>
  <c r="BC196" i="11"/>
  <c r="BD195" i="11"/>
  <c r="BC194" i="11"/>
  <c r="CC193" i="11"/>
  <c r="AZ193" i="11"/>
  <c r="BV192" i="11"/>
  <c r="CB191" i="11"/>
  <c r="BG191" i="11"/>
  <c r="AX190" i="11"/>
  <c r="G190" i="11"/>
  <c r="BL187" i="11"/>
  <c r="AV187" i="11"/>
  <c r="CB186" i="11"/>
  <c r="BG186" i="11"/>
  <c r="G186" i="11"/>
  <c r="BP185" i="11"/>
  <c r="AZ185" i="11"/>
  <c r="H182" i="11"/>
  <c r="H234" i="11"/>
  <c r="BM231" i="11"/>
  <c r="BB226" i="11"/>
  <c r="CB225" i="11"/>
  <c r="BS224" i="11"/>
  <c r="BU223" i="11"/>
  <c r="AZ216" i="11"/>
  <c r="BE215" i="11"/>
  <c r="BL214" i="11"/>
  <c r="BO212" i="11"/>
  <c r="BU207" i="11"/>
  <c r="BU205" i="11"/>
  <c r="BV202" i="11"/>
  <c r="AW202" i="11"/>
  <c r="AX199" i="11"/>
  <c r="BN198" i="11"/>
  <c r="BA197" i="11"/>
  <c r="AW196" i="11"/>
  <c r="BB195" i="11"/>
  <c r="BA194" i="11"/>
  <c r="BW193" i="11"/>
  <c r="BQ192" i="11"/>
  <c r="CA191" i="11"/>
  <c r="BF191" i="11"/>
  <c r="H191" i="11"/>
  <c r="BU190" i="11"/>
  <c r="AW190" i="11"/>
  <c r="BY188" i="11"/>
  <c r="BT188" i="11"/>
  <c r="BD188" i="11"/>
  <c r="BK187" i="11"/>
  <c r="AU187" i="11"/>
  <c r="BX186" i="11"/>
  <c r="BS186" i="11"/>
  <c r="BC186" i="11"/>
  <c r="BN185" i="11"/>
  <c r="AX185" i="11"/>
  <c r="CB184" i="11"/>
  <c r="BG184" i="11"/>
  <c r="CB182" i="11"/>
  <c r="BP182" i="11"/>
  <c r="BB182" i="11"/>
  <c r="BD236" i="11"/>
  <c r="AZ226" i="11"/>
  <c r="BN224" i="11"/>
  <c r="BJ223" i="11"/>
  <c r="BQ222" i="11"/>
  <c r="CA217" i="11"/>
  <c r="G215" i="11"/>
  <c r="AX214" i="11"/>
  <c r="BL212" i="11"/>
  <c r="BI211" i="11"/>
  <c r="BP210" i="11"/>
  <c r="BJ207" i="11"/>
  <c r="BK205" i="11"/>
  <c r="I204" i="11"/>
  <c r="BP203" i="11"/>
  <c r="BQ201" i="11"/>
  <c r="I201" i="11"/>
  <c r="BX198" i="11"/>
  <c r="BL198" i="11"/>
  <c r="AU196" i="11"/>
  <c r="AU195" i="11"/>
  <c r="AU194" i="11"/>
  <c r="BV193" i="11"/>
  <c r="BP192" i="11"/>
  <c r="AZ191" i="11"/>
  <c r="G191" i="11"/>
  <c r="BJ187" i="11"/>
  <c r="BW186" i="11"/>
  <c r="BB186" i="11"/>
  <c r="BJ185" i="11"/>
  <c r="BA233" i="11"/>
  <c r="BH227" i="11"/>
  <c r="G225" i="11"/>
  <c r="AX224" i="11"/>
  <c r="G223" i="11"/>
  <c r="AX222" i="11"/>
  <c r="BE221" i="11"/>
  <c r="BL220" i="11"/>
  <c r="BV214" i="11"/>
  <c r="H211" i="11"/>
  <c r="AZ210" i="11"/>
  <c r="BI209" i="11"/>
  <c r="BW207" i="11"/>
  <c r="AV207" i="11"/>
  <c r="BX205" i="11"/>
  <c r="AV205" i="11"/>
  <c r="BA203" i="11"/>
  <c r="BF201" i="11"/>
  <c r="BO200" i="11"/>
  <c r="G200" i="11"/>
  <c r="BD198" i="11"/>
  <c r="BU197" i="11"/>
  <c r="BY196" i="11"/>
  <c r="BT196" i="11"/>
  <c r="BY195" i="11"/>
  <c r="BT195" i="11"/>
  <c r="BS194" i="11"/>
  <c r="BJ193" i="11"/>
  <c r="H193" i="11"/>
  <c r="BH192" i="11"/>
  <c r="I192" i="11"/>
  <c r="BP191" i="11"/>
  <c r="BM190" i="11"/>
  <c r="BM188" i="11"/>
  <c r="AW188" i="11"/>
  <c r="BY187" i="11"/>
  <c r="BT187" i="11"/>
  <c r="BD187" i="11"/>
  <c r="BO186" i="11"/>
  <c r="AY186" i="11"/>
  <c r="CC185" i="11"/>
  <c r="BH185" i="11"/>
  <c r="H185" i="11"/>
  <c r="BP184" i="11"/>
  <c r="AZ184" i="11"/>
  <c r="BV182" i="11"/>
  <c r="BJ182" i="11"/>
  <c r="AY182" i="11"/>
  <c r="AY230" i="11"/>
  <c r="AZ228" i="11"/>
  <c r="CB223" i="11"/>
  <c r="H221" i="11"/>
  <c r="BG217" i="11"/>
  <c r="BS216" i="11"/>
  <c r="BZ213" i="11"/>
  <c r="BQ204" i="11"/>
  <c r="BX203" i="11"/>
  <c r="BB200" i="11"/>
  <c r="BZ199" i="11"/>
  <c r="BL197" i="11"/>
  <c r="BM196" i="11"/>
  <c r="BB193" i="11"/>
  <c r="CC191" i="11"/>
  <c r="BH191" i="11"/>
  <c r="CA190" i="11"/>
  <c r="BE190" i="11"/>
  <c r="AV188" i="11"/>
  <c r="BH187" i="11"/>
  <c r="I186" i="11"/>
  <c r="BB185" i="11"/>
  <c r="BM184" i="11"/>
  <c r="AW182" i="11"/>
  <c r="BQ178" i="11"/>
  <c r="AW178" i="11"/>
  <c r="BZ177" i="11"/>
  <c r="BI177" i="11"/>
  <c r="CB165" i="11"/>
  <c r="BM165" i="11"/>
  <c r="AY165" i="11"/>
  <c r="BO163" i="11"/>
  <c r="AY163" i="11"/>
  <c r="I163" i="11"/>
  <c r="BV162" i="11"/>
  <c r="BG162" i="11"/>
  <c r="CA146" i="11"/>
  <c r="BQ146" i="11"/>
  <c r="BH146" i="11"/>
  <c r="AY146" i="11"/>
  <c r="A8" i="10"/>
  <c r="AX230" i="11"/>
  <c r="BV222" i="11"/>
  <c r="CC221" i="11"/>
  <c r="I219" i="11"/>
  <c r="BP216" i="11"/>
  <c r="BV212" i="11"/>
  <c r="BD204" i="11"/>
  <c r="BO201" i="11"/>
  <c r="BE198" i="11"/>
  <c r="BJ197" i="11"/>
  <c r="BK196" i="11"/>
  <c r="I193" i="11"/>
  <c r="BO192" i="11"/>
  <c r="AX191" i="11"/>
  <c r="AY190" i="11"/>
  <c r="AU188" i="11"/>
  <c r="BC187" i="11"/>
  <c r="BV186" i="11"/>
  <c r="BQ186" i="11"/>
  <c r="BA185" i="11"/>
  <c r="BI184" i="11"/>
  <c r="BU182" i="11"/>
  <c r="BO178" i="11"/>
  <c r="I178" i="11"/>
  <c r="BL234" i="11"/>
  <c r="BV220" i="11"/>
  <c r="H219" i="11"/>
  <c r="CC211" i="11"/>
  <c r="I209" i="11"/>
  <c r="AX207" i="11"/>
  <c r="BD201" i="11"/>
  <c r="CC200" i="11"/>
  <c r="BU199" i="11"/>
  <c r="AV198" i="11"/>
  <c r="BD196" i="11"/>
  <c r="BK195" i="11"/>
  <c r="BA192" i="11"/>
  <c r="I188" i="11"/>
  <c r="BB187" i="11"/>
  <c r="BK186" i="11"/>
  <c r="I185" i="11"/>
  <c r="BA184" i="11"/>
  <c r="CC178" i="11"/>
  <c r="BN178" i="11"/>
  <c r="H178" i="11"/>
  <c r="BX146" i="11"/>
  <c r="BO146" i="11"/>
  <c r="BF146" i="11"/>
  <c r="AW146" i="11"/>
  <c r="BW226" i="11"/>
  <c r="BC224" i="11"/>
  <c r="BE223" i="11"/>
  <c r="BL222" i="11"/>
  <c r="BJ221" i="11"/>
  <c r="BQ220" i="11"/>
  <c r="AV214" i="11"/>
  <c r="BE213" i="11"/>
  <c r="G209" i="11"/>
  <c r="BS206" i="11"/>
  <c r="BK203" i="11"/>
  <c r="AV201" i="11"/>
  <c r="CB200" i="11"/>
  <c r="BL199" i="11"/>
  <c r="BJ195" i="11"/>
  <c r="BQ194" i="11"/>
  <c r="AZ192" i="11"/>
  <c r="BJ189" i="11"/>
  <c r="BV188" i="11"/>
  <c r="BQ188" i="11"/>
  <c r="AZ187" i="11"/>
  <c r="BJ186" i="11"/>
  <c r="CA185" i="11"/>
  <c r="AY184" i="11"/>
  <c r="CC183" i="11"/>
  <c r="BE183" i="11"/>
  <c r="H183" i="11"/>
  <c r="BM182" i="11"/>
  <c r="BE179" i="11"/>
  <c r="CB178" i="11"/>
  <c r="BM178" i="11"/>
  <c r="AZ177" i="11"/>
  <c r="CB176" i="11"/>
  <c r="BU176" i="11"/>
  <c r="BE176" i="11"/>
  <c r="CB175" i="11"/>
  <c r="BU175" i="11"/>
  <c r="BE175" i="11"/>
  <c r="CB174" i="11"/>
  <c r="BU174" i="11"/>
  <c r="BB174" i="11"/>
  <c r="CA173" i="11"/>
  <c r="BU173" i="11"/>
  <c r="BA173" i="11"/>
  <c r="BQ169" i="11"/>
  <c r="BB169" i="11"/>
  <c r="CA168" i="11"/>
  <c r="BJ168" i="11"/>
  <c r="AX168" i="11"/>
  <c r="BF167" i="11"/>
  <c r="BV165" i="11"/>
  <c r="BG165" i="11"/>
  <c r="BW163" i="11"/>
  <c r="BH163" i="11"/>
  <c r="BP162" i="11"/>
  <c r="BB162" i="11"/>
  <c r="BJ160" i="11"/>
  <c r="AY160" i="11"/>
  <c r="CA158" i="11"/>
  <c r="BJ158" i="11"/>
  <c r="AZ158" i="11"/>
  <c r="BW157" i="11"/>
  <c r="BH157" i="11"/>
  <c r="AX157" i="11"/>
  <c r="BP156" i="11"/>
  <c r="BF156" i="11"/>
  <c r="CA154" i="11"/>
  <c r="BJ154" i="11"/>
  <c r="AZ154" i="11"/>
  <c r="BV153" i="11"/>
  <c r="BM153" i="11"/>
  <c r="BC153" i="11"/>
  <c r="BX147" i="11"/>
  <c r="BO147" i="11"/>
  <c r="BF147" i="11"/>
  <c r="AW147" i="11"/>
  <c r="BW146" i="11"/>
  <c r="BN146" i="11"/>
  <c r="BE146" i="11"/>
  <c r="AU146" i="11"/>
  <c r="A25" i="10"/>
  <c r="BF229" i="11"/>
  <c r="BI225" i="11"/>
  <c r="BA220" i="11"/>
  <c r="BI219" i="11"/>
  <c r="AY212" i="11"/>
  <c r="CB209" i="11"/>
  <c r="BN206" i="11"/>
  <c r="AZ203" i="11"/>
  <c r="BI199" i="11"/>
  <c r="BV197" i="11"/>
  <c r="BJ194" i="11"/>
  <c r="CC192" i="11"/>
  <c r="AY192" i="11"/>
  <c r="BE189" i="11"/>
  <c r="BL188" i="11"/>
  <c r="CC187" i="11"/>
  <c r="H187" i="11"/>
  <c r="BI186" i="11"/>
  <c r="BW185" i="11"/>
  <c r="AW184" i="11"/>
  <c r="BI182" i="11"/>
  <c r="BU179" i="11"/>
  <c r="AY179" i="11"/>
  <c r="BV178" i="11"/>
  <c r="BG178" i="11"/>
  <c r="BU177" i="11"/>
  <c r="AY177" i="11"/>
  <c r="BZ176" i="11"/>
  <c r="BA176" i="11"/>
  <c r="BZ175" i="11"/>
  <c r="BQ175" i="11"/>
  <c r="BA175" i="11"/>
  <c r="BZ174" i="11"/>
  <c r="BQ174" i="11"/>
  <c r="BA174" i="11"/>
  <c r="BZ173" i="11"/>
  <c r="BQ173" i="11"/>
  <c r="AZ173" i="11"/>
  <c r="BO169" i="11"/>
  <c r="BA169" i="11"/>
  <c r="I169" i="11"/>
  <c r="BQ167" i="11"/>
  <c r="BE167" i="11"/>
  <c r="BU165" i="11"/>
  <c r="BE165" i="11"/>
  <c r="BV163" i="11"/>
  <c r="BU163" i="11"/>
  <c r="BG163" i="11"/>
  <c r="BO162" i="11"/>
  <c r="BA162" i="11"/>
  <c r="BI160" i="11"/>
  <c r="AX160" i="11"/>
  <c r="I160" i="11"/>
  <c r="BV157" i="11"/>
  <c r="BQ157" i="11"/>
  <c r="BG157" i="11"/>
  <c r="AW157" i="11"/>
  <c r="BO156" i="11"/>
  <c r="BE156" i="11"/>
  <c r="I156" i="11"/>
  <c r="BZ154" i="11"/>
  <c r="BU154" i="11"/>
  <c r="BI154" i="11"/>
  <c r="AY154" i="11"/>
  <c r="BU153" i="11"/>
  <c r="BK153" i="11"/>
  <c r="BB153" i="11"/>
  <c r="I153" i="11"/>
  <c r="BW147" i="11"/>
  <c r="BN147" i="11"/>
  <c r="BE147" i="11"/>
  <c r="AU147" i="11"/>
  <c r="BV146" i="11"/>
  <c r="BM146" i="11"/>
  <c r="BC146" i="11"/>
  <c r="AY218" i="11"/>
  <c r="BS204" i="11"/>
  <c r="BS187" i="11"/>
  <c r="AU186" i="11"/>
  <c r="BW182" i="11"/>
  <c r="AW179" i="11"/>
  <c r="BJ177" i="11"/>
  <c r="AX176" i="11"/>
  <c r="AY175" i="11"/>
  <c r="BV174" i="11"/>
  <c r="BM174" i="11"/>
  <c r="BM173" i="11"/>
  <c r="BO172" i="11"/>
  <c r="BO171" i="11"/>
  <c r="BN170" i="11"/>
  <c r="AY169" i="11"/>
  <c r="CB167" i="11"/>
  <c r="BO167" i="11"/>
  <c r="BA163" i="11"/>
  <c r="CB161" i="11"/>
  <c r="I161" i="11"/>
  <c r="BF160" i="11"/>
  <c r="BQ158" i="11"/>
  <c r="BO157" i="11"/>
  <c r="I157" i="11"/>
  <c r="BM156" i="11"/>
  <c r="BF154" i="11"/>
  <c r="BQ153" i="11"/>
  <c r="BW149" i="11"/>
  <c r="BC149" i="11"/>
  <c r="BU148" i="11"/>
  <c r="BK147" i="11"/>
  <c r="CB146" i="11"/>
  <c r="BB146" i="11"/>
  <c r="I146" i="11"/>
  <c r="BS145" i="11"/>
  <c r="AY145" i="11"/>
  <c r="BC144" i="11"/>
  <c r="BL143" i="11"/>
  <c r="BC142" i="11"/>
  <c r="BL141" i="11"/>
  <c r="BC140" i="11"/>
  <c r="BL139" i="11"/>
  <c r="BC138" i="11"/>
  <c r="BL137" i="11"/>
  <c r="BC136" i="11"/>
  <c r="BL135" i="11"/>
  <c r="BC134" i="11"/>
  <c r="BS130" i="11"/>
  <c r="BE130" i="11"/>
  <c r="BV235" i="11"/>
  <c r="BF211" i="11"/>
  <c r="BU202" i="11"/>
  <c r="BX195" i="11"/>
  <c r="BX194" i="11"/>
  <c r="BP193" i="11"/>
  <c r="CB190" i="11"/>
  <c r="BV185" i="11"/>
  <c r="CB177" i="11"/>
  <c r="AW176" i="11"/>
  <c r="AW175" i="11"/>
  <c r="AY174" i="11"/>
  <c r="BV173" i="11"/>
  <c r="BJ173" i="11"/>
  <c r="BM170" i="11"/>
  <c r="AW169" i="11"/>
  <c r="BU168" i="11"/>
  <c r="BM167" i="11"/>
  <c r="BQ165" i="11"/>
  <c r="CC162" i="11"/>
  <c r="CA161" i="11"/>
  <c r="AW160" i="11"/>
  <c r="BP158" i="11"/>
  <c r="BN157" i="11"/>
  <c r="H157" i="11"/>
  <c r="BJ156" i="11"/>
  <c r="AX154" i="11"/>
  <c r="BJ153" i="11"/>
  <c r="BQ151" i="11"/>
  <c r="AW151" i="11"/>
  <c r="BV149" i="11"/>
  <c r="AW149" i="11"/>
  <c r="BN148" i="11"/>
  <c r="BJ147" i="11"/>
  <c r="BA146" i="11"/>
  <c r="H146" i="11"/>
  <c r="BT144" i="11"/>
  <c r="BB144" i="11"/>
  <c r="BY143" i="11"/>
  <c r="BK143" i="11"/>
  <c r="BT142" i="11"/>
  <c r="BB142" i="11"/>
  <c r="BY141" i="11"/>
  <c r="BK141" i="11"/>
  <c r="BT140" i="11"/>
  <c r="BB140" i="11"/>
  <c r="BY139" i="11"/>
  <c r="BK139" i="11"/>
  <c r="BT138" i="11"/>
  <c r="BB138" i="11"/>
  <c r="BY137" i="11"/>
  <c r="BK137" i="11"/>
  <c r="BT136" i="11"/>
  <c r="BB136" i="11"/>
  <c r="BY135" i="11"/>
  <c r="BK135" i="11"/>
  <c r="BT134" i="11"/>
  <c r="BB134" i="11"/>
  <c r="BY132" i="11"/>
  <c r="BM132" i="11"/>
  <c r="BB132" i="11"/>
  <c r="CA130" i="11"/>
  <c r="BD130" i="11"/>
  <c r="BF219" i="11"/>
  <c r="CB215" i="11"/>
  <c r="BG209" i="11"/>
  <c r="G204" i="11"/>
  <c r="BI202" i="11"/>
  <c r="BW195" i="11"/>
  <c r="BV194" i="11"/>
  <c r="BI193" i="11"/>
  <c r="BO191" i="11"/>
  <c r="BP187" i="11"/>
  <c r="BQ184" i="11"/>
  <c r="CA177" i="11"/>
  <c r="AW174" i="11"/>
  <c r="AY173" i="11"/>
  <c r="BI170" i="11"/>
  <c r="BW168" i="11"/>
  <c r="BA167" i="11"/>
  <c r="I167" i="11"/>
  <c r="CC165" i="11"/>
  <c r="BO165" i="11"/>
  <c r="CB162" i="11"/>
  <c r="BN162" i="11"/>
  <c r="BZ161" i="11"/>
  <c r="BQ161" i="11"/>
  <c r="BH158" i="11"/>
  <c r="BF157" i="11"/>
  <c r="BB156" i="11"/>
  <c r="BW154" i="11"/>
  <c r="AW154" i="11"/>
  <c r="CC153" i="11"/>
  <c r="BI153" i="11"/>
  <c r="AU149" i="11"/>
  <c r="BM148" i="11"/>
  <c r="CC147" i="11"/>
  <c r="BC147" i="11"/>
  <c r="BU146" i="11"/>
  <c r="AZ146" i="11"/>
  <c r="BQ145" i="11"/>
  <c r="BS144" i="11"/>
  <c r="AV144" i="11"/>
  <c r="BX143" i="11"/>
  <c r="BJ143" i="11"/>
  <c r="BS142" i="11"/>
  <c r="AV142" i="11"/>
  <c r="BX141" i="11"/>
  <c r="BJ141" i="11"/>
  <c r="BS140" i="11"/>
  <c r="AV140" i="11"/>
  <c r="BX139" i="11"/>
  <c r="BJ139" i="11"/>
  <c r="BS138" i="11"/>
  <c r="AV138" i="11"/>
  <c r="BX137" i="11"/>
  <c r="BJ137" i="11"/>
  <c r="BS136" i="11"/>
  <c r="AV136" i="11"/>
  <c r="BX135" i="11"/>
  <c r="BJ135" i="11"/>
  <c r="BS134" i="11"/>
  <c r="AV134" i="11"/>
  <c r="CB201" i="11"/>
  <c r="BC200" i="11"/>
  <c r="BV198" i="11"/>
  <c r="BU196" i="11"/>
  <c r="BF190" i="11"/>
  <c r="BI188" i="11"/>
  <c r="BQ185" i="11"/>
  <c r="AZ183" i="11"/>
  <c r="BH182" i="11"/>
  <c r="BP181" i="11"/>
  <c r="BB178" i="11"/>
  <c r="BQ176" i="11"/>
  <c r="I176" i="11"/>
  <c r="AW172" i="11"/>
  <c r="CB169" i="11"/>
  <c r="BN169" i="11"/>
  <c r="BG168" i="11"/>
  <c r="AX167" i="11"/>
  <c r="BB165" i="11"/>
  <c r="I165" i="11"/>
  <c r="BQ163" i="11"/>
  <c r="BI162" i="11"/>
  <c r="BG161" i="11"/>
  <c r="CA160" i="11"/>
  <c r="BF158" i="11"/>
  <c r="BB157" i="11"/>
  <c r="CB156" i="11"/>
  <c r="AZ156" i="11"/>
  <c r="BZ155" i="11"/>
  <c r="AX155" i="11"/>
  <c r="BQ154" i="11"/>
  <c r="CA153" i="11"/>
  <c r="BA153" i="11"/>
  <c r="H153" i="11"/>
  <c r="BH151" i="11"/>
  <c r="BN149" i="11"/>
  <c r="BE148" i="11"/>
  <c r="BA147" i="11"/>
  <c r="H147" i="11"/>
  <c r="CC145" i="11"/>
  <c r="BI145" i="11"/>
  <c r="BL144" i="11"/>
  <c r="BC143" i="11"/>
  <c r="BL142" i="11"/>
  <c r="BC141" i="11"/>
  <c r="BL140" i="11"/>
  <c r="BC139" i="11"/>
  <c r="BL138" i="11"/>
  <c r="BC137" i="11"/>
  <c r="BL136" i="11"/>
  <c r="BC135" i="11"/>
  <c r="BL134" i="11"/>
  <c r="BU132" i="11"/>
  <c r="BJ132" i="11"/>
  <c r="AV132" i="11"/>
  <c r="BX130" i="11"/>
  <c r="BL130" i="11"/>
  <c r="AX130" i="11"/>
  <c r="BT129" i="11"/>
  <c r="BF129" i="11"/>
  <c r="AU129" i="11"/>
  <c r="AY220" i="11"/>
  <c r="BP218" i="11"/>
  <c r="BX216" i="11"/>
  <c r="AY210" i="11"/>
  <c r="BD206" i="11"/>
  <c r="BD189" i="11"/>
  <c r="BW187" i="11"/>
  <c r="BF185" i="11"/>
  <c r="BW183" i="11"/>
  <c r="AZ182" i="11"/>
  <c r="I182" i="11"/>
  <c r="BP179" i="11"/>
  <c r="BO177" i="11"/>
  <c r="BW176" i="11"/>
  <c r="BM176" i="11"/>
  <c r="BO175" i="11"/>
  <c r="BO174" i="11"/>
  <c r="H174" i="11"/>
  <c r="I173" i="11"/>
  <c r="BJ169" i="11"/>
  <c r="H169" i="11"/>
  <c r="BV166" i="11"/>
  <c r="BI166" i="11"/>
  <c r="AZ165" i="11"/>
  <c r="BF163" i="11"/>
  <c r="AW162" i="11"/>
  <c r="H162" i="11"/>
  <c r="BB161" i="11"/>
  <c r="BH160" i="11"/>
  <c r="BW158" i="11"/>
  <c r="AW158" i="11"/>
  <c r="BH154" i="11"/>
  <c r="I154" i="11"/>
  <c r="BS153" i="11"/>
  <c r="AY153" i="11"/>
  <c r="BF149" i="11"/>
  <c r="BV148" i="11"/>
  <c r="BB148" i="11"/>
  <c r="I148" i="11"/>
  <c r="BS147" i="11"/>
  <c r="BJ146" i="11"/>
  <c r="CA145" i="11"/>
  <c r="BA145" i="11"/>
  <c r="BX144" i="11"/>
  <c r="BJ144" i="11"/>
  <c r="BS143" i="11"/>
  <c r="AV143" i="11"/>
  <c r="BX142" i="11"/>
  <c r="BJ142" i="11"/>
  <c r="BS141" i="11"/>
  <c r="AV141" i="11"/>
  <c r="BX140" i="11"/>
  <c r="BJ140" i="11"/>
  <c r="BS139" i="11"/>
  <c r="AV139" i="11"/>
  <c r="BX138" i="11"/>
  <c r="BJ138" i="11"/>
  <c r="BS137" i="11"/>
  <c r="AV137" i="11"/>
  <c r="BX136" i="11"/>
  <c r="BJ136" i="11"/>
  <c r="BS135" i="11"/>
  <c r="AV135" i="11"/>
  <c r="BX134" i="11"/>
  <c r="BJ134" i="11"/>
  <c r="BU130" i="11"/>
  <c r="BJ130" i="11"/>
  <c r="AV130" i="11"/>
  <c r="H213" i="11"/>
  <c r="CA199" i="11"/>
  <c r="BV184" i="11"/>
  <c r="AY183" i="11"/>
  <c r="BQ179" i="11"/>
  <c r="AW173" i="11"/>
  <c r="BP167" i="11"/>
  <c r="BN165" i="11"/>
  <c r="BE163" i="11"/>
  <c r="BZ162" i="11"/>
  <c r="BE161" i="11"/>
  <c r="CA159" i="11"/>
  <c r="BV158" i="11"/>
  <c r="AY151" i="11"/>
  <c r="BO150" i="11"/>
  <c r="BV147" i="11"/>
  <c r="BH145" i="11"/>
  <c r="BB143" i="11"/>
  <c r="BB141" i="11"/>
  <c r="BB139" i="11"/>
  <c r="BB137" i="11"/>
  <c r="BB135" i="11"/>
  <c r="BB133" i="11"/>
  <c r="CA132" i="11"/>
  <c r="BT132" i="11"/>
  <c r="BO126" i="11"/>
  <c r="BV122" i="11"/>
  <c r="BE122" i="11"/>
  <c r="I121" i="11"/>
  <c r="BV114" i="11"/>
  <c r="BE114" i="11"/>
  <c r="I113" i="11"/>
  <c r="BV106" i="11"/>
  <c r="BE106" i="11"/>
  <c r="I105" i="11"/>
  <c r="BV98" i="11"/>
  <c r="BE98" i="11"/>
  <c r="BV90" i="11"/>
  <c r="BE90" i="11"/>
  <c r="BV82" i="11"/>
  <c r="BE82" i="11"/>
  <c r="BV74" i="11"/>
  <c r="BE74" i="11"/>
  <c r="BX70" i="11"/>
  <c r="BL70" i="11"/>
  <c r="AY70" i="11"/>
  <c r="BX68" i="11"/>
  <c r="BO68" i="11"/>
  <c r="BE68" i="11"/>
  <c r="AV68" i="11"/>
  <c r="BT57" i="11"/>
  <c r="BT56" i="11"/>
  <c r="AV56" i="11"/>
  <c r="BL55" i="11"/>
  <c r="AZ205" i="11"/>
  <c r="BN191" i="11"/>
  <c r="BX150" i="11"/>
  <c r="BK142" i="11"/>
  <c r="BK134" i="11"/>
  <c r="BF132" i="11"/>
  <c r="CB128" i="11"/>
  <c r="AY128" i="11"/>
  <c r="BU127" i="11"/>
  <c r="CA126" i="11"/>
  <c r="BF126" i="11"/>
  <c r="AW122" i="11"/>
  <c r="AW114" i="11"/>
  <c r="BM112" i="11"/>
  <c r="AW106" i="11"/>
  <c r="I104" i="11"/>
  <c r="BX102" i="11"/>
  <c r="BI102" i="11"/>
  <c r="BS98" i="11"/>
  <c r="I96" i="11"/>
  <c r="BC92" i="11"/>
  <c r="AW90" i="11"/>
  <c r="BV89" i="11"/>
  <c r="BE89" i="11"/>
  <c r="BX86" i="11"/>
  <c r="BI86" i="11"/>
  <c r="BS82" i="11"/>
  <c r="BV81" i="11"/>
  <c r="BE81" i="11"/>
  <c r="I80" i="11"/>
  <c r="BC76" i="11"/>
  <c r="AW74" i="11"/>
  <c r="BV73" i="11"/>
  <c r="BE73" i="11"/>
  <c r="AY71" i="11"/>
  <c r="BG70" i="11"/>
  <c r="BB68" i="11"/>
  <c r="I68" i="11"/>
  <c r="BK65" i="11"/>
  <c r="AU64" i="11"/>
  <c r="BC63" i="11"/>
  <c r="BS62" i="11"/>
  <c r="AU61" i="11"/>
  <c r="BK60" i="11"/>
  <c r="BC59" i="11"/>
  <c r="BC57" i="11"/>
  <c r="BC56" i="11"/>
  <c r="BK55" i="11"/>
  <c r="BM122" i="11"/>
  <c r="BX120" i="11"/>
  <c r="BS116" i="11"/>
  <c r="BC110" i="11"/>
  <c r="BX104" i="11"/>
  <c r="BI104" i="11"/>
  <c r="AU103" i="11"/>
  <c r="BV99" i="11"/>
  <c r="BE99" i="11"/>
  <c r="BS92" i="11"/>
  <c r="BC86" i="11"/>
  <c r="BX80" i="11"/>
  <c r="BI80" i="11"/>
  <c r="BM74" i="11"/>
  <c r="BU73" i="11"/>
  <c r="BD70" i="11"/>
  <c r="I66" i="11"/>
  <c r="BV65" i="11"/>
  <c r="BQ65" i="11"/>
  <c r="BI65" i="11"/>
  <c r="I65" i="11"/>
  <c r="BI64" i="11"/>
  <c r="I64" i="11"/>
  <c r="BA63" i="11"/>
  <c r="BA62" i="11"/>
  <c r="BI61" i="11"/>
  <c r="I61" i="11"/>
  <c r="BV60" i="11"/>
  <c r="BQ60" i="11"/>
  <c r="H192" i="11"/>
  <c r="BK188" i="11"/>
  <c r="BO184" i="11"/>
  <c r="BO179" i="11"/>
  <c r="BE178" i="11"/>
  <c r="BM177" i="11"/>
  <c r="BO176" i="11"/>
  <c r="BV175" i="11"/>
  <c r="I175" i="11"/>
  <c r="I171" i="11"/>
  <c r="BM169" i="11"/>
  <c r="AY167" i="11"/>
  <c r="BZ166" i="11"/>
  <c r="BA165" i="11"/>
  <c r="CB160" i="11"/>
  <c r="CA151" i="11"/>
  <c r="BE150" i="11"/>
  <c r="BO149" i="11"/>
  <c r="CC146" i="11"/>
  <c r="AZ145" i="11"/>
  <c r="BW143" i="11"/>
  <c r="AU143" i="11"/>
  <c r="BW141" i="11"/>
  <c r="AU141" i="11"/>
  <c r="BW139" i="11"/>
  <c r="AU139" i="11"/>
  <c r="BW137" i="11"/>
  <c r="AU137" i="11"/>
  <c r="BW135" i="11"/>
  <c r="AU135" i="11"/>
  <c r="BW133" i="11"/>
  <c r="AU133" i="11"/>
  <c r="BW132" i="11"/>
  <c r="BY130" i="11"/>
  <c r="BT130" i="11"/>
  <c r="BU129" i="11"/>
  <c r="BM126" i="11"/>
  <c r="BC122" i="11"/>
  <c r="BC114" i="11"/>
  <c r="BC106" i="11"/>
  <c r="BC98" i="11"/>
  <c r="BC90" i="11"/>
  <c r="BC82" i="11"/>
  <c r="BC74" i="11"/>
  <c r="BV70" i="11"/>
  <c r="BK70" i="11"/>
  <c r="AW70" i="11"/>
  <c r="BW68" i="11"/>
  <c r="BM68" i="11"/>
  <c r="BD68" i="11"/>
  <c r="AU68" i="11"/>
  <c r="BY58" i="11"/>
  <c r="BL58" i="11"/>
  <c r="AV58" i="11"/>
  <c r="BY57" i="11"/>
  <c r="BL57" i="11"/>
  <c r="AV57" i="11"/>
  <c r="BD56" i="11"/>
  <c r="BT55" i="11"/>
  <c r="AV55" i="11"/>
  <c r="BQ181" i="11"/>
  <c r="AY180" i="11"/>
  <c r="BM162" i="11"/>
  <c r="BG154" i="11"/>
  <c r="BK138" i="11"/>
  <c r="BK130" i="11"/>
  <c r="BM124" i="11"/>
  <c r="BS122" i="11"/>
  <c r="BV121" i="11"/>
  <c r="BE121" i="11"/>
  <c r="BM120" i="11"/>
  <c r="I120" i="11"/>
  <c r="BX118" i="11"/>
  <c r="BI118" i="11"/>
  <c r="BC116" i="11"/>
  <c r="BS114" i="11"/>
  <c r="BV113" i="11"/>
  <c r="BE113" i="11"/>
  <c r="I112" i="11"/>
  <c r="BX110" i="11"/>
  <c r="BI110" i="11"/>
  <c r="BC108" i="11"/>
  <c r="BS106" i="11"/>
  <c r="BV105" i="11"/>
  <c r="BE105" i="11"/>
  <c r="BM104" i="11"/>
  <c r="BC100" i="11"/>
  <c r="AW98" i="11"/>
  <c r="BV97" i="11"/>
  <c r="BE97" i="11"/>
  <c r="BM96" i="11"/>
  <c r="BX94" i="11"/>
  <c r="BI94" i="11"/>
  <c r="BS90" i="11"/>
  <c r="BM88" i="11"/>
  <c r="I88" i="11"/>
  <c r="BC84" i="11"/>
  <c r="AW82" i="11"/>
  <c r="BM80" i="11"/>
  <c r="BX78" i="11"/>
  <c r="BI78" i="11"/>
  <c r="BS74" i="11"/>
  <c r="BX71" i="11"/>
  <c r="BL71" i="11"/>
  <c r="AU70" i="11"/>
  <c r="BK68" i="11"/>
  <c r="AZ66" i="11"/>
  <c r="AU65" i="11"/>
  <c r="BK64" i="11"/>
  <c r="BS63" i="11"/>
  <c r="AU62" i="11"/>
  <c r="BK61" i="11"/>
  <c r="BS60" i="11"/>
  <c r="BS59" i="11"/>
  <c r="BX58" i="11"/>
  <c r="BS58" i="11"/>
  <c r="BK58" i="11"/>
  <c r="AU58" i="11"/>
  <c r="BS57" i="11"/>
  <c r="AU57" i="11"/>
  <c r="BS56" i="11"/>
  <c r="AU56" i="11"/>
  <c r="BS55" i="11"/>
  <c r="AU119" i="11"/>
  <c r="BV115" i="11"/>
  <c r="BE115" i="11"/>
  <c r="BS108" i="11"/>
  <c r="BQ103" i="11"/>
  <c r="BM98" i="11"/>
  <c r="BU97" i="11"/>
  <c r="AW92" i="11"/>
  <c r="BQ87" i="11"/>
  <c r="AU87" i="11"/>
  <c r="BV83" i="11"/>
  <c r="BE83" i="11"/>
  <c r="BU81" i="11"/>
  <c r="BS76" i="11"/>
  <c r="BE75" i="11"/>
  <c r="I74" i="11"/>
  <c r="BA73" i="11"/>
  <c r="BY72" i="11"/>
  <c r="BT72" i="11"/>
  <c r="BD72" i="11"/>
  <c r="BI71" i="11"/>
  <c r="CB68" i="11"/>
  <c r="BI68" i="11"/>
  <c r="AW66" i="11"/>
  <c r="BA65" i="11"/>
  <c r="BV64" i="11"/>
  <c r="BQ64" i="11"/>
  <c r="BI63" i="11"/>
  <c r="I63" i="11"/>
  <c r="BQ62" i="11"/>
  <c r="I62" i="11"/>
  <c r="BV61" i="11"/>
  <c r="BQ61" i="11"/>
  <c r="BI60" i="11"/>
  <c r="BA188" i="11"/>
  <c r="BA178" i="11"/>
  <c r="AY176" i="11"/>
  <c r="I174" i="11"/>
  <c r="AX172" i="11"/>
  <c r="AZ169" i="11"/>
  <c r="BV168" i="11"/>
  <c r="I162" i="11"/>
  <c r="BU155" i="11"/>
  <c r="BP154" i="11"/>
  <c r="BX151" i="11"/>
  <c r="AW150" i="11"/>
  <c r="BM149" i="11"/>
  <c r="CB145" i="11"/>
  <c r="BK132" i="11"/>
  <c r="BW130" i="11"/>
  <c r="BM130" i="11"/>
  <c r="BZ129" i="11"/>
  <c r="BS129" i="11"/>
  <c r="BC128" i="11"/>
  <c r="BZ127" i="11"/>
  <c r="AW127" i="11"/>
  <c r="BI126" i="11"/>
  <c r="BO124" i="11"/>
  <c r="BU122" i="11"/>
  <c r="BA122" i="11"/>
  <c r="BX121" i="11"/>
  <c r="BI121" i="11"/>
  <c r="BQ120" i="11"/>
  <c r="AU120" i="11"/>
  <c r="BV116" i="11"/>
  <c r="BE116" i="11"/>
  <c r="BU114" i="11"/>
  <c r="BA114" i="11"/>
  <c r="BX113" i="11"/>
  <c r="BI113" i="11"/>
  <c r="BQ112" i="11"/>
  <c r="AU112" i="11"/>
  <c r="BV108" i="11"/>
  <c r="BE108" i="11"/>
  <c r="BU106" i="11"/>
  <c r="BA106" i="11"/>
  <c r="BX105" i="11"/>
  <c r="BI105" i="11"/>
  <c r="BQ104" i="11"/>
  <c r="AU104" i="11"/>
  <c r="BV100" i="11"/>
  <c r="BE100" i="11"/>
  <c r="BU98" i="11"/>
  <c r="BA98" i="11"/>
  <c r="BX97" i="11"/>
  <c r="BI97" i="11"/>
  <c r="BQ96" i="11"/>
  <c r="AU96" i="11"/>
  <c r="BV92" i="11"/>
  <c r="BE92" i="11"/>
  <c r="BU90" i="11"/>
  <c r="BA90" i="11"/>
  <c r="BX89" i="11"/>
  <c r="BI89" i="11"/>
  <c r="BQ88" i="11"/>
  <c r="AU88" i="11"/>
  <c r="BV84" i="11"/>
  <c r="BE84" i="11"/>
  <c r="BU82" i="11"/>
  <c r="BA82" i="11"/>
  <c r="BX81" i="11"/>
  <c r="BI81" i="11"/>
  <c r="BQ80" i="11"/>
  <c r="AU80" i="11"/>
  <c r="BV76" i="11"/>
  <c r="BE76" i="11"/>
  <c r="BU74" i="11"/>
  <c r="BA74" i="11"/>
  <c r="BX73" i="11"/>
  <c r="BI73" i="11"/>
  <c r="BK72" i="11"/>
  <c r="AU72" i="11"/>
  <c r="I72" i="11"/>
  <c r="BY71" i="11"/>
  <c r="BM71" i="11"/>
  <c r="BA71" i="11"/>
  <c r="BU70" i="11"/>
  <c r="BI70" i="11"/>
  <c r="AV70" i="11"/>
  <c r="BV68" i="11"/>
  <c r="BU68" i="11"/>
  <c r="BL68" i="11"/>
  <c r="BC68" i="11"/>
  <c r="CC66" i="11"/>
  <c r="BS66" i="11"/>
  <c r="BJ66" i="11"/>
  <c r="BA66" i="11"/>
  <c r="BY65" i="11"/>
  <c r="BT65" i="11"/>
  <c r="BL65" i="11"/>
  <c r="BD65" i="11"/>
  <c r="AV65" i="11"/>
  <c r="BY64" i="11"/>
  <c r="BT64" i="11"/>
  <c r="BL64" i="11"/>
  <c r="BD64" i="11"/>
  <c r="AV64" i="11"/>
  <c r="BY63" i="11"/>
  <c r="BT63" i="11"/>
  <c r="BL63" i="11"/>
  <c r="BD63" i="11"/>
  <c r="AV63" i="11"/>
  <c r="BY62" i="11"/>
  <c r="BT62" i="11"/>
  <c r="BL62" i="11"/>
  <c r="BD62" i="11"/>
  <c r="AV62" i="11"/>
  <c r="BY61" i="11"/>
  <c r="BT61" i="11"/>
  <c r="BL61" i="11"/>
  <c r="BD61" i="11"/>
  <c r="AV61" i="11"/>
  <c r="BY60" i="11"/>
  <c r="BT60" i="11"/>
  <c r="BL60" i="11"/>
  <c r="BD60" i="11"/>
  <c r="AV60" i="11"/>
  <c r="BY59" i="11"/>
  <c r="BT59" i="11"/>
  <c r="BL59" i="11"/>
  <c r="BD59" i="11"/>
  <c r="AV59" i="11"/>
  <c r="BT58" i="11"/>
  <c r="BD58" i="11"/>
  <c r="BD57" i="11"/>
  <c r="BY56" i="11"/>
  <c r="BL56" i="11"/>
  <c r="BY55" i="11"/>
  <c r="BD55" i="11"/>
  <c r="BP175" i="11"/>
  <c r="BP157" i="11"/>
  <c r="BN156" i="11"/>
  <c r="BJ155" i="11"/>
  <c r="BE149" i="11"/>
  <c r="BK144" i="11"/>
  <c r="BK140" i="11"/>
  <c r="BK136" i="11"/>
  <c r="BN129" i="11"/>
  <c r="BX127" i="11"/>
  <c r="BI72" i="11"/>
  <c r="BT70" i="11"/>
  <c r="BT68" i="11"/>
  <c r="CB66" i="11"/>
  <c r="BI66" i="11"/>
  <c r="BX65" i="11"/>
  <c r="BS65" i="11"/>
  <c r="BC65" i="11"/>
  <c r="BX64" i="11"/>
  <c r="BS64" i="11"/>
  <c r="BC64" i="11"/>
  <c r="BX63" i="11"/>
  <c r="BK63" i="11"/>
  <c r="AU63" i="11"/>
  <c r="BX62" i="11"/>
  <c r="BK62" i="11"/>
  <c r="BC62" i="11"/>
  <c r="BX61" i="11"/>
  <c r="BS61" i="11"/>
  <c r="BC61" i="11"/>
  <c r="BX60" i="11"/>
  <c r="BC60" i="11"/>
  <c r="AU60" i="11"/>
  <c r="BX59" i="11"/>
  <c r="BK59" i="11"/>
  <c r="AU59" i="11"/>
  <c r="BC58" i="11"/>
  <c r="BX57" i="11"/>
  <c r="BK57" i="11"/>
  <c r="BX56" i="11"/>
  <c r="BK56" i="11"/>
  <c r="BX55" i="11"/>
  <c r="BC55" i="11"/>
  <c r="AU55" i="11"/>
  <c r="BI120" i="11"/>
  <c r="AW116" i="11"/>
  <c r="I114" i="11"/>
  <c r="BU113" i="11"/>
  <c r="BQ111" i="11"/>
  <c r="AW108" i="11"/>
  <c r="BM106" i="11"/>
  <c r="BA105" i="11"/>
  <c r="BC102" i="11"/>
  <c r="BS100" i="11"/>
  <c r="AW100" i="11"/>
  <c r="I98" i="11"/>
  <c r="BA97" i="11"/>
  <c r="BQ95" i="11"/>
  <c r="AU95" i="11"/>
  <c r="BV91" i="11"/>
  <c r="BE91" i="11"/>
  <c r="BX88" i="11"/>
  <c r="BI88" i="11"/>
  <c r="BS84" i="11"/>
  <c r="I82" i="11"/>
  <c r="BC78" i="11"/>
  <c r="BV75" i="11"/>
  <c r="AV71" i="11"/>
  <c r="BQ70" i="11"/>
  <c r="AZ68" i="11"/>
  <c r="BY66" i="11"/>
  <c r="BP66" i="11"/>
  <c r="BV63" i="11"/>
  <c r="BQ63" i="11"/>
  <c r="BH193" i="11"/>
  <c r="BI185" i="11"/>
  <c r="BO181" i="11"/>
  <c r="BM175" i="11"/>
  <c r="AW171" i="11"/>
  <c r="BU166" i="11"/>
  <c r="AY162" i="11"/>
  <c r="BU160" i="11"/>
  <c r="BJ159" i="11"/>
  <c r="BG158" i="11"/>
  <c r="BE157" i="11"/>
  <c r="BA156" i="11"/>
  <c r="H156" i="11"/>
  <c r="AY155" i="11"/>
  <c r="H154" i="11"/>
  <c r="BH153" i="11"/>
  <c r="BQ152" i="11"/>
  <c r="BK148" i="11"/>
  <c r="BU147" i="11"/>
  <c r="BD144" i="11"/>
  <c r="BD142" i="11"/>
  <c r="BD140" i="11"/>
  <c r="BD138" i="11"/>
  <c r="BD136" i="11"/>
  <c r="BD134" i="11"/>
  <c r="BD132" i="11"/>
  <c r="BF130" i="11"/>
  <c r="BJ129" i="11"/>
  <c r="BS127" i="11"/>
  <c r="BY126" i="11"/>
  <c r="BD126" i="11"/>
  <c r="BK124" i="11"/>
  <c r="BQ122" i="11"/>
  <c r="AU122" i="11"/>
  <c r="BC121" i="11"/>
  <c r="BU116" i="11"/>
  <c r="BA116" i="11"/>
  <c r="BQ114" i="11"/>
  <c r="AU114" i="11"/>
  <c r="BC113" i="11"/>
  <c r="BU108" i="11"/>
  <c r="BA108" i="11"/>
  <c r="BQ106" i="11"/>
  <c r="AU106" i="11"/>
  <c r="BC105" i="11"/>
  <c r="BU100" i="11"/>
  <c r="BA100" i="11"/>
  <c r="BQ98" i="11"/>
  <c r="AU98" i="11"/>
  <c r="BC97" i="11"/>
  <c r="BU92" i="11"/>
  <c r="BA92" i="11"/>
  <c r="BQ90" i="11"/>
  <c r="AU90" i="11"/>
  <c r="BC89" i="11"/>
  <c r="BU84" i="11"/>
  <c r="BA84" i="11"/>
  <c r="BQ82" i="11"/>
  <c r="AU82" i="11"/>
  <c r="BC81" i="11"/>
  <c r="BU76" i="11"/>
  <c r="BA76" i="11"/>
  <c r="BQ74" i="11"/>
  <c r="AU74" i="11"/>
  <c r="BC73" i="11"/>
  <c r="BV71" i="11"/>
  <c r="BK71" i="11"/>
  <c r="AW71" i="11"/>
  <c r="BS70" i="11"/>
  <c r="BE70" i="11"/>
  <c r="I70" i="11"/>
  <c r="CC68" i="11"/>
  <c r="BS68" i="11"/>
  <c r="BJ68" i="11"/>
  <c r="BA68" i="11"/>
  <c r="H68" i="11"/>
  <c r="BZ66" i="11"/>
  <c r="BQ66" i="11"/>
  <c r="BH66" i="11"/>
  <c r="AY66" i="11"/>
  <c r="BW65" i="11"/>
  <c r="BJ65" i="11"/>
  <c r="BB65" i="11"/>
  <c r="BW64" i="11"/>
  <c r="BJ64" i="11"/>
  <c r="BB64" i="11"/>
  <c r="BW63" i="11"/>
  <c r="BJ63" i="11"/>
  <c r="BB63" i="11"/>
  <c r="BW62" i="11"/>
  <c r="BJ62" i="11"/>
  <c r="BB62" i="11"/>
  <c r="BW61" i="11"/>
  <c r="BJ61" i="11"/>
  <c r="BB61" i="11"/>
  <c r="BW60" i="11"/>
  <c r="BJ60" i="11"/>
  <c r="BB60" i="11"/>
  <c r="BW59" i="11"/>
  <c r="BJ59" i="11"/>
  <c r="BB59" i="11"/>
  <c r="BW58" i="11"/>
  <c r="BJ58" i="11"/>
  <c r="BB58" i="11"/>
  <c r="BW57" i="11"/>
  <c r="BJ57" i="11"/>
  <c r="BB57" i="11"/>
  <c r="BW56" i="11"/>
  <c r="BJ56" i="11"/>
  <c r="BB56" i="11"/>
  <c r="BW55" i="11"/>
  <c r="BJ55" i="11"/>
  <c r="BB55" i="11"/>
  <c r="BM200" i="11"/>
  <c r="BB189" i="11"/>
  <c r="I179" i="11"/>
  <c r="I177" i="11"/>
  <c r="BN174" i="11"/>
  <c r="CC169" i="11"/>
  <c r="BH168" i="11"/>
  <c r="BG166" i="11"/>
  <c r="AX164" i="11"/>
  <c r="BQ160" i="11"/>
  <c r="H160" i="11"/>
  <c r="BH159" i="11"/>
  <c r="AX158" i="11"/>
  <c r="AZ153" i="11"/>
  <c r="BI152" i="11"/>
  <c r="BX149" i="11"/>
  <c r="BC148" i="11"/>
  <c r="BM147" i="11"/>
  <c r="BS146" i="11"/>
  <c r="BY144" i="11"/>
  <c r="AU144" i="11"/>
  <c r="BT143" i="11"/>
  <c r="BY142" i="11"/>
  <c r="AU142" i="11"/>
  <c r="BT141" i="11"/>
  <c r="BY140" i="11"/>
  <c r="AU140" i="11"/>
  <c r="BT139" i="11"/>
  <c r="BY138" i="11"/>
  <c r="AU138" i="11"/>
  <c r="BT137" i="11"/>
  <c r="BY136" i="11"/>
  <c r="AU136" i="11"/>
  <c r="BT135" i="11"/>
  <c r="BY134" i="11"/>
  <c r="AU134" i="11"/>
  <c r="BT133" i="11"/>
  <c r="AW132" i="11"/>
  <c r="BC131" i="11"/>
  <c r="BB130" i="11"/>
  <c r="BE129" i="11"/>
  <c r="BU128" i="11"/>
  <c r="BM127" i="11"/>
  <c r="BW126" i="11"/>
  <c r="AY126" i="11"/>
  <c r="BQ125" i="11"/>
  <c r="BF124" i="11"/>
  <c r="BV123" i="11"/>
  <c r="BE123" i="11"/>
  <c r="I122" i="11"/>
  <c r="BU121" i="11"/>
  <c r="BA121" i="11"/>
  <c r="BQ119" i="11"/>
  <c r="BC118" i="11"/>
  <c r="BM114" i="11"/>
  <c r="BA113" i="11"/>
  <c r="BX112" i="11"/>
  <c r="BI112" i="11"/>
  <c r="AU111" i="11"/>
  <c r="BV107" i="11"/>
  <c r="BE107" i="11"/>
  <c r="I106" i="11"/>
  <c r="BU105" i="11"/>
  <c r="BX96" i="11"/>
  <c r="BI96" i="11"/>
  <c r="BC94" i="11"/>
  <c r="BM90" i="11"/>
  <c r="I90" i="11"/>
  <c r="BU89" i="11"/>
  <c r="BA89" i="11"/>
  <c r="AW84" i="11"/>
  <c r="BM82" i="11"/>
  <c r="BA81" i="11"/>
  <c r="BQ79" i="11"/>
  <c r="AU79" i="11"/>
  <c r="AW76" i="11"/>
  <c r="BU71" i="11"/>
  <c r="CB70" i="11"/>
  <c r="BG66" i="11"/>
  <c r="BA64" i="11"/>
  <c r="BV62" i="11"/>
  <c r="BI62" i="11"/>
  <c r="BA61" i="11"/>
  <c r="BA60" i="11"/>
  <c r="BB218" i="11"/>
  <c r="BT197" i="11"/>
  <c r="BX187" i="11"/>
  <c r="BA186" i="11"/>
  <c r="BV183" i="11"/>
  <c r="BG182" i="11"/>
  <c r="AW170" i="11"/>
  <c r="CA169" i="11"/>
  <c r="BE168" i="11"/>
  <c r="BG160" i="11"/>
  <c r="AY159" i="11"/>
  <c r="CC156" i="11"/>
  <c r="CA155" i="11"/>
  <c r="BV154" i="11"/>
  <c r="CB153" i="11"/>
  <c r="AY152" i="11"/>
  <c r="BO151" i="11"/>
  <c r="AU148" i="11"/>
  <c r="BB147" i="11"/>
  <c r="BK146" i="11"/>
  <c r="BW144" i="11"/>
  <c r="BW142" i="11"/>
  <c r="BW140" i="11"/>
  <c r="BW138" i="11"/>
  <c r="BW136" i="11"/>
  <c r="BW134" i="11"/>
  <c r="AU132" i="11"/>
  <c r="AW130" i="11"/>
  <c r="BC129" i="11"/>
  <c r="AW126" i="11"/>
  <c r="BB210" i="11"/>
  <c r="BN190" i="11"/>
  <c r="BQ183" i="11"/>
  <c r="BV176" i="11"/>
  <c r="BO173" i="11"/>
  <c r="I172" i="11"/>
  <c r="H165" i="11"/>
  <c r="BP163" i="11"/>
  <c r="BO161" i="11"/>
  <c r="CC157" i="11"/>
  <c r="CA156" i="11"/>
  <c r="BW155" i="11"/>
  <c r="BG151" i="11"/>
  <c r="BW148" i="11"/>
  <c r="I147" i="11"/>
  <c r="BI146" i="11"/>
  <c r="BJ145" i="11"/>
  <c r="BD143" i="11"/>
  <c r="BD141" i="11"/>
  <c r="BD139" i="11"/>
  <c r="BD137" i="11"/>
  <c r="BD135" i="11"/>
  <c r="BD133" i="11"/>
  <c r="AU130" i="11"/>
  <c r="AV129" i="11"/>
  <c r="BM128" i="11"/>
  <c r="BG127" i="11"/>
  <c r="AU126" i="11"/>
  <c r="BL125" i="11"/>
  <c r="BW124" i="11"/>
  <c r="BB124" i="11"/>
  <c r="I124" i="11"/>
  <c r="BU123" i="11"/>
  <c r="BA123" i="11"/>
  <c r="BX122" i="11"/>
  <c r="BI122" i="11"/>
  <c r="BQ121" i="11"/>
  <c r="AU121" i="11"/>
  <c r="BC120" i="11"/>
  <c r="BS118" i="11"/>
  <c r="AW118" i="11"/>
  <c r="BM116" i="11"/>
  <c r="I116" i="11"/>
  <c r="BU115" i="11"/>
  <c r="BA115" i="11"/>
  <c r="BX114" i="11"/>
  <c r="BI114" i="11"/>
  <c r="BQ113" i="11"/>
  <c r="AU113" i="11"/>
  <c r="BC112" i="11"/>
  <c r="BS110" i="11"/>
  <c r="AW110" i="11"/>
  <c r="BM108" i="11"/>
  <c r="I108" i="11"/>
  <c r="BU107" i="11"/>
  <c r="BA107" i="11"/>
  <c r="BX106" i="11"/>
  <c r="BI106" i="11"/>
  <c r="BQ105" i="11"/>
  <c r="AU105" i="11"/>
  <c r="BC104" i="11"/>
  <c r="BS102" i="11"/>
  <c r="AW102" i="11"/>
  <c r="BM100" i="11"/>
  <c r="I100" i="11"/>
  <c r="BU99" i="11"/>
  <c r="BA99" i="11"/>
  <c r="BX98" i="11"/>
  <c r="BI98" i="11"/>
  <c r="BQ97" i="11"/>
  <c r="AU97" i="11"/>
  <c r="BC96" i="11"/>
  <c r="BS94" i="11"/>
  <c r="AW94" i="11"/>
  <c r="BM92" i="11"/>
  <c r="I92" i="11"/>
  <c r="BU91" i="11"/>
  <c r="BA91" i="11"/>
  <c r="BX90" i="11"/>
  <c r="BI90" i="11"/>
  <c r="BQ89" i="11"/>
  <c r="AU89" i="11"/>
  <c r="BC88" i="11"/>
  <c r="BS86" i="11"/>
  <c r="AW86" i="11"/>
  <c r="BM84" i="11"/>
  <c r="I84" i="11"/>
  <c r="BU83" i="11"/>
  <c r="BA83" i="11"/>
  <c r="BX82" i="11"/>
  <c r="BI82" i="11"/>
  <c r="BQ81" i="11"/>
  <c r="AU81" i="11"/>
  <c r="BC80" i="11"/>
  <c r="BS78" i="11"/>
  <c r="AW78" i="11"/>
  <c r="BM76" i="11"/>
  <c r="I76" i="11"/>
  <c r="BU75" i="11"/>
  <c r="BA75" i="11"/>
  <c r="BX74" i="11"/>
  <c r="BI74" i="11"/>
  <c r="BQ73" i="11"/>
  <c r="AU73" i="11"/>
  <c r="I73" i="11"/>
  <c r="BV72" i="11"/>
  <c r="BQ72" i="11"/>
  <c r="BA72" i="11"/>
  <c r="BS71" i="11"/>
  <c r="BE71" i="11"/>
  <c r="I71" i="11"/>
  <c r="BY70" i="11"/>
  <c r="BM70" i="11"/>
  <c r="BA70" i="11"/>
  <c r="BY68" i="11"/>
  <c r="BP68" i="11"/>
  <c r="BG68" i="11"/>
  <c r="AW68" i="11"/>
  <c r="BX67" i="11"/>
  <c r="AV67" i="11"/>
  <c r="AU66" i="11"/>
  <c r="BG65" i="11"/>
  <c r="CB62" i="11"/>
  <c r="BG61" i="11"/>
  <c r="BV59" i="11"/>
  <c r="BQ59" i="11"/>
  <c r="AY58" i="11"/>
  <c r="BI57" i="11"/>
  <c r="CB56" i="11"/>
  <c r="BA55" i="11"/>
  <c r="AY65" i="11"/>
  <c r="BO64" i="11"/>
  <c r="AY61" i="11"/>
  <c r="BO60" i="11"/>
  <c r="BO59" i="11"/>
  <c r="I58" i="11"/>
  <c r="BG57" i="11"/>
  <c r="BV56" i="11"/>
  <c r="BQ56" i="11"/>
  <c r="CB60" i="11"/>
  <c r="BO58" i="11"/>
  <c r="AY56" i="11"/>
  <c r="BW66" i="11"/>
  <c r="CB65" i="11"/>
  <c r="BG64" i="11"/>
  <c r="CB61" i="11"/>
  <c r="BG60" i="11"/>
  <c r="BI59" i="11"/>
  <c r="CB58" i="11"/>
  <c r="BA57" i="11"/>
  <c r="BO56" i="11"/>
  <c r="I55" i="11"/>
  <c r="CB64" i="11"/>
  <c r="BG56" i="11"/>
  <c r="BV55" i="11"/>
  <c r="BQ55" i="11"/>
  <c r="AY59" i="11"/>
  <c r="CB57" i="11"/>
  <c r="BO55" i="11"/>
  <c r="BO67" i="11"/>
  <c r="BV57" i="11"/>
  <c r="AY64" i="11"/>
  <c r="BO63" i="11"/>
  <c r="AY60" i="11"/>
  <c r="I60" i="11"/>
  <c r="BG59" i="11"/>
  <c r="BV58" i="11"/>
  <c r="BQ58" i="11"/>
  <c r="AY57" i="11"/>
  <c r="BI56" i="11"/>
  <c r="CB55" i="11"/>
  <c r="AY63" i="11"/>
  <c r="BA56" i="11"/>
  <c r="CB63" i="11"/>
  <c r="BG62" i="11"/>
  <c r="I59" i="11"/>
  <c r="BG58" i="11"/>
  <c r="BE67" i="11"/>
  <c r="BD66" i="11"/>
  <c r="BO65" i="11"/>
  <c r="AY62" i="11"/>
  <c r="BO61" i="11"/>
  <c r="CB59" i="11"/>
  <c r="BA58" i="11"/>
  <c r="BO57" i="11"/>
  <c r="I56" i="11"/>
  <c r="BG55" i="11"/>
  <c r="AY55" i="11"/>
  <c r="BG63" i="11"/>
  <c r="BA59" i="11"/>
  <c r="I57" i="11"/>
  <c r="BO62" i="11"/>
  <c r="BI58" i="11"/>
  <c r="BM66" i="11"/>
  <c r="BQ57" i="11"/>
  <c r="BI55" i="11"/>
  <c r="M47" i="10"/>
  <c r="P139" i="10"/>
  <c r="K12" i="10"/>
  <c r="J18" i="10"/>
  <c r="T21" i="10"/>
  <c r="U39" i="10"/>
  <c r="V57" i="10"/>
  <c r="V87" i="10"/>
  <c r="U10" i="10"/>
  <c r="L13" i="10"/>
  <c r="U18" i="10"/>
  <c r="L21" i="10"/>
  <c r="U26" i="10"/>
  <c r="M8" i="10"/>
  <c r="M11" i="10"/>
  <c r="V19" i="10"/>
  <c r="M22" i="10"/>
  <c r="L25" i="10"/>
  <c r="E28" i="10"/>
  <c r="L38" i="10"/>
  <c r="E49" i="10"/>
  <c r="J36" i="10"/>
  <c r="I106" i="10"/>
  <c r="I105" i="10"/>
  <c r="Q137" i="10"/>
  <c r="E152" i="10"/>
  <c r="H44" i="10"/>
  <c r="L68" i="10"/>
  <c r="U78" i="10"/>
  <c r="O46" i="10"/>
  <c r="S90" i="10"/>
  <c r="L109" i="10"/>
  <c r="J66" i="10"/>
  <c r="R70" i="10"/>
  <c r="J93" i="10"/>
  <c r="G108" i="10"/>
  <c r="E126" i="10"/>
  <c r="Q38" i="10"/>
  <c r="T65" i="10"/>
  <c r="T70" i="10"/>
  <c r="L81" i="10"/>
  <c r="L93" i="10"/>
  <c r="G103" i="10"/>
  <c r="G127" i="10"/>
  <c r="F151" i="10"/>
  <c r="J80" i="10"/>
  <c r="J89" i="10"/>
  <c r="K107" i="10"/>
  <c r="O166" i="10"/>
  <c r="N78" i="10"/>
  <c r="M86" i="10"/>
  <c r="U90" i="10"/>
  <c r="E98" i="10"/>
  <c r="M138" i="10"/>
  <c r="Q80" i="10"/>
  <c r="F98" i="10"/>
  <c r="S146" i="10"/>
  <c r="G57" i="10"/>
  <c r="F87" i="10"/>
  <c r="T97" i="10"/>
  <c r="T113" i="10"/>
  <c r="N123" i="10"/>
  <c r="N104" i="10"/>
  <c r="P136" i="10"/>
  <c r="I89" i="10"/>
  <c r="F109" i="10"/>
  <c r="E114" i="10"/>
  <c r="E118" i="10"/>
  <c r="E122" i="10"/>
  <c r="Q112" i="10"/>
  <c r="R116" i="10"/>
  <c r="Q120" i="10"/>
  <c r="P158" i="10"/>
  <c r="H134" i="10"/>
  <c r="F143" i="10"/>
  <c r="K127" i="10"/>
  <c r="E138" i="10"/>
  <c r="H138" i="10"/>
  <c r="Q151" i="10"/>
  <c r="N135" i="10"/>
  <c r="H127" i="10"/>
  <c r="L149" i="10"/>
  <c r="M163" i="10"/>
  <c r="I160" i="10"/>
  <c r="F156" i="10"/>
  <c r="O173" i="10"/>
  <c r="H149" i="10"/>
  <c r="V160" i="10"/>
  <c r="H143" i="10"/>
  <c r="I153" i="10"/>
  <c r="Q172" i="10"/>
  <c r="R149" i="10"/>
  <c r="Q159" i="10"/>
  <c r="P182" i="10"/>
  <c r="V165" i="10"/>
  <c r="M180" i="10"/>
  <c r="V154" i="10"/>
  <c r="K166" i="10"/>
  <c r="L166" i="10"/>
  <c r="R183" i="10"/>
  <c r="Q164" i="10"/>
  <c r="Q179" i="10"/>
  <c r="Q171" i="10"/>
  <c r="K177" i="10"/>
  <c r="H180" i="10"/>
  <c r="H169" i="10"/>
  <c r="V179" i="10"/>
  <c r="K169" i="10"/>
  <c r="G169" i="10"/>
  <c r="R169" i="10"/>
  <c r="F186" i="10"/>
  <c r="K186" i="10"/>
  <c r="AB6" i="10"/>
  <c r="W38" i="10"/>
  <c r="Y64" i="10"/>
  <c r="AB11" i="10"/>
  <c r="AA6" i="10"/>
  <c r="W19" i="10"/>
  <c r="Y36" i="10"/>
  <c r="Y12" i="10"/>
  <c r="AA18" i="10"/>
  <c r="AD44" i="10"/>
  <c r="Z102" i="10"/>
  <c r="AE107" i="10"/>
  <c r="AB40" i="10"/>
  <c r="X65" i="10"/>
  <c r="X57" i="10"/>
  <c r="AB87" i="10"/>
  <c r="AE10" i="10"/>
  <c r="AE14" i="10"/>
  <c r="AE25" i="10"/>
  <c r="AA51" i="10"/>
  <c r="AC69" i="10"/>
  <c r="AE68" i="10"/>
  <c r="AB97" i="10"/>
  <c r="AC157" i="10"/>
  <c r="W81" i="10"/>
  <c r="AA70" i="10"/>
  <c r="AC123" i="10"/>
  <c r="Z115" i="10"/>
  <c r="AB36" i="10"/>
  <c r="W57" i="10"/>
  <c r="AD78" i="10"/>
  <c r="AC72" i="10"/>
  <c r="AE98" i="10"/>
  <c r="Y114" i="10"/>
  <c r="X80" i="10"/>
  <c r="AD87" i="10"/>
  <c r="W75" i="10"/>
  <c r="AD81" i="10"/>
  <c r="Z95" i="10"/>
  <c r="Z118" i="10"/>
  <c r="AD133" i="10"/>
  <c r="Z106" i="10"/>
  <c r="Y97" i="10"/>
  <c r="AA114" i="10"/>
  <c r="AA122" i="10"/>
  <c r="X107" i="10"/>
  <c r="AE135" i="10"/>
  <c r="AE114" i="10"/>
  <c r="AE122" i="10"/>
  <c r="X138" i="10"/>
  <c r="AA143" i="10"/>
  <c r="AD141" i="10"/>
  <c r="AA153" i="10"/>
  <c r="W127" i="10"/>
  <c r="AC137" i="10"/>
  <c r="AA148" i="10"/>
  <c r="Y161" i="10"/>
  <c r="AA119" i="10"/>
  <c r="AA135" i="10"/>
  <c r="AE154" i="10"/>
  <c r="W164" i="10"/>
  <c r="W154" i="10"/>
  <c r="Z164" i="10"/>
  <c r="Y179" i="10"/>
  <c r="Y153" i="10"/>
  <c r="AE163" i="10"/>
  <c r="AD145" i="10"/>
  <c r="AC153" i="10"/>
  <c r="Y160" i="10"/>
  <c r="W160" i="10"/>
  <c r="AA176" i="10"/>
  <c r="Z169" i="10"/>
  <c r="X180" i="10"/>
  <c r="Z177" i="10"/>
  <c r="AJ35" i="10"/>
  <c r="AI11" i="10"/>
  <c r="AJ60" i="10"/>
  <c r="AP33" i="10"/>
  <c r="AP13" i="10"/>
  <c r="AN71" i="10"/>
  <c r="AI50" i="10"/>
  <c r="AJ6" i="10"/>
  <c r="AJ22" i="10"/>
  <c r="AP7" i="10"/>
  <c r="AL46" i="10"/>
  <c r="AJ57" i="10"/>
  <c r="AI30" i="10"/>
  <c r="AJ88" i="10"/>
  <c r="AJ73" i="10"/>
  <c r="AL76" i="10"/>
  <c r="AO72" i="10"/>
  <c r="AI107" i="10"/>
  <c r="AO102" i="10"/>
  <c r="AM57" i="10"/>
  <c r="AM67" i="10"/>
  <c r="AN68" i="10"/>
  <c r="AK93" i="10"/>
  <c r="AP159" i="10"/>
  <c r="AI93" i="10"/>
  <c r="AP147" i="10"/>
  <c r="AP80" i="10"/>
  <c r="AP98" i="10"/>
  <c r="AK95" i="10"/>
  <c r="AI127" i="10"/>
  <c r="AK97" i="10"/>
  <c r="AK147" i="10"/>
  <c r="AL97" i="10"/>
  <c r="AI136" i="10"/>
  <c r="AN107" i="10"/>
  <c r="AP152" i="10"/>
  <c r="AM119" i="10"/>
  <c r="AL172" i="10"/>
  <c r="AM143" i="10"/>
  <c r="AM127" i="10"/>
  <c r="AK154" i="10"/>
  <c r="AK153" i="10"/>
  <c r="AJ136" i="10"/>
  <c r="AK145" i="10"/>
  <c r="AM158" i="10"/>
  <c r="AM173" i="10"/>
  <c r="AM167" i="10"/>
  <c r="AJ160" i="10"/>
  <c r="AK180" i="10"/>
  <c r="AJ182" i="10"/>
  <c r="AL177" i="10"/>
  <c r="AH37" i="10"/>
  <c r="AH28" i="10"/>
  <c r="AG48" i="10"/>
  <c r="AH88" i="10"/>
  <c r="AF16" i="10"/>
  <c r="AG84" i="10"/>
  <c r="AH101" i="10"/>
  <c r="AG44" i="10"/>
  <c r="AF112" i="10"/>
  <c r="AG38" i="10"/>
  <c r="AF88" i="10"/>
  <c r="AG132" i="10"/>
  <c r="AG151" i="10"/>
  <c r="AG137" i="10"/>
  <c r="AF166" i="10"/>
  <c r="AH182" i="10"/>
  <c r="AH152" i="10"/>
  <c r="AF151" i="10"/>
  <c r="AG173" i="10"/>
  <c r="AH181" i="10"/>
  <c r="T178" i="10"/>
  <c r="H178" i="10"/>
  <c r="U183" i="10"/>
  <c r="S183" i="10"/>
  <c r="P183" i="10"/>
  <c r="AH176" i="10"/>
  <c r="O176" i="10"/>
  <c r="AJ173" i="10"/>
  <c r="AK173" i="10"/>
  <c r="I162" i="10"/>
  <c r="AB164" i="10"/>
  <c r="AE172" i="10"/>
  <c r="N166" i="10"/>
  <c r="AB166" i="10"/>
  <c r="Z166" i="10"/>
  <c r="AN153" i="10"/>
  <c r="AF145" i="10"/>
  <c r="AH143" i="10"/>
  <c r="AG181" i="10"/>
  <c r="T163" i="10"/>
  <c r="P163" i="10"/>
  <c r="J163" i="10"/>
  <c r="AH163" i="10"/>
  <c r="L172" i="10"/>
  <c r="G172" i="10"/>
  <c r="I172" i="10"/>
  <c r="J172" i="10"/>
  <c r="AP149" i="10"/>
  <c r="K170" i="10"/>
  <c r="G170" i="10"/>
  <c r="I170" i="10"/>
  <c r="L170" i="10"/>
  <c r="P154" i="10"/>
  <c r="AA154" i="10"/>
  <c r="AB153" i="10"/>
  <c r="AH145" i="10"/>
  <c r="AH175" i="10"/>
  <c r="L175" i="10"/>
  <c r="H175" i="10"/>
  <c r="J175" i="10"/>
  <c r="G175" i="10"/>
  <c r="AP161" i="10"/>
  <c r="AB156" i="10"/>
  <c r="Q156" i="10"/>
  <c r="AP143" i="10"/>
  <c r="AC184" i="10"/>
  <c r="M184" i="10"/>
  <c r="AP184" i="10"/>
  <c r="L184" i="10"/>
  <c r="J184" i="10"/>
  <c r="G184" i="10"/>
  <c r="V174" i="10"/>
  <c r="W141" i="10"/>
  <c r="AH134" i="10"/>
  <c r="F134" i="10"/>
  <c r="L140" i="10"/>
  <c r="O174" i="10"/>
  <c r="M174" i="10"/>
  <c r="AO174" i="10"/>
  <c r="AN174" i="10"/>
  <c r="AI174" i="10"/>
  <c r="AL174" i="10"/>
  <c r="AP157" i="10"/>
  <c r="G152" i="10"/>
  <c r="AB152" i="10"/>
  <c r="H136" i="10"/>
  <c r="AG147" i="10"/>
  <c r="L147" i="10"/>
  <c r="O147" i="10"/>
  <c r="I147" i="10"/>
  <c r="AN137" i="10"/>
  <c r="AC104" i="10"/>
  <c r="X139" i="10"/>
  <c r="AM168" i="10"/>
  <c r="U168" i="10"/>
  <c r="V168" i="10"/>
  <c r="N139" i="10"/>
  <c r="K139" i="10"/>
  <c r="AL139" i="10"/>
  <c r="V155" i="10"/>
  <c r="AL155" i="10"/>
  <c r="W155" i="10"/>
  <c r="X155" i="10"/>
  <c r="R155" i="10"/>
  <c r="AE104" i="10"/>
  <c r="AH109" i="10"/>
  <c r="R109" i="10"/>
  <c r="AG133" i="10"/>
  <c r="AF133" i="10"/>
  <c r="AL133" i="10"/>
  <c r="I133" i="10"/>
  <c r="G133" i="10"/>
  <c r="AK131" i="10"/>
  <c r="AJ110" i="10"/>
  <c r="AH93" i="10"/>
  <c r="AL142" i="10"/>
  <c r="AB142" i="10"/>
  <c r="AD142" i="10"/>
  <c r="E129" i="10"/>
  <c r="U123" i="10"/>
  <c r="AA123" i="10"/>
  <c r="AB123" i="10"/>
  <c r="Y123" i="10"/>
  <c r="H121" i="10"/>
  <c r="AM121" i="10"/>
  <c r="AK121" i="10"/>
  <c r="AF121" i="10"/>
  <c r="K120" i="10"/>
  <c r="I120" i="10"/>
  <c r="L120" i="10"/>
  <c r="AP119" i="10"/>
  <c r="U118" i="10"/>
  <c r="S118" i="10"/>
  <c r="AE117" i="10"/>
  <c r="V116" i="10"/>
  <c r="AL115" i="10"/>
  <c r="U114" i="10"/>
  <c r="S114" i="10"/>
  <c r="R114" i="10"/>
  <c r="V112" i="10"/>
  <c r="AM110" i="10"/>
  <c r="W95" i="10"/>
  <c r="AI132" i="10"/>
  <c r="F128" i="10"/>
  <c r="K128" i="10"/>
  <c r="W128" i="10"/>
  <c r="X125" i="10"/>
  <c r="W98" i="10"/>
  <c r="AD88" i="10"/>
  <c r="AA86" i="10"/>
  <c r="AI80" i="10"/>
  <c r="AD124" i="10"/>
  <c r="AH108" i="10"/>
  <c r="AO108" i="10"/>
  <c r="S108" i="10"/>
  <c r="AH102" i="10"/>
  <c r="AL102" i="10"/>
  <c r="AF101" i="10"/>
  <c r="K99" i="10"/>
  <c r="AJ99" i="10"/>
  <c r="AO90" i="10"/>
  <c r="AH79" i="10"/>
  <c r="F78" i="10"/>
  <c r="F77" i="10"/>
  <c r="F76" i="10"/>
  <c r="F75" i="10"/>
  <c r="AF75" i="10"/>
  <c r="F74" i="10"/>
  <c r="P71" i="10"/>
  <c r="O70" i="10"/>
  <c r="O69" i="10"/>
  <c r="O68" i="10"/>
  <c r="O67" i="10"/>
  <c r="O66" i="10"/>
  <c r="AH82" i="10"/>
  <c r="T82" i="10"/>
  <c r="J82" i="10"/>
  <c r="AO132" i="10"/>
  <c r="Q132" i="10"/>
  <c r="V132" i="10"/>
  <c r="O126" i="10"/>
  <c r="T125" i="10"/>
  <c r="L125" i="10"/>
  <c r="H125" i="10"/>
  <c r="I125" i="10"/>
  <c r="J125" i="10"/>
  <c r="G124" i="10"/>
  <c r="W101" i="10"/>
  <c r="AC98" i="10"/>
  <c r="Z98" i="10"/>
  <c r="AH86" i="10"/>
  <c r="P86" i="10"/>
  <c r="AD79" i="10"/>
  <c r="S78" i="10"/>
  <c r="J77" i="10"/>
  <c r="AB70" i="10"/>
  <c r="S69" i="10"/>
  <c r="I68" i="10"/>
  <c r="E46" i="10"/>
  <c r="AJ48" i="10"/>
  <c r="I130" i="10"/>
  <c r="AF130" i="10"/>
  <c r="AK130" i="10"/>
  <c r="H130" i="10"/>
  <c r="AN103" i="10"/>
  <c r="H48" i="10"/>
  <c r="AM47" i="10"/>
  <c r="AI91" i="10"/>
  <c r="N91" i="10"/>
  <c r="AA91" i="10"/>
  <c r="O91" i="10"/>
  <c r="I91" i="10"/>
  <c r="AL90" i="10"/>
  <c r="AN84" i="10"/>
  <c r="P47" i="10"/>
  <c r="AN40" i="10"/>
  <c r="AN105" i="10"/>
  <c r="P105" i="10"/>
  <c r="U105" i="10"/>
  <c r="AK47" i="10"/>
  <c r="AB100" i="10"/>
  <c r="AE100" i="10"/>
  <c r="X100" i="10"/>
  <c r="M96" i="10"/>
  <c r="Z96" i="10"/>
  <c r="Y92" i="10"/>
  <c r="AE92" i="10"/>
  <c r="P92" i="10"/>
  <c r="AO99" i="10"/>
  <c r="M51" i="10"/>
  <c r="Z51" i="10"/>
  <c r="AH45" i="10"/>
  <c r="AN45" i="10"/>
  <c r="G45" i="10"/>
  <c r="AH43" i="10"/>
  <c r="O43" i="10"/>
  <c r="P43" i="10"/>
  <c r="AA144" i="10"/>
  <c r="K144" i="10"/>
  <c r="AL144" i="10"/>
  <c r="AC144" i="10"/>
  <c r="P144" i="10"/>
  <c r="N144" i="10"/>
  <c r="L144" i="10"/>
  <c r="L62" i="10"/>
  <c r="AO62" i="10"/>
  <c r="J62" i="10"/>
  <c r="G62" i="10"/>
  <c r="H62" i="10"/>
  <c r="AN54" i="10"/>
  <c r="U54" i="10"/>
  <c r="AB54" i="10"/>
  <c r="Z54" i="10"/>
  <c r="F42" i="10"/>
  <c r="AK42" i="10"/>
  <c r="Y41" i="10"/>
  <c r="AD41" i="10"/>
  <c r="V62" i="10"/>
  <c r="AK76" i="10"/>
  <c r="AM60" i="10"/>
  <c r="AD52" i="10"/>
  <c r="AF49" i="10"/>
  <c r="K49" i="10"/>
  <c r="V49" i="10"/>
  <c r="P49" i="10"/>
  <c r="AI42" i="10"/>
  <c r="AH56" i="10"/>
  <c r="R56" i="10"/>
  <c r="AP56" i="10"/>
  <c r="E41" i="10"/>
  <c r="L28" i="10"/>
  <c r="K27" i="10"/>
  <c r="AH26" i="10"/>
  <c r="L26" i="10"/>
  <c r="AM20" i="10"/>
  <c r="G16" i="10"/>
  <c r="F15" i="10"/>
  <c r="F14" i="10"/>
  <c r="F13" i="10"/>
  <c r="F12" i="10"/>
  <c r="F11" i="10"/>
  <c r="F10" i="10"/>
  <c r="AG10" i="10"/>
  <c r="P8" i="10"/>
  <c r="P7" i="10"/>
  <c r="O6" i="10"/>
  <c r="AC37" i="10"/>
  <c r="N37" i="10"/>
  <c r="AC35" i="10"/>
  <c r="AH35" i="10"/>
  <c r="AI35" i="10"/>
  <c r="AM34" i="10"/>
  <c r="L34" i="10"/>
  <c r="AC33" i="10"/>
  <c r="Y33" i="10"/>
  <c r="Z33" i="10"/>
  <c r="P33" i="10"/>
  <c r="U32" i="10"/>
  <c r="AI32" i="10"/>
  <c r="AN32" i="10"/>
  <c r="Y31" i="10"/>
  <c r="U85" i="10"/>
  <c r="E85" i="10"/>
  <c r="S34" i="10"/>
  <c r="AL52" i="10"/>
  <c r="M63" i="10"/>
  <c r="X63" i="10"/>
  <c r="I63" i="10"/>
  <c r="S63" i="10"/>
  <c r="Q63" i="10"/>
  <c r="O63" i="10"/>
  <c r="AN34" i="10"/>
  <c r="U64" i="10"/>
  <c r="Z64" i="10"/>
  <c r="V64" i="10"/>
  <c r="AD61" i="10"/>
  <c r="AL61" i="10"/>
  <c r="AK55" i="10"/>
  <c r="F55" i="10"/>
  <c r="AE55" i="10"/>
  <c r="AC59" i="10"/>
  <c r="AD59" i="10"/>
  <c r="AN59" i="10"/>
  <c r="A174" i="10"/>
  <c r="AC53" i="10"/>
  <c r="E53" i="10"/>
  <c r="AE53" i="10"/>
  <c r="A166" i="10"/>
  <c r="R83" i="10"/>
  <c r="AB83" i="10"/>
  <c r="H83" i="10"/>
  <c r="U83" i="10"/>
  <c r="A131" i="10"/>
  <c r="BO234" i="11"/>
  <c r="BN233" i="11"/>
  <c r="BE232" i="11"/>
  <c r="BF234" i="11"/>
  <c r="BE233" i="11"/>
  <c r="BD232" i="11"/>
  <c r="A49" i="10"/>
  <c r="BE234" i="11"/>
  <c r="BD233" i="11"/>
  <c r="BK232" i="11"/>
  <c r="E58" i="10"/>
  <c r="AE58" i="10"/>
  <c r="CB232" i="11"/>
  <c r="G232" i="11"/>
  <c r="A147" i="10"/>
  <c r="BW227" i="11"/>
  <c r="BC225" i="11"/>
  <c r="AZ222" i="11"/>
  <c r="BU203" i="11"/>
  <c r="BP236" i="11"/>
  <c r="BI236" i="11"/>
  <c r="BD227" i="11"/>
  <c r="BJ225" i="11"/>
  <c r="BG222" i="11"/>
  <c r="BE220" i="11"/>
  <c r="BD219" i="11"/>
  <c r="BJ217" i="11"/>
  <c r="BG214" i="11"/>
  <c r="BE212" i="11"/>
  <c r="BD211" i="11"/>
  <c r="BJ209" i="11"/>
  <c r="AW204" i="11"/>
  <c r="AV203" i="11"/>
  <c r="CB227" i="11"/>
  <c r="BZ222" i="11"/>
  <c r="AU220" i="11"/>
  <c r="BB219" i="11"/>
  <c r="AZ217" i="11"/>
  <c r="BE214" i="11"/>
  <c r="A21" i="10"/>
  <c r="BE231" i="11"/>
  <c r="CA231" i="11"/>
  <c r="BX231" i="11"/>
  <c r="BE225" i="11"/>
  <c r="BE217" i="11"/>
  <c r="BG211" i="11"/>
  <c r="BE209" i="11"/>
  <c r="BG203" i="11"/>
  <c r="BM201" i="11"/>
  <c r="H218" i="11"/>
  <c r="CC205" i="11"/>
  <c r="BH200" i="11"/>
  <c r="AZ198" i="11"/>
  <c r="G195" i="11"/>
  <c r="BU185" i="11"/>
  <c r="BC235" i="11"/>
  <c r="CA235" i="11"/>
  <c r="CA224" i="11"/>
  <c r="CB210" i="11"/>
  <c r="BB207" i="11"/>
  <c r="BX207" i="11"/>
  <c r="BC205" i="11"/>
  <c r="BV205" i="11"/>
  <c r="AX202" i="11"/>
  <c r="AU202" i="11"/>
  <c r="BY202" i="11"/>
  <c r="BZ198" i="11"/>
  <c r="AY198" i="11"/>
  <c r="CA195" i="11"/>
  <c r="BZ194" i="11"/>
  <c r="BY193" i="11"/>
  <c r="AU192" i="11"/>
  <c r="BB191" i="11"/>
  <c r="AX187" i="11"/>
  <c r="AW186" i="11"/>
  <c r="AV185" i="11"/>
  <c r="BF226" i="11"/>
  <c r="BA226" i="11"/>
  <c r="AU226" i="11"/>
  <c r="BY226" i="11"/>
  <c r="BT224" i="11"/>
  <c r="BO224" i="11"/>
  <c r="BI224" i="11"/>
  <c r="BJ224" i="11"/>
  <c r="BT218" i="11"/>
  <c r="BE216" i="11"/>
  <c r="BY216" i="11"/>
  <c r="BF210" i="11"/>
  <c r="BA210" i="11"/>
  <c r="AU210" i="11"/>
  <c r="BY210" i="11"/>
  <c r="BB205" i="11"/>
  <c r="BF198" i="11"/>
  <c r="BE195" i="11"/>
  <c r="BD194" i="11"/>
  <c r="BK193" i="11"/>
  <c r="BQ191" i="11"/>
  <c r="BU187" i="11"/>
  <c r="BT186" i="11"/>
  <c r="BZ229" i="11"/>
  <c r="BD229" i="11"/>
  <c r="AZ229" i="11"/>
  <c r="BA229" i="11"/>
  <c r="BB229" i="11"/>
  <c r="BZ219" i="11"/>
  <c r="BN192" i="11"/>
  <c r="BM191" i="11"/>
  <c r="BZ200" i="11"/>
  <c r="BL200" i="11"/>
  <c r="BI200" i="11"/>
  <c r="A14" i="10"/>
  <c r="BW223" i="11"/>
  <c r="BX223" i="11"/>
  <c r="BS197" i="11"/>
  <c r="AZ197" i="11"/>
  <c r="AU197" i="11"/>
  <c r="H197" i="11"/>
  <c r="I197" i="11"/>
  <c r="AX197" i="11"/>
  <c r="BL215" i="11"/>
  <c r="BO215" i="11"/>
  <c r="BQ215" i="11"/>
  <c r="BZ196" i="11"/>
  <c r="BP196" i="11"/>
  <c r="BH221" i="11"/>
  <c r="BX221" i="11"/>
  <c r="BI221" i="11"/>
  <c r="BD221" i="11"/>
  <c r="BF221" i="11"/>
  <c r="AY221" i="11"/>
  <c r="AW199" i="11"/>
  <c r="BU228" i="11"/>
  <c r="BQ228" i="11"/>
  <c r="BM228" i="11"/>
  <c r="CA228" i="11"/>
  <c r="AW228" i="11"/>
  <c r="BT228" i="11"/>
  <c r="BZ188" i="11"/>
  <c r="BP188" i="11"/>
  <c r="BW184" i="11"/>
  <c r="BE182" i="11"/>
  <c r="CA186" i="11"/>
  <c r="BC178" i="11"/>
  <c r="BY178" i="11"/>
  <c r="AU190" i="11"/>
  <c r="BY190" i="11"/>
  <c r="BE184" i="11"/>
  <c r="BN182" i="11"/>
  <c r="BK182" i="11"/>
  <c r="AV182" i="11"/>
  <c r="BS213" i="11"/>
  <c r="AW213" i="11"/>
  <c r="I213" i="11"/>
  <c r="BY213" i="11"/>
  <c r="CA213" i="11"/>
  <c r="BF189" i="11"/>
  <c r="AW189" i="11"/>
  <c r="AU189" i="11"/>
  <c r="BH181" i="11"/>
  <c r="BB179" i="11"/>
  <c r="BK179" i="11"/>
  <c r="AV179" i="11"/>
  <c r="CA176" i="11"/>
  <c r="BF176" i="11"/>
  <c r="BK176" i="11"/>
  <c r="AV176" i="11"/>
  <c r="BW175" i="11"/>
  <c r="BB175" i="11"/>
  <c r="BK175" i="11"/>
  <c r="AV175" i="11"/>
  <c r="BJ174" i="11"/>
  <c r="BS174" i="11"/>
  <c r="BD174" i="11"/>
  <c r="CC173" i="11"/>
  <c r="BH173" i="11"/>
  <c r="BS173" i="11"/>
  <c r="BD173" i="11"/>
  <c r="BF169" i="11"/>
  <c r="BL169" i="11"/>
  <c r="BQ168" i="11"/>
  <c r="BJ167" i="11"/>
  <c r="BL167" i="11"/>
  <c r="BE160" i="11"/>
  <c r="BC160" i="11"/>
  <c r="BY160" i="11"/>
  <c r="CB157" i="11"/>
  <c r="BL156" i="11"/>
  <c r="BP153" i="11"/>
  <c r="BU149" i="11"/>
  <c r="BS148" i="11"/>
  <c r="BP145" i="11"/>
  <c r="BQ144" i="11"/>
  <c r="BQ143" i="11"/>
  <c r="BQ142" i="11"/>
  <c r="BQ141" i="11"/>
  <c r="BQ140" i="11"/>
  <c r="BQ139" i="11"/>
  <c r="BQ138" i="11"/>
  <c r="BQ137" i="11"/>
  <c r="BQ136" i="11"/>
  <c r="BQ135" i="11"/>
  <c r="BQ134" i="11"/>
  <c r="CC181" i="11"/>
  <c r="BE177" i="11"/>
  <c r="BF177" i="11"/>
  <c r="BQ177" i="11"/>
  <c r="BG175" i="11"/>
  <c r="CA165" i="11"/>
  <c r="BM163" i="11"/>
  <c r="BA160" i="11"/>
  <c r="CA157" i="11"/>
  <c r="BB154" i="11"/>
  <c r="BX154" i="11"/>
  <c r="AW153" i="11"/>
  <c r="H149" i="11"/>
  <c r="BZ146" i="11"/>
  <c r="AV146" i="11"/>
  <c r="BX145" i="11"/>
  <c r="CC144" i="11"/>
  <c r="H144" i="11"/>
  <c r="AZ143" i="11"/>
  <c r="BH142" i="11"/>
  <c r="BP141" i="11"/>
  <c r="CC136" i="11"/>
  <c r="H136" i="11"/>
  <c r="AZ135" i="11"/>
  <c r="BH134" i="11"/>
  <c r="I206" i="11"/>
  <c r="BL206" i="11"/>
  <c r="BY206" i="11"/>
  <c r="BI206" i="11"/>
  <c r="BV206" i="11"/>
  <c r="BJ183" i="11"/>
  <c r="BI165" i="11"/>
  <c r="BH165" i="11"/>
  <c r="BS165" i="11"/>
  <c r="BD165" i="11"/>
  <c r="CC163" i="11"/>
  <c r="BX163" i="11"/>
  <c r="BH162" i="11"/>
  <c r="BT162" i="11"/>
  <c r="BJ161" i="11"/>
  <c r="BL157" i="11"/>
  <c r="BA154" i="11"/>
  <c r="AU153" i="11"/>
  <c r="BZ147" i="11"/>
  <c r="AV147" i="11"/>
  <c r="AY144" i="11"/>
  <c r="BG143" i="11"/>
  <c r="BO142" i="11"/>
  <c r="CB137" i="11"/>
  <c r="AY136" i="11"/>
  <c r="BG135" i="11"/>
  <c r="BO134" i="11"/>
  <c r="I181" i="11"/>
  <c r="AZ181" i="11"/>
  <c r="BS181" i="11"/>
  <c r="BD181" i="11"/>
  <c r="BJ170" i="11"/>
  <c r="BS170" i="11"/>
  <c r="BD170" i="11"/>
  <c r="BT161" i="11"/>
  <c r="BP148" i="11"/>
  <c r="BN144" i="11"/>
  <c r="BN143" i="11"/>
  <c r="BN142" i="11"/>
  <c r="BN141" i="11"/>
  <c r="BN140" i="11"/>
  <c r="BN139" i="11"/>
  <c r="BN138" i="11"/>
  <c r="BN137" i="11"/>
  <c r="BN136" i="11"/>
  <c r="BN135" i="11"/>
  <c r="BN134" i="11"/>
  <c r="BA183" i="11"/>
  <c r="BG183" i="11"/>
  <c r="BF183" i="11"/>
  <c r="BC183" i="11"/>
  <c r="BY183" i="11"/>
  <c r="AU168" i="11"/>
  <c r="BS158" i="11"/>
  <c r="BD158" i="11"/>
  <c r="BD149" i="11"/>
  <c r="BU144" i="11"/>
  <c r="BU143" i="11"/>
  <c r="BU142" i="11"/>
  <c r="BU141" i="11"/>
  <c r="BU140" i="11"/>
  <c r="BU139" i="11"/>
  <c r="BU138" i="11"/>
  <c r="BU137" i="11"/>
  <c r="BU136" i="11"/>
  <c r="BU135" i="11"/>
  <c r="BU134" i="11"/>
  <c r="BX208" i="11"/>
  <c r="BK208" i="11"/>
  <c r="H208" i="11"/>
  <c r="BD208" i="11"/>
  <c r="BQ208" i="11"/>
  <c r="CB166" i="11"/>
  <c r="BA166" i="11"/>
  <c r="BI155" i="11"/>
  <c r="H155" i="11"/>
  <c r="BE155" i="11"/>
  <c r="BC132" i="11"/>
  <c r="BB129" i="11"/>
  <c r="BX172" i="11"/>
  <c r="BA171" i="11"/>
  <c r="BF171" i="11"/>
  <c r="AX171" i="11"/>
  <c r="BT171" i="11"/>
  <c r="BU159" i="11"/>
  <c r="BG150" i="11"/>
  <c r="AZ152" i="11"/>
  <c r="BL132" i="11"/>
  <c r="AY130" i="11"/>
  <c r="H130" i="11"/>
  <c r="CC130" i="11"/>
  <c r="BV130" i="11"/>
  <c r="BW167" i="11"/>
  <c r="CC159" i="11"/>
  <c r="BF159" i="11"/>
  <c r="BQ159" i="11"/>
  <c r="BL159" i="11"/>
  <c r="AX152" i="11"/>
  <c r="CC152" i="11"/>
  <c r="AU152" i="11"/>
  <c r="AW152" i="11"/>
  <c r="AV152" i="11"/>
  <c r="BW150" i="11"/>
  <c r="AX126" i="11"/>
  <c r="BZ151" i="11"/>
  <c r="BS132" i="11"/>
  <c r="BG128" i="11"/>
  <c r="BT128" i="11"/>
  <c r="BQ128" i="11"/>
  <c r="BU124" i="11"/>
  <c r="BN124" i="11"/>
  <c r="BW116" i="11"/>
  <c r="BI111" i="11"/>
  <c r="BZ108" i="11"/>
  <c r="BP108" i="11"/>
  <c r="AW107" i="11"/>
  <c r="BC101" i="11"/>
  <c r="BT100" i="11"/>
  <c r="BO100" i="11"/>
  <c r="BH100" i="11"/>
  <c r="BS99" i="11"/>
  <c r="BA96" i="11"/>
  <c r="BD92" i="11"/>
  <c r="BF92" i="11"/>
  <c r="AY92" i="11"/>
  <c r="H92" i="11"/>
  <c r="CC92" i="11"/>
  <c r="BQ86" i="11"/>
  <c r="BB84" i="11"/>
  <c r="BY84" i="11"/>
  <c r="CA84" i="11"/>
  <c r="BM81" i="11"/>
  <c r="BW76" i="11"/>
  <c r="AW72" i="11"/>
  <c r="BT123" i="11"/>
  <c r="BO123" i="11"/>
  <c r="BH123" i="11"/>
  <c r="BU119" i="11"/>
  <c r="BK107" i="11"/>
  <c r="BJ99" i="11"/>
  <c r="AV99" i="11"/>
  <c r="AX99" i="11"/>
  <c r="CB99" i="11"/>
  <c r="BA87" i="11"/>
  <c r="BL83" i="11"/>
  <c r="BN83" i="11"/>
  <c r="BG83" i="11"/>
  <c r="AZ83" i="11"/>
  <c r="BQ77" i="11"/>
  <c r="BJ93" i="11"/>
  <c r="AV93" i="11"/>
  <c r="AX93" i="11"/>
  <c r="CB93" i="11"/>
  <c r="BS131" i="11"/>
  <c r="BJ127" i="11"/>
  <c r="AZ127" i="11"/>
  <c r="BA127" i="11"/>
  <c r="BZ125" i="11"/>
  <c r="BZ121" i="11"/>
  <c r="BP121" i="11"/>
  <c r="AW120" i="11"/>
  <c r="AU115" i="11"/>
  <c r="BT113" i="11"/>
  <c r="BO113" i="11"/>
  <c r="BH113" i="11"/>
  <c r="BS112" i="11"/>
  <c r="I110" i="11"/>
  <c r="AU107" i="11"/>
  <c r="BT105" i="11"/>
  <c r="BO105" i="11"/>
  <c r="BH105" i="11"/>
  <c r="BS104" i="11"/>
  <c r="I102" i="11"/>
  <c r="AU99" i="11"/>
  <c r="BT97" i="11"/>
  <c r="BO97" i="11"/>
  <c r="BH97" i="11"/>
  <c r="BS96" i="11"/>
  <c r="I94" i="11"/>
  <c r="AU91" i="11"/>
  <c r="BT89" i="11"/>
  <c r="BO89" i="11"/>
  <c r="BH89" i="11"/>
  <c r="BS88" i="11"/>
  <c r="I86" i="11"/>
  <c r="AU83" i="11"/>
  <c r="BT81" i="11"/>
  <c r="BO81" i="11"/>
  <c r="BH81" i="11"/>
  <c r="BS80" i="11"/>
  <c r="I78" i="11"/>
  <c r="BQ75" i="11"/>
  <c r="AV72" i="11"/>
  <c r="BN71" i="11"/>
  <c r="BH71" i="11"/>
  <c r="BU67" i="11"/>
  <c r="BK66" i="11"/>
  <c r="BE65" i="11"/>
  <c r="BE64" i="11"/>
  <c r="BE63" i="11"/>
  <c r="BE62" i="11"/>
  <c r="BE61" i="11"/>
  <c r="BE60" i="11"/>
  <c r="BE59" i="11"/>
  <c r="BE58" i="11"/>
  <c r="BE57" i="11"/>
  <c r="BE56" i="11"/>
  <c r="BE55" i="11"/>
  <c r="U52" i="11"/>
  <c r="W17" i="25"/>
  <c r="BI164" i="11"/>
  <c r="BA164" i="11"/>
  <c r="BG164" i="11"/>
  <c r="BX164" i="11"/>
  <c r="BD115" i="11"/>
  <c r="BF115" i="11"/>
  <c r="AY115" i="11"/>
  <c r="H115" i="11"/>
  <c r="CC115" i="11"/>
  <c r="AU101" i="11"/>
  <c r="BB91" i="11"/>
  <c r="BY91" i="11"/>
  <c r="CA91" i="11"/>
  <c r="BA79" i="11"/>
  <c r="BL75" i="11"/>
  <c r="BN75" i="11"/>
  <c r="BG75" i="11"/>
  <c r="AZ75" i="11"/>
  <c r="BZ109" i="11"/>
  <c r="BK77" i="11"/>
  <c r="BC125" i="11"/>
  <c r="BZ118" i="11"/>
  <c r="BP118" i="11"/>
  <c r="AW117" i="11"/>
  <c r="BW110" i="11"/>
  <c r="BW102" i="11"/>
  <c r="BW94" i="11"/>
  <c r="BK86" i="11"/>
  <c r="BK78" i="11"/>
  <c r="BM75" i="11"/>
  <c r="BW125" i="11"/>
  <c r="CA125" i="11"/>
  <c r="CB125" i="11"/>
  <c r="BD117" i="11"/>
  <c r="BF117" i="11"/>
  <c r="AY117" i="11"/>
  <c r="H117" i="11"/>
  <c r="CC117" i="11"/>
  <c r="BT101" i="11"/>
  <c r="BO101" i="11"/>
  <c r="BH101" i="11"/>
  <c r="BJ85" i="11"/>
  <c r="AV85" i="11"/>
  <c r="AX85" i="11"/>
  <c r="CB85" i="11"/>
  <c r="BE131" i="11"/>
  <c r="BI123" i="11"/>
  <c r="BT120" i="11"/>
  <c r="BO120" i="11"/>
  <c r="BH120" i="11"/>
  <c r="BS119" i="11"/>
  <c r="BL112" i="11"/>
  <c r="BN112" i="11"/>
  <c r="BG112" i="11"/>
  <c r="AZ112" i="11"/>
  <c r="BX107" i="11"/>
  <c r="BD104" i="11"/>
  <c r="BF104" i="11"/>
  <c r="AY104" i="11"/>
  <c r="H104" i="11"/>
  <c r="CC104" i="11"/>
  <c r="I101" i="11"/>
  <c r="BJ96" i="11"/>
  <c r="AV96" i="11"/>
  <c r="AX96" i="11"/>
  <c r="CB96" i="11"/>
  <c r="BK88" i="11"/>
  <c r="BE86" i="11"/>
  <c r="BW80" i="11"/>
  <c r="BI75" i="11"/>
  <c r="BP72" i="11"/>
  <c r="BI67" i="11"/>
  <c r="BZ85" i="11"/>
  <c r="BP77" i="11"/>
  <c r="BI180" i="11"/>
  <c r="BA180" i="11"/>
  <c r="BN180" i="11"/>
  <c r="BK180" i="11"/>
  <c r="AV180" i="11"/>
  <c r="BC133" i="11"/>
  <c r="BY133" i="11"/>
  <c r="BP133" i="11"/>
  <c r="BI133" i="11"/>
  <c r="BY124" i="11"/>
  <c r="BK122" i="11"/>
  <c r="BC115" i="11"/>
  <c r="BT114" i="11"/>
  <c r="BO114" i="11"/>
  <c r="BH114" i="11"/>
  <c r="AW113" i="11"/>
  <c r="BU110" i="11"/>
  <c r="AU108" i="11"/>
  <c r="BJ106" i="11"/>
  <c r="AV106" i="11"/>
  <c r="AX106" i="11"/>
  <c r="CB106" i="11"/>
  <c r="BM103" i="11"/>
  <c r="BW98" i="11"/>
  <c r="BE96" i="11"/>
  <c r="BX93" i="11"/>
  <c r="BL90" i="11"/>
  <c r="BN90" i="11"/>
  <c r="BG90" i="11"/>
  <c r="AZ90" i="11"/>
  <c r="BS89" i="11"/>
  <c r="BQ84" i="11"/>
  <c r="BB82" i="11"/>
  <c r="BY82" i="11"/>
  <c r="CA82" i="11"/>
  <c r="BW74" i="11"/>
  <c r="BZ70" i="11"/>
  <c r="BP70" i="11"/>
  <c r="BQ68" i="11"/>
  <c r="BG67" i="11"/>
  <c r="AV66" i="11"/>
  <c r="BH65" i="11"/>
  <c r="BP64" i="11"/>
  <c r="CC59" i="11"/>
  <c r="H59" i="11"/>
  <c r="AZ58" i="11"/>
  <c r="BH57" i="11"/>
  <c r="BP56" i="11"/>
  <c r="BB131" i="11"/>
  <c r="AV131" i="11"/>
  <c r="BB119" i="11"/>
  <c r="BY119" i="11"/>
  <c r="CA119" i="11"/>
  <c r="BK111" i="11"/>
  <c r="BW103" i="11"/>
  <c r="BZ95" i="11"/>
  <c r="BP95" i="11"/>
  <c r="BE93" i="11"/>
  <c r="BT87" i="11"/>
  <c r="BO87" i="11"/>
  <c r="BH87" i="11"/>
  <c r="BL79" i="11"/>
  <c r="BN79" i="11"/>
  <c r="BG79" i="11"/>
  <c r="AZ79" i="11"/>
  <c r="BV77" i="11"/>
  <c r="BB69" i="11"/>
  <c r="AX69" i="11"/>
  <c r="AZ69" i="11"/>
  <c r="BV118" i="11"/>
  <c r="BX77" i="11"/>
  <c r="CA55" i="11"/>
  <c r="BV104" i="11"/>
  <c r="CA65" i="11"/>
  <c r="CA64" i="11"/>
  <c r="AA52" i="11"/>
  <c r="W32" i="25"/>
  <c r="BV80" i="11"/>
  <c r="A5" i="10"/>
  <c r="P38" i="10"/>
  <c r="N60" i="10"/>
  <c r="N40" i="10"/>
  <c r="S74" i="10"/>
  <c r="M39" i="10"/>
  <c r="G13" i="10"/>
  <c r="J14" i="10"/>
  <c r="V60" i="10"/>
  <c r="Q11" i="10"/>
  <c r="N42" i="10"/>
  <c r="J6" i="10"/>
  <c r="I20" i="10"/>
  <c r="H32" i="10"/>
  <c r="N93" i="10"/>
  <c r="E14" i="10"/>
  <c r="S28" i="10"/>
  <c r="Q10" i="10"/>
  <c r="Q18" i="10"/>
  <c r="Q26" i="10"/>
  <c r="M45" i="10"/>
  <c r="R86" i="10"/>
  <c r="E11" i="10"/>
  <c r="E19" i="10"/>
  <c r="E27" i="10"/>
  <c r="O52" i="10"/>
  <c r="G12" i="10"/>
  <c r="G20" i="10"/>
  <c r="I28" i="10"/>
  <c r="J51" i="10"/>
  <c r="U107" i="10"/>
  <c r="E22" i="10"/>
  <c r="F30" i="10"/>
  <c r="J43" i="10"/>
  <c r="Q66" i="10"/>
  <c r="F9" i="10"/>
  <c r="I36" i="10"/>
  <c r="L48" i="10"/>
  <c r="T12" i="10"/>
  <c r="K15" i="10"/>
  <c r="S18" i="10"/>
  <c r="M28" i="10"/>
  <c r="O40" i="10"/>
  <c r="S66" i="10"/>
  <c r="O98" i="10"/>
  <c r="L8" i="10"/>
  <c r="U13" i="10"/>
  <c r="U21" i="10"/>
  <c r="L24" i="10"/>
  <c r="N30" i="10"/>
  <c r="H46" i="10"/>
  <c r="V11" i="10"/>
  <c r="M14" i="10"/>
  <c r="L17" i="10"/>
  <c r="V22" i="10"/>
  <c r="V25" i="10"/>
  <c r="P28" i="10"/>
  <c r="V40" i="10"/>
  <c r="K77" i="10"/>
  <c r="V36" i="10"/>
  <c r="L57" i="10"/>
  <c r="L76" i="10"/>
  <c r="J147" i="10"/>
  <c r="N117" i="10"/>
  <c r="R95" i="10"/>
  <c r="V76" i="10"/>
  <c r="L89" i="10"/>
  <c r="H106" i="10"/>
  <c r="M120" i="10"/>
  <c r="R44" i="10"/>
  <c r="K69" i="10"/>
  <c r="Q73" i="10"/>
  <c r="H89" i="10"/>
  <c r="G102" i="10"/>
  <c r="J120" i="10"/>
  <c r="M147" i="10"/>
  <c r="S80" i="10"/>
  <c r="K110" i="10"/>
  <c r="H133" i="10"/>
  <c r="N44" i="10"/>
  <c r="H67" i="10"/>
  <c r="G94" i="10"/>
  <c r="K66" i="10"/>
  <c r="V82" i="10"/>
  <c r="M94" i="10"/>
  <c r="R104" i="10"/>
  <c r="J128" i="10"/>
  <c r="U80" i="10"/>
  <c r="K93" i="10"/>
  <c r="M109" i="10"/>
  <c r="I129" i="10"/>
  <c r="E75" i="10"/>
  <c r="E79" i="10"/>
  <c r="U98" i="10"/>
  <c r="M108" i="10"/>
  <c r="J127" i="10"/>
  <c r="U139" i="10"/>
  <c r="G81" i="10"/>
  <c r="F89" i="10"/>
  <c r="V98" i="10"/>
  <c r="S112" i="10"/>
  <c r="M122" i="10"/>
  <c r="G154" i="10"/>
  <c r="P57" i="10"/>
  <c r="Q87" i="10"/>
  <c r="E103" i="10"/>
  <c r="N114" i="10"/>
  <c r="K131" i="10"/>
  <c r="F106" i="10"/>
  <c r="F137" i="10"/>
  <c r="Q89" i="10"/>
  <c r="J106" i="10"/>
  <c r="O113" i="10"/>
  <c r="P117" i="10"/>
  <c r="O121" i="10"/>
  <c r="U137" i="10"/>
  <c r="J103" i="10"/>
  <c r="Q109" i="10"/>
  <c r="P114" i="10"/>
  <c r="Q118" i="10"/>
  <c r="P122" i="10"/>
  <c r="T142" i="10"/>
  <c r="K81" i="10"/>
  <c r="K104" i="10"/>
  <c r="F113" i="10"/>
  <c r="F117" i="10"/>
  <c r="F121" i="10"/>
  <c r="I135" i="10"/>
  <c r="K173" i="10"/>
  <c r="T134" i="10"/>
  <c r="T145" i="10"/>
  <c r="V158" i="10"/>
  <c r="V127" i="10"/>
  <c r="O140" i="10"/>
  <c r="O154" i="10"/>
  <c r="L127" i="10"/>
  <c r="S140" i="10"/>
  <c r="U152" i="10"/>
  <c r="I119" i="10"/>
  <c r="G136" i="10"/>
  <c r="T151" i="10"/>
  <c r="Q127" i="10"/>
  <c r="R151" i="10"/>
  <c r="H164" i="10"/>
  <c r="S163" i="10"/>
  <c r="Q143" i="10"/>
  <c r="M157" i="10"/>
  <c r="N151" i="10"/>
  <c r="M161" i="10"/>
  <c r="R143" i="10"/>
  <c r="H154" i="10"/>
  <c r="N178" i="10"/>
  <c r="J151" i="10"/>
  <c r="R160" i="10"/>
  <c r="K158" i="10"/>
  <c r="S166" i="10"/>
  <c r="Q145" i="10"/>
  <c r="F158" i="10"/>
  <c r="T165" i="10"/>
  <c r="E173" i="10"/>
  <c r="K160" i="10"/>
  <c r="G180" i="10"/>
  <c r="I181" i="10"/>
  <c r="N177" i="10"/>
  <c r="S180" i="10"/>
  <c r="H186" i="10"/>
  <c r="T169" i="10"/>
  <c r="P169" i="10"/>
  <c r="G177" i="10"/>
  <c r="V186" i="10"/>
  <c r="T186" i="10"/>
  <c r="Z18" i="10"/>
  <c r="W45" i="10"/>
  <c r="W12" i="10"/>
  <c r="X7" i="10"/>
  <c r="W14" i="10"/>
  <c r="AA23" i="10"/>
  <c r="AA36" i="10"/>
  <c r="AB14" i="10"/>
  <c r="AC43" i="10"/>
  <c r="AE74" i="10"/>
  <c r="Z9" i="10"/>
  <c r="Y26" i="10"/>
  <c r="Y39" i="10"/>
  <c r="Z21" i="10"/>
  <c r="AB27" i="10"/>
  <c r="AB34" i="10"/>
  <c r="X9" i="10"/>
  <c r="AA43" i="10"/>
  <c r="AC7" i="10"/>
  <c r="AC11" i="10"/>
  <c r="AC15" i="10"/>
  <c r="AC19" i="10"/>
  <c r="AC23" i="10"/>
  <c r="AC27" i="10"/>
  <c r="W30" i="10"/>
  <c r="AD67" i="10"/>
  <c r="AE8" i="10"/>
  <c r="AD12" i="10"/>
  <c r="AD20" i="10"/>
  <c r="AE24" i="10"/>
  <c r="Y28" i="10"/>
  <c r="AA60" i="10"/>
  <c r="AE18" i="10"/>
  <c r="AE22" i="10"/>
  <c r="Z29" i="10"/>
  <c r="AC52" i="10"/>
  <c r="Y80" i="10"/>
  <c r="X79" i="10"/>
  <c r="AA98" i="10"/>
  <c r="Z75" i="10"/>
  <c r="AC94" i="10"/>
  <c r="Z123" i="10"/>
  <c r="W121" i="10"/>
  <c r="AC75" i="10"/>
  <c r="Y82" i="10"/>
  <c r="Y113" i="10"/>
  <c r="AD127" i="10"/>
  <c r="AB93" i="10"/>
  <c r="AB106" i="10"/>
  <c r="X122" i="10"/>
  <c r="AE78" i="10"/>
  <c r="W88" i="10"/>
  <c r="Z36" i="10"/>
  <c r="Z74" i="10"/>
  <c r="X88" i="10"/>
  <c r="W116" i="10"/>
  <c r="AA73" i="10"/>
  <c r="W97" i="10"/>
  <c r="X110" i="10"/>
  <c r="W78" i="10"/>
  <c r="Z81" i="10"/>
  <c r="W109" i="10"/>
  <c r="AA80" i="10"/>
  <c r="AC88" i="10"/>
  <c r="AE97" i="10"/>
  <c r="Y118" i="10"/>
  <c r="AE129" i="10"/>
  <c r="AA111" i="10"/>
  <c r="X119" i="10"/>
  <c r="AC146" i="10"/>
  <c r="X186" i="10"/>
  <c r="Z156" i="10"/>
  <c r="AE103" i="10"/>
  <c r="AC113" i="10"/>
  <c r="AC117" i="10"/>
  <c r="AC121" i="10"/>
  <c r="AD135" i="10"/>
  <c r="W135" i="10"/>
  <c r="AC156" i="10"/>
  <c r="AA174" i="10"/>
  <c r="AC148" i="10"/>
  <c r="X165" i="10"/>
  <c r="X141" i="10"/>
  <c r="X149" i="10"/>
  <c r="AE181" i="10"/>
  <c r="AB169" i="10"/>
  <c r="AD160" i="10"/>
  <c r="Z186" i="10"/>
  <c r="Y167" i="10"/>
  <c r="AE160" i="10"/>
  <c r="X177" i="10"/>
  <c r="AA182" i="10"/>
  <c r="AK38" i="10"/>
  <c r="AK64" i="10"/>
  <c r="AL14" i="10"/>
  <c r="AK8" i="10"/>
  <c r="AN90" i="10"/>
  <c r="AL39" i="10"/>
  <c r="AP19" i="10"/>
  <c r="AK15" i="10"/>
  <c r="AJ12" i="10"/>
  <c r="AL51" i="10"/>
  <c r="AK17" i="10"/>
  <c r="AI7" i="10"/>
  <c r="AI23" i="10"/>
  <c r="AJ67" i="10"/>
  <c r="AP49" i="10"/>
  <c r="AJ51" i="10"/>
  <c r="AO68" i="10"/>
  <c r="AL11" i="10"/>
  <c r="AL19" i="10"/>
  <c r="AL27" i="10"/>
  <c r="AN8" i="10"/>
  <c r="AN16" i="10"/>
  <c r="AN24" i="10"/>
  <c r="AP40" i="10"/>
  <c r="AO7" i="10"/>
  <c r="AO15" i="10"/>
  <c r="AO23" i="10"/>
  <c r="AN36" i="10"/>
  <c r="AL36" i="10"/>
  <c r="AM75" i="10"/>
  <c r="AJ78" i="10"/>
  <c r="AM77" i="10"/>
  <c r="AN76" i="10"/>
  <c r="AM87" i="10"/>
  <c r="AP110" i="10"/>
  <c r="AP117" i="10"/>
  <c r="AK72" i="10"/>
  <c r="AP94" i="10"/>
  <c r="AJ80" i="10"/>
  <c r="AI129" i="10"/>
  <c r="AL68" i="10"/>
  <c r="AK110" i="10"/>
  <c r="AM69" i="10"/>
  <c r="AK57" i="10"/>
  <c r="AO95" i="10"/>
  <c r="AM154" i="10"/>
  <c r="AN86" i="10"/>
  <c r="AP101" i="10"/>
  <c r="AO123" i="10"/>
  <c r="AJ97" i="10"/>
  <c r="AJ162" i="10"/>
  <c r="AP103" i="10"/>
  <c r="AI104" i="10"/>
  <c r="AJ116" i="10"/>
  <c r="AL138" i="10"/>
  <c r="AL111" i="10"/>
  <c r="AL119" i="10"/>
  <c r="AN81" i="10"/>
  <c r="AO114" i="10"/>
  <c r="AO122" i="10"/>
  <c r="AO127" i="10"/>
  <c r="AK135" i="10"/>
  <c r="AK175" i="10"/>
  <c r="AI145" i="10"/>
  <c r="AM134" i="10"/>
  <c r="AM164" i="10"/>
  <c r="AM160" i="10"/>
  <c r="AN141" i="10"/>
  <c r="AL151" i="10"/>
  <c r="AP176" i="10"/>
  <c r="AK165" i="10"/>
  <c r="AP170" i="10"/>
  <c r="AJ169" i="10"/>
  <c r="AN186" i="10"/>
  <c r="AO186" i="10"/>
  <c r="AI182" i="10"/>
  <c r="AF78" i="10"/>
  <c r="AG67" i="10"/>
  <c r="AG79" i="10"/>
  <c r="AF119" i="10"/>
  <c r="AF6" i="10"/>
  <c r="AF20" i="10"/>
  <c r="AF111" i="10"/>
  <c r="AG130" i="10"/>
  <c r="AF105" i="10"/>
  <c r="AF57" i="10"/>
  <c r="AG117" i="10"/>
  <c r="AG70" i="10"/>
  <c r="AG46" i="10"/>
  <c r="AH117" i="10"/>
  <c r="AF90" i="10"/>
  <c r="AG65" i="10"/>
  <c r="AF125" i="10"/>
  <c r="AF110" i="10"/>
  <c r="AH173" i="10"/>
  <c r="AH148" i="10"/>
  <c r="AG160" i="10"/>
  <c r="AG141" i="10"/>
  <c r="AF135" i="10"/>
  <c r="AF153" i="10"/>
  <c r="AH167" i="10"/>
  <c r="AF182" i="10"/>
  <c r="E64" i="10"/>
  <c r="AN61" i="10"/>
  <c r="U61" i="10"/>
  <c r="AB61" i="10"/>
  <c r="Z61" i="10"/>
  <c r="Y61" i="10"/>
  <c r="P55" i="10"/>
  <c r="AI55" i="10"/>
  <c r="U59" i="10"/>
  <c r="AB59" i="10"/>
  <c r="Y59" i="10"/>
  <c r="O53" i="10"/>
  <c r="I53" i="10"/>
  <c r="AP83" i="10"/>
  <c r="AC83" i="10"/>
  <c r="AK83" i="10"/>
  <c r="AF83" i="10"/>
  <c r="Z58" i="10"/>
  <c r="AJ58" i="10"/>
  <c r="K58" i="10"/>
  <c r="I58" i="10"/>
  <c r="G58" i="10"/>
  <c r="L58" i="10"/>
  <c r="CB199" i="11"/>
  <c r="BE188" i="11"/>
  <c r="BE206" i="11"/>
  <c r="BT147" i="11"/>
  <c r="CB142" i="11"/>
  <c r="CA134" i="11"/>
  <c r="BG132" i="11"/>
  <c r="AZ132" i="11"/>
  <c r="BV124" i="11"/>
  <c r="CA108" i="11"/>
  <c r="BE119" i="11"/>
  <c r="BJ102" i="11"/>
  <c r="BT85" i="11"/>
  <c r="BO85" i="11"/>
  <c r="BE118" i="11"/>
  <c r="CC88" i="11"/>
  <c r="R52" i="11"/>
  <c r="H17" i="25"/>
  <c r="BW180" i="11"/>
  <c r="AU100" i="11"/>
  <c r="BX108" i="11"/>
  <c r="CB52" i="11"/>
  <c r="AR49" i="11"/>
  <c r="AR52" i="11" s="1"/>
  <c r="BA52" i="11"/>
  <c r="Q49" i="11"/>
  <c r="I127" i="10"/>
  <c r="P21" i="10"/>
  <c r="R7" i="10"/>
  <c r="F49" i="10"/>
  <c r="Q20" i="10"/>
  <c r="Q12" i="10"/>
  <c r="O47" i="10"/>
  <c r="K36" i="10"/>
  <c r="E35" i="10"/>
  <c r="E12" i="10"/>
  <c r="L46" i="10"/>
  <c r="P20" i="10"/>
  <c r="F34" i="10"/>
  <c r="V93" i="10"/>
  <c r="J21" i="10"/>
  <c r="I30" i="10"/>
  <c r="N50" i="10"/>
  <c r="Q6" i="10"/>
  <c r="Q14" i="10"/>
  <c r="Q22" i="10"/>
  <c r="R15" i="10"/>
  <c r="R23" i="10"/>
  <c r="F40" i="10"/>
  <c r="P25" i="10"/>
  <c r="K51" i="10"/>
  <c r="R79" i="10"/>
  <c r="O17" i="10"/>
  <c r="E40" i="10"/>
  <c r="O90" i="10"/>
  <c r="J10" i="10"/>
  <c r="J26" i="10"/>
  <c r="J38" i="10"/>
  <c r="U51" i="10"/>
  <c r="V23" i="10"/>
  <c r="K45" i="10"/>
  <c r="R87" i="10"/>
  <c r="T81" i="10"/>
  <c r="T73" i="10"/>
  <c r="T117" i="10"/>
  <c r="H97" i="10"/>
  <c r="V109" i="10"/>
  <c r="I161" i="10"/>
  <c r="G112" i="10"/>
  <c r="H36" i="10"/>
  <c r="K57" i="10"/>
  <c r="H76" i="10"/>
  <c r="O81" i="10"/>
  <c r="P107" i="10"/>
  <c r="U129" i="10"/>
  <c r="O38" i="10"/>
  <c r="N97" i="10"/>
  <c r="H118" i="10"/>
  <c r="U68" i="10"/>
  <c r="K73" i="10"/>
  <c r="I81" i="10"/>
  <c r="U99" i="10"/>
  <c r="T116" i="10"/>
  <c r="Q46" i="10"/>
  <c r="V68" i="10"/>
  <c r="O72" i="10"/>
  <c r="T77" i="10"/>
  <c r="L87" i="10"/>
  <c r="J113" i="10"/>
  <c r="U131" i="10"/>
  <c r="I65" i="10"/>
  <c r="I87" i="10"/>
  <c r="J97" i="10"/>
  <c r="T115" i="10"/>
  <c r="N76" i="10"/>
  <c r="P80" i="10"/>
  <c r="P88" i="10"/>
  <c r="U94" i="10"/>
  <c r="N102" i="10"/>
  <c r="S132" i="10"/>
  <c r="Q155" i="10"/>
  <c r="O86" i="10"/>
  <c r="S93" i="10"/>
  <c r="Q106" i="10"/>
  <c r="K115" i="10"/>
  <c r="T127" i="10"/>
  <c r="G73" i="10"/>
  <c r="H93" i="10"/>
  <c r="H107" i="10"/>
  <c r="H117" i="10"/>
  <c r="H160" i="10"/>
  <c r="V119" i="10"/>
  <c r="U141" i="10"/>
  <c r="S95" i="10"/>
  <c r="T104" i="10"/>
  <c r="E112" i="10"/>
  <c r="E116" i="10"/>
  <c r="E120" i="10"/>
  <c r="R127" i="10"/>
  <c r="K89" i="10"/>
  <c r="Q114" i="10"/>
  <c r="R118" i="10"/>
  <c r="Q122" i="10"/>
  <c r="R141" i="10"/>
  <c r="K119" i="10"/>
  <c r="I164" i="10"/>
  <c r="K135" i="10"/>
  <c r="G145" i="10"/>
  <c r="S161" i="10"/>
  <c r="L135" i="10"/>
  <c r="H145" i="10"/>
  <c r="N162" i="10"/>
  <c r="N127" i="10"/>
  <c r="M141" i="10"/>
  <c r="J158" i="10"/>
  <c r="I143" i="10"/>
  <c r="P156" i="10"/>
  <c r="O169" i="10"/>
  <c r="N172" i="10"/>
  <c r="F149" i="10"/>
  <c r="K161" i="10"/>
  <c r="E154" i="10"/>
  <c r="E166" i="10"/>
  <c r="J149" i="10"/>
  <c r="F163" i="10"/>
  <c r="N143" i="10"/>
  <c r="G166" i="10"/>
  <c r="J162" i="10"/>
  <c r="S151" i="10"/>
  <c r="M170" i="10"/>
  <c r="F162" i="10"/>
  <c r="T171" i="10"/>
  <c r="N160" i="10"/>
  <c r="V171" i="10"/>
  <c r="G160" i="10"/>
  <c r="N179" i="10"/>
  <c r="R167" i="10"/>
  <c r="S177" i="10"/>
  <c r="I179" i="10"/>
  <c r="T182" i="10"/>
  <c r="F182" i="10"/>
  <c r="I186" i="10"/>
  <c r="W17" i="10"/>
  <c r="AB20" i="10"/>
  <c r="AE35" i="10"/>
  <c r="Z22" i="10"/>
  <c r="AC63" i="10"/>
  <c r="AA28" i="10"/>
  <c r="W9" i="10"/>
  <c r="Y17" i="10"/>
  <c r="AD30" i="10"/>
  <c r="AA14" i="10"/>
  <c r="AC45" i="10"/>
  <c r="AA10" i="10"/>
  <c r="Y20" i="10"/>
  <c r="AA26" i="10"/>
  <c r="X17" i="10"/>
  <c r="X36" i="10"/>
  <c r="AE75" i="10"/>
  <c r="Z104" i="10"/>
  <c r="AD46" i="10"/>
  <c r="AA136" i="10"/>
  <c r="Y29" i="10"/>
  <c r="AA49" i="10"/>
  <c r="AE12" i="10"/>
  <c r="W16" i="10"/>
  <c r="AE27" i="10"/>
  <c r="AE47" i="10"/>
  <c r="AB65" i="10"/>
  <c r="X40" i="10"/>
  <c r="W68" i="10"/>
  <c r="AB86" i="10"/>
  <c r="Y88" i="10"/>
  <c r="AC78" i="10"/>
  <c r="AB158" i="10"/>
  <c r="AC129" i="10"/>
  <c r="AB141" i="10"/>
  <c r="AB44" i="10"/>
  <c r="AD57" i="10"/>
  <c r="AD70" i="10"/>
  <c r="AE57" i="10"/>
  <c r="AD106" i="10"/>
  <c r="Y122" i="10"/>
  <c r="Y84" i="10"/>
  <c r="AE106" i="10"/>
  <c r="X104" i="10"/>
  <c r="W111" i="10"/>
  <c r="AA30" i="10"/>
  <c r="Y127" i="10"/>
  <c r="Z112" i="10"/>
  <c r="AA116" i="10"/>
  <c r="Z120" i="10"/>
  <c r="AD147" i="10"/>
  <c r="AA81" i="10"/>
  <c r="AE112" i="10"/>
  <c r="AE116" i="10"/>
  <c r="AE120" i="10"/>
  <c r="AB137" i="10"/>
  <c r="Y155" i="10"/>
  <c r="W152" i="10"/>
  <c r="AA158" i="10"/>
  <c r="AE170" i="10"/>
  <c r="AC159" i="10"/>
  <c r="AD177" i="10"/>
  <c r="AC167" i="10"/>
  <c r="X162" i="10"/>
  <c r="AA177" i="10"/>
  <c r="AD158" i="10"/>
  <c r="AE165" i="10"/>
  <c r="AD164" i="10"/>
  <c r="Z160" i="10"/>
  <c r="W181" i="10"/>
  <c r="AA169" i="10"/>
  <c r="AL59" i="10"/>
  <c r="AJ54" i="10"/>
  <c r="AK34" i="10"/>
  <c r="AK23" i="10"/>
  <c r="AP24" i="10"/>
  <c r="AJ139" i="10"/>
  <c r="AJ32" i="10"/>
  <c r="AJ14" i="10"/>
  <c r="AP15" i="10"/>
  <c r="AK28" i="10"/>
  <c r="AK26" i="10"/>
  <c r="AK19" i="10"/>
  <c r="AL30" i="10"/>
  <c r="AK36" i="10"/>
  <c r="AM11" i="10"/>
  <c r="AM19" i="10"/>
  <c r="AN10" i="10"/>
  <c r="AN18" i="10"/>
  <c r="AN26" i="10"/>
  <c r="AK45" i="10"/>
  <c r="AM46" i="10"/>
  <c r="AL87" i="10"/>
  <c r="AP99" i="10"/>
  <c r="AK89" i="10"/>
  <c r="AL109" i="10"/>
  <c r="AK102" i="10"/>
  <c r="AJ76" i="10"/>
  <c r="AI115" i="10"/>
  <c r="AJ68" i="10"/>
  <c r="AI98" i="10"/>
  <c r="AN44" i="10"/>
  <c r="AO78" i="10"/>
  <c r="AO44" i="10"/>
  <c r="AM80" i="10"/>
  <c r="AI109" i="10"/>
  <c r="AN110" i="10"/>
  <c r="AO89" i="10"/>
  <c r="AN109" i="10"/>
  <c r="AP112" i="10"/>
  <c r="AI65" i="10"/>
  <c r="AI114" i="10"/>
  <c r="AM97" i="10"/>
  <c r="AL114" i="10"/>
  <c r="AL122" i="10"/>
  <c r="AL104" i="10"/>
  <c r="AP138" i="10"/>
  <c r="AJ148" i="10"/>
  <c r="AN146" i="10"/>
  <c r="AL135" i="10"/>
  <c r="AK158" i="10"/>
  <c r="AO143" i="10"/>
  <c r="AJ127" i="10"/>
  <c r="AL157" i="10"/>
  <c r="AO169" i="10"/>
  <c r="AO145" i="10"/>
  <c r="AO160" i="10"/>
  <c r="AL153" i="10"/>
  <c r="AL179" i="10"/>
  <c r="AI164" i="10"/>
  <c r="AN169" i="10"/>
  <c r="AJ177" i="10"/>
  <c r="AO182" i="10"/>
  <c r="AH42" i="10"/>
  <c r="AF17" i="10"/>
  <c r="AF9" i="10"/>
  <c r="AG27" i="10"/>
  <c r="AG91" i="10"/>
  <c r="AG25" i="10"/>
  <c r="AH125" i="10"/>
  <c r="AF98" i="10"/>
  <c r="AF70" i="10"/>
  <c r="AG93" i="10"/>
  <c r="AG104" i="10"/>
  <c r="AF74" i="10"/>
  <c r="AH113" i="10"/>
  <c r="AG81" i="10"/>
  <c r="AF136" i="10"/>
  <c r="AF97" i="10"/>
  <c r="AH171" i="10"/>
  <c r="AG149" i="10"/>
  <c r="AG169" i="10"/>
  <c r="AF186" i="10"/>
  <c r="W176" i="10"/>
  <c r="W178" i="10"/>
  <c r="AJ178" i="10"/>
  <c r="AM183" i="10"/>
  <c r="J176" i="10"/>
  <c r="H173" i="10"/>
  <c r="Y173" i="10"/>
  <c r="U162" i="10"/>
  <c r="Y158" i="10"/>
  <c r="AL166" i="10"/>
  <c r="AK166" i="10"/>
  <c r="AC151" i="10"/>
  <c r="W149" i="10"/>
  <c r="AA145" i="10"/>
  <c r="V163" i="10"/>
  <c r="N163" i="10"/>
  <c r="AI154" i="10"/>
  <c r="AC154" i="10"/>
  <c r="AF154" i="10"/>
  <c r="F153" i="10"/>
  <c r="AG153" i="10"/>
  <c r="AE143" i="10"/>
  <c r="AC175" i="10"/>
  <c r="AL161" i="10"/>
  <c r="Q161" i="10"/>
  <c r="L161" i="10"/>
  <c r="M175" i="10"/>
  <c r="AF184" i="10"/>
  <c r="AG184" i="10"/>
  <c r="AP141" i="10"/>
  <c r="AE148" i="10"/>
  <c r="O148" i="10"/>
  <c r="AP140" i="10"/>
  <c r="T174" i="10"/>
  <c r="N174" i="10"/>
  <c r="F174" i="10"/>
  <c r="I174" i="10"/>
  <c r="AD174" i="10"/>
  <c r="Z174" i="10"/>
  <c r="AB174" i="10"/>
  <c r="X174" i="10"/>
  <c r="AP160" i="10"/>
  <c r="O157" i="10"/>
  <c r="S157" i="10"/>
  <c r="H157" i="10"/>
  <c r="F152" i="10"/>
  <c r="AG152" i="10"/>
  <c r="N146" i="10"/>
  <c r="X146" i="10"/>
  <c r="R146" i="10"/>
  <c r="AC141" i="10"/>
  <c r="AB147" i="10"/>
  <c r="AI147" i="10"/>
  <c r="AF147" i="10"/>
  <c r="O137" i="10"/>
  <c r="AP168" i="10"/>
  <c r="AL168" i="10"/>
  <c r="I155" i="10"/>
  <c r="N155" i="10"/>
  <c r="N138" i="10"/>
  <c r="AD138" i="10"/>
  <c r="G138" i="10"/>
  <c r="AB138" i="10"/>
  <c r="Z138" i="10"/>
  <c r="AH106" i="10"/>
  <c r="T131" i="10"/>
  <c r="AD110" i="10"/>
  <c r="S109" i="10"/>
  <c r="U103" i="10"/>
  <c r="O93" i="10"/>
  <c r="Q133" i="10"/>
  <c r="V133" i="10"/>
  <c r="P131" i="10"/>
  <c r="AC110" i="10"/>
  <c r="O131" i="10"/>
  <c r="I111" i="10"/>
  <c r="AB110" i="10"/>
  <c r="AF142" i="10"/>
  <c r="AE142" i="10"/>
  <c r="E131" i="10"/>
  <c r="X123" i="10"/>
  <c r="AK123" i="10"/>
  <c r="L122" i="10"/>
  <c r="I122" i="10"/>
  <c r="J122" i="10"/>
  <c r="AD121" i="10"/>
  <c r="AB121" i="10"/>
  <c r="W118" i="10"/>
  <c r="AJ117" i="10"/>
  <c r="U116" i="10"/>
  <c r="S116" i="10"/>
  <c r="V114" i="10"/>
  <c r="AN113" i="10"/>
  <c r="U112" i="10"/>
  <c r="R112" i="10"/>
  <c r="V110" i="10"/>
  <c r="L107" i="10"/>
  <c r="M73" i="10"/>
  <c r="M65" i="10"/>
  <c r="M57" i="10"/>
  <c r="AL128" i="10"/>
  <c r="AO128" i="10"/>
  <c r="AG110" i="10"/>
  <c r="N99" i="10"/>
  <c r="AB80" i="10"/>
  <c r="E36" i="10"/>
  <c r="H108" i="10"/>
  <c r="X108" i="10"/>
  <c r="H102" i="10"/>
  <c r="S102" i="10"/>
  <c r="AD102" i="10"/>
  <c r="Q101" i="10"/>
  <c r="S101" i="10"/>
  <c r="T101" i="10"/>
  <c r="R101" i="10"/>
  <c r="Q99" i="10"/>
  <c r="AB94" i="10"/>
  <c r="N94" i="10"/>
  <c r="X90" i="10"/>
  <c r="O79" i="10"/>
  <c r="AC79" i="10"/>
  <c r="Z76" i="10"/>
  <c r="AA75" i="10"/>
  <c r="N72" i="10"/>
  <c r="Q69" i="10"/>
  <c r="S67" i="10"/>
  <c r="T66" i="10"/>
  <c r="AN150" i="10"/>
  <c r="Z150" i="10"/>
  <c r="Q82" i="10"/>
  <c r="AF132" i="10"/>
  <c r="AL132" i="10"/>
  <c r="I132" i="10"/>
  <c r="F126" i="10"/>
  <c r="AC125" i="10"/>
  <c r="T99" i="10"/>
  <c r="T98" i="10"/>
  <c r="H98" i="10"/>
  <c r="AL98" i="10"/>
  <c r="M82" i="10"/>
  <c r="AB75" i="10"/>
  <c r="R74" i="10"/>
  <c r="AA66" i="10"/>
  <c r="AH30" i="10"/>
  <c r="U48" i="10"/>
  <c r="J40" i="10"/>
  <c r="AO130" i="10"/>
  <c r="P130" i="10"/>
  <c r="V130" i="10"/>
  <c r="AC39" i="10"/>
  <c r="AF91" i="10"/>
  <c r="Z84" i="10"/>
  <c r="AL72" i="10"/>
  <c r="AA39" i="10"/>
  <c r="AK105" i="10"/>
  <c r="AO105" i="10"/>
  <c r="M40" i="10"/>
  <c r="M25" i="10"/>
  <c r="AC100" i="10"/>
  <c r="AG100" i="10"/>
  <c r="R100" i="10"/>
  <c r="F100" i="10"/>
  <c r="AK100" i="10"/>
  <c r="AA96" i="10"/>
  <c r="AH92" i="10"/>
  <c r="AM92" i="10"/>
  <c r="AB51" i="10"/>
  <c r="AP51" i="10"/>
  <c r="I45" i="10"/>
  <c r="Y45" i="10"/>
  <c r="AH62" i="10"/>
  <c r="AG62" i="10"/>
  <c r="T62" i="10"/>
  <c r="AH54" i="10"/>
  <c r="R54" i="10"/>
  <c r="AP54" i="10"/>
  <c r="AL54" i="10"/>
  <c r="AI54" i="10"/>
  <c r="U42" i="10"/>
  <c r="AE42" i="10"/>
  <c r="AO41" i="10"/>
  <c r="L41" i="10"/>
  <c r="R41" i="10"/>
  <c r="AM40" i="10"/>
  <c r="S42" i="10"/>
  <c r="X60" i="10"/>
  <c r="AB50" i="10"/>
  <c r="AP50" i="10"/>
  <c r="M50" i="10"/>
  <c r="G50" i="10"/>
  <c r="AL49" i="10"/>
  <c r="U56" i="10"/>
  <c r="Z56" i="10"/>
  <c r="AB28" i="10"/>
  <c r="X27" i="10"/>
  <c r="X26" i="10"/>
  <c r="AD24" i="10"/>
  <c r="V16" i="10"/>
  <c r="N8" i="10"/>
  <c r="AG50" i="10"/>
  <c r="I37" i="10"/>
  <c r="AD35" i="10"/>
  <c r="R34" i="10"/>
  <c r="AH34" i="10"/>
  <c r="P34" i="10"/>
  <c r="Q34" i="10"/>
  <c r="G34" i="10"/>
  <c r="AG32" i="10"/>
  <c r="N32" i="10"/>
  <c r="E31" i="10"/>
  <c r="W31" i="10"/>
  <c r="L31" i="10"/>
  <c r="AM31" i="10"/>
  <c r="H85" i="10"/>
  <c r="P85" i="10"/>
  <c r="AG85" i="10"/>
  <c r="N85" i="10"/>
  <c r="Q85" i="10"/>
  <c r="G85" i="10"/>
  <c r="R32" i="10"/>
  <c r="AF35" i="10"/>
  <c r="G33" i="10"/>
  <c r="AM63" i="10"/>
  <c r="N63" i="10"/>
  <c r="E63" i="10"/>
  <c r="AA64" i="10"/>
  <c r="AF64" i="10"/>
  <c r="AP64" i="10"/>
  <c r="AJ64" i="10"/>
  <c r="F61" i="10"/>
  <c r="Y55" i="10"/>
  <c r="AC55" i="10"/>
  <c r="AD55" i="10"/>
  <c r="AJ55" i="10"/>
  <c r="J59" i="10"/>
  <c r="F59" i="10"/>
  <c r="A153" i="10"/>
  <c r="AF53" i="10"/>
  <c r="X53" i="10"/>
  <c r="W53" i="10"/>
  <c r="H53" i="10"/>
  <c r="S53" i="10"/>
  <c r="P53" i="10"/>
  <c r="Q53" i="10"/>
  <c r="A140" i="10"/>
  <c r="A127" i="10"/>
  <c r="E83" i="10"/>
  <c r="P83" i="10"/>
  <c r="AJ83" i="10"/>
  <c r="AN83" i="10"/>
  <c r="A136" i="10"/>
  <c r="N58" i="10"/>
  <c r="O58" i="10"/>
  <c r="J58" i="10"/>
  <c r="W58" i="10"/>
  <c r="H58" i="10"/>
  <c r="R58" i="10"/>
  <c r="P58" i="10"/>
  <c r="T58" i="10"/>
  <c r="A51" i="10"/>
  <c r="BI234" i="11"/>
  <c r="BP233" i="11"/>
  <c r="BU230" i="11"/>
  <c r="BM219" i="11"/>
  <c r="BK217" i="11"/>
  <c r="BH214" i="11"/>
  <c r="AW211" i="11"/>
  <c r="AU209" i="11"/>
  <c r="A141" i="10"/>
  <c r="BC236" i="11"/>
  <c r="G236" i="11"/>
  <c r="CB236" i="11"/>
  <c r="BS227" i="11"/>
  <c r="BP225" i="11"/>
  <c r="BU222" i="11"/>
  <c r="A48" i="10"/>
  <c r="A7" i="10"/>
  <c r="BS231" i="11"/>
  <c r="BL231" i="11"/>
  <c r="A50" i="10"/>
  <c r="CC218" i="11"/>
  <c r="BH216" i="11"/>
  <c r="BD205" i="11"/>
  <c r="BX200" i="11"/>
  <c r="BM193" i="11"/>
  <c r="BD192" i="11"/>
  <c r="BC191" i="11"/>
  <c r="AY187" i="11"/>
  <c r="AX186" i="11"/>
  <c r="A123" i="10"/>
  <c r="I235" i="11"/>
  <c r="BO235" i="11"/>
  <c r="BH235" i="11"/>
  <c r="CB226" i="11"/>
  <c r="CC222" i="11"/>
  <c r="BZ207" i="11"/>
  <c r="BS207" i="11"/>
  <c r="BH207" i="11"/>
  <c r="BA207" i="11"/>
  <c r="BZ205" i="11"/>
  <c r="BQ205" i="11"/>
  <c r="BN205" i="11"/>
  <c r="BG205" i="11"/>
  <c r="BT202" i="11"/>
  <c r="BQ198" i="11"/>
  <c r="BU194" i="11"/>
  <c r="BT193" i="11"/>
  <c r="BT226" i="11"/>
  <c r="BE224" i="11"/>
  <c r="BY224" i="11"/>
  <c r="BF218" i="11"/>
  <c r="BA218" i="11"/>
  <c r="AU218" i="11"/>
  <c r="BY218" i="11"/>
  <c r="BT216" i="11"/>
  <c r="BO216" i="11"/>
  <c r="BI216" i="11"/>
  <c r="BJ216" i="11"/>
  <c r="BT210" i="11"/>
  <c r="AY207" i="11"/>
  <c r="AZ202" i="11"/>
  <c r="BW192" i="11"/>
  <c r="BV191" i="11"/>
  <c r="BZ187" i="11"/>
  <c r="BY186" i="11"/>
  <c r="AU185" i="11"/>
  <c r="AW229" i="11"/>
  <c r="BO229" i="11"/>
  <c r="BZ204" i="11"/>
  <c r="A36" i="10"/>
  <c r="BJ200" i="11"/>
  <c r="BM192" i="11"/>
  <c r="BG223" i="11"/>
  <c r="BY223" i="11"/>
  <c r="BS223" i="11"/>
  <c r="BN223" i="11"/>
  <c r="BH223" i="11"/>
  <c r="BA223" i="11"/>
  <c r="BU221" i="11"/>
  <c r="BT215" i="11"/>
  <c r="BM215" i="11"/>
  <c r="BC215" i="11"/>
  <c r="AX215" i="11"/>
  <c r="H215" i="11"/>
  <c r="CC215" i="11"/>
  <c r="BV215" i="11"/>
  <c r="BA196" i="11"/>
  <c r="BB196" i="11"/>
  <c r="AX196" i="11"/>
  <c r="G196" i="11"/>
  <c r="CB196" i="11"/>
  <c r="BW221" i="11"/>
  <c r="BQ199" i="11"/>
  <c r="G199" i="11"/>
  <c r="BE199" i="11"/>
  <c r="BK199" i="11"/>
  <c r="AZ199" i="11"/>
  <c r="BN228" i="11"/>
  <c r="BV228" i="11"/>
  <c r="BL228" i="11"/>
  <c r="AU228" i="11"/>
  <c r="CB228" i="11"/>
  <c r="BB188" i="11"/>
  <c r="AX188" i="11"/>
  <c r="G188" i="11"/>
  <c r="CB188" i="11"/>
  <c r="BN184" i="11"/>
  <c r="BK184" i="11"/>
  <c r="AV184" i="11"/>
  <c r="CC182" i="11"/>
  <c r="BU178" i="11"/>
  <c r="BT178" i="11"/>
  <c r="BO190" i="11"/>
  <c r="BT190" i="11"/>
  <c r="BP190" i="11"/>
  <c r="BI190" i="11"/>
  <c r="BJ190" i="11"/>
  <c r="BS188" i="11"/>
  <c r="BO182" i="11"/>
  <c r="AX178" i="11"/>
  <c r="BK213" i="11"/>
  <c r="AZ213" i="11"/>
  <c r="BT213" i="11"/>
  <c r="BO213" i="11"/>
  <c r="AV189" i="11"/>
  <c r="AX189" i="11"/>
  <c r="BO189" i="11"/>
  <c r="BH189" i="11"/>
  <c r="BA189" i="11"/>
  <c r="AX179" i="11"/>
  <c r="BJ176" i="11"/>
  <c r="BH175" i="11"/>
  <c r="BP174" i="11"/>
  <c r="CA174" i="11"/>
  <c r="BX174" i="11"/>
  <c r="BN173" i="11"/>
  <c r="BW173" i="11"/>
  <c r="BX173" i="11"/>
  <c r="BZ169" i="11"/>
  <c r="AU169" i="11"/>
  <c r="CA167" i="11"/>
  <c r="AU167" i="11"/>
  <c r="BZ160" i="11"/>
  <c r="BT160" i="11"/>
  <c r="BM157" i="11"/>
  <c r="AU156" i="11"/>
  <c r="BZ153" i="11"/>
  <c r="AV153" i="11"/>
  <c r="CC148" i="11"/>
  <c r="CB147" i="11"/>
  <c r="BZ145" i="11"/>
  <c r="BV144" i="11"/>
  <c r="BV143" i="11"/>
  <c r="BV142" i="11"/>
  <c r="BV141" i="11"/>
  <c r="BV140" i="11"/>
  <c r="BV139" i="11"/>
  <c r="BV138" i="11"/>
  <c r="BV137" i="11"/>
  <c r="BV136" i="11"/>
  <c r="BV135" i="11"/>
  <c r="BV134" i="11"/>
  <c r="C1" i="10"/>
  <c r="E53" i="11"/>
  <c r="AX177" i="11"/>
  <c r="BK177" i="11"/>
  <c r="AV177" i="11"/>
  <c r="I168" i="11"/>
  <c r="AW165" i="11"/>
  <c r="BJ157" i="11"/>
  <c r="BS154" i="11"/>
  <c r="BD154" i="11"/>
  <c r="BP146" i="11"/>
  <c r="BO145" i="11"/>
  <c r="CC140" i="11"/>
  <c r="H140" i="11"/>
  <c r="AZ139" i="11"/>
  <c r="BH138" i="11"/>
  <c r="BP137" i="11"/>
  <c r="BA206" i="11"/>
  <c r="AW206" i="11"/>
  <c r="BO206" i="11"/>
  <c r="BH206" i="11"/>
  <c r="BW189" i="11"/>
  <c r="BU170" i="11"/>
  <c r="BG167" i="11"/>
  <c r="BW165" i="11"/>
  <c r="BX165" i="11"/>
  <c r="AZ163" i="11"/>
  <c r="BN163" i="11"/>
  <c r="BS163" i="11"/>
  <c r="BD163" i="11"/>
  <c r="BW162" i="11"/>
  <c r="BC162" i="11"/>
  <c r="BY162" i="11"/>
  <c r="BA158" i="11"/>
  <c r="AU157" i="11"/>
  <c r="BP147" i="11"/>
  <c r="CB141" i="11"/>
  <c r="AY140" i="11"/>
  <c r="BG139" i="11"/>
  <c r="BO138" i="11"/>
  <c r="BX188" i="11"/>
  <c r="BJ181" i="11"/>
  <c r="BW181" i="11"/>
  <c r="CA181" i="11"/>
  <c r="BX181" i="11"/>
  <c r="BP170" i="11"/>
  <c r="CA170" i="11"/>
  <c r="BX170" i="11"/>
  <c r="AX161" i="11"/>
  <c r="BC161" i="11"/>
  <c r="BY161" i="11"/>
  <c r="BZ148" i="11"/>
  <c r="AV148" i="11"/>
  <c r="BY205" i="11"/>
  <c r="BT183" i="11"/>
  <c r="BO170" i="11"/>
  <c r="BB168" i="11"/>
  <c r="BL168" i="11"/>
  <c r="BU161" i="11"/>
  <c r="AY158" i="11"/>
  <c r="BX158" i="11"/>
  <c r="BG149" i="11"/>
  <c r="AW148" i="11"/>
  <c r="AV145" i="11"/>
  <c r="BZ144" i="11"/>
  <c r="BZ143" i="11"/>
  <c r="BZ142" i="11"/>
  <c r="BZ141" i="11"/>
  <c r="BZ140" i="11"/>
  <c r="BZ139" i="11"/>
  <c r="BZ138" i="11"/>
  <c r="BZ137" i="11"/>
  <c r="BZ136" i="11"/>
  <c r="BZ135" i="11"/>
  <c r="BZ134" i="11"/>
  <c r="BC208" i="11"/>
  <c r="BE208" i="11"/>
  <c r="AY208" i="11"/>
  <c r="BZ208" i="11"/>
  <c r="CB208" i="11"/>
  <c r="BV208" i="11"/>
  <c r="BW208" i="11"/>
  <c r="AW166" i="11"/>
  <c r="AZ166" i="11"/>
  <c r="BK166" i="11"/>
  <c r="AV166" i="11"/>
  <c r="BZ159" i="11"/>
  <c r="AW155" i="11"/>
  <c r="BK155" i="11"/>
  <c r="AV155" i="11"/>
  <c r="CB152" i="11"/>
  <c r="BI151" i="11"/>
  <c r="BJ151" i="11"/>
  <c r="BK151" i="11"/>
  <c r="BL151" i="11"/>
  <c r="BZ132" i="11"/>
  <c r="BO132" i="11"/>
  <c r="BH132" i="11"/>
  <c r="BA132" i="11"/>
  <c r="BY129" i="11"/>
  <c r="BQ172" i="11"/>
  <c r="BU172" i="11"/>
  <c r="H172" i="11"/>
  <c r="BP172" i="11"/>
  <c r="BS172" i="11"/>
  <c r="BD172" i="11"/>
  <c r="AY171" i="11"/>
  <c r="BE171" i="11"/>
  <c r="BG171" i="11"/>
  <c r="H171" i="11"/>
  <c r="BC171" i="11"/>
  <c r="BY171" i="11"/>
  <c r="BG129" i="11"/>
  <c r="AZ129" i="11"/>
  <c r="I129" i="11"/>
  <c r="I126" i="11"/>
  <c r="BQ130" i="11"/>
  <c r="BK129" i="11"/>
  <c r="BJ126" i="11"/>
  <c r="BA159" i="11"/>
  <c r="BN159" i="11"/>
  <c r="AU159" i="11"/>
  <c r="BS152" i="11"/>
  <c r="BU152" i="11"/>
  <c r="BH150" i="11"/>
  <c r="BI150" i="11"/>
  <c r="BJ150" i="11"/>
  <c r="BK150" i="11"/>
  <c r="BL150" i="11"/>
  <c r="BP126" i="11"/>
  <c r="AZ159" i="11"/>
  <c r="AU150" i="11"/>
  <c r="AV126" i="11"/>
  <c r="BK128" i="11"/>
  <c r="BN128" i="11"/>
  <c r="BX128" i="11"/>
  <c r="H128" i="11"/>
  <c r="CC128" i="11"/>
  <c r="BV128" i="11"/>
  <c r="BX124" i="11"/>
  <c r="H124" i="11"/>
  <c r="AZ124" i="11"/>
  <c r="BA120" i="11"/>
  <c r="BD116" i="11"/>
  <c r="BF116" i="11"/>
  <c r="AY116" i="11"/>
  <c r="H116" i="11"/>
  <c r="CC116" i="11"/>
  <c r="BU112" i="11"/>
  <c r="AU110" i="11"/>
  <c r="BJ108" i="11"/>
  <c r="AV108" i="11"/>
  <c r="AX108" i="11"/>
  <c r="CB108" i="11"/>
  <c r="BQ102" i="11"/>
  <c r="BB100" i="11"/>
  <c r="BY100" i="11"/>
  <c r="CA100" i="11"/>
  <c r="BM97" i="11"/>
  <c r="BW92" i="11"/>
  <c r="BC85" i="11"/>
  <c r="BT84" i="11"/>
  <c r="BO84" i="11"/>
  <c r="BH84" i="11"/>
  <c r="BS83" i="11"/>
  <c r="BA80" i="11"/>
  <c r="BD76" i="11"/>
  <c r="BF76" i="11"/>
  <c r="AY76" i="11"/>
  <c r="H76" i="11"/>
  <c r="CC76" i="11"/>
  <c r="BJ73" i="11"/>
  <c r="BD73" i="11"/>
  <c r="BF73" i="11"/>
  <c r="AY73" i="11"/>
  <c r="H73" i="11"/>
  <c r="CC73" i="11"/>
  <c r="BQ71" i="11"/>
  <c r="AU69" i="11"/>
  <c r="BD67" i="11"/>
  <c r="BC66" i="11"/>
  <c r="AX65" i="11"/>
  <c r="AX64" i="11"/>
  <c r="AX63" i="11"/>
  <c r="AX62" i="11"/>
  <c r="AX61" i="11"/>
  <c r="AX60" i="11"/>
  <c r="AX59" i="11"/>
  <c r="AX58" i="11"/>
  <c r="AX57" i="11"/>
  <c r="AX56" i="11"/>
  <c r="AX55" i="11"/>
  <c r="BB123" i="11"/>
  <c r="BY123" i="11"/>
  <c r="CA123" i="11"/>
  <c r="BL107" i="11"/>
  <c r="BN107" i="11"/>
  <c r="BG107" i="11"/>
  <c r="AZ107" i="11"/>
  <c r="BU103" i="11"/>
  <c r="BP99" i="11"/>
  <c r="BZ91" i="11"/>
  <c r="BZ117" i="11"/>
  <c r="BP93" i="11"/>
  <c r="BY127" i="11"/>
  <c r="BD127" i="11"/>
  <c r="BO127" i="11"/>
  <c r="AU124" i="11"/>
  <c r="BJ121" i="11"/>
  <c r="AV121" i="11"/>
  <c r="AX121" i="11"/>
  <c r="CB121" i="11"/>
  <c r="BI116" i="11"/>
  <c r="BB113" i="11"/>
  <c r="BY113" i="11"/>
  <c r="CA113" i="11"/>
  <c r="BE111" i="11"/>
  <c r="BB105" i="11"/>
  <c r="BY105" i="11"/>
  <c r="CA105" i="11"/>
  <c r="BE103" i="11"/>
  <c r="BB97" i="11"/>
  <c r="BY97" i="11"/>
  <c r="CA97" i="11"/>
  <c r="BE95" i="11"/>
  <c r="BI92" i="11"/>
  <c r="BB89" i="11"/>
  <c r="BY89" i="11"/>
  <c r="CA89" i="11"/>
  <c r="BE87" i="11"/>
  <c r="BB81" i="11"/>
  <c r="BY81" i="11"/>
  <c r="CA81" i="11"/>
  <c r="BE79" i="11"/>
  <c r="BO71" i="11"/>
  <c r="BW71" i="11"/>
  <c r="BN66" i="11"/>
  <c r="AW164" i="11"/>
  <c r="BO164" i="11"/>
  <c r="BE164" i="11"/>
  <c r="H164" i="11"/>
  <c r="BP164" i="11"/>
  <c r="BS164" i="11"/>
  <c r="BD164" i="11"/>
  <c r="AX125" i="11"/>
  <c r="BW115" i="11"/>
  <c r="BA103" i="11"/>
  <c r="BA95" i="11"/>
  <c r="BT91" i="11"/>
  <c r="BO91" i="11"/>
  <c r="BH91" i="11"/>
  <c r="BQ85" i="11"/>
  <c r="BX131" i="11"/>
  <c r="I123" i="11"/>
  <c r="BJ118" i="11"/>
  <c r="AV118" i="11"/>
  <c r="AX118" i="11"/>
  <c r="CB118" i="11"/>
  <c r="BD110" i="11"/>
  <c r="BF110" i="11"/>
  <c r="AY110" i="11"/>
  <c r="H110" i="11"/>
  <c r="CC110" i="11"/>
  <c r="BD102" i="11"/>
  <c r="BF102" i="11"/>
  <c r="AY102" i="11"/>
  <c r="H102" i="11"/>
  <c r="CC102" i="11"/>
  <c r="BD94" i="11"/>
  <c r="BF94" i="11"/>
  <c r="AY94" i="11"/>
  <c r="H94" i="11"/>
  <c r="CC94" i="11"/>
  <c r="BL86" i="11"/>
  <c r="BN86" i="11"/>
  <c r="BG86" i="11"/>
  <c r="AZ86" i="11"/>
  <c r="BL78" i="11"/>
  <c r="BN78" i="11"/>
  <c r="BG78" i="11"/>
  <c r="AZ78" i="11"/>
  <c r="BK67" i="11"/>
  <c r="BM125" i="11"/>
  <c r="BF125" i="11"/>
  <c r="BS125" i="11"/>
  <c r="BT125" i="11"/>
  <c r="BP125" i="11"/>
  <c r="BS67" i="11"/>
  <c r="BW117" i="11"/>
  <c r="BL109" i="11"/>
  <c r="BN109" i="11"/>
  <c r="BG109" i="11"/>
  <c r="AZ109" i="11"/>
  <c r="BB101" i="11"/>
  <c r="BY101" i="11"/>
  <c r="CA101" i="11"/>
  <c r="BP85" i="11"/>
  <c r="AX67" i="11"/>
  <c r="BU125" i="11"/>
  <c r="BB120" i="11"/>
  <c r="BY120" i="11"/>
  <c r="CA120" i="11"/>
  <c r="BK112" i="11"/>
  <c r="BE110" i="11"/>
  <c r="BW104" i="11"/>
  <c r="BZ96" i="11"/>
  <c r="BP96" i="11"/>
  <c r="AW95" i="11"/>
  <c r="BL88" i="11"/>
  <c r="BN88" i="11"/>
  <c r="BG88" i="11"/>
  <c r="AZ88" i="11"/>
  <c r="BX83" i="11"/>
  <c r="BD80" i="11"/>
  <c r="BF80" i="11"/>
  <c r="AY80" i="11"/>
  <c r="H80" i="11"/>
  <c r="CC80" i="11"/>
  <c r="BM77" i="11"/>
  <c r="BE72" i="11"/>
  <c r="CA72" i="11"/>
  <c r="CB72" i="11"/>
  <c r="BJ77" i="11"/>
  <c r="AV77" i="11"/>
  <c r="AX77" i="11"/>
  <c r="CB77" i="11"/>
  <c r="AY67" i="11"/>
  <c r="BM180" i="11"/>
  <c r="BZ180" i="11"/>
  <c r="BG180" i="11"/>
  <c r="AV133" i="11"/>
  <c r="AW133" i="11"/>
  <c r="AX133" i="11"/>
  <c r="CB133" i="11"/>
  <c r="BK127" i="11"/>
  <c r="BL122" i="11"/>
  <c r="BN122" i="11"/>
  <c r="BG122" i="11"/>
  <c r="AZ122" i="11"/>
  <c r="BS121" i="11"/>
  <c r="BQ116" i="11"/>
  <c r="BB114" i="11"/>
  <c r="BY114" i="11"/>
  <c r="CA114" i="11"/>
  <c r="BI109" i="11"/>
  <c r="BZ106" i="11"/>
  <c r="BP106" i="11"/>
  <c r="BA102" i="11"/>
  <c r="BD98" i="11"/>
  <c r="BF98" i="11"/>
  <c r="AY98" i="11"/>
  <c r="H98" i="11"/>
  <c r="CC98" i="11"/>
  <c r="I95" i="11"/>
  <c r="BK90" i="11"/>
  <c r="BC83" i="11"/>
  <c r="BT82" i="11"/>
  <c r="BO82" i="11"/>
  <c r="BH82" i="11"/>
  <c r="AW81" i="11"/>
  <c r="BU78" i="11"/>
  <c r="BD74" i="11"/>
  <c r="BF74" i="11"/>
  <c r="AY74" i="11"/>
  <c r="H74" i="11"/>
  <c r="CC74" i="11"/>
  <c r="BC70" i="11"/>
  <c r="CA70" i="11"/>
  <c r="BZ68" i="11"/>
  <c r="BF68" i="11"/>
  <c r="CC63" i="11"/>
  <c r="H63" i="11"/>
  <c r="AZ62" i="11"/>
  <c r="BH61" i="11"/>
  <c r="BP60" i="11"/>
  <c r="CC55" i="11"/>
  <c r="H55" i="11"/>
  <c r="BY131" i="11"/>
  <c r="BT131" i="11"/>
  <c r="BG131" i="11"/>
  <c r="AZ131" i="11"/>
  <c r="I131" i="11"/>
  <c r="BT119" i="11"/>
  <c r="BO119" i="11"/>
  <c r="BH119" i="11"/>
  <c r="BL111" i="11"/>
  <c r="BN111" i="11"/>
  <c r="BG111" i="11"/>
  <c r="AZ111" i="11"/>
  <c r="BV109" i="11"/>
  <c r="BD103" i="11"/>
  <c r="BF103" i="11"/>
  <c r="AY103" i="11"/>
  <c r="H103" i="11"/>
  <c r="CC103" i="11"/>
  <c r="BJ95" i="11"/>
  <c r="AV95" i="11"/>
  <c r="AX95" i="11"/>
  <c r="CB95" i="11"/>
  <c r="BB87" i="11"/>
  <c r="BY87" i="11"/>
  <c r="CA87" i="11"/>
  <c r="BK79" i="11"/>
  <c r="BV86" i="11"/>
  <c r="BX100" i="11"/>
  <c r="CA57" i="11"/>
  <c r="P18" i="10"/>
  <c r="N11" i="10"/>
  <c r="J7" i="10"/>
  <c r="E20" i="10"/>
  <c r="T28" i="10"/>
  <c r="H30" i="10"/>
  <c r="F33" i="10"/>
  <c r="Q49" i="10"/>
  <c r="J35" i="10"/>
  <c r="O8" i="10"/>
  <c r="S21" i="10"/>
  <c r="I44" i="10"/>
  <c r="K98" i="10"/>
  <c r="M37" i="10"/>
  <c r="P13" i="10"/>
  <c r="Q27" i="10"/>
  <c r="U47" i="10"/>
  <c r="N21" i="10"/>
  <c r="T35" i="10"/>
  <c r="I6" i="10"/>
  <c r="I14" i="10"/>
  <c r="I22" i="10"/>
  <c r="L36" i="10"/>
  <c r="K54" i="10"/>
  <c r="N7" i="10"/>
  <c r="N15" i="10"/>
  <c r="N23" i="10"/>
  <c r="V38" i="10"/>
  <c r="Q16" i="10"/>
  <c r="Q24" i="10"/>
  <c r="I43" i="10"/>
  <c r="N18" i="10"/>
  <c r="N26" i="10"/>
  <c r="F25" i="10"/>
  <c r="T44" i="10"/>
  <c r="L97" i="10"/>
  <c r="K7" i="10"/>
  <c r="S10" i="10"/>
  <c r="T20" i="10"/>
  <c r="K23" i="10"/>
  <c r="S26" i="10"/>
  <c r="V48" i="10"/>
  <c r="T9" i="10"/>
  <c r="L12" i="10"/>
  <c r="T17" i="10"/>
  <c r="L20" i="10"/>
  <c r="T25" i="10"/>
  <c r="N28" i="10"/>
  <c r="P40" i="10"/>
  <c r="O56" i="10"/>
  <c r="M7" i="10"/>
  <c r="M10" i="10"/>
  <c r="V15" i="10"/>
  <c r="V18" i="10"/>
  <c r="M21" i="10"/>
  <c r="O30" i="10"/>
  <c r="J46" i="10"/>
  <c r="K70" i="10"/>
  <c r="E90" i="10"/>
  <c r="F44" i="10"/>
  <c r="N69" i="10"/>
  <c r="O89" i="10"/>
  <c r="O88" i="10"/>
  <c r="M80" i="10"/>
  <c r="L119" i="10"/>
  <c r="U101" i="10"/>
  <c r="J99" i="10"/>
  <c r="T122" i="10"/>
  <c r="G120" i="10"/>
  <c r="R36" i="10"/>
  <c r="U71" i="10"/>
  <c r="E82" i="10"/>
  <c r="T95" i="10"/>
  <c r="V108" i="10"/>
  <c r="G137" i="10"/>
  <c r="Q76" i="10"/>
  <c r="J87" i="10"/>
  <c r="R99" i="10"/>
  <c r="N119" i="10"/>
  <c r="O155" i="10"/>
  <c r="S57" i="10"/>
  <c r="J74" i="10"/>
  <c r="P82" i="10"/>
  <c r="M118" i="10"/>
  <c r="P153" i="10"/>
  <c r="H57" i="10"/>
  <c r="E69" i="10"/>
  <c r="L73" i="10"/>
  <c r="R78" i="10"/>
  <c r="V99" i="10"/>
  <c r="K132" i="10"/>
  <c r="R65" i="10"/>
  <c r="S87" i="10"/>
  <c r="L103" i="10"/>
  <c r="N116" i="10"/>
  <c r="P149" i="10"/>
  <c r="E77" i="10"/>
  <c r="F81" i="10"/>
  <c r="J95" i="10"/>
  <c r="N112" i="10"/>
  <c r="K122" i="10"/>
  <c r="U133" i="10"/>
  <c r="F73" i="10"/>
  <c r="L95" i="10"/>
  <c r="F107" i="10"/>
  <c r="G116" i="10"/>
  <c r="J131" i="10"/>
  <c r="K38" i="10"/>
  <c r="P73" i="10"/>
  <c r="T93" i="10"/>
  <c r="I109" i="10"/>
  <c r="J165" i="10"/>
  <c r="J143" i="10"/>
  <c r="I97" i="10"/>
  <c r="O109" i="10"/>
  <c r="O115" i="10"/>
  <c r="O119" i="10"/>
  <c r="P123" i="10"/>
  <c r="T149" i="10"/>
  <c r="L106" i="10"/>
  <c r="P112" i="10"/>
  <c r="Q116" i="10"/>
  <c r="P120" i="10"/>
  <c r="J134" i="10"/>
  <c r="S159" i="10"/>
  <c r="S89" i="10"/>
  <c r="E107" i="10"/>
  <c r="F115" i="10"/>
  <c r="F119" i="10"/>
  <c r="F123" i="10"/>
  <c r="E146" i="10"/>
  <c r="T119" i="10"/>
  <c r="R137" i="10"/>
  <c r="N149" i="10"/>
  <c r="K146" i="10"/>
  <c r="O146" i="10"/>
  <c r="F171" i="10"/>
  <c r="J145" i="10"/>
  <c r="V162" i="10"/>
  <c r="V143" i="10"/>
  <c r="L158" i="10"/>
  <c r="G178" i="10"/>
  <c r="E136" i="10"/>
  <c r="L151" i="10"/>
  <c r="S143" i="10"/>
  <c r="H156" i="10"/>
  <c r="T173" i="10"/>
  <c r="V149" i="10"/>
  <c r="K164" i="10"/>
  <c r="F145" i="10"/>
  <c r="R154" i="10"/>
  <c r="G164" i="10"/>
  <c r="M173" i="10"/>
  <c r="J153" i="10"/>
  <c r="P162" i="10"/>
  <c r="O171" i="10"/>
  <c r="R162" i="10"/>
  <c r="G162" i="10"/>
  <c r="F173" i="10"/>
  <c r="O160" i="10"/>
  <c r="U180" i="10"/>
  <c r="F179" i="10"/>
  <c r="E180" i="10"/>
  <c r="M179" i="10"/>
  <c r="R182" i="10"/>
  <c r="O186" i="10"/>
  <c r="Q182" i="10"/>
  <c r="R186" i="10"/>
  <c r="AD34" i="10"/>
  <c r="Y19" i="10"/>
  <c r="Z10" i="10"/>
  <c r="Y9" i="10"/>
  <c r="W6" i="10"/>
  <c r="AB23" i="10"/>
  <c r="AC29" i="10"/>
  <c r="AA54" i="10"/>
  <c r="AA17" i="10"/>
  <c r="AA56" i="10"/>
  <c r="Y116" i="10"/>
  <c r="W11" i="10"/>
  <c r="W47" i="10"/>
  <c r="AB19" i="10"/>
  <c r="Z30" i="10"/>
  <c r="AB9" i="10"/>
  <c r="AC13" i="10"/>
  <c r="AB17" i="10"/>
  <c r="AC21" i="10"/>
  <c r="AB25" i="10"/>
  <c r="Z38" i="10"/>
  <c r="X47" i="10"/>
  <c r="W92" i="10"/>
  <c r="AD6" i="10"/>
  <c r="AD10" i="10"/>
  <c r="AD14" i="10"/>
  <c r="AD18" i="10"/>
  <c r="AD22" i="10"/>
  <c r="AD26" i="10"/>
  <c r="Z50" i="10"/>
  <c r="AA69" i="10"/>
  <c r="AE20" i="10"/>
  <c r="W24" i="10"/>
  <c r="AB48" i="10"/>
  <c r="AC66" i="10"/>
  <c r="AD76" i="10"/>
  <c r="AB103" i="10"/>
  <c r="AA77" i="10"/>
  <c r="AA104" i="10"/>
  <c r="Y121" i="10"/>
  <c r="Y38" i="10"/>
  <c r="AD98" i="10"/>
  <c r="X114" i="10"/>
  <c r="AD40" i="10"/>
  <c r="AE70" i="10"/>
  <c r="AE81" i="10"/>
  <c r="AE124" i="10"/>
  <c r="Z44" i="10"/>
  <c r="Z66" i="10"/>
  <c r="AE72" i="10"/>
  <c r="X93" i="10"/>
  <c r="X113" i="10"/>
  <c r="X121" i="10"/>
  <c r="AC163" i="10"/>
  <c r="Z86" i="10"/>
  <c r="Y73" i="10"/>
  <c r="Y104" i="10"/>
  <c r="AA95" i="10"/>
  <c r="AB135" i="10"/>
  <c r="W106" i="10"/>
  <c r="AE111" i="10"/>
  <c r="AC115" i="10"/>
  <c r="AB119" i="10"/>
  <c r="AA127" i="10"/>
  <c r="Y151" i="10"/>
  <c r="Y148" i="10"/>
  <c r="Y135" i="10"/>
  <c r="AA106" i="10"/>
  <c r="X143" i="10"/>
  <c r="AB180" i="10"/>
  <c r="AB145" i="10"/>
  <c r="X152" i="10"/>
  <c r="Z149" i="10"/>
  <c r="Z159" i="10"/>
  <c r="Y143" i="10"/>
  <c r="Y163" i="10"/>
  <c r="AA151" i="10"/>
  <c r="AA166" i="10"/>
  <c r="AE178" i="10"/>
  <c r="AE169" i="10"/>
  <c r="Z171" i="10"/>
  <c r="AD179" i="10"/>
  <c r="AE177" i="10"/>
  <c r="Y169" i="10"/>
  <c r="AD186" i="10"/>
  <c r="AK88" i="10"/>
  <c r="AI46" i="10"/>
  <c r="AL6" i="10"/>
  <c r="AI28" i="10"/>
  <c r="AK7" i="10"/>
  <c r="AJ39" i="10"/>
  <c r="AJ24" i="10"/>
  <c r="AI25" i="10"/>
  <c r="AI6" i="10"/>
  <c r="AN49" i="10"/>
  <c r="AI15" i="10"/>
  <c r="AM54" i="10"/>
  <c r="AM30" i="10"/>
  <c r="AJ11" i="10"/>
  <c r="AJ27" i="10"/>
  <c r="AJ20" i="10"/>
  <c r="AM45" i="10"/>
  <c r="AM7" i="10"/>
  <c r="AM15" i="10"/>
  <c r="AM23" i="10"/>
  <c r="AN39" i="10"/>
  <c r="AP90" i="10"/>
  <c r="AN12" i="10"/>
  <c r="AN20" i="10"/>
  <c r="AM28" i="10"/>
  <c r="AJ66" i="10"/>
  <c r="AO11" i="10"/>
  <c r="AO19" i="10"/>
  <c r="AO27" i="10"/>
  <c r="AM65" i="10"/>
  <c r="AO48" i="10"/>
  <c r="AP134" i="10"/>
  <c r="AP122" i="10"/>
  <c r="AI131" i="10"/>
  <c r="AJ106" i="10"/>
  <c r="AP68" i="10"/>
  <c r="AK79" i="10"/>
  <c r="AO38" i="10"/>
  <c r="AP72" i="10"/>
  <c r="AN101" i="10"/>
  <c r="AN57" i="10"/>
  <c r="AL80" i="10"/>
  <c r="AO57" i="10"/>
  <c r="AK82" i="10"/>
  <c r="AK81" i="10"/>
  <c r="AP115" i="10"/>
  <c r="AP77" i="10"/>
  <c r="AO93" i="10"/>
  <c r="AO111" i="10"/>
  <c r="AO86" i="10"/>
  <c r="AI113" i="10"/>
  <c r="AI73" i="10"/>
  <c r="AP121" i="10"/>
  <c r="AN135" i="10"/>
  <c r="AJ112" i="10"/>
  <c r="AJ120" i="10"/>
  <c r="AJ103" i="10"/>
  <c r="AM115" i="10"/>
  <c r="AI123" i="10"/>
  <c r="AM106" i="10"/>
  <c r="AO118" i="10"/>
  <c r="AI146" i="10"/>
  <c r="AN149" i="10"/>
  <c r="AO151" i="10"/>
  <c r="AP136" i="10"/>
  <c r="AK163" i="10"/>
  <c r="AM145" i="10"/>
  <c r="AJ135" i="10"/>
  <c r="AK162" i="10"/>
  <c r="AO163" i="10"/>
  <c r="AM151" i="10"/>
  <c r="AO149" i="10"/>
  <c r="AI162" i="10"/>
  <c r="AO154" i="10"/>
  <c r="AK160" i="10"/>
  <c r="AN167" i="10"/>
  <c r="AN160" i="10"/>
  <c r="AM177" i="10"/>
  <c r="AM179" i="10"/>
  <c r="AI186" i="10"/>
  <c r="AG7" i="10"/>
  <c r="AF25" i="10"/>
  <c r="AG14" i="10"/>
  <c r="AG41" i="10"/>
  <c r="AG22" i="10"/>
  <c r="AF44" i="10"/>
  <c r="AF13" i="10"/>
  <c r="AF24" i="10"/>
  <c r="AF128" i="10"/>
  <c r="AH120" i="10"/>
  <c r="AH124" i="10"/>
  <c r="AG89" i="10"/>
  <c r="AH105" i="10"/>
  <c r="AG95" i="10"/>
  <c r="AG75" i="10"/>
  <c r="AG114" i="10"/>
  <c r="AG106" i="10"/>
  <c r="AF30" i="10"/>
  <c r="AG139" i="10"/>
  <c r="AG127" i="10"/>
  <c r="AH157" i="10"/>
  <c r="AG158" i="10"/>
  <c r="AG135" i="10"/>
  <c r="AG162" i="10"/>
  <c r="AF173" i="10"/>
  <c r="AH185" i="10"/>
  <c r="AG177" i="10"/>
  <c r="S171" i="10"/>
  <c r="Q167" i="10"/>
  <c r="S167" i="10"/>
  <c r="W167" i="10"/>
  <c r="Z178" i="10"/>
  <c r="O178" i="10"/>
  <c r="AF178" i="10"/>
  <c r="AO178" i="10"/>
  <c r="O183" i="10"/>
  <c r="K183" i="10"/>
  <c r="AK183" i="10"/>
  <c r="U176" i="10"/>
  <c r="S164" i="10"/>
  <c r="Q165" i="10"/>
  <c r="AH164" i="10"/>
  <c r="AP162" i="10"/>
  <c r="E162" i="10"/>
  <c r="I158" i="10"/>
  <c r="AE166" i="10"/>
  <c r="AI166" i="10"/>
  <c r="F166" i="10"/>
  <c r="J166" i="10"/>
  <c r="AJ163" i="10"/>
  <c r="M153" i="10"/>
  <c r="M151" i="10"/>
  <c r="G149" i="10"/>
  <c r="M143" i="10"/>
  <c r="AL163" i="10"/>
  <c r="J159" i="10"/>
  <c r="AO172" i="10"/>
  <c r="AN172" i="10"/>
  <c r="AI172" i="10"/>
  <c r="AK172" i="10"/>
  <c r="U159" i="10"/>
  <c r="U149" i="10"/>
  <c r="X170" i="10"/>
  <c r="AN170" i="10"/>
  <c r="AM170" i="10"/>
  <c r="AI170" i="10"/>
  <c r="AK170" i="10"/>
  <c r="K154" i="10"/>
  <c r="L153" i="10"/>
  <c r="AL149" i="10"/>
  <c r="O143" i="10"/>
  <c r="N175" i="10"/>
  <c r="V175" i="10"/>
  <c r="AF175" i="10"/>
  <c r="AN175" i="10"/>
  <c r="AI175" i="10"/>
  <c r="AF161" i="10"/>
  <c r="G156" i="10"/>
  <c r="U135" i="10"/>
  <c r="U127" i="10"/>
  <c r="X184" i="10"/>
  <c r="AI184" i="10"/>
  <c r="AN184" i="10"/>
  <c r="AL184" i="10"/>
  <c r="E141" i="10"/>
  <c r="L141" i="10"/>
  <c r="G134" i="10"/>
  <c r="G148" i="10"/>
  <c r="AD148" i="10"/>
  <c r="AJ140" i="10"/>
  <c r="E174" i="10"/>
  <c r="AP174" i="10"/>
  <c r="Y157" i="10"/>
  <c r="I157" i="10"/>
  <c r="AE152" i="10"/>
  <c r="O152" i="10"/>
  <c r="V152" i="10"/>
  <c r="R152" i="10"/>
  <c r="L152" i="10"/>
  <c r="Z136" i="10"/>
  <c r="R134" i="10"/>
  <c r="U119" i="10"/>
  <c r="Z147" i="10"/>
  <c r="U147" i="10"/>
  <c r="AO147" i="10"/>
  <c r="I138" i="10"/>
  <c r="AP139" i="10"/>
  <c r="E168" i="10"/>
  <c r="L168" i="10"/>
  <c r="AH168" i="10"/>
  <c r="J168" i="10"/>
  <c r="F168" i="10"/>
  <c r="AC139" i="10"/>
  <c r="T155" i="10"/>
  <c r="AM155" i="10"/>
  <c r="V138" i="10"/>
  <c r="AC138" i="10"/>
  <c r="AH133" i="10"/>
  <c r="AH129" i="10"/>
  <c r="J110" i="10"/>
  <c r="E87" i="10"/>
  <c r="AN131" i="10"/>
  <c r="AJ131" i="10"/>
  <c r="AM129" i="10"/>
  <c r="H111" i="10"/>
  <c r="AK111" i="10"/>
  <c r="F110" i="10"/>
  <c r="H103" i="10"/>
  <c r="Z142" i="10"/>
  <c r="G142" i="10"/>
  <c r="AD122" i="10"/>
  <c r="AB122" i="10"/>
  <c r="H120" i="10"/>
  <c r="AM120" i="10"/>
  <c r="AK120" i="10"/>
  <c r="AG120" i="10"/>
  <c r="U117" i="10"/>
  <c r="S117" i="10"/>
  <c r="V115" i="10"/>
  <c r="U113" i="10"/>
  <c r="R113" i="10"/>
  <c r="S113" i="10"/>
  <c r="AB107" i="10"/>
  <c r="R107" i="10"/>
  <c r="AH73" i="10"/>
  <c r="AH65" i="10"/>
  <c r="AH57" i="10"/>
  <c r="E128" i="10"/>
  <c r="AD128" i="10"/>
  <c r="AP128" i="10"/>
  <c r="N128" i="10"/>
  <c r="Q128" i="10"/>
  <c r="T128" i="10"/>
  <c r="X126" i="10"/>
  <c r="K94" i="10"/>
  <c r="AP88" i="10"/>
  <c r="AB88" i="10"/>
  <c r="AE82" i="10"/>
  <c r="Q78" i="10"/>
  <c r="P77" i="10"/>
  <c r="P76" i="10"/>
  <c r="P75" i="10"/>
  <c r="P74" i="10"/>
  <c r="Q71" i="10"/>
  <c r="Q70" i="10"/>
  <c r="P68" i="10"/>
  <c r="P67" i="10"/>
  <c r="P66" i="10"/>
  <c r="S46" i="10"/>
  <c r="AJ124" i="10"/>
  <c r="V102" i="10"/>
  <c r="M99" i="10"/>
  <c r="W94" i="10"/>
  <c r="AD82" i="10"/>
  <c r="X77" i="10"/>
  <c r="X76" i="10"/>
  <c r="X75" i="10"/>
  <c r="X74" i="10"/>
  <c r="E150" i="10"/>
  <c r="AJ150" i="10"/>
  <c r="H150" i="10"/>
  <c r="Z132" i="10"/>
  <c r="M132" i="10"/>
  <c r="Y132" i="10"/>
  <c r="AA132" i="10"/>
  <c r="X132" i="10"/>
  <c r="Z126" i="10"/>
  <c r="AB126" i="10"/>
  <c r="AM125" i="10"/>
  <c r="AP125" i="10"/>
  <c r="AN125" i="10"/>
  <c r="AI125" i="10"/>
  <c r="AK125" i="10"/>
  <c r="AL125" i="10"/>
  <c r="AH98" i="10"/>
  <c r="X98" i="10"/>
  <c r="Q98" i="10"/>
  <c r="AB77" i="10"/>
  <c r="S76" i="10"/>
  <c r="I75" i="10"/>
  <c r="AB68" i="10"/>
  <c r="R67" i="10"/>
  <c r="I66" i="10"/>
  <c r="AN46" i="10"/>
  <c r="AI39" i="10"/>
  <c r="T130" i="10"/>
  <c r="O130" i="10"/>
  <c r="AC130" i="10"/>
  <c r="AN130" i="10"/>
  <c r="AJ130" i="10"/>
  <c r="AD48" i="10"/>
  <c r="G47" i="10"/>
  <c r="G39" i="10"/>
  <c r="K91" i="10"/>
  <c r="AJ91" i="10"/>
  <c r="O84" i="10"/>
  <c r="Y105" i="10"/>
  <c r="V105" i="10"/>
  <c r="J91" i="10"/>
  <c r="AK39" i="10"/>
  <c r="AH17" i="10"/>
  <c r="AH9" i="10"/>
  <c r="AM108" i="10"/>
  <c r="AM100" i="10"/>
  <c r="S100" i="10"/>
  <c r="E100" i="10"/>
  <c r="V100" i="10"/>
  <c r="O100" i="10"/>
  <c r="H100" i="10"/>
  <c r="AF100" i="10"/>
  <c r="U96" i="10"/>
  <c r="E96" i="10"/>
  <c r="AO96" i="10"/>
  <c r="U92" i="10"/>
  <c r="E92" i="10"/>
  <c r="R92" i="10"/>
  <c r="F92" i="10"/>
  <c r="AK67" i="10"/>
  <c r="H51" i="10"/>
  <c r="AI51" i="10"/>
  <c r="AE45" i="10"/>
  <c r="AK43" i="10"/>
  <c r="AJ144" i="10"/>
  <c r="AG144" i="10"/>
  <c r="AF62" i="10"/>
  <c r="R62" i="10"/>
  <c r="AP62" i="10"/>
  <c r="AL62" i="10"/>
  <c r="AI62" i="10"/>
  <c r="L54" i="10"/>
  <c r="AO54" i="10"/>
  <c r="J54" i="10"/>
  <c r="G54" i="10"/>
  <c r="H54" i="10"/>
  <c r="AN42" i="10"/>
  <c r="U41" i="10"/>
  <c r="X41" i="10"/>
  <c r="S41" i="10"/>
  <c r="V50" i="10"/>
  <c r="W50" i="10"/>
  <c r="O49" i="10"/>
  <c r="AK49" i="10"/>
  <c r="AF39" i="10"/>
  <c r="M56" i="10"/>
  <c r="AG56" i="10"/>
  <c r="T56" i="10"/>
  <c r="K52" i="10"/>
  <c r="H28" i="10"/>
  <c r="AN28" i="10"/>
  <c r="F27" i="10"/>
  <c r="F26" i="10"/>
  <c r="P23" i="10"/>
  <c r="O22" i="10"/>
  <c r="O21" i="10"/>
  <c r="O20" i="10"/>
  <c r="O19" i="10"/>
  <c r="O18" i="10"/>
  <c r="Y15" i="10"/>
  <c r="Y14" i="10"/>
  <c r="X13" i="10"/>
  <c r="X12" i="10"/>
  <c r="X11" i="10"/>
  <c r="X10" i="10"/>
  <c r="AD8" i="10"/>
  <c r="AP37" i="10"/>
  <c r="AE37" i="10"/>
  <c r="AI37" i="10"/>
  <c r="W35" i="10"/>
  <c r="AG34" i="10"/>
  <c r="M34" i="10"/>
  <c r="W34" i="10"/>
  <c r="E33" i="10"/>
  <c r="V33" i="10"/>
  <c r="J33" i="10"/>
  <c r="AK32" i="10"/>
  <c r="L32" i="10"/>
  <c r="AC31" i="10"/>
  <c r="V31" i="10"/>
  <c r="AP87" i="10"/>
  <c r="S85" i="10"/>
  <c r="J85" i="10"/>
  <c r="AF85" i="10"/>
  <c r="X85" i="10"/>
  <c r="W85" i="10"/>
  <c r="Q31" i="10"/>
  <c r="AE32" i="10"/>
  <c r="AD63" i="10"/>
  <c r="P64" i="10"/>
  <c r="L64" i="10"/>
  <c r="AO64" i="10"/>
  <c r="J64" i="10"/>
  <c r="F64" i="10"/>
  <c r="AC61" i="10"/>
  <c r="E61" i="10"/>
  <c r="AE61" i="10"/>
  <c r="N55" i="10"/>
  <c r="X55" i="10"/>
  <c r="I55" i="10"/>
  <c r="S55" i="10"/>
  <c r="Q55" i="10"/>
  <c r="X59" i="10"/>
  <c r="E59" i="10"/>
  <c r="AE59" i="10"/>
  <c r="A143" i="10"/>
  <c r="F53" i="10"/>
  <c r="A124" i="10"/>
  <c r="O83" i="10"/>
  <c r="AO83" i="10"/>
  <c r="L83" i="10"/>
  <c r="S83" i="10"/>
  <c r="I83" i="10"/>
  <c r="A122" i="10"/>
  <c r="BU232" i="11"/>
  <c r="BU233" i="11"/>
  <c r="BT232" i="11"/>
  <c r="A59" i="10"/>
  <c r="BU234" i="11"/>
  <c r="BT233" i="11"/>
  <c r="F58" i="10"/>
  <c r="I234" i="11"/>
  <c r="AZ233" i="11"/>
  <c r="BG232" i="11"/>
  <c r="BE230" i="11"/>
  <c r="BF236" i="11"/>
  <c r="BS225" i="11"/>
  <c r="BP222" i="11"/>
  <c r="BF220" i="11"/>
  <c r="AW219" i="11"/>
  <c r="AU217" i="11"/>
  <c r="A23" i="10"/>
  <c r="BS236" i="11"/>
  <c r="BG236" i="11"/>
  <c r="AZ236" i="11"/>
  <c r="I236" i="11"/>
  <c r="BU227" i="11"/>
  <c r="BU220" i="11"/>
  <c r="BT219" i="11"/>
  <c r="BU212" i="11"/>
  <c r="BT211" i="11"/>
  <c r="BM204" i="11"/>
  <c r="BL203" i="11"/>
  <c r="BJ201" i="11"/>
  <c r="BI231" i="11"/>
  <c r="BB227" i="11"/>
  <c r="AZ225" i="11"/>
  <c r="BE222" i="11"/>
  <c r="BK220" i="11"/>
  <c r="BP217" i="11"/>
  <c r="BU214" i="11"/>
  <c r="A35" i="10"/>
  <c r="BU225" i="11"/>
  <c r="BU217" i="11"/>
  <c r="BU209" i="11"/>
  <c r="A6" i="10"/>
  <c r="H226" i="11"/>
  <c r="CC210" i="11"/>
  <c r="BO207" i="11"/>
  <c r="CB202" i="11"/>
  <c r="BG195" i="11"/>
  <c r="BF194" i="11"/>
  <c r="AW193" i="11"/>
  <c r="BX191" i="11"/>
  <c r="BZ235" i="11"/>
  <c r="BM235" i="11"/>
  <c r="CB218" i="11"/>
  <c r="CC214" i="11"/>
  <c r="BQ207" i="11"/>
  <c r="BO202" i="11"/>
  <c r="BG200" i="11"/>
  <c r="AX198" i="11"/>
  <c r="BF195" i="11"/>
  <c r="BE194" i="11"/>
  <c r="BD193" i="11"/>
  <c r="BK192" i="11"/>
  <c r="BN187" i="11"/>
  <c r="BM186" i="11"/>
  <c r="BL185" i="11"/>
  <c r="BE226" i="11"/>
  <c r="CA226" i="11"/>
  <c r="BV226" i="11"/>
  <c r="BD224" i="11"/>
  <c r="AY224" i="11"/>
  <c r="I224" i="11"/>
  <c r="BQ218" i="11"/>
  <c r="BK218" i="11"/>
  <c r="BD218" i="11"/>
  <c r="BE210" i="11"/>
  <c r="CA210" i="11"/>
  <c r="BV210" i="11"/>
  <c r="BU195" i="11"/>
  <c r="BT194" i="11"/>
  <c r="A31" i="10"/>
  <c r="BU229" i="11"/>
  <c r="AX229" i="11"/>
  <c r="BY229" i="11"/>
  <c r="BV229" i="11"/>
  <c r="BW229" i="11"/>
  <c r="BM224" i="11"/>
  <c r="BW236" i="11"/>
  <c r="AV200" i="11"/>
  <c r="I200" i="11"/>
  <c r="AW192" i="11"/>
  <c r="BL223" i="11"/>
  <c r="BO223" i="11"/>
  <c r="BQ223" i="11"/>
  <c r="BT199" i="11"/>
  <c r="CB197" i="11"/>
  <c r="BW197" i="11"/>
  <c r="BG215" i="11"/>
  <c r="BY215" i="11"/>
  <c r="BS215" i="11"/>
  <c r="BN215" i="11"/>
  <c r="BH215" i="11"/>
  <c r="BA215" i="11"/>
  <c r="BQ196" i="11"/>
  <c r="BN196" i="11"/>
  <c r="BG196" i="11"/>
  <c r="AZ196" i="11"/>
  <c r="A13" i="10"/>
  <c r="BS221" i="11"/>
  <c r="AW221" i="11"/>
  <c r="I221" i="11"/>
  <c r="BY221" i="11"/>
  <c r="CA221" i="11"/>
  <c r="BB199" i="11"/>
  <c r="BN199" i="11"/>
  <c r="BP199" i="11"/>
  <c r="BB228" i="11"/>
  <c r="AX228" i="11"/>
  <c r="BK228" i="11"/>
  <c r="BG228" i="11"/>
  <c r="BN188" i="11"/>
  <c r="BG188" i="11"/>
  <c r="AZ188" i="11"/>
  <c r="CC184" i="11"/>
  <c r="BL184" i="11"/>
  <c r="AZ178" i="11"/>
  <c r="AY178" i="11"/>
  <c r="BX178" i="11"/>
  <c r="AX182" i="11"/>
  <c r="AU182" i="11"/>
  <c r="CC213" i="11"/>
  <c r="BW213" i="11"/>
  <c r="BZ189" i="11"/>
  <c r="BQ189" i="11"/>
  <c r="CB179" i="11"/>
  <c r="AU179" i="11"/>
  <c r="AU176" i="11"/>
  <c r="CA175" i="11"/>
  <c r="AU175" i="11"/>
  <c r="BW174" i="11"/>
  <c r="BC174" i="11"/>
  <c r="BY174" i="11"/>
  <c r="BC173" i="11"/>
  <c r="BY173" i="11"/>
  <c r="AX169" i="11"/>
  <c r="BK169" i="11"/>
  <c r="AV169" i="11"/>
  <c r="AW167" i="11"/>
  <c r="BB167" i="11"/>
  <c r="BK167" i="11"/>
  <c r="AV167" i="11"/>
  <c r="BW161" i="11"/>
  <c r="CC160" i="11"/>
  <c r="BX160" i="11"/>
  <c r="BE158" i="11"/>
  <c r="BZ156" i="11"/>
  <c r="BK156" i="11"/>
  <c r="AV156" i="11"/>
  <c r="BL153" i="11"/>
  <c r="AW177" i="11"/>
  <c r="BL177" i="11"/>
  <c r="BG173" i="11"/>
  <c r="BG169" i="11"/>
  <c r="BF162" i="11"/>
  <c r="BB158" i="11"/>
  <c r="BT154" i="11"/>
  <c r="BO153" i="11"/>
  <c r="BJ149" i="11"/>
  <c r="BI148" i="11"/>
  <c r="BH147" i="11"/>
  <c r="AX146" i="11"/>
  <c r="AW145" i="11"/>
  <c r="BH144" i="11"/>
  <c r="BP143" i="11"/>
  <c r="CC138" i="11"/>
  <c r="H138" i="11"/>
  <c r="AZ137" i="11"/>
  <c r="BH136" i="11"/>
  <c r="BP135" i="11"/>
  <c r="BZ206" i="11"/>
  <c r="BZ184" i="11"/>
  <c r="CB173" i="11"/>
  <c r="BM168" i="11"/>
  <c r="BC165" i="11"/>
  <c r="BY165" i="11"/>
  <c r="BT163" i="11"/>
  <c r="BE162" i="11"/>
  <c r="BJ162" i="11"/>
  <c r="BS162" i="11"/>
  <c r="BD162" i="11"/>
  <c r="AZ160" i="11"/>
  <c r="BZ157" i="11"/>
  <c r="BK157" i="11"/>
  <c r="AV157" i="11"/>
  <c r="BV156" i="11"/>
  <c r="BN153" i="11"/>
  <c r="BI149" i="11"/>
  <c r="BH148" i="11"/>
  <c r="AX147" i="11"/>
  <c r="BE145" i="11"/>
  <c r="BO144" i="11"/>
  <c r="CB139" i="11"/>
  <c r="AY138" i="11"/>
  <c r="BG137" i="11"/>
  <c r="BO136" i="11"/>
  <c r="AW181" i="11"/>
  <c r="BF181" i="11"/>
  <c r="BC181" i="11"/>
  <c r="BY181" i="11"/>
  <c r="BW170" i="11"/>
  <c r="BC170" i="11"/>
  <c r="BY170" i="11"/>
  <c r="BP161" i="11"/>
  <c r="BS161" i="11"/>
  <c r="BD161" i="11"/>
  <c r="BL148" i="11"/>
  <c r="BZ183" i="11"/>
  <c r="CB183" i="11"/>
  <c r="BU183" i="11"/>
  <c r="CA183" i="11"/>
  <c r="BX183" i="11"/>
  <c r="BZ168" i="11"/>
  <c r="AW161" i="11"/>
  <c r="BC158" i="11"/>
  <c r="BY158" i="11"/>
  <c r="BY149" i="11"/>
  <c r="BL145" i="11"/>
  <c r="BP208" i="11"/>
  <c r="BG208" i="11"/>
  <c r="CC208" i="11"/>
  <c r="BY208" i="11"/>
  <c r="BA208" i="11"/>
  <c r="BB208" i="11"/>
  <c r="CA194" i="11"/>
  <c r="CC166" i="11"/>
  <c r="BP166" i="11"/>
  <c r="AX166" i="11"/>
  <c r="BL166" i="11"/>
  <c r="AX159" i="11"/>
  <c r="CC155" i="11"/>
  <c r="BF155" i="11"/>
  <c r="BQ155" i="11"/>
  <c r="BL155" i="11"/>
  <c r="BH152" i="11"/>
  <c r="BQ132" i="11"/>
  <c r="BL126" i="11"/>
  <c r="BW172" i="11"/>
  <c r="CB172" i="11"/>
  <c r="AZ172" i="11"/>
  <c r="BN172" i="11"/>
  <c r="BT172" i="11"/>
  <c r="AZ171" i="11"/>
  <c r="BN171" i="11"/>
  <c r="BS171" i="11"/>
  <c r="BD171" i="11"/>
  <c r="CC161" i="11"/>
  <c r="BX129" i="11"/>
  <c r="BP129" i="11"/>
  <c r="BI129" i="11"/>
  <c r="BI171" i="11"/>
  <c r="BZ152" i="11"/>
  <c r="BC130" i="11"/>
  <c r="AW159" i="11"/>
  <c r="BK159" i="11"/>
  <c r="AV159" i="11"/>
  <c r="BV152" i="11"/>
  <c r="BW152" i="11"/>
  <c r="BX152" i="11"/>
  <c r="BQ126" i="11"/>
  <c r="BD129" i="11"/>
  <c r="BL128" i="11"/>
  <c r="BW128" i="11"/>
  <c r="AX128" i="11"/>
  <c r="BH128" i="11"/>
  <c r="BA128" i="11"/>
  <c r="BC124" i="11"/>
  <c r="AV124" i="11"/>
  <c r="BG124" i="11"/>
  <c r="BI124" i="11"/>
  <c r="BJ124" i="11"/>
  <c r="BP124" i="11"/>
  <c r="AW123" i="11"/>
  <c r="BC117" i="11"/>
  <c r="BT116" i="11"/>
  <c r="BO116" i="11"/>
  <c r="BH116" i="11"/>
  <c r="BS115" i="11"/>
  <c r="BX111" i="11"/>
  <c r="BL108" i="11"/>
  <c r="BN108" i="11"/>
  <c r="BG108" i="11"/>
  <c r="AZ108" i="11"/>
  <c r="BA104" i="11"/>
  <c r="BD100" i="11"/>
  <c r="BF100" i="11"/>
  <c r="AY100" i="11"/>
  <c r="H100" i="11"/>
  <c r="CC100" i="11"/>
  <c r="BQ94" i="11"/>
  <c r="BB92" i="11"/>
  <c r="BY92" i="11"/>
  <c r="CA92" i="11"/>
  <c r="BM89" i="11"/>
  <c r="BW84" i="11"/>
  <c r="BC77" i="11"/>
  <c r="BT76" i="11"/>
  <c r="BO76" i="11"/>
  <c r="BH76" i="11"/>
  <c r="BS75" i="11"/>
  <c r="BT73" i="11"/>
  <c r="BO73" i="11"/>
  <c r="BH73" i="11"/>
  <c r="BD123" i="11"/>
  <c r="BF123" i="11"/>
  <c r="AY123" i="11"/>
  <c r="H123" i="11"/>
  <c r="CC123" i="11"/>
  <c r="BZ107" i="11"/>
  <c r="BP107" i="11"/>
  <c r="BJ83" i="11"/>
  <c r="AV83" i="11"/>
  <c r="AX83" i="11"/>
  <c r="CB83" i="11"/>
  <c r="BO69" i="11"/>
  <c r="BK117" i="11"/>
  <c r="CA164" i="11"/>
  <c r="BL127" i="11"/>
  <c r="BW127" i="11"/>
  <c r="BV127" i="11"/>
  <c r="BQ123" i="11"/>
  <c r="BL121" i="11"/>
  <c r="BN121" i="11"/>
  <c r="BG121" i="11"/>
  <c r="AZ121" i="11"/>
  <c r="BM118" i="11"/>
  <c r="BD113" i="11"/>
  <c r="BF113" i="11"/>
  <c r="AY113" i="11"/>
  <c r="H113" i="11"/>
  <c r="CC113" i="11"/>
  <c r="BD105" i="11"/>
  <c r="BF105" i="11"/>
  <c r="AY105" i="11"/>
  <c r="H105" i="11"/>
  <c r="CC105" i="11"/>
  <c r="BD97" i="11"/>
  <c r="BF97" i="11"/>
  <c r="AY97" i="11"/>
  <c r="H97" i="11"/>
  <c r="CC97" i="11"/>
  <c r="BD89" i="11"/>
  <c r="BF89" i="11"/>
  <c r="AY89" i="11"/>
  <c r="H89" i="11"/>
  <c r="CC89" i="11"/>
  <c r="BD81" i="11"/>
  <c r="BF81" i="11"/>
  <c r="AY81" i="11"/>
  <c r="H81" i="11"/>
  <c r="CC81" i="11"/>
  <c r="BB71" i="11"/>
  <c r="AX71" i="11"/>
  <c r="H71" i="11"/>
  <c r="CC71" i="11"/>
  <c r="BU65" i="11"/>
  <c r="BU64" i="11"/>
  <c r="BU63" i="11"/>
  <c r="BU62" i="11"/>
  <c r="BU61" i="11"/>
  <c r="BU60" i="11"/>
  <c r="BU59" i="11"/>
  <c r="BU58" i="11"/>
  <c r="BU57" i="11"/>
  <c r="BU56" i="11"/>
  <c r="BU55" i="11"/>
  <c r="AK52" i="11"/>
  <c r="M62" i="25"/>
  <c r="BH164" i="11"/>
  <c r="BM164" i="11"/>
  <c r="BN164" i="11"/>
  <c r="BT164" i="11"/>
  <c r="BA119" i="11"/>
  <c r="BB115" i="11"/>
  <c r="BY115" i="11"/>
  <c r="CA115" i="11"/>
  <c r="AU93" i="11"/>
  <c r="BW91" i="11"/>
  <c r="BJ75" i="11"/>
  <c r="AV75" i="11"/>
  <c r="AX75" i="11"/>
  <c r="CB75" i="11"/>
  <c r="BZ77" i="11"/>
  <c r="BX125" i="11"/>
  <c r="BL118" i="11"/>
  <c r="BN118" i="11"/>
  <c r="BG118" i="11"/>
  <c r="AZ118" i="11"/>
  <c r="BC111" i="11"/>
  <c r="BT110" i="11"/>
  <c r="BO110" i="11"/>
  <c r="BH110" i="11"/>
  <c r="BS109" i="11"/>
  <c r="BC103" i="11"/>
  <c r="BT102" i="11"/>
  <c r="BO102" i="11"/>
  <c r="BH102" i="11"/>
  <c r="BS101" i="11"/>
  <c r="BC95" i="11"/>
  <c r="BT94" i="11"/>
  <c r="BO94" i="11"/>
  <c r="BH94" i="11"/>
  <c r="BS93" i="11"/>
  <c r="BZ86" i="11"/>
  <c r="BP86" i="11"/>
  <c r="AW85" i="11"/>
  <c r="BZ78" i="11"/>
  <c r="BP78" i="11"/>
  <c r="AW77" i="11"/>
  <c r="BD69" i="11"/>
  <c r="I67" i="11"/>
  <c r="BB117" i="11"/>
  <c r="BY117" i="11"/>
  <c r="CA117" i="11"/>
  <c r="BP109" i="11"/>
  <c r="BD101" i="11"/>
  <c r="BF101" i="11"/>
  <c r="AY101" i="11"/>
  <c r="H101" i="11"/>
  <c r="CC101" i="11"/>
  <c r="BN67" i="11"/>
  <c r="BX123" i="11"/>
  <c r="BD120" i="11"/>
  <c r="BF120" i="11"/>
  <c r="AY120" i="11"/>
  <c r="H120" i="11"/>
  <c r="CC120" i="11"/>
  <c r="I117" i="11"/>
  <c r="BJ112" i="11"/>
  <c r="AV112" i="11"/>
  <c r="AX112" i="11"/>
  <c r="CB112" i="11"/>
  <c r="BM109" i="11"/>
  <c r="BB104" i="11"/>
  <c r="BY104" i="11"/>
  <c r="CA104" i="11"/>
  <c r="BK96" i="11"/>
  <c r="BE94" i="11"/>
  <c r="BZ88" i="11"/>
  <c r="BP88" i="11"/>
  <c r="AW87" i="11"/>
  <c r="BI83" i="11"/>
  <c r="BT80" i="11"/>
  <c r="BO80" i="11"/>
  <c r="BH80" i="11"/>
  <c r="BS79" i="11"/>
  <c r="BX75" i="11"/>
  <c r="BJ72" i="11"/>
  <c r="BF72" i="11"/>
  <c r="BG72" i="11"/>
  <c r="AZ72" i="11"/>
  <c r="BY69" i="11"/>
  <c r="BL77" i="11"/>
  <c r="BN77" i="11"/>
  <c r="BG77" i="11"/>
  <c r="AZ77" i="11"/>
  <c r="BZ67" i="11"/>
  <c r="AZ180" i="11"/>
  <c r="BP180" i="11"/>
  <c r="BE180" i="11"/>
  <c r="AX180" i="11"/>
  <c r="AU180" i="11"/>
  <c r="BK133" i="11"/>
  <c r="BM133" i="11"/>
  <c r="BN133" i="11"/>
  <c r="BG133" i="11"/>
  <c r="AZ133" i="11"/>
  <c r="I133" i="11"/>
  <c r="BZ122" i="11"/>
  <c r="BP122" i="11"/>
  <c r="BA118" i="11"/>
  <c r="BD114" i="11"/>
  <c r="BF114" i="11"/>
  <c r="AY114" i="11"/>
  <c r="H114" i="11"/>
  <c r="CC114" i="11"/>
  <c r="I111" i="11"/>
  <c r="BK106" i="11"/>
  <c r="BC99" i="11"/>
  <c r="BT98" i="11"/>
  <c r="BO98" i="11"/>
  <c r="BH98" i="11"/>
  <c r="AW97" i="11"/>
  <c r="BU94" i="11"/>
  <c r="AU92" i="11"/>
  <c r="BJ90" i="11"/>
  <c r="AV90" i="11"/>
  <c r="AX90" i="11"/>
  <c r="CB90" i="11"/>
  <c r="BM87" i="11"/>
  <c r="BW82" i="11"/>
  <c r="BE80" i="11"/>
  <c r="BC75" i="11"/>
  <c r="BT74" i="11"/>
  <c r="BO74" i="11"/>
  <c r="BH74" i="11"/>
  <c r="BS73" i="11"/>
  <c r="BG71" i="11"/>
  <c r="BJ70" i="11"/>
  <c r="BF70" i="11"/>
  <c r="AZ70" i="11"/>
  <c r="BV69" i="11"/>
  <c r="BO66" i="11"/>
  <c r="CC61" i="11"/>
  <c r="H61" i="11"/>
  <c r="AZ60" i="11"/>
  <c r="BH59" i="11"/>
  <c r="BP58" i="11"/>
  <c r="BX148" i="11"/>
  <c r="BK131" i="11"/>
  <c r="BP131" i="11"/>
  <c r="BI131" i="11"/>
  <c r="BW119" i="11"/>
  <c r="BZ111" i="11"/>
  <c r="BP111" i="11"/>
  <c r="BE109" i="11"/>
  <c r="BT103" i="11"/>
  <c r="BO103" i="11"/>
  <c r="BH103" i="11"/>
  <c r="BL95" i="11"/>
  <c r="BN95" i="11"/>
  <c r="BG95" i="11"/>
  <c r="AZ95" i="11"/>
  <c r="BV93" i="11"/>
  <c r="BD87" i="11"/>
  <c r="BF87" i="11"/>
  <c r="AY87" i="11"/>
  <c r="H87" i="11"/>
  <c r="CC87" i="11"/>
  <c r="BJ79" i="11"/>
  <c r="AV79" i="11"/>
  <c r="AX79" i="11"/>
  <c r="CB79" i="11"/>
  <c r="BI69" i="11"/>
  <c r="BW69" i="11"/>
  <c r="CB67" i="11"/>
  <c r="L52" i="11"/>
  <c r="H2" i="25"/>
  <c r="BX84" i="11"/>
  <c r="AB52" i="11"/>
  <c r="AB32" i="25"/>
  <c r="AI52" i="11"/>
  <c r="C62" i="25"/>
  <c r="O31" i="10"/>
  <c r="V52" i="10"/>
  <c r="P30" i="10"/>
  <c r="T32" i="10"/>
  <c r="S31" i="10"/>
  <c r="N65" i="10"/>
  <c r="H42" i="10"/>
  <c r="Q8" i="10"/>
  <c r="R10" i="10"/>
  <c r="N54" i="10"/>
  <c r="J23" i="10"/>
  <c r="E51" i="10"/>
  <c r="S8" i="10"/>
  <c r="H26" i="10"/>
  <c r="R18" i="10"/>
  <c r="K29" i="10"/>
  <c r="K72" i="10"/>
  <c r="H12" i="10"/>
  <c r="N57" i="10"/>
  <c r="E8" i="10"/>
  <c r="E16" i="10"/>
  <c r="E24" i="10"/>
  <c r="I39" i="10"/>
  <c r="K62" i="10"/>
  <c r="H9" i="10"/>
  <c r="H17" i="10"/>
  <c r="H25" i="10"/>
  <c r="S44" i="10"/>
  <c r="I10" i="10"/>
  <c r="I18" i="10"/>
  <c r="I26" i="10"/>
  <c r="F48" i="10"/>
  <c r="H20" i="10"/>
  <c r="J28" i="10"/>
  <c r="F36" i="10"/>
  <c r="V136" i="10"/>
  <c r="G30" i="10"/>
  <c r="S107" i="10"/>
  <c r="T11" i="10"/>
  <c r="T14" i="10"/>
  <c r="S17" i="10"/>
  <c r="K21" i="10"/>
  <c r="T27" i="10"/>
  <c r="H38" i="10"/>
  <c r="K56" i="10"/>
  <c r="K82" i="10"/>
  <c r="U7" i="10"/>
  <c r="K10" i="10"/>
  <c r="U15" i="10"/>
  <c r="K18" i="10"/>
  <c r="U23" i="10"/>
  <c r="K26" i="10"/>
  <c r="K44" i="10"/>
  <c r="E70" i="10"/>
  <c r="S98" i="10"/>
  <c r="V13" i="10"/>
  <c r="M16" i="10"/>
  <c r="M19" i="10"/>
  <c r="V27" i="10"/>
  <c r="S36" i="10"/>
  <c r="E48" i="10"/>
  <c r="M124" i="10"/>
  <c r="N47" i="10"/>
  <c r="E72" i="10"/>
  <c r="V95" i="10"/>
  <c r="Q94" i="10"/>
  <c r="M76" i="10"/>
  <c r="T106" i="10"/>
  <c r="M69" i="10"/>
  <c r="N89" i="10"/>
  <c r="I72" i="10"/>
  <c r="N82" i="10"/>
  <c r="M112" i="10"/>
  <c r="G122" i="10"/>
  <c r="R164" i="10"/>
  <c r="S149" i="10"/>
  <c r="T38" i="10"/>
  <c r="M67" i="10"/>
  <c r="T72" i="10"/>
  <c r="T87" i="10"/>
  <c r="K143" i="10"/>
  <c r="E67" i="10"/>
  <c r="M71" i="10"/>
  <c r="L78" i="10"/>
  <c r="V89" i="10"/>
  <c r="R105" i="10"/>
  <c r="E125" i="10"/>
  <c r="T40" i="10"/>
  <c r="S65" i="10"/>
  <c r="U75" i="10"/>
  <c r="K87" i="10"/>
  <c r="S105" i="10"/>
  <c r="F125" i="10"/>
  <c r="G38" i="10"/>
  <c r="H65" i="10"/>
  <c r="F91" i="10"/>
  <c r="G126" i="10"/>
  <c r="K149" i="10"/>
  <c r="R73" i="10"/>
  <c r="U88" i="10"/>
  <c r="K118" i="10"/>
  <c r="U156" i="10"/>
  <c r="G90" i="10"/>
  <c r="P97" i="10"/>
  <c r="O106" i="10"/>
  <c r="K114" i="10"/>
  <c r="P125" i="10"/>
  <c r="T137" i="10"/>
  <c r="G88" i="10"/>
  <c r="R97" i="10"/>
  <c r="N110" i="10"/>
  <c r="S120" i="10"/>
  <c r="S135" i="10"/>
  <c r="R81" i="10"/>
  <c r="G97" i="10"/>
  <c r="E111" i="10"/>
  <c r="N122" i="10"/>
  <c r="P135" i="10"/>
  <c r="N153" i="10"/>
  <c r="I104" i="10"/>
  <c r="O116" i="10"/>
  <c r="E134" i="10"/>
  <c r="M159" i="10"/>
  <c r="N107" i="10"/>
  <c r="E184" i="10"/>
  <c r="K97" i="10"/>
  <c r="S127" i="10"/>
  <c r="P127" i="10"/>
  <c r="S141" i="10"/>
  <c r="K153" i="10"/>
  <c r="V170" i="10"/>
  <c r="I137" i="10"/>
  <c r="I151" i="10"/>
  <c r="R178" i="10"/>
  <c r="J137" i="10"/>
  <c r="K106" i="10"/>
  <c r="E148" i="10"/>
  <c r="P176" i="10"/>
  <c r="R145" i="10"/>
  <c r="O162" i="10"/>
  <c r="J141" i="10"/>
  <c r="Q153" i="10"/>
  <c r="T167" i="10"/>
  <c r="I146" i="10"/>
  <c r="K176" i="10"/>
  <c r="P151" i="10"/>
  <c r="P167" i="10"/>
  <c r="N158" i="10"/>
  <c r="F165" i="10"/>
  <c r="J154" i="10"/>
  <c r="N165" i="10"/>
  <c r="L179" i="10"/>
  <c r="P165" i="10"/>
  <c r="P179" i="10"/>
  <c r="H177" i="10"/>
  <c r="N169" i="10"/>
  <c r="J171" i="10"/>
  <c r="L177" i="10"/>
  <c r="I185" i="10"/>
  <c r="I182" i="10"/>
  <c r="L186" i="10"/>
  <c r="S186" i="10"/>
  <c r="I169" i="10"/>
  <c r="V182" i="10"/>
  <c r="AB57" i="10"/>
  <c r="Z13" i="10"/>
  <c r="AE66" i="10"/>
  <c r="X23" i="10"/>
  <c r="Z6" i="10"/>
  <c r="AA13" i="10"/>
  <c r="AD32" i="10"/>
  <c r="AA12" i="10"/>
  <c r="Z40" i="10"/>
  <c r="AC68" i="10"/>
  <c r="Z25" i="10"/>
  <c r="AD50" i="10"/>
  <c r="Z93" i="10"/>
  <c r="AA20" i="10"/>
  <c r="AB32" i="10"/>
  <c r="X25" i="10"/>
  <c r="AE39" i="10"/>
  <c r="AE51" i="10"/>
  <c r="AD7" i="10"/>
  <c r="AD15" i="10"/>
  <c r="AD23" i="10"/>
  <c r="AD27" i="10"/>
  <c r="X30" i="10"/>
  <c r="X82" i="10"/>
  <c r="AE6" i="10"/>
  <c r="X39" i="10"/>
  <c r="AC50" i="10"/>
  <c r="X46" i="10"/>
  <c r="Z67" i="10"/>
  <c r="X72" i="10"/>
  <c r="AA93" i="10"/>
  <c r="AB79" i="10"/>
  <c r="AC108" i="10"/>
  <c r="AD90" i="10"/>
  <c r="X115" i="10"/>
  <c r="AE73" i="10"/>
  <c r="X44" i="10"/>
  <c r="AA102" i="10"/>
  <c r="Y44" i="10"/>
  <c r="AB46" i="10"/>
  <c r="W67" i="10"/>
  <c r="AB73" i="10"/>
  <c r="AD95" i="10"/>
  <c r="W123" i="10"/>
  <c r="AD93" i="10"/>
  <c r="AB99" i="10"/>
  <c r="Z87" i="10"/>
  <c r="Y95" i="10"/>
  <c r="Y109" i="10"/>
  <c r="W126" i="10"/>
  <c r="Y57" i="10"/>
  <c r="AD109" i="10"/>
  <c r="W166" i="10"/>
  <c r="W107" i="10"/>
  <c r="AE139" i="10"/>
  <c r="AA89" i="10"/>
  <c r="X106" i="10"/>
  <c r="AE137" i="10"/>
  <c r="Z134" i="10"/>
  <c r="AA185" i="10"/>
  <c r="W157" i="10"/>
  <c r="AB162" i="10"/>
  <c r="W146" i="10"/>
  <c r="AD163" i="10"/>
  <c r="X158" i="10"/>
  <c r="AC166" i="10"/>
  <c r="AC173" i="10"/>
  <c r="Y183" i="10"/>
  <c r="AA160" i="10"/>
  <c r="AB182" i="10"/>
  <c r="X179" i="10"/>
  <c r="AB177" i="10"/>
  <c r="Y186" i="10"/>
  <c r="AK9" i="10"/>
  <c r="AL22" i="10"/>
  <c r="AL57" i="10"/>
  <c r="AP32" i="10"/>
  <c r="AK30" i="10"/>
  <c r="AJ52" i="10"/>
  <c r="AO35" i="10"/>
  <c r="AK12" i="10"/>
  <c r="AJ90" i="10"/>
  <c r="AK21" i="10"/>
  <c r="AI18" i="10"/>
  <c r="AL44" i="10"/>
  <c r="AO17" i="10"/>
  <c r="AL38" i="10"/>
  <c r="AP26" i="10"/>
  <c r="AJ47" i="10"/>
  <c r="AL9" i="10"/>
  <c r="AL17" i="10"/>
  <c r="AL25" i="10"/>
  <c r="AJ43" i="10"/>
  <c r="AN6" i="10"/>
  <c r="AN14" i="10"/>
  <c r="AN22" i="10"/>
  <c r="AM36" i="10"/>
  <c r="AI100" i="10"/>
  <c r="AO13" i="10"/>
  <c r="AO21" i="10"/>
  <c r="AO29" i="10"/>
  <c r="AM70" i="10"/>
  <c r="AM72" i="10"/>
  <c r="AL66" i="10"/>
  <c r="AL74" i="10"/>
  <c r="AO104" i="10"/>
  <c r="AI117" i="10"/>
  <c r="AN70" i="10"/>
  <c r="AK87" i="10"/>
  <c r="AO46" i="10"/>
  <c r="AO77" i="10"/>
  <c r="AI111" i="10"/>
  <c r="AN66" i="10"/>
  <c r="AJ98" i="10"/>
  <c r="AO67" i="10"/>
  <c r="AM86" i="10"/>
  <c r="AI89" i="10"/>
  <c r="AK139" i="10"/>
  <c r="AN79" i="10"/>
  <c r="AI97" i="10"/>
  <c r="AO119" i="10"/>
  <c r="AN88" i="10"/>
  <c r="AI121" i="10"/>
  <c r="AL95" i="10"/>
  <c r="AK141" i="10"/>
  <c r="AN95" i="10"/>
  <c r="AJ114" i="10"/>
  <c r="AJ122" i="10"/>
  <c r="AL106" i="10"/>
  <c r="AM117" i="10"/>
  <c r="AO142" i="10"/>
  <c r="AN112" i="10"/>
  <c r="AN120" i="10"/>
  <c r="AO156" i="10"/>
  <c r="AK127" i="10"/>
  <c r="AM162" i="10"/>
  <c r="AI140" i="10"/>
  <c r="AK119" i="10"/>
  <c r="AM153" i="10"/>
  <c r="AK149" i="10"/>
  <c r="AO135" i="10"/>
  <c r="AI143" i="10"/>
  <c r="AJ154" i="10"/>
  <c r="AJ153" i="10"/>
  <c r="AP166" i="10"/>
  <c r="AI160" i="10"/>
  <c r="AJ166" i="10"/>
  <c r="AI177" i="10"/>
  <c r="AK177" i="10"/>
  <c r="AN177" i="10"/>
  <c r="AO177" i="10"/>
  <c r="AL186" i="10"/>
  <c r="AK186" i="10"/>
  <c r="AG15" i="10"/>
  <c r="AG20" i="10"/>
  <c r="AF26" i="10"/>
  <c r="AH50" i="10"/>
  <c r="AG30" i="10"/>
  <c r="AF15" i="10"/>
  <c r="AF60" i="10"/>
  <c r="AG72" i="10"/>
  <c r="AG123" i="10"/>
  <c r="AG36" i="10"/>
  <c r="AF107" i="10"/>
  <c r="AH128" i="10"/>
  <c r="AH136" i="10"/>
  <c r="AF123" i="10"/>
  <c r="AG77" i="10"/>
  <c r="AG122" i="10"/>
  <c r="AG115" i="10"/>
  <c r="AF93" i="10"/>
  <c r="AF140" i="10"/>
  <c r="AF127" i="10"/>
  <c r="AH141" i="10"/>
  <c r="AG165" i="10"/>
  <c r="AG175" i="10"/>
  <c r="AF149" i="10"/>
  <c r="AG172" i="10"/>
  <c r="AF158" i="10"/>
  <c r="AG186" i="10"/>
  <c r="F116" i="11"/>
  <c r="F148" i="11"/>
  <c r="F77" i="11"/>
  <c r="F108" i="11"/>
  <c r="F124" i="11"/>
  <c r="F110" i="11"/>
  <c r="F146" i="11"/>
  <c r="F80" i="11"/>
  <c r="F74" i="11"/>
  <c r="F179" i="11"/>
  <c r="F122" i="11"/>
  <c r="F168" i="11"/>
  <c r="F76" i="11"/>
  <c r="F125" i="11"/>
  <c r="F176" i="11"/>
  <c r="F180" i="11"/>
  <c r="F153" i="11"/>
  <c r="F69" i="11"/>
  <c r="F98" i="11"/>
  <c r="F163" i="11"/>
  <c r="F182" i="11"/>
  <c r="F111" i="11"/>
  <c r="F83" i="11"/>
  <c r="F78" i="11"/>
  <c r="F96" i="11"/>
  <c r="F166" i="11"/>
  <c r="F106" i="11"/>
  <c r="F128" i="11"/>
  <c r="F177" i="11"/>
  <c r="F95" i="11"/>
  <c r="F175" i="11"/>
  <c r="F99" i="11"/>
  <c r="F93" i="11"/>
  <c r="F167" i="11"/>
  <c r="F94" i="11"/>
  <c r="F154" i="11"/>
  <c r="F157" i="11"/>
  <c r="F86" i="11"/>
  <c r="F164" i="11"/>
  <c r="F79" i="11"/>
  <c r="F156" i="11"/>
  <c r="F102" i="11"/>
  <c r="F90" i="11"/>
  <c r="F118" i="11"/>
  <c r="F151" i="11"/>
  <c r="F88" i="11"/>
  <c r="F75" i="11"/>
  <c r="F169" i="11"/>
  <c r="F150" i="11"/>
  <c r="F85" i="11"/>
  <c r="F107" i="11"/>
  <c r="F112" i="11"/>
  <c r="F133" i="11"/>
  <c r="F109" i="11"/>
  <c r="F103" i="11"/>
  <c r="F159" i="11"/>
  <c r="F152" i="11"/>
  <c r="F131" i="11"/>
  <c r="F147" i="11"/>
  <c r="F155" i="11"/>
  <c r="F172" i="11"/>
  <c r="F67" i="11"/>
  <c r="F121" i="11"/>
  <c r="F144" i="11"/>
  <c r="F64" i="11"/>
  <c r="F57" i="11"/>
  <c r="F178" i="11"/>
  <c r="F91" i="11"/>
  <c r="F82" i="11"/>
  <c r="F100" i="11"/>
  <c r="F165" i="11"/>
  <c r="F181" i="11"/>
  <c r="F129" i="11"/>
  <c r="F139" i="11"/>
  <c r="F160" i="11"/>
  <c r="F73" i="11"/>
  <c r="F171" i="11"/>
  <c r="F97" i="11"/>
  <c r="F63" i="11"/>
  <c r="F183" i="11"/>
  <c r="F141" i="11"/>
  <c r="F56" i="11"/>
  <c r="F135" i="11"/>
  <c r="F71" i="11"/>
  <c r="F62" i="11"/>
  <c r="F173" i="11"/>
  <c r="F60" i="11"/>
  <c r="F119" i="11"/>
  <c r="F120" i="11"/>
  <c r="F92" i="11"/>
  <c r="F104" i="11"/>
  <c r="F138" i="11"/>
  <c r="F105" i="11"/>
  <c r="F87" i="11"/>
  <c r="D5" i="9"/>
  <c r="F132" i="11"/>
  <c r="F137" i="11"/>
  <c r="F134" i="11"/>
  <c r="F72" i="11"/>
  <c r="F61" i="11"/>
  <c r="F55" i="11"/>
  <c r="F5" i="9"/>
  <c r="F136" i="11"/>
  <c r="F123" i="11"/>
  <c r="C5" i="9"/>
  <c r="F162" i="11"/>
  <c r="F161" i="11"/>
  <c r="F81" i="11"/>
  <c r="F143" i="11"/>
  <c r="F140" i="11"/>
  <c r="F58" i="11"/>
  <c r="F66" i="11"/>
  <c r="F70" i="11"/>
  <c r="F68" i="11"/>
  <c r="F101" i="11"/>
  <c r="F174" i="11"/>
  <c r="F115" i="11"/>
  <c r="F117" i="11"/>
  <c r="F126" i="11"/>
  <c r="F113" i="11"/>
  <c r="F89" i="11"/>
  <c r="F170" i="11"/>
  <c r="E5" i="9"/>
  <c r="F145" i="11"/>
  <c r="F142" i="11"/>
  <c r="F130" i="11"/>
  <c r="F59" i="11"/>
  <c r="F65" i="11"/>
  <c r="F84" i="11"/>
  <c r="F114" i="11"/>
  <c r="F158" i="11"/>
  <c r="F127" i="11"/>
  <c r="F149" i="11"/>
  <c r="BR129" i="11" l="1"/>
  <c r="BR136" i="11"/>
  <c r="BR114" i="11"/>
  <c r="BR141" i="11"/>
  <c r="BR221" i="11"/>
  <c r="BR186" i="11"/>
  <c r="BR82" i="11"/>
  <c r="BR199" i="11"/>
  <c r="BR167" i="11"/>
  <c r="BR182" i="11"/>
  <c r="BR194" i="11"/>
  <c r="BR150" i="11"/>
  <c r="BR85" i="11"/>
  <c r="BR195" i="11"/>
  <c r="BR83" i="11"/>
  <c r="BR236" i="11"/>
  <c r="BR161" i="11"/>
  <c r="BR170" i="11"/>
  <c r="BR87" i="11"/>
  <c r="BR133" i="11"/>
  <c r="BR117" i="11"/>
  <c r="BR115" i="11"/>
  <c r="BR215" i="11"/>
  <c r="BR75" i="11"/>
  <c r="BR112" i="11"/>
  <c r="BR196" i="11"/>
  <c r="BR109" i="11"/>
  <c r="BR174" i="11"/>
  <c r="BR72" i="11"/>
  <c r="BR156" i="11"/>
  <c r="BR138" i="11"/>
  <c r="BR132" i="11"/>
  <c r="BR160" i="11"/>
  <c r="BR226" i="11"/>
  <c r="BR111" i="11"/>
  <c r="BR180" i="11"/>
  <c r="BR149" i="11"/>
  <c r="BR77" i="11"/>
  <c r="BR152" i="11"/>
  <c r="BR197" i="11"/>
  <c r="BR163" i="11"/>
  <c r="BR63" i="11"/>
  <c r="BR123" i="11"/>
  <c r="BR223" i="11"/>
  <c r="BR219" i="11"/>
  <c r="BR76" i="11"/>
  <c r="BR116" i="11"/>
  <c r="BR184" i="11"/>
  <c r="BR62" i="11"/>
  <c r="BR67" i="11"/>
  <c r="BR84" i="11"/>
  <c r="BR175" i="11"/>
  <c r="BR81" i="11"/>
  <c r="BR89" i="11"/>
  <c r="BR97" i="11"/>
  <c r="BR105" i="11"/>
  <c r="BR113" i="11"/>
  <c r="BR92" i="11"/>
  <c r="BR139" i="11"/>
  <c r="BR204" i="11"/>
  <c r="BR217" i="11"/>
  <c r="BR151" i="11"/>
  <c r="BR190" i="11"/>
  <c r="BR164" i="11"/>
  <c r="BR110" i="11"/>
  <c r="BR169" i="11"/>
  <c r="BR126" i="11"/>
  <c r="BR61" i="11"/>
  <c r="BR158" i="11"/>
  <c r="BR224" i="11"/>
  <c r="BR122" i="11"/>
  <c r="BR107" i="11"/>
  <c r="BR183" i="11"/>
  <c r="BR155" i="11"/>
  <c r="BR208" i="11"/>
  <c r="BR60" i="11"/>
  <c r="BR144" i="11"/>
  <c r="BR231" i="11"/>
  <c r="BR235" i="11"/>
  <c r="BR127" i="11"/>
  <c r="BR79" i="11"/>
  <c r="BR55" i="11"/>
  <c r="BR222" i="11"/>
  <c r="BR173" i="11"/>
  <c r="BR189" i="11"/>
  <c r="BR181" i="11"/>
  <c r="BR198" i="11"/>
  <c r="BR74" i="11"/>
  <c r="BR98" i="11"/>
  <c r="BR80" i="11"/>
  <c r="BR102" i="11"/>
  <c r="BR227" i="11"/>
  <c r="BR104" i="11"/>
  <c r="BR147" i="11"/>
  <c r="BR59" i="11"/>
  <c r="BR140" i="11"/>
  <c r="BR66" i="11"/>
  <c r="BR145" i="11"/>
  <c r="BR185" i="11"/>
  <c r="BR157" i="11"/>
  <c r="BR234" i="11"/>
  <c r="BR203" i="11"/>
  <c r="BR211" i="11"/>
  <c r="BR90" i="11"/>
  <c r="BR159" i="11"/>
  <c r="BR88" i="11"/>
  <c r="BR99" i="11"/>
  <c r="BR106" i="11"/>
  <c r="BR178" i="11"/>
  <c r="BR124" i="11"/>
  <c r="BR100" i="11"/>
  <c r="BR179" i="11"/>
  <c r="BR103" i="11"/>
  <c r="BR125" i="11"/>
  <c r="BR94" i="11"/>
  <c r="BR71" i="11"/>
  <c r="BR172" i="11"/>
  <c r="BR166" i="11"/>
  <c r="BR192" i="11"/>
  <c r="BR135" i="11"/>
  <c r="BR143" i="11"/>
  <c r="BR58" i="11"/>
  <c r="BR68" i="11"/>
  <c r="BR154" i="11"/>
  <c r="BR146" i="11"/>
  <c r="BR176" i="11"/>
  <c r="BR193" i="11"/>
  <c r="BR210" i="11"/>
  <c r="BR202" i="11"/>
  <c r="BR212" i="11"/>
  <c r="BR220" i="11"/>
  <c r="BR230" i="11"/>
  <c r="BR128" i="11"/>
  <c r="BR209" i="11"/>
  <c r="BR95" i="11"/>
  <c r="BR118" i="11"/>
  <c r="BR78" i="11"/>
  <c r="BR93" i="11"/>
  <c r="BR73" i="11"/>
  <c r="BR201" i="11"/>
  <c r="BR101" i="11"/>
  <c r="BR131" i="11"/>
  <c r="BR177" i="11"/>
  <c r="BR188" i="11"/>
  <c r="BR57" i="11"/>
  <c r="BR65" i="11"/>
  <c r="BR134" i="11"/>
  <c r="BR142" i="11"/>
  <c r="BR168" i="11"/>
  <c r="BR130" i="11"/>
  <c r="BR218" i="11"/>
  <c r="BR207" i="11"/>
  <c r="BR232" i="11"/>
  <c r="BR233" i="11"/>
  <c r="BR229" i="11"/>
  <c r="BR108" i="11"/>
  <c r="BR86" i="11"/>
  <c r="BR165" i="11"/>
  <c r="BR69" i="11"/>
  <c r="BR216" i="11"/>
  <c r="BR171" i="11"/>
  <c r="BR120" i="11"/>
  <c r="BR191" i="11"/>
  <c r="BR213" i="11"/>
  <c r="BR137" i="11"/>
  <c r="BR56" i="11"/>
  <c r="BR64" i="11"/>
  <c r="BR153" i="11"/>
  <c r="BR187" i="11"/>
  <c r="BR214" i="11"/>
  <c r="BR225" i="11"/>
  <c r="BR205" i="11"/>
  <c r="BR206" i="11"/>
  <c r="BR70" i="11"/>
  <c r="BR119" i="11"/>
  <c r="BR91" i="11"/>
  <c r="BR200" i="11"/>
  <c r="BR162" i="11"/>
  <c r="BR148" i="11"/>
  <c r="BR96" i="11"/>
  <c r="BR121" i="11"/>
  <c r="U33" i="11"/>
  <c r="U41" i="11"/>
  <c r="C23" i="10"/>
  <c r="BL54" i="11"/>
  <c r="C45" i="10"/>
  <c r="BT54" i="11"/>
  <c r="C132" i="10"/>
  <c r="C25" i="10"/>
  <c r="C111" i="10"/>
  <c r="C16" i="10"/>
  <c r="C178" i="10"/>
  <c r="C115" i="10"/>
  <c r="C138" i="10"/>
  <c r="C93" i="10"/>
  <c r="C31" i="10"/>
  <c r="C36" i="10"/>
  <c r="C123" i="10"/>
  <c r="C134" i="10"/>
  <c r="BI54" i="11"/>
  <c r="BD54" i="11"/>
  <c r="C18" i="10"/>
  <c r="BM54" i="11"/>
  <c r="C151" i="10"/>
  <c r="C167" i="10"/>
  <c r="C183" i="10"/>
  <c r="C158" i="10"/>
  <c r="BU54" i="11"/>
  <c r="BA54" i="11"/>
  <c r="BF54" i="11"/>
  <c r="C94" i="10"/>
  <c r="C156" i="10"/>
  <c r="C187" i="10"/>
  <c r="AH236" i="11" s="1"/>
  <c r="BN54" i="11"/>
  <c r="C42" i="10"/>
  <c r="C59" i="10"/>
  <c r="C35" i="10"/>
  <c r="C141" i="10"/>
  <c r="C51" i="10"/>
  <c r="C5" i="10"/>
  <c r="C84" i="10"/>
  <c r="C20" i="10"/>
  <c r="C95" i="10"/>
  <c r="C54" i="10"/>
  <c r="C149" i="10"/>
  <c r="C97" i="10"/>
  <c r="C58" i="10"/>
  <c r="C98" i="10"/>
  <c r="C85" i="10"/>
  <c r="C62" i="10"/>
  <c r="C86" i="10"/>
  <c r="C125" i="10"/>
  <c r="C117" i="10"/>
  <c r="C146" i="10"/>
  <c r="C163" i="10"/>
  <c r="C179" i="10"/>
  <c r="C43" i="10"/>
  <c r="CB54" i="11"/>
  <c r="BG54" i="11"/>
  <c r="BP54" i="11"/>
  <c r="BR54" i="11"/>
  <c r="BK54" i="11"/>
  <c r="AV54" i="11"/>
  <c r="AW54" i="11"/>
  <c r="AX54" i="11"/>
  <c r="C116" i="10"/>
  <c r="C128" i="10"/>
  <c r="U14" i="11"/>
  <c r="U43" i="11"/>
  <c r="U24" i="11"/>
  <c r="C168" i="10"/>
  <c r="C133" i="10"/>
  <c r="C182" i="10"/>
  <c r="C50" i="10"/>
  <c r="C57" i="10"/>
  <c r="C24" i="10"/>
  <c r="C79" i="10"/>
  <c r="C40" i="10"/>
  <c r="C105" i="10"/>
  <c r="C137" i="10"/>
  <c r="C106" i="10"/>
  <c r="C88" i="10"/>
  <c r="C126" i="10"/>
  <c r="C91" i="10"/>
  <c r="C135" i="10"/>
  <c r="C150" i="10"/>
  <c r="C185" i="10"/>
  <c r="C165" i="10"/>
  <c r="C181" i="10"/>
  <c r="BS54" i="11"/>
  <c r="BE54" i="11"/>
  <c r="U38" i="11"/>
  <c r="U6" i="11"/>
  <c r="U42" i="11"/>
  <c r="U44" i="11"/>
  <c r="C113" i="10"/>
  <c r="C19" i="10"/>
  <c r="C10" i="10"/>
  <c r="U16" i="11"/>
  <c r="C166" i="10"/>
  <c r="C145" i="10"/>
  <c r="C96" i="10"/>
  <c r="C170" i="10"/>
  <c r="C169" i="10"/>
  <c r="C15" i="10"/>
  <c r="U28" i="11"/>
  <c r="U7" i="11"/>
  <c r="U27" i="11"/>
  <c r="U29" i="11"/>
  <c r="U21" i="11"/>
  <c r="C7" i="10"/>
  <c r="C140" i="10"/>
  <c r="C61" i="10"/>
  <c r="C147" i="10"/>
  <c r="C49" i="10"/>
  <c r="C174" i="10"/>
  <c r="C12" i="10"/>
  <c r="C46" i="10"/>
  <c r="C33" i="10"/>
  <c r="C71" i="10"/>
  <c r="C65" i="10"/>
  <c r="C28" i="10"/>
  <c r="C66" i="10"/>
  <c r="C69" i="10"/>
  <c r="C101" i="10"/>
  <c r="C70" i="10"/>
  <c r="C102" i="10"/>
  <c r="C142" i="10"/>
  <c r="C148" i="10"/>
  <c r="C159" i="10"/>
  <c r="C171" i="10"/>
  <c r="W47" i="25"/>
  <c r="AG52" i="11"/>
  <c r="C176" i="10"/>
  <c r="BO54" i="11"/>
  <c r="BW54" i="11"/>
  <c r="AL52" i="11"/>
  <c r="W2" i="25"/>
  <c r="O52" i="11"/>
  <c r="U10" i="11"/>
  <c r="U37" i="11"/>
  <c r="U8" i="11"/>
  <c r="C38" i="10"/>
  <c r="C129" i="10"/>
  <c r="M47" i="25"/>
  <c r="AE52" i="11"/>
  <c r="C114" i="10"/>
  <c r="C127" i="10"/>
  <c r="C32" i="10"/>
  <c r="C67" i="10"/>
  <c r="C184" i="10"/>
  <c r="C6" i="10"/>
  <c r="C13" i="10"/>
  <c r="C48" i="10"/>
  <c r="C136" i="10"/>
  <c r="C153" i="10"/>
  <c r="C55" i="10"/>
  <c r="C152" i="10"/>
  <c r="C162" i="10"/>
  <c r="C21" i="10"/>
  <c r="C8" i="10"/>
  <c r="C34" i="10"/>
  <c r="C68" i="10"/>
  <c r="C76" i="10"/>
  <c r="C87" i="10"/>
  <c r="C73" i="10"/>
  <c r="C37" i="10"/>
  <c r="C74" i="10"/>
  <c r="C72" i="10"/>
  <c r="C104" i="10"/>
  <c r="C75" i="10"/>
  <c r="C107" i="10"/>
  <c r="C144" i="10"/>
  <c r="C172" i="10"/>
  <c r="C173" i="10"/>
  <c r="C30" i="10"/>
  <c r="C39" i="10"/>
  <c r="CC54" i="11"/>
  <c r="BX54" i="11"/>
  <c r="C157" i="10"/>
  <c r="C41" i="10"/>
  <c r="U30" i="11"/>
  <c r="U19" i="11"/>
  <c r="U9" i="11"/>
  <c r="U17" i="11"/>
  <c r="C17" i="10"/>
  <c r="Y52" i="11"/>
  <c r="M32" i="25"/>
  <c r="U15" i="11"/>
  <c r="C131" i="10"/>
  <c r="C139" i="10"/>
  <c r="C124" i="10"/>
  <c r="C122" i="10"/>
  <c r="C47" i="10"/>
  <c r="C180" i="10"/>
  <c r="C14" i="10"/>
  <c r="C60" i="10"/>
  <c r="C100" i="10"/>
  <c r="C92" i="10"/>
  <c r="C103" i="10"/>
  <c r="C81" i="10"/>
  <c r="C52" i="10"/>
  <c r="C82" i="10"/>
  <c r="C77" i="10"/>
  <c r="C109" i="10"/>
  <c r="C78" i="10"/>
  <c r="C110" i="10"/>
  <c r="C155" i="10"/>
  <c r="C161" i="10"/>
  <c r="C175" i="10"/>
  <c r="C32" i="25"/>
  <c r="W52" i="11"/>
  <c r="C26" i="10"/>
  <c r="C53" i="10"/>
  <c r="C27" i="10"/>
  <c r="BQ54" i="11"/>
  <c r="AY54" i="11"/>
  <c r="AZ54" i="11"/>
  <c r="BB54" i="11"/>
  <c r="AU54" i="11"/>
  <c r="C130" i="10"/>
  <c r="C118" i="10"/>
  <c r="U40" i="11"/>
  <c r="U25" i="11"/>
  <c r="U12" i="11"/>
  <c r="U23" i="11"/>
  <c r="C44" i="10"/>
  <c r="C160" i="10"/>
  <c r="C9" i="10"/>
  <c r="C22" i="10"/>
  <c r="U13" i="11"/>
  <c r="C11" i="10"/>
  <c r="C154" i="10"/>
  <c r="C120" i="10"/>
  <c r="C121" i="10"/>
  <c r="C64" i="10"/>
  <c r="C99" i="10"/>
  <c r="C143" i="10"/>
  <c r="Q52" i="11"/>
  <c r="C17" i="25"/>
  <c r="C29" i="10"/>
  <c r="C63" i="10"/>
  <c r="C108" i="10"/>
  <c r="C89" i="10"/>
  <c r="C56" i="10"/>
  <c r="C90" i="10"/>
  <c r="C80" i="10"/>
  <c r="C112" i="10"/>
  <c r="C83" i="10"/>
  <c r="C119" i="10"/>
  <c r="C186" i="10"/>
  <c r="C177" i="10"/>
  <c r="C164" i="10"/>
  <c r="BV54" i="11"/>
  <c r="BH54" i="11"/>
  <c r="BJ54" i="11"/>
  <c r="BC54" i="11"/>
  <c r="BY54" i="11"/>
  <c r="BZ54" i="11"/>
  <c r="CA54" i="11"/>
  <c r="U22" i="11"/>
  <c r="U34" i="11"/>
  <c r="U26" i="11"/>
  <c r="U31" i="11"/>
  <c r="AK236" i="11" l="1"/>
  <c r="K236" i="11"/>
  <c r="AE236" i="11"/>
  <c r="AO236" i="11"/>
  <c r="O236" i="11"/>
  <c r="AJ236" i="11"/>
  <c r="AI236" i="11"/>
  <c r="AN236" i="11"/>
  <c r="AM236" i="11"/>
  <c r="L216" i="11"/>
  <c r="AR236" i="11"/>
  <c r="AS236" i="11"/>
  <c r="Y85" i="11"/>
  <c r="AP236" i="11"/>
  <c r="AL236" i="11"/>
  <c r="U85" i="11"/>
  <c r="AQ236" i="11"/>
  <c r="AA85" i="11"/>
  <c r="AM85" i="11"/>
  <c r="AO232" i="11"/>
  <c r="Q74" i="11"/>
  <c r="AH232" i="11"/>
  <c r="AE67" i="11"/>
  <c r="AP181" i="11"/>
  <c r="O216" i="11"/>
  <c r="L85" i="11"/>
  <c r="AK164" i="11"/>
  <c r="AM232" i="11"/>
  <c r="AP232" i="11"/>
  <c r="U236" i="11"/>
  <c r="AD236" i="11"/>
  <c r="S236" i="11"/>
  <c r="W236" i="11"/>
  <c r="AD227" i="11"/>
  <c r="Y72" i="11"/>
  <c r="Z143" i="11"/>
  <c r="AM216" i="11"/>
  <c r="W85" i="11"/>
  <c r="Q232" i="11"/>
  <c r="AS232" i="11"/>
  <c r="M236" i="11"/>
  <c r="V236" i="11"/>
  <c r="L236" i="11"/>
  <c r="P236" i="11"/>
  <c r="Q236" i="11"/>
  <c r="R236" i="11"/>
  <c r="AR65" i="11"/>
  <c r="AE232" i="11"/>
  <c r="AQ232" i="11"/>
  <c r="AK160" i="11"/>
  <c r="V216" i="11"/>
  <c r="Q207" i="11"/>
  <c r="O232" i="11"/>
  <c r="Y216" i="11"/>
  <c r="X85" i="11"/>
  <c r="P187" i="11"/>
  <c r="N236" i="11"/>
  <c r="AC236" i="11"/>
  <c r="T236" i="11"/>
  <c r="X236" i="11"/>
  <c r="Y236" i="11"/>
  <c r="Z236" i="11"/>
  <c r="Q91" i="11"/>
  <c r="AE172" i="11"/>
  <c r="K232" i="11"/>
  <c r="AA236" i="11"/>
  <c r="AB236" i="11"/>
  <c r="AF236" i="11"/>
  <c r="AG236" i="11"/>
  <c r="AH207" i="11"/>
  <c r="AP169" i="11"/>
  <c r="AK169" i="11"/>
  <c r="AC169" i="11"/>
  <c r="U169" i="11"/>
  <c r="M169" i="11"/>
  <c r="AO169" i="11"/>
  <c r="AJ169" i="11"/>
  <c r="AB169" i="11"/>
  <c r="T169" i="11"/>
  <c r="L169" i="11"/>
  <c r="AN169" i="11"/>
  <c r="AI169" i="11"/>
  <c r="Y169" i="11"/>
  <c r="O169" i="11"/>
  <c r="AL169" i="11"/>
  <c r="AG169" i="11"/>
  <c r="W169" i="11"/>
  <c r="K169" i="11"/>
  <c r="AF169" i="11"/>
  <c r="R169" i="11"/>
  <c r="AE169" i="11"/>
  <c r="Q169" i="11"/>
  <c r="AS169" i="11"/>
  <c r="AD169" i="11"/>
  <c r="P169" i="11"/>
  <c r="AR169" i="11"/>
  <c r="AA169" i="11"/>
  <c r="N169" i="11"/>
  <c r="AQ169" i="11"/>
  <c r="Z169" i="11"/>
  <c r="AM169" i="11"/>
  <c r="AH169" i="11"/>
  <c r="V169" i="11"/>
  <c r="X169" i="11"/>
  <c r="S169" i="11"/>
  <c r="AN160" i="11"/>
  <c r="AR63" i="11"/>
  <c r="AE63" i="11"/>
  <c r="W63" i="11"/>
  <c r="O63" i="11"/>
  <c r="AJ63" i="11"/>
  <c r="L63" i="11"/>
  <c r="R63" i="11"/>
  <c r="AQ63" i="11"/>
  <c r="AD63" i="11"/>
  <c r="V63" i="11"/>
  <c r="N63" i="11"/>
  <c r="AO63" i="11"/>
  <c r="T63" i="11"/>
  <c r="AM63" i="11"/>
  <c r="AP63" i="11"/>
  <c r="AK63" i="11"/>
  <c r="AC63" i="11"/>
  <c r="U63" i="11"/>
  <c r="M63" i="11"/>
  <c r="AB63" i="11"/>
  <c r="Z63" i="11"/>
  <c r="AN63" i="11"/>
  <c r="AI63" i="11"/>
  <c r="AA63" i="11"/>
  <c r="S63" i="11"/>
  <c r="K63" i="11"/>
  <c r="AH63" i="11"/>
  <c r="AL63" i="11"/>
  <c r="AG63" i="11"/>
  <c r="Y63" i="11"/>
  <c r="Q63" i="11"/>
  <c r="AS63" i="11"/>
  <c r="AF63" i="11"/>
  <c r="P63" i="11"/>
  <c r="X63" i="11"/>
  <c r="AB142" i="11"/>
  <c r="K142" i="11"/>
  <c r="AK142" i="11"/>
  <c r="AL222" i="11"/>
  <c r="AG222" i="11"/>
  <c r="Y222" i="11"/>
  <c r="Q222" i="11"/>
  <c r="AS222" i="11"/>
  <c r="AF222" i="11"/>
  <c r="X222" i="11"/>
  <c r="P222" i="11"/>
  <c r="AQ222" i="11"/>
  <c r="AD222" i="11"/>
  <c r="V222" i="11"/>
  <c r="N222" i="11"/>
  <c r="AN222" i="11"/>
  <c r="AI222" i="11"/>
  <c r="AA222" i="11"/>
  <c r="S222" i="11"/>
  <c r="K222" i="11"/>
  <c r="AR222" i="11"/>
  <c r="W222" i="11"/>
  <c r="AP222" i="11"/>
  <c r="AK222" i="11"/>
  <c r="U222" i="11"/>
  <c r="AO222" i="11"/>
  <c r="AJ222" i="11"/>
  <c r="T222" i="11"/>
  <c r="AB222" i="11"/>
  <c r="L222" i="11"/>
  <c r="Z222" i="11"/>
  <c r="M222" i="11"/>
  <c r="AE222" i="11"/>
  <c r="AH222" i="11"/>
  <c r="AC222" i="11"/>
  <c r="O222" i="11"/>
  <c r="AM222" i="11"/>
  <c r="R222" i="11"/>
  <c r="AL86" i="11"/>
  <c r="AG86" i="11"/>
  <c r="Y86" i="11"/>
  <c r="Q86" i="11"/>
  <c r="AS86" i="11"/>
  <c r="AF86" i="11"/>
  <c r="X86" i="11"/>
  <c r="P86" i="11"/>
  <c r="AR86" i="11"/>
  <c r="AE86" i="11"/>
  <c r="W86" i="11"/>
  <c r="O86" i="11"/>
  <c r="AP86" i="11"/>
  <c r="AK86" i="11"/>
  <c r="AC86" i="11"/>
  <c r="U86" i="11"/>
  <c r="M86" i="11"/>
  <c r="AN86" i="11"/>
  <c r="AI86" i="11"/>
  <c r="AA86" i="11"/>
  <c r="S86" i="11"/>
  <c r="K86" i="11"/>
  <c r="AH86" i="11"/>
  <c r="L86" i="11"/>
  <c r="Z86" i="11"/>
  <c r="AD86" i="11"/>
  <c r="AO86" i="11"/>
  <c r="AQ86" i="11"/>
  <c r="AB86" i="11"/>
  <c r="T86" i="11"/>
  <c r="AM86" i="11"/>
  <c r="V86" i="11"/>
  <c r="R86" i="11"/>
  <c r="AJ86" i="11"/>
  <c r="N86" i="11"/>
  <c r="AQ211" i="11"/>
  <c r="AD211" i="11"/>
  <c r="V211" i="11"/>
  <c r="N211" i="11"/>
  <c r="AP211" i="11"/>
  <c r="AK211" i="11"/>
  <c r="AC211" i="11"/>
  <c r="U211" i="11"/>
  <c r="M211" i="11"/>
  <c r="AN211" i="11"/>
  <c r="AI211" i="11"/>
  <c r="AA211" i="11"/>
  <c r="S211" i="11"/>
  <c r="K211" i="11"/>
  <c r="AS211" i="11"/>
  <c r="AF211" i="11"/>
  <c r="X211" i="11"/>
  <c r="P211" i="11"/>
  <c r="AL211" i="11"/>
  <c r="AG211" i="11"/>
  <c r="Q211" i="11"/>
  <c r="AE211" i="11"/>
  <c r="O211" i="11"/>
  <c r="AB211" i="11"/>
  <c r="L211" i="11"/>
  <c r="AO211" i="11"/>
  <c r="AJ211" i="11"/>
  <c r="T211" i="11"/>
  <c r="AM211" i="11"/>
  <c r="AH211" i="11"/>
  <c r="R211" i="11"/>
  <c r="Z211" i="11"/>
  <c r="Y211" i="11"/>
  <c r="W211" i="11"/>
  <c r="AR211" i="11"/>
  <c r="AR233" i="11"/>
  <c r="AE233" i="11"/>
  <c r="W233" i="11"/>
  <c r="O233" i="11"/>
  <c r="AQ233" i="11"/>
  <c r="AD233" i="11"/>
  <c r="V233" i="11"/>
  <c r="N233" i="11"/>
  <c r="AP233" i="11"/>
  <c r="AK233" i="11"/>
  <c r="AC233" i="11"/>
  <c r="U233" i="11"/>
  <c r="M233" i="11"/>
  <c r="AL233" i="11"/>
  <c r="AG233" i="11"/>
  <c r="Y233" i="11"/>
  <c r="Q233" i="11"/>
  <c r="AF233" i="11"/>
  <c r="P233" i="11"/>
  <c r="AB233" i="11"/>
  <c r="L233" i="11"/>
  <c r="Z233" i="11"/>
  <c r="AN233" i="11"/>
  <c r="AI233" i="11"/>
  <c r="S233" i="11"/>
  <c r="AM233" i="11"/>
  <c r="AH233" i="11"/>
  <c r="AA233" i="11"/>
  <c r="X233" i="11"/>
  <c r="AS233" i="11"/>
  <c r="AO233" i="11"/>
  <c r="AJ233" i="11"/>
  <c r="T233" i="11"/>
  <c r="K233" i="11"/>
  <c r="R233" i="11"/>
  <c r="AM72" i="11"/>
  <c r="AF72" i="11"/>
  <c r="AJ72" i="11"/>
  <c r="AD200" i="11"/>
  <c r="AB200" i="11"/>
  <c r="AN200" i="11"/>
  <c r="U200" i="11"/>
  <c r="Z200" i="11"/>
  <c r="N67" i="11"/>
  <c r="AQ67" i="11"/>
  <c r="AL67" i="11"/>
  <c r="AC67" i="11"/>
  <c r="R67" i="11"/>
  <c r="AC143" i="11"/>
  <c r="AG187" i="11"/>
  <c r="AA187" i="11"/>
  <c r="M187" i="11"/>
  <c r="AA65" i="11"/>
  <c r="AM65" i="11"/>
  <c r="N65" i="11"/>
  <c r="AB74" i="11"/>
  <c r="N74" i="11"/>
  <c r="AI74" i="11"/>
  <c r="AC74" i="11"/>
  <c r="AE74" i="11"/>
  <c r="AF74" i="11"/>
  <c r="AG74" i="11"/>
  <c r="AO191" i="11"/>
  <c r="AJ191" i="11"/>
  <c r="AB191" i="11"/>
  <c r="T191" i="11"/>
  <c r="L191" i="11"/>
  <c r="AN191" i="11"/>
  <c r="AI191" i="11"/>
  <c r="AA191" i="11"/>
  <c r="S191" i="11"/>
  <c r="K191" i="11"/>
  <c r="AM191" i="11"/>
  <c r="AH191" i="11"/>
  <c r="Z191" i="11"/>
  <c r="R191" i="11"/>
  <c r="AQ191" i="11"/>
  <c r="AD191" i="11"/>
  <c r="V191" i="11"/>
  <c r="N191" i="11"/>
  <c r="AP191" i="11"/>
  <c r="AK191" i="11"/>
  <c r="AC191" i="11"/>
  <c r="U191" i="11"/>
  <c r="M191" i="11"/>
  <c r="P191" i="11"/>
  <c r="O191" i="11"/>
  <c r="AG191" i="11"/>
  <c r="AF191" i="11"/>
  <c r="Y191" i="11"/>
  <c r="AE191" i="11"/>
  <c r="AS191" i="11"/>
  <c r="X191" i="11"/>
  <c r="AR191" i="11"/>
  <c r="W191" i="11"/>
  <c r="AL191" i="11"/>
  <c r="Q191" i="11"/>
  <c r="AL120" i="11"/>
  <c r="AG120" i="11"/>
  <c r="Y120" i="11"/>
  <c r="Q120" i="11"/>
  <c r="AS120" i="11"/>
  <c r="AF120" i="11"/>
  <c r="X120" i="11"/>
  <c r="P120" i="11"/>
  <c r="AR120" i="11"/>
  <c r="AE120" i="11"/>
  <c r="W120" i="11"/>
  <c r="O120" i="11"/>
  <c r="AP120" i="11"/>
  <c r="AK120" i="11"/>
  <c r="AC120" i="11"/>
  <c r="U120" i="11"/>
  <c r="M120" i="11"/>
  <c r="AN120" i="11"/>
  <c r="AI120" i="11"/>
  <c r="AA120" i="11"/>
  <c r="S120" i="11"/>
  <c r="K120" i="11"/>
  <c r="R120" i="11"/>
  <c r="AO120" i="11"/>
  <c r="AJ120" i="11"/>
  <c r="N120" i="11"/>
  <c r="AH120" i="11"/>
  <c r="L120" i="11"/>
  <c r="AD120" i="11"/>
  <c r="Z120" i="11"/>
  <c r="AQ120" i="11"/>
  <c r="AB120" i="11"/>
  <c r="AM120" i="11"/>
  <c r="V120" i="11"/>
  <c r="T120" i="11"/>
  <c r="AM189" i="11"/>
  <c r="AH189" i="11"/>
  <c r="Z189" i="11"/>
  <c r="R189" i="11"/>
  <c r="AL189" i="11"/>
  <c r="AG189" i="11"/>
  <c r="Y189" i="11"/>
  <c r="Q189" i="11"/>
  <c r="AS189" i="11"/>
  <c r="AF189" i="11"/>
  <c r="X189" i="11"/>
  <c r="P189" i="11"/>
  <c r="AO189" i="11"/>
  <c r="AJ189" i="11"/>
  <c r="AB189" i="11"/>
  <c r="T189" i="11"/>
  <c r="L189" i="11"/>
  <c r="AE189" i="11"/>
  <c r="O189" i="11"/>
  <c r="AD189" i="11"/>
  <c r="N189" i="11"/>
  <c r="AC189" i="11"/>
  <c r="M189" i="11"/>
  <c r="AR189" i="11"/>
  <c r="W189" i="11"/>
  <c r="AQ189" i="11"/>
  <c r="AP189" i="11"/>
  <c r="AK189" i="11"/>
  <c r="AN189" i="11"/>
  <c r="AI189" i="11"/>
  <c r="AA189" i="11"/>
  <c r="V189" i="11"/>
  <c r="U189" i="11"/>
  <c r="K189" i="11"/>
  <c r="S189" i="11"/>
  <c r="AP218" i="11"/>
  <c r="AK218" i="11"/>
  <c r="AC218" i="11"/>
  <c r="U218" i="11"/>
  <c r="M218" i="11"/>
  <c r="AO218" i="11"/>
  <c r="AJ218" i="11"/>
  <c r="AB218" i="11"/>
  <c r="T218" i="11"/>
  <c r="L218" i="11"/>
  <c r="AM218" i="11"/>
  <c r="AH218" i="11"/>
  <c r="Z218" i="11"/>
  <c r="R218" i="11"/>
  <c r="AR218" i="11"/>
  <c r="AE218" i="11"/>
  <c r="W218" i="11"/>
  <c r="O218" i="11"/>
  <c r="Y218" i="11"/>
  <c r="AS218" i="11"/>
  <c r="X218" i="11"/>
  <c r="AQ218" i="11"/>
  <c r="V218" i="11"/>
  <c r="AD218" i="11"/>
  <c r="N218" i="11"/>
  <c r="AA218" i="11"/>
  <c r="K218" i="11"/>
  <c r="Q218" i="11"/>
  <c r="AI218" i="11"/>
  <c r="AN218" i="11"/>
  <c r="AL218" i="11"/>
  <c r="AG218" i="11"/>
  <c r="AF218" i="11"/>
  <c r="S218" i="11"/>
  <c r="P218" i="11"/>
  <c r="T91" i="11"/>
  <c r="AD91" i="11"/>
  <c r="AI91" i="11"/>
  <c r="AC91" i="11"/>
  <c r="AE91" i="11"/>
  <c r="AF91" i="11"/>
  <c r="AG91" i="11"/>
  <c r="N205" i="11"/>
  <c r="M205" i="11"/>
  <c r="AJ205" i="11"/>
  <c r="R205" i="11"/>
  <c r="O205" i="11"/>
  <c r="P205" i="11"/>
  <c r="AM164" i="11"/>
  <c r="AD164" i="11"/>
  <c r="AO164" i="11"/>
  <c r="AP164" i="11"/>
  <c r="AF183" i="11"/>
  <c r="Y183" i="11"/>
  <c r="AL214" i="11"/>
  <c r="AG214" i="11"/>
  <c r="Y214" i="11"/>
  <c r="Q214" i="11"/>
  <c r="AS214" i="11"/>
  <c r="AF214" i="11"/>
  <c r="X214" i="11"/>
  <c r="P214" i="11"/>
  <c r="AQ214" i="11"/>
  <c r="AD214" i="11"/>
  <c r="V214" i="11"/>
  <c r="N214" i="11"/>
  <c r="AN214" i="11"/>
  <c r="AI214" i="11"/>
  <c r="AA214" i="11"/>
  <c r="S214" i="11"/>
  <c r="K214" i="11"/>
  <c r="AR214" i="11"/>
  <c r="W214" i="11"/>
  <c r="AP214" i="11"/>
  <c r="AK214" i="11"/>
  <c r="U214" i="11"/>
  <c r="AO214" i="11"/>
  <c r="AJ214" i="11"/>
  <c r="T214" i="11"/>
  <c r="AB214" i="11"/>
  <c r="L214" i="11"/>
  <c r="Z214" i="11"/>
  <c r="R214" i="11"/>
  <c r="M214" i="11"/>
  <c r="AE214" i="11"/>
  <c r="AC214" i="11"/>
  <c r="O214" i="11"/>
  <c r="AM214" i="11"/>
  <c r="AH214" i="11"/>
  <c r="AR186" i="11"/>
  <c r="AE186" i="11"/>
  <c r="W186" i="11"/>
  <c r="O186" i="11"/>
  <c r="AQ186" i="11"/>
  <c r="AD186" i="11"/>
  <c r="V186" i="11"/>
  <c r="N186" i="11"/>
  <c r="AP186" i="11"/>
  <c r="AK186" i="11"/>
  <c r="AC186" i="11"/>
  <c r="U186" i="11"/>
  <c r="M186" i="11"/>
  <c r="AL186" i="11"/>
  <c r="AG186" i="11"/>
  <c r="Y186" i="11"/>
  <c r="Q186" i="11"/>
  <c r="AS186" i="11"/>
  <c r="X186" i="11"/>
  <c r="AO186" i="11"/>
  <c r="AJ186" i="11"/>
  <c r="T186" i="11"/>
  <c r="AN186" i="11"/>
  <c r="AI186" i="11"/>
  <c r="S186" i="11"/>
  <c r="AF186" i="11"/>
  <c r="P186" i="11"/>
  <c r="AM186" i="11"/>
  <c r="AH186" i="11"/>
  <c r="AB186" i="11"/>
  <c r="AA186" i="11"/>
  <c r="Z186" i="11"/>
  <c r="L186" i="11"/>
  <c r="R186" i="11"/>
  <c r="K186" i="11"/>
  <c r="AL99" i="11"/>
  <c r="AG99" i="11"/>
  <c r="Y99" i="11"/>
  <c r="Q99" i="11"/>
  <c r="AS99" i="11"/>
  <c r="AF99" i="11"/>
  <c r="X99" i="11"/>
  <c r="P99" i="11"/>
  <c r="AR99" i="11"/>
  <c r="AE99" i="11"/>
  <c r="W99" i="11"/>
  <c r="O99" i="11"/>
  <c r="AP99" i="11"/>
  <c r="AK99" i="11"/>
  <c r="AC99" i="11"/>
  <c r="U99" i="11"/>
  <c r="M99" i="11"/>
  <c r="AN99" i="11"/>
  <c r="AI99" i="11"/>
  <c r="AA99" i="11"/>
  <c r="S99" i="11"/>
  <c r="K99" i="11"/>
  <c r="AJ99" i="11"/>
  <c r="N99" i="11"/>
  <c r="AQ99" i="11"/>
  <c r="AM99" i="11"/>
  <c r="AH99" i="11"/>
  <c r="L99" i="11"/>
  <c r="AD99" i="11"/>
  <c r="AB99" i="11"/>
  <c r="AO99" i="11"/>
  <c r="Z99" i="11"/>
  <c r="V99" i="11"/>
  <c r="T99" i="11"/>
  <c r="R99" i="11"/>
  <c r="AD80" i="11"/>
  <c r="AN80" i="11"/>
  <c r="AL80" i="11"/>
  <c r="AK207" i="11"/>
  <c r="AP207" i="11"/>
  <c r="AH227" i="11"/>
  <c r="AB227" i="11"/>
  <c r="AG227" i="11"/>
  <c r="AF181" i="11"/>
  <c r="Q181" i="11"/>
  <c r="AJ181" i="11"/>
  <c r="AK181" i="11"/>
  <c r="AD172" i="11"/>
  <c r="AH172" i="11"/>
  <c r="AR172" i="11"/>
  <c r="W172" i="11"/>
  <c r="AB172" i="11"/>
  <c r="AC172" i="11"/>
  <c r="AO217" i="11"/>
  <c r="AJ217" i="11"/>
  <c r="AB217" i="11"/>
  <c r="T217" i="11"/>
  <c r="L217" i="11"/>
  <c r="AN217" i="11"/>
  <c r="AI217" i="11"/>
  <c r="AA217" i="11"/>
  <c r="S217" i="11"/>
  <c r="K217" i="11"/>
  <c r="AL217" i="11"/>
  <c r="AG217" i="11"/>
  <c r="Y217" i="11"/>
  <c r="Q217" i="11"/>
  <c r="AQ217" i="11"/>
  <c r="AD217" i="11"/>
  <c r="V217" i="11"/>
  <c r="N217" i="11"/>
  <c r="AF217" i="11"/>
  <c r="P217" i="11"/>
  <c r="AE217" i="11"/>
  <c r="O217" i="11"/>
  <c r="AC217" i="11"/>
  <c r="M217" i="11"/>
  <c r="AP217" i="11"/>
  <c r="AK217" i="11"/>
  <c r="U217" i="11"/>
  <c r="AM217" i="11"/>
  <c r="AH217" i="11"/>
  <c r="R217" i="11"/>
  <c r="AS217" i="11"/>
  <c r="Z217" i="11"/>
  <c r="W217" i="11"/>
  <c r="AR217" i="11"/>
  <c r="X217" i="11"/>
  <c r="AL111" i="11"/>
  <c r="AG111" i="11"/>
  <c r="Y111" i="11"/>
  <c r="Q111" i="11"/>
  <c r="AS111" i="11"/>
  <c r="AF111" i="11"/>
  <c r="X111" i="11"/>
  <c r="P111" i="11"/>
  <c r="AR111" i="11"/>
  <c r="AE111" i="11"/>
  <c r="W111" i="11"/>
  <c r="O111" i="11"/>
  <c r="AP111" i="11"/>
  <c r="AK111" i="11"/>
  <c r="AC111" i="11"/>
  <c r="U111" i="11"/>
  <c r="M111" i="11"/>
  <c r="AN111" i="11"/>
  <c r="AI111" i="11"/>
  <c r="AA111" i="11"/>
  <c r="S111" i="11"/>
  <c r="K111" i="11"/>
  <c r="AO111" i="11"/>
  <c r="Z111" i="11"/>
  <c r="AM111" i="11"/>
  <c r="V111" i="11"/>
  <c r="L111" i="11"/>
  <c r="T111" i="11"/>
  <c r="R111" i="11"/>
  <c r="AJ111" i="11"/>
  <c r="N111" i="11"/>
  <c r="AH111" i="11"/>
  <c r="AD111" i="11"/>
  <c r="AQ111" i="11"/>
  <c r="AB111" i="11"/>
  <c r="AL69" i="11"/>
  <c r="AR69" i="11"/>
  <c r="AE69" i="11"/>
  <c r="W69" i="11"/>
  <c r="O69" i="11"/>
  <c r="AN69" i="11"/>
  <c r="AI69" i="11"/>
  <c r="AA69" i="11"/>
  <c r="S69" i="11"/>
  <c r="K69" i="11"/>
  <c r="AK69" i="11"/>
  <c r="Z69" i="11"/>
  <c r="P69" i="11"/>
  <c r="AQ69" i="11"/>
  <c r="AG69" i="11"/>
  <c r="L69" i="11"/>
  <c r="AO69" i="11"/>
  <c r="T69" i="11"/>
  <c r="AJ69" i="11"/>
  <c r="Y69" i="11"/>
  <c r="N69" i="11"/>
  <c r="V69" i="11"/>
  <c r="AS69" i="11"/>
  <c r="AH69" i="11"/>
  <c r="X69" i="11"/>
  <c r="M69" i="11"/>
  <c r="AP69" i="11"/>
  <c r="AF69" i="11"/>
  <c r="U69" i="11"/>
  <c r="AD69" i="11"/>
  <c r="AM69" i="11"/>
  <c r="AC69" i="11"/>
  <c r="R69" i="11"/>
  <c r="AB69" i="11"/>
  <c r="Q69" i="11"/>
  <c r="AL108" i="11"/>
  <c r="AG108" i="11"/>
  <c r="Y108" i="11"/>
  <c r="Q108" i="11"/>
  <c r="AS108" i="11"/>
  <c r="AF108" i="11"/>
  <c r="X108" i="11"/>
  <c r="P108" i="11"/>
  <c r="AR108" i="11"/>
  <c r="AE108" i="11"/>
  <c r="W108" i="11"/>
  <c r="O108" i="11"/>
  <c r="AP108" i="11"/>
  <c r="AK108" i="11"/>
  <c r="AC108" i="11"/>
  <c r="U108" i="11"/>
  <c r="M108" i="11"/>
  <c r="AN108" i="11"/>
  <c r="AI108" i="11"/>
  <c r="AA108" i="11"/>
  <c r="S108" i="11"/>
  <c r="K108" i="11"/>
  <c r="AQ108" i="11"/>
  <c r="AB108" i="11"/>
  <c r="AJ108" i="11"/>
  <c r="AO108" i="11"/>
  <c r="Z108" i="11"/>
  <c r="AM108" i="11"/>
  <c r="V108" i="11"/>
  <c r="T108" i="11"/>
  <c r="N108" i="11"/>
  <c r="R108" i="11"/>
  <c r="AH108" i="11"/>
  <c r="L108" i="11"/>
  <c r="AD108" i="11"/>
  <c r="AB94" i="11"/>
  <c r="AO94" i="11"/>
  <c r="AK94" i="11"/>
  <c r="AM129" i="11"/>
  <c r="AH129" i="11"/>
  <c r="Z129" i="11"/>
  <c r="R129" i="11"/>
  <c r="AL129" i="11"/>
  <c r="AG129" i="11"/>
  <c r="Y129" i="11"/>
  <c r="Q129" i="11"/>
  <c r="AS129" i="11"/>
  <c r="AF129" i="11"/>
  <c r="X129" i="11"/>
  <c r="AP129" i="11"/>
  <c r="AD129" i="11"/>
  <c r="S129" i="11"/>
  <c r="AO129" i="11"/>
  <c r="AC129" i="11"/>
  <c r="P129" i="11"/>
  <c r="AN129" i="11"/>
  <c r="AB129" i="11"/>
  <c r="O129" i="11"/>
  <c r="AK129" i="11"/>
  <c r="W129" i="11"/>
  <c r="M129" i="11"/>
  <c r="AR129" i="11"/>
  <c r="AI129" i="11"/>
  <c r="U129" i="11"/>
  <c r="K129" i="11"/>
  <c r="AQ129" i="11"/>
  <c r="AJ129" i="11"/>
  <c r="AA129" i="11"/>
  <c r="AE129" i="11"/>
  <c r="V129" i="11"/>
  <c r="T129" i="11"/>
  <c r="N129" i="11"/>
  <c r="L129" i="11"/>
  <c r="AQ203" i="11"/>
  <c r="AD203" i="11"/>
  <c r="V203" i="11"/>
  <c r="N203" i="11"/>
  <c r="AP203" i="11"/>
  <c r="AK203" i="11"/>
  <c r="AC203" i="11"/>
  <c r="U203" i="11"/>
  <c r="M203" i="11"/>
  <c r="AS203" i="11"/>
  <c r="AF203" i="11"/>
  <c r="X203" i="11"/>
  <c r="P203" i="11"/>
  <c r="AJ203" i="11"/>
  <c r="Y203" i="11"/>
  <c r="K203" i="11"/>
  <c r="AI203" i="11"/>
  <c r="W203" i="11"/>
  <c r="AH203" i="11"/>
  <c r="T203" i="11"/>
  <c r="AM203" i="11"/>
  <c r="AA203" i="11"/>
  <c r="O203" i="11"/>
  <c r="AL203" i="11"/>
  <c r="Z203" i="11"/>
  <c r="L203" i="11"/>
  <c r="AO203" i="11"/>
  <c r="AG203" i="11"/>
  <c r="AB203" i="11"/>
  <c r="R203" i="11"/>
  <c r="AE203" i="11"/>
  <c r="S203" i="11"/>
  <c r="Q203" i="11"/>
  <c r="AR203" i="11"/>
  <c r="AN203" i="11"/>
  <c r="AO216" i="11"/>
  <c r="AB216" i="11"/>
  <c r="N160" i="11"/>
  <c r="AI160" i="11"/>
  <c r="AJ160" i="11"/>
  <c r="Z85" i="11"/>
  <c r="N85" i="11"/>
  <c r="AI85" i="11"/>
  <c r="AC85" i="11"/>
  <c r="AE85" i="11"/>
  <c r="AF85" i="11"/>
  <c r="AG85" i="11"/>
  <c r="AO209" i="11"/>
  <c r="AJ209" i="11"/>
  <c r="AB209" i="11"/>
  <c r="T209" i="11"/>
  <c r="L209" i="11"/>
  <c r="AN209" i="11"/>
  <c r="AI209" i="11"/>
  <c r="AA209" i="11"/>
  <c r="S209" i="11"/>
  <c r="K209" i="11"/>
  <c r="AL209" i="11"/>
  <c r="AG209" i="11"/>
  <c r="Y209" i="11"/>
  <c r="Q209" i="11"/>
  <c r="AQ209" i="11"/>
  <c r="AD209" i="11"/>
  <c r="V209" i="11"/>
  <c r="N209" i="11"/>
  <c r="AF209" i="11"/>
  <c r="P209" i="11"/>
  <c r="AE209" i="11"/>
  <c r="O209" i="11"/>
  <c r="AC209" i="11"/>
  <c r="M209" i="11"/>
  <c r="AP209" i="11"/>
  <c r="AK209" i="11"/>
  <c r="U209" i="11"/>
  <c r="AM209" i="11"/>
  <c r="AH209" i="11"/>
  <c r="R209" i="11"/>
  <c r="AS209" i="11"/>
  <c r="Z209" i="11"/>
  <c r="W209" i="11"/>
  <c r="X209" i="11"/>
  <c r="AR209" i="11"/>
  <c r="AM131" i="11"/>
  <c r="AH131" i="11"/>
  <c r="Z131" i="11"/>
  <c r="R131" i="11"/>
  <c r="AL131" i="11"/>
  <c r="AG131" i="11"/>
  <c r="Y131" i="11"/>
  <c r="Q131" i="11"/>
  <c r="AS131" i="11"/>
  <c r="AF131" i="11"/>
  <c r="X131" i="11"/>
  <c r="P131" i="11"/>
  <c r="AN131" i="11"/>
  <c r="AB131" i="11"/>
  <c r="N131" i="11"/>
  <c r="AA131" i="11"/>
  <c r="M131" i="11"/>
  <c r="AK131" i="11"/>
  <c r="W131" i="11"/>
  <c r="L131" i="11"/>
  <c r="AR131" i="11"/>
  <c r="AI131" i="11"/>
  <c r="U131" i="11"/>
  <c r="AP131" i="11"/>
  <c r="AD131" i="11"/>
  <c r="S131" i="11"/>
  <c r="AQ131" i="11"/>
  <c r="AJ131" i="11"/>
  <c r="AO131" i="11"/>
  <c r="AE131" i="11"/>
  <c r="AC131" i="11"/>
  <c r="V131" i="11"/>
  <c r="T131" i="11"/>
  <c r="O131" i="11"/>
  <c r="K131" i="11"/>
  <c r="AN229" i="11"/>
  <c r="AM229" i="11"/>
  <c r="AL229" i="11"/>
  <c r="AG229" i="11"/>
  <c r="Y229" i="11"/>
  <c r="Q229" i="11"/>
  <c r="AP229" i="11"/>
  <c r="AK229" i="11"/>
  <c r="AC229" i="11"/>
  <c r="U229" i="11"/>
  <c r="M229" i="11"/>
  <c r="AD229" i="11"/>
  <c r="S229" i="11"/>
  <c r="AB229" i="11"/>
  <c r="R229" i="11"/>
  <c r="AJ229" i="11"/>
  <c r="Z229" i="11"/>
  <c r="O229" i="11"/>
  <c r="AQ229" i="11"/>
  <c r="AF229" i="11"/>
  <c r="V229" i="11"/>
  <c r="K229" i="11"/>
  <c r="AR229" i="11"/>
  <c r="W229" i="11"/>
  <c r="AO229" i="11"/>
  <c r="T229" i="11"/>
  <c r="P229" i="11"/>
  <c r="AA229" i="11"/>
  <c r="AS229" i="11"/>
  <c r="X229" i="11"/>
  <c r="AH229" i="11"/>
  <c r="AE229" i="11"/>
  <c r="L229" i="11"/>
  <c r="AI229" i="11"/>
  <c r="N229" i="11"/>
  <c r="AC142" i="11"/>
  <c r="AS221" i="11"/>
  <c r="AF221" i="11"/>
  <c r="X221" i="11"/>
  <c r="P221" i="11"/>
  <c r="AR221" i="11"/>
  <c r="AE221" i="11"/>
  <c r="W221" i="11"/>
  <c r="O221" i="11"/>
  <c r="AP221" i="11"/>
  <c r="AK221" i="11"/>
  <c r="AC221" i="11"/>
  <c r="U221" i="11"/>
  <c r="M221" i="11"/>
  <c r="AM221" i="11"/>
  <c r="AH221" i="11"/>
  <c r="Z221" i="11"/>
  <c r="R221" i="11"/>
  <c r="AL221" i="11"/>
  <c r="AG221" i="11"/>
  <c r="Q221" i="11"/>
  <c r="AD221" i="11"/>
  <c r="N221" i="11"/>
  <c r="AB221" i="11"/>
  <c r="L221" i="11"/>
  <c r="AO221" i="11"/>
  <c r="AJ221" i="11"/>
  <c r="T221" i="11"/>
  <c r="AN221" i="11"/>
  <c r="AI221" i="11"/>
  <c r="S221" i="11"/>
  <c r="AQ221" i="11"/>
  <c r="Y221" i="11"/>
  <c r="K221" i="11"/>
  <c r="V221" i="11"/>
  <c r="AA221" i="11"/>
  <c r="AL122" i="11"/>
  <c r="AG122" i="11"/>
  <c r="Y122" i="11"/>
  <c r="Q122" i="11"/>
  <c r="AS122" i="11"/>
  <c r="AF122" i="11"/>
  <c r="X122" i="11"/>
  <c r="P122" i="11"/>
  <c r="AR122" i="11"/>
  <c r="AE122" i="11"/>
  <c r="W122" i="11"/>
  <c r="O122" i="11"/>
  <c r="AP122" i="11"/>
  <c r="AK122" i="11"/>
  <c r="AC122" i="11"/>
  <c r="U122" i="11"/>
  <c r="M122" i="11"/>
  <c r="AN122" i="11"/>
  <c r="AI122" i="11"/>
  <c r="AA122" i="11"/>
  <c r="S122" i="11"/>
  <c r="K122" i="11"/>
  <c r="AM122" i="11"/>
  <c r="V122" i="11"/>
  <c r="AJ122" i="11"/>
  <c r="T122" i="11"/>
  <c r="R122" i="11"/>
  <c r="N122" i="11"/>
  <c r="AH122" i="11"/>
  <c r="L122" i="11"/>
  <c r="AD122" i="11"/>
  <c r="AQ122" i="11"/>
  <c r="AB122" i="11"/>
  <c r="AO122" i="11"/>
  <c r="Z122" i="11"/>
  <c r="AN201" i="11"/>
  <c r="AI201" i="11"/>
  <c r="AA201" i="11"/>
  <c r="S201" i="11"/>
  <c r="K201" i="11"/>
  <c r="AQ201" i="11"/>
  <c r="AD201" i="11"/>
  <c r="V201" i="11"/>
  <c r="N201" i="11"/>
  <c r="AR201" i="11"/>
  <c r="AB201" i="11"/>
  <c r="Q201" i="11"/>
  <c r="AP201" i="11"/>
  <c r="AK201" i="11"/>
  <c r="Z201" i="11"/>
  <c r="P201" i="11"/>
  <c r="AO201" i="11"/>
  <c r="AJ201" i="11"/>
  <c r="Y201" i="11"/>
  <c r="O201" i="11"/>
  <c r="AE201" i="11"/>
  <c r="T201" i="11"/>
  <c r="AS201" i="11"/>
  <c r="AC201" i="11"/>
  <c r="R201" i="11"/>
  <c r="U201" i="11"/>
  <c r="AM201" i="11"/>
  <c r="L201" i="11"/>
  <c r="AG201" i="11"/>
  <c r="AL201" i="11"/>
  <c r="W201" i="11"/>
  <c r="M201" i="11"/>
  <c r="X201" i="11"/>
  <c r="AF201" i="11"/>
  <c r="AH201" i="11"/>
  <c r="AL116" i="11"/>
  <c r="AG116" i="11"/>
  <c r="Y116" i="11"/>
  <c r="Q116" i="11"/>
  <c r="AS116" i="11"/>
  <c r="AF116" i="11"/>
  <c r="X116" i="11"/>
  <c r="P116" i="11"/>
  <c r="AR116" i="11"/>
  <c r="AE116" i="11"/>
  <c r="W116" i="11"/>
  <c r="O116" i="11"/>
  <c r="AP116" i="11"/>
  <c r="AK116" i="11"/>
  <c r="AC116" i="11"/>
  <c r="U116" i="11"/>
  <c r="M116" i="11"/>
  <c r="AN116" i="11"/>
  <c r="AI116" i="11"/>
  <c r="AA116" i="11"/>
  <c r="S116" i="11"/>
  <c r="K116" i="11"/>
  <c r="AQ116" i="11"/>
  <c r="AB116" i="11"/>
  <c r="AO116" i="11"/>
  <c r="Z116" i="11"/>
  <c r="AM116" i="11"/>
  <c r="V116" i="11"/>
  <c r="T116" i="11"/>
  <c r="AJ116" i="11"/>
  <c r="R116" i="11"/>
  <c r="N116" i="11"/>
  <c r="AH116" i="11"/>
  <c r="L116" i="11"/>
  <c r="AD116" i="11"/>
  <c r="P72" i="11"/>
  <c r="P200" i="11"/>
  <c r="O200" i="11"/>
  <c r="AC200" i="11"/>
  <c r="AH200" i="11"/>
  <c r="M67" i="11"/>
  <c r="X67" i="11"/>
  <c r="Q67" i="11"/>
  <c r="AJ67" i="11"/>
  <c r="AN67" i="11"/>
  <c r="AR67" i="11"/>
  <c r="S143" i="11"/>
  <c r="AA143" i="11"/>
  <c r="AL143" i="11"/>
  <c r="AM143" i="11"/>
  <c r="Y187" i="11"/>
  <c r="AC187" i="11"/>
  <c r="AS65" i="11"/>
  <c r="AI65" i="11"/>
  <c r="AB65" i="11"/>
  <c r="V65" i="11"/>
  <c r="R74" i="11"/>
  <c r="AK74" i="11"/>
  <c r="AP151" i="11"/>
  <c r="AK151" i="11"/>
  <c r="AC151" i="11"/>
  <c r="U151" i="11"/>
  <c r="M151" i="11"/>
  <c r="AN151" i="11"/>
  <c r="AE151" i="11"/>
  <c r="V151" i="11"/>
  <c r="L151" i="11"/>
  <c r="AM151" i="11"/>
  <c r="AD151" i="11"/>
  <c r="T151" i="11"/>
  <c r="K151" i="11"/>
  <c r="AL151" i="11"/>
  <c r="AB151" i="11"/>
  <c r="S151" i="11"/>
  <c r="AJ151" i="11"/>
  <c r="AA151" i="11"/>
  <c r="R151" i="11"/>
  <c r="AS151" i="11"/>
  <c r="AI151" i="11"/>
  <c r="Z151" i="11"/>
  <c r="Q151" i="11"/>
  <c r="AF151" i="11"/>
  <c r="Y151" i="11"/>
  <c r="AR151" i="11"/>
  <c r="X151" i="11"/>
  <c r="AO151" i="11"/>
  <c r="P151" i="11"/>
  <c r="AH151" i="11"/>
  <c r="N151" i="11"/>
  <c r="O151" i="11"/>
  <c r="AQ151" i="11"/>
  <c r="AG151" i="11"/>
  <c r="W151" i="11"/>
  <c r="AL82" i="11"/>
  <c r="AG82" i="11"/>
  <c r="Y82" i="11"/>
  <c r="Q82" i="11"/>
  <c r="AS82" i="11"/>
  <c r="AF82" i="11"/>
  <c r="X82" i="11"/>
  <c r="P82" i="11"/>
  <c r="AR82" i="11"/>
  <c r="AE82" i="11"/>
  <c r="W82" i="11"/>
  <c r="O82" i="11"/>
  <c r="AP82" i="11"/>
  <c r="AK82" i="11"/>
  <c r="AC82" i="11"/>
  <c r="U82" i="11"/>
  <c r="M82" i="11"/>
  <c r="AN82" i="11"/>
  <c r="AI82" i="11"/>
  <c r="AA82" i="11"/>
  <c r="S82" i="11"/>
  <c r="K82" i="11"/>
  <c r="AM82" i="11"/>
  <c r="V82" i="11"/>
  <c r="AD82" i="11"/>
  <c r="T82" i="11"/>
  <c r="N82" i="11"/>
  <c r="R82" i="11"/>
  <c r="AJ82" i="11"/>
  <c r="AH82" i="11"/>
  <c r="L82" i="11"/>
  <c r="AQ82" i="11"/>
  <c r="AB82" i="11"/>
  <c r="AO82" i="11"/>
  <c r="Z82" i="11"/>
  <c r="AR56" i="11"/>
  <c r="AE56" i="11"/>
  <c r="W56" i="11"/>
  <c r="O56" i="11"/>
  <c r="AK56" i="11"/>
  <c r="M56" i="11"/>
  <c r="AJ56" i="11"/>
  <c r="L56" i="11"/>
  <c r="AQ56" i="11"/>
  <c r="AD56" i="11"/>
  <c r="V56" i="11"/>
  <c r="N56" i="11"/>
  <c r="AP56" i="11"/>
  <c r="U56" i="11"/>
  <c r="T56" i="11"/>
  <c r="AC56" i="11"/>
  <c r="AO56" i="11"/>
  <c r="AB56" i="11"/>
  <c r="AN56" i="11"/>
  <c r="AI56" i="11"/>
  <c r="AA56" i="11"/>
  <c r="S56" i="11"/>
  <c r="K56" i="11"/>
  <c r="AL56" i="11"/>
  <c r="AG56" i="11"/>
  <c r="Y56" i="11"/>
  <c r="Q56" i="11"/>
  <c r="AS56" i="11"/>
  <c r="AM56" i="11"/>
  <c r="AH56" i="11"/>
  <c r="X56" i="11"/>
  <c r="P56" i="11"/>
  <c r="AF56" i="11"/>
  <c r="Z56" i="11"/>
  <c r="R56" i="11"/>
  <c r="AQ219" i="11"/>
  <c r="AD219" i="11"/>
  <c r="V219" i="11"/>
  <c r="N219" i="11"/>
  <c r="AP219" i="11"/>
  <c r="AK219" i="11"/>
  <c r="AC219" i="11"/>
  <c r="U219" i="11"/>
  <c r="M219" i="11"/>
  <c r="AN219" i="11"/>
  <c r="AI219" i="11"/>
  <c r="AA219" i="11"/>
  <c r="S219" i="11"/>
  <c r="K219" i="11"/>
  <c r="AS219" i="11"/>
  <c r="AF219" i="11"/>
  <c r="X219" i="11"/>
  <c r="P219" i="11"/>
  <c r="AL219" i="11"/>
  <c r="AG219" i="11"/>
  <c r="Q219" i="11"/>
  <c r="AE219" i="11"/>
  <c r="O219" i="11"/>
  <c r="AB219" i="11"/>
  <c r="L219" i="11"/>
  <c r="AO219" i="11"/>
  <c r="AJ219" i="11"/>
  <c r="T219" i="11"/>
  <c r="AM219" i="11"/>
  <c r="AH219" i="11"/>
  <c r="R219" i="11"/>
  <c r="AR219" i="11"/>
  <c r="Y219" i="11"/>
  <c r="Z219" i="11"/>
  <c r="W219" i="11"/>
  <c r="AK91" i="11"/>
  <c r="AC205" i="11"/>
  <c r="S205" i="11"/>
  <c r="Z205" i="11"/>
  <c r="W205" i="11"/>
  <c r="X205" i="11"/>
  <c r="Q164" i="11"/>
  <c r="Y164" i="11"/>
  <c r="AQ164" i="11"/>
  <c r="L164" i="11"/>
  <c r="M164" i="11"/>
  <c r="AA183" i="11"/>
  <c r="AN183" i="11"/>
  <c r="AS183" i="11"/>
  <c r="AL183" i="11"/>
  <c r="AR183" i="11"/>
  <c r="AO183" i="11"/>
  <c r="AP183" i="11"/>
  <c r="AS234" i="11"/>
  <c r="AF234" i="11"/>
  <c r="X234" i="11"/>
  <c r="P234" i="11"/>
  <c r="AR234" i="11"/>
  <c r="AE234" i="11"/>
  <c r="W234" i="11"/>
  <c r="O234" i="11"/>
  <c r="AQ234" i="11"/>
  <c r="AD234" i="11"/>
  <c r="V234" i="11"/>
  <c r="N234" i="11"/>
  <c r="AM234" i="11"/>
  <c r="AH234" i="11"/>
  <c r="Z234" i="11"/>
  <c r="R234" i="11"/>
  <c r="AP234" i="11"/>
  <c r="AK234" i="11"/>
  <c r="U234" i="11"/>
  <c r="AO234" i="11"/>
  <c r="AJ234" i="11"/>
  <c r="T234" i="11"/>
  <c r="AL234" i="11"/>
  <c r="AG234" i="11"/>
  <c r="Q234" i="11"/>
  <c r="AA234" i="11"/>
  <c r="K234" i="11"/>
  <c r="S234" i="11"/>
  <c r="M234" i="11"/>
  <c r="L234" i="11"/>
  <c r="AB234" i="11"/>
  <c r="Y234" i="11"/>
  <c r="AN234" i="11"/>
  <c r="AI234" i="11"/>
  <c r="AC234" i="11"/>
  <c r="AP154" i="11"/>
  <c r="AK154" i="11"/>
  <c r="AC154" i="11"/>
  <c r="U154" i="11"/>
  <c r="M154" i="11"/>
  <c r="AO154" i="11"/>
  <c r="AH154" i="11"/>
  <c r="Y154" i="11"/>
  <c r="P154" i="11"/>
  <c r="AG154" i="11"/>
  <c r="X154" i="11"/>
  <c r="O154" i="11"/>
  <c r="AS154" i="11"/>
  <c r="AF154" i="11"/>
  <c r="W154" i="11"/>
  <c r="N154" i="11"/>
  <c r="AR154" i="11"/>
  <c r="AE154" i="11"/>
  <c r="V154" i="11"/>
  <c r="L154" i="11"/>
  <c r="AQ154" i="11"/>
  <c r="AD154" i="11"/>
  <c r="T154" i="11"/>
  <c r="K154" i="11"/>
  <c r="AB154" i="11"/>
  <c r="AA154" i="11"/>
  <c r="Z154" i="11"/>
  <c r="AN154" i="11"/>
  <c r="R154" i="11"/>
  <c r="AL154" i="11"/>
  <c r="AJ154" i="11"/>
  <c r="Q154" i="11"/>
  <c r="AI154" i="11"/>
  <c r="S154" i="11"/>
  <c r="AM154" i="11"/>
  <c r="T80" i="11"/>
  <c r="AQ80" i="11"/>
  <c r="N80" i="11"/>
  <c r="K80" i="11"/>
  <c r="AP80" i="11"/>
  <c r="AR80" i="11"/>
  <c r="AS80" i="11"/>
  <c r="V207" i="11"/>
  <c r="S207" i="11"/>
  <c r="AL207" i="11"/>
  <c r="AM207" i="11"/>
  <c r="AR227" i="11"/>
  <c r="V181" i="11"/>
  <c r="X181" i="11"/>
  <c r="AD181" i="11"/>
  <c r="X172" i="11"/>
  <c r="S172" i="11"/>
  <c r="AG172" i="11"/>
  <c r="AJ172" i="11"/>
  <c r="AK172" i="11"/>
  <c r="AM134" i="11"/>
  <c r="AH134" i="11"/>
  <c r="Z134" i="11"/>
  <c r="R134" i="11"/>
  <c r="AL134" i="11"/>
  <c r="AG134" i="11"/>
  <c r="Y134" i="11"/>
  <c r="Q134" i="11"/>
  <c r="AS134" i="11"/>
  <c r="AF134" i="11"/>
  <c r="X134" i="11"/>
  <c r="P134" i="11"/>
  <c r="AR134" i="11"/>
  <c r="AE134" i="11"/>
  <c r="W134" i="11"/>
  <c r="O134" i="11"/>
  <c r="AQ134" i="11"/>
  <c r="AD134" i="11"/>
  <c r="V134" i="11"/>
  <c r="N134" i="11"/>
  <c r="T134" i="11"/>
  <c r="AK134" i="11"/>
  <c r="S134" i="11"/>
  <c r="AJ134" i="11"/>
  <c r="M134" i="11"/>
  <c r="AC134" i="11"/>
  <c r="K134" i="11"/>
  <c r="AO134" i="11"/>
  <c r="AA134" i="11"/>
  <c r="AI134" i="11"/>
  <c r="AB134" i="11"/>
  <c r="U134" i="11"/>
  <c r="AP134" i="11"/>
  <c r="L134" i="11"/>
  <c r="AN134" i="11"/>
  <c r="AM133" i="11"/>
  <c r="AH133" i="11"/>
  <c r="Z133" i="11"/>
  <c r="R133" i="11"/>
  <c r="AL133" i="11"/>
  <c r="AG133" i="11"/>
  <c r="Y133" i="11"/>
  <c r="Q133" i="11"/>
  <c r="AS133" i="11"/>
  <c r="AF133" i="11"/>
  <c r="X133" i="11"/>
  <c r="P133" i="11"/>
  <c r="AR133" i="11"/>
  <c r="AQ133" i="11"/>
  <c r="AK133" i="11"/>
  <c r="W133" i="11"/>
  <c r="L133" i="11"/>
  <c r="AP133" i="11"/>
  <c r="AJ133" i="11"/>
  <c r="V133" i="11"/>
  <c r="K133" i="11"/>
  <c r="AO133" i="11"/>
  <c r="AI133" i="11"/>
  <c r="U133" i="11"/>
  <c r="AD133" i="11"/>
  <c r="S133" i="11"/>
  <c r="AB133" i="11"/>
  <c r="N133" i="11"/>
  <c r="AE133" i="11"/>
  <c r="AC133" i="11"/>
  <c r="AN133" i="11"/>
  <c r="AA133" i="11"/>
  <c r="T133" i="11"/>
  <c r="O133" i="11"/>
  <c r="M133" i="11"/>
  <c r="L94" i="11"/>
  <c r="AP161" i="11"/>
  <c r="AK161" i="11"/>
  <c r="AC161" i="11"/>
  <c r="U161" i="11"/>
  <c r="M161" i="11"/>
  <c r="AO161" i="11"/>
  <c r="AJ161" i="11"/>
  <c r="AB161" i="11"/>
  <c r="T161" i="11"/>
  <c r="L161" i="11"/>
  <c r="AL161" i="11"/>
  <c r="AG161" i="11"/>
  <c r="W161" i="11"/>
  <c r="K161" i="11"/>
  <c r="AR161" i="11"/>
  <c r="AH161" i="11"/>
  <c r="V161" i="11"/>
  <c r="AQ161" i="11"/>
  <c r="AF161" i="11"/>
  <c r="S161" i="11"/>
  <c r="AN161" i="11"/>
  <c r="AE161" i="11"/>
  <c r="R161" i="11"/>
  <c r="AM161" i="11"/>
  <c r="AD161" i="11"/>
  <c r="Q161" i="11"/>
  <c r="AA161" i="11"/>
  <c r="P161" i="11"/>
  <c r="AS161" i="11"/>
  <c r="AI161" i="11"/>
  <c r="Y161" i="11"/>
  <c r="O161" i="11"/>
  <c r="Z161" i="11"/>
  <c r="X161" i="11"/>
  <c r="N161" i="11"/>
  <c r="AB160" i="11"/>
  <c r="AM139" i="11"/>
  <c r="AH139" i="11"/>
  <c r="Z139" i="11"/>
  <c r="R139" i="11"/>
  <c r="AL139" i="11"/>
  <c r="AG139" i="11"/>
  <c r="Y139" i="11"/>
  <c r="Q139" i="11"/>
  <c r="AS139" i="11"/>
  <c r="AF139" i="11"/>
  <c r="X139" i="11"/>
  <c r="P139" i="11"/>
  <c r="AR139" i="11"/>
  <c r="AE139" i="11"/>
  <c r="W139" i="11"/>
  <c r="O139" i="11"/>
  <c r="AQ139" i="11"/>
  <c r="AD139" i="11"/>
  <c r="V139" i="11"/>
  <c r="N139" i="11"/>
  <c r="AC139" i="11"/>
  <c r="K139" i="11"/>
  <c r="AP139" i="11"/>
  <c r="AB139" i="11"/>
  <c r="AO139" i="11"/>
  <c r="AA139" i="11"/>
  <c r="T139" i="11"/>
  <c r="AJ139" i="11"/>
  <c r="M139" i="11"/>
  <c r="U139" i="11"/>
  <c r="S139" i="11"/>
  <c r="AN139" i="11"/>
  <c r="L139" i="11"/>
  <c r="AK139" i="11"/>
  <c r="AI139" i="11"/>
  <c r="AJ85" i="11"/>
  <c r="AN224" i="11"/>
  <c r="AI224" i="11"/>
  <c r="AA224" i="11"/>
  <c r="S224" i="11"/>
  <c r="K224" i="11"/>
  <c r="AM224" i="11"/>
  <c r="AH224" i="11"/>
  <c r="Z224" i="11"/>
  <c r="R224" i="11"/>
  <c r="AS224" i="11"/>
  <c r="AF224" i="11"/>
  <c r="X224" i="11"/>
  <c r="P224" i="11"/>
  <c r="AP224" i="11"/>
  <c r="AK224" i="11"/>
  <c r="AC224" i="11"/>
  <c r="U224" i="11"/>
  <c r="M224" i="11"/>
  <c r="Y224" i="11"/>
  <c r="AR224" i="11"/>
  <c r="W224" i="11"/>
  <c r="AQ224" i="11"/>
  <c r="V224" i="11"/>
  <c r="AD224" i="11"/>
  <c r="N224" i="11"/>
  <c r="AB224" i="11"/>
  <c r="L224" i="11"/>
  <c r="AG224" i="11"/>
  <c r="AO224" i="11"/>
  <c r="T224" i="11"/>
  <c r="O224" i="11"/>
  <c r="AJ224" i="11"/>
  <c r="AE224" i="11"/>
  <c r="Q224" i="11"/>
  <c r="AL224" i="11"/>
  <c r="Y67" i="11"/>
  <c r="AS143" i="11"/>
  <c r="AQ74" i="11"/>
  <c r="Q205" i="11"/>
  <c r="T164" i="11"/>
  <c r="M80" i="11"/>
  <c r="AC207" i="11"/>
  <c r="AO207" i="11"/>
  <c r="AM227" i="11"/>
  <c r="AG181" i="11"/>
  <c r="AQ94" i="11"/>
  <c r="AL105" i="11"/>
  <c r="AG105" i="11"/>
  <c r="Y105" i="11"/>
  <c r="Q105" i="11"/>
  <c r="AS105" i="11"/>
  <c r="AF105" i="11"/>
  <c r="X105" i="11"/>
  <c r="P105" i="11"/>
  <c r="AR105" i="11"/>
  <c r="AE105" i="11"/>
  <c r="W105" i="11"/>
  <c r="O105" i="11"/>
  <c r="AP105" i="11"/>
  <c r="AK105" i="11"/>
  <c r="AC105" i="11"/>
  <c r="U105" i="11"/>
  <c r="M105" i="11"/>
  <c r="AN105" i="11"/>
  <c r="AI105" i="11"/>
  <c r="AA105" i="11"/>
  <c r="S105" i="11"/>
  <c r="K105" i="11"/>
  <c r="AD105" i="11"/>
  <c r="AM105" i="11"/>
  <c r="AQ105" i="11"/>
  <c r="AB105" i="11"/>
  <c r="R105" i="11"/>
  <c r="AO105" i="11"/>
  <c r="Z105" i="11"/>
  <c r="V105" i="11"/>
  <c r="T105" i="11"/>
  <c r="AJ105" i="11"/>
  <c r="N105" i="11"/>
  <c r="AH105" i="11"/>
  <c r="L105" i="11"/>
  <c r="AS216" i="11"/>
  <c r="AN216" i="11"/>
  <c r="AH160" i="11"/>
  <c r="AO85" i="11"/>
  <c r="AI142" i="11"/>
  <c r="AM142" i="11"/>
  <c r="AQ72" i="11"/>
  <c r="AL72" i="11"/>
  <c r="M143" i="11"/>
  <c r="P143" i="11"/>
  <c r="U187" i="11"/>
  <c r="AR187" i="11"/>
  <c r="Z91" i="11"/>
  <c r="AN205" i="11"/>
  <c r="AS164" i="11"/>
  <c r="W183" i="11"/>
  <c r="W80" i="11"/>
  <c r="R207" i="11"/>
  <c r="P227" i="11"/>
  <c r="AP227" i="11"/>
  <c r="AQ227" i="11"/>
  <c r="R172" i="11"/>
  <c r="AM138" i="11"/>
  <c r="AH138" i="11"/>
  <c r="Z138" i="11"/>
  <c r="R138" i="11"/>
  <c r="AL138" i="11"/>
  <c r="AG138" i="11"/>
  <c r="Y138" i="11"/>
  <c r="Q138" i="11"/>
  <c r="AS138" i="11"/>
  <c r="AF138" i="11"/>
  <c r="X138" i="11"/>
  <c r="P138" i="11"/>
  <c r="AR138" i="11"/>
  <c r="AE138" i="11"/>
  <c r="W138" i="11"/>
  <c r="O138" i="11"/>
  <c r="AQ138" i="11"/>
  <c r="AD138" i="11"/>
  <c r="V138" i="11"/>
  <c r="N138" i="11"/>
  <c r="T138" i="11"/>
  <c r="AK138" i="11"/>
  <c r="S138" i="11"/>
  <c r="AJ138" i="11"/>
  <c r="M138" i="11"/>
  <c r="AC138" i="11"/>
  <c r="K138" i="11"/>
  <c r="AO138" i="11"/>
  <c r="AA138" i="11"/>
  <c r="AI138" i="11"/>
  <c r="AB138" i="11"/>
  <c r="U138" i="11"/>
  <c r="AP138" i="11"/>
  <c r="L138" i="11"/>
  <c r="AN138" i="11"/>
  <c r="N216" i="11"/>
  <c r="W160" i="11"/>
  <c r="AR160" i="11"/>
  <c r="AP152" i="11"/>
  <c r="AK152" i="11"/>
  <c r="AC152" i="11"/>
  <c r="U152" i="11"/>
  <c r="M152" i="11"/>
  <c r="AO152" i="11"/>
  <c r="AF152" i="11"/>
  <c r="W152" i="11"/>
  <c r="N152" i="11"/>
  <c r="AN152" i="11"/>
  <c r="AE152" i="11"/>
  <c r="V152" i="11"/>
  <c r="L152" i="11"/>
  <c r="AM152" i="11"/>
  <c r="AD152" i="11"/>
  <c r="T152" i="11"/>
  <c r="K152" i="11"/>
  <c r="AL152" i="11"/>
  <c r="AB152" i="11"/>
  <c r="S152" i="11"/>
  <c r="AJ152" i="11"/>
  <c r="AA152" i="11"/>
  <c r="R152" i="11"/>
  <c r="P152" i="11"/>
  <c r="AI152" i="11"/>
  <c r="O152" i="11"/>
  <c r="AH152" i="11"/>
  <c r="Z152" i="11"/>
  <c r="AR152" i="11"/>
  <c r="X152" i="11"/>
  <c r="AQ152" i="11"/>
  <c r="AG152" i="11"/>
  <c r="Y152" i="11"/>
  <c r="Q152" i="11"/>
  <c r="AS152" i="11"/>
  <c r="AG232" i="11"/>
  <c r="T232" i="11"/>
  <c r="V232" i="11"/>
  <c r="AQ142" i="11"/>
  <c r="AS142" i="11"/>
  <c r="AL124" i="11"/>
  <c r="AG124" i="11"/>
  <c r="Y124" i="11"/>
  <c r="Q124" i="11"/>
  <c r="AS124" i="11"/>
  <c r="AJ124" i="11"/>
  <c r="AA124" i="11"/>
  <c r="R124" i="11"/>
  <c r="AR124" i="11"/>
  <c r="AI124" i="11"/>
  <c r="Z124" i="11"/>
  <c r="P124" i="11"/>
  <c r="AQ124" i="11"/>
  <c r="AH124" i="11"/>
  <c r="X124" i="11"/>
  <c r="O124" i="11"/>
  <c r="AO124" i="11"/>
  <c r="AE124" i="11"/>
  <c r="V124" i="11"/>
  <c r="M124" i="11"/>
  <c r="AM124" i="11"/>
  <c r="AC124" i="11"/>
  <c r="T124" i="11"/>
  <c r="K124" i="11"/>
  <c r="AD124" i="11"/>
  <c r="AP124" i="11"/>
  <c r="AB124" i="11"/>
  <c r="W124" i="11"/>
  <c r="U124" i="11"/>
  <c r="AN124" i="11"/>
  <c r="S124" i="11"/>
  <c r="N124" i="11"/>
  <c r="AK124" i="11"/>
  <c r="L124" i="11"/>
  <c r="AF124" i="11"/>
  <c r="AL117" i="11"/>
  <c r="AG117" i="11"/>
  <c r="Y117" i="11"/>
  <c r="Q117" i="11"/>
  <c r="AS117" i="11"/>
  <c r="AF117" i="11"/>
  <c r="X117" i="11"/>
  <c r="P117" i="11"/>
  <c r="AR117" i="11"/>
  <c r="AE117" i="11"/>
  <c r="W117" i="11"/>
  <c r="O117" i="11"/>
  <c r="AP117" i="11"/>
  <c r="AK117" i="11"/>
  <c r="AC117" i="11"/>
  <c r="U117" i="11"/>
  <c r="M117" i="11"/>
  <c r="AN117" i="11"/>
  <c r="AI117" i="11"/>
  <c r="AA117" i="11"/>
  <c r="S117" i="11"/>
  <c r="K117" i="11"/>
  <c r="T117" i="11"/>
  <c r="L117" i="11"/>
  <c r="AQ117" i="11"/>
  <c r="R117" i="11"/>
  <c r="AB117" i="11"/>
  <c r="AJ117" i="11"/>
  <c r="N117" i="11"/>
  <c r="AH117" i="11"/>
  <c r="AD117" i="11"/>
  <c r="AO117" i="11"/>
  <c r="Z117" i="11"/>
  <c r="AM117" i="11"/>
  <c r="V117" i="11"/>
  <c r="AQ185" i="11"/>
  <c r="AD185" i="11"/>
  <c r="V185" i="11"/>
  <c r="N185" i="11"/>
  <c r="AP185" i="11"/>
  <c r="AK185" i="11"/>
  <c r="AC185" i="11"/>
  <c r="U185" i="11"/>
  <c r="M185" i="11"/>
  <c r="AO185" i="11"/>
  <c r="AJ185" i="11"/>
  <c r="AB185" i="11"/>
  <c r="T185" i="11"/>
  <c r="L185" i="11"/>
  <c r="AS185" i="11"/>
  <c r="AF185" i="11"/>
  <c r="X185" i="11"/>
  <c r="P185" i="11"/>
  <c r="AL185" i="11"/>
  <c r="AG185" i="11"/>
  <c r="Q185" i="11"/>
  <c r="AE185" i="11"/>
  <c r="O185" i="11"/>
  <c r="AA185" i="11"/>
  <c r="K185" i="11"/>
  <c r="Y185" i="11"/>
  <c r="S185" i="11"/>
  <c r="R185" i="11"/>
  <c r="AR185" i="11"/>
  <c r="AN185" i="11"/>
  <c r="AI185" i="11"/>
  <c r="AH185" i="11"/>
  <c r="W185" i="11"/>
  <c r="AM185" i="11"/>
  <c r="Z185" i="11"/>
  <c r="N72" i="11"/>
  <c r="AD72" i="11"/>
  <c r="AH72" i="11"/>
  <c r="S72" i="11"/>
  <c r="O72" i="11"/>
  <c r="AS72" i="11"/>
  <c r="T200" i="11"/>
  <c r="AR200" i="11"/>
  <c r="X200" i="11"/>
  <c r="V67" i="11"/>
  <c r="AB67" i="11"/>
  <c r="AA67" i="11"/>
  <c r="AM67" i="11"/>
  <c r="U67" i="11"/>
  <c r="AJ143" i="11"/>
  <c r="AB143" i="11"/>
  <c r="V143" i="11"/>
  <c r="W143" i="11"/>
  <c r="X143" i="11"/>
  <c r="Y143" i="11"/>
  <c r="AL187" i="11"/>
  <c r="AK187" i="11"/>
  <c r="L187" i="11"/>
  <c r="R187" i="11"/>
  <c r="N187" i="11"/>
  <c r="O187" i="11"/>
  <c r="Q65" i="11"/>
  <c r="Z65" i="11"/>
  <c r="U65" i="11"/>
  <c r="AO65" i="11"/>
  <c r="L74" i="11"/>
  <c r="AJ74" i="11"/>
  <c r="AM74" i="11"/>
  <c r="AN74" i="11"/>
  <c r="AL74" i="11"/>
  <c r="AL118" i="11"/>
  <c r="AG118" i="11"/>
  <c r="Y118" i="11"/>
  <c r="Q118" i="11"/>
  <c r="AS118" i="11"/>
  <c r="AF118" i="11"/>
  <c r="X118" i="11"/>
  <c r="P118" i="11"/>
  <c r="AR118" i="11"/>
  <c r="AE118" i="11"/>
  <c r="W118" i="11"/>
  <c r="O118" i="11"/>
  <c r="AP118" i="11"/>
  <c r="AK118" i="11"/>
  <c r="AC118" i="11"/>
  <c r="U118" i="11"/>
  <c r="M118" i="11"/>
  <c r="AN118" i="11"/>
  <c r="AI118" i="11"/>
  <c r="AA118" i="11"/>
  <c r="S118" i="11"/>
  <c r="K118" i="11"/>
  <c r="AH118" i="11"/>
  <c r="L118" i="11"/>
  <c r="Z118" i="11"/>
  <c r="AD118" i="11"/>
  <c r="AO118" i="11"/>
  <c r="AQ118" i="11"/>
  <c r="AB118" i="11"/>
  <c r="T118" i="11"/>
  <c r="AM118" i="11"/>
  <c r="V118" i="11"/>
  <c r="R118" i="11"/>
  <c r="AJ118" i="11"/>
  <c r="N118" i="11"/>
  <c r="AM223" i="11"/>
  <c r="AH223" i="11"/>
  <c r="Z223" i="11"/>
  <c r="R223" i="11"/>
  <c r="AL223" i="11"/>
  <c r="AG223" i="11"/>
  <c r="Y223" i="11"/>
  <c r="Q223" i="11"/>
  <c r="AR223" i="11"/>
  <c r="AE223" i="11"/>
  <c r="W223" i="11"/>
  <c r="O223" i="11"/>
  <c r="AO223" i="11"/>
  <c r="AJ223" i="11"/>
  <c r="AB223" i="11"/>
  <c r="T223" i="11"/>
  <c r="L223" i="11"/>
  <c r="AF223" i="11"/>
  <c r="P223" i="11"/>
  <c r="AD223" i="11"/>
  <c r="N223" i="11"/>
  <c r="AC223" i="11"/>
  <c r="M223" i="11"/>
  <c r="AP223" i="11"/>
  <c r="AK223" i="11"/>
  <c r="U223" i="11"/>
  <c r="AN223" i="11"/>
  <c r="AI223" i="11"/>
  <c r="S223" i="11"/>
  <c r="AQ223" i="11"/>
  <c r="X223" i="11"/>
  <c r="AA223" i="11"/>
  <c r="V223" i="11"/>
  <c r="AS223" i="11"/>
  <c r="K223" i="11"/>
  <c r="AM215" i="11"/>
  <c r="AH215" i="11"/>
  <c r="Z215" i="11"/>
  <c r="R215" i="11"/>
  <c r="AL215" i="11"/>
  <c r="AG215" i="11"/>
  <c r="Y215" i="11"/>
  <c r="Q215" i="11"/>
  <c r="AR215" i="11"/>
  <c r="AE215" i="11"/>
  <c r="W215" i="11"/>
  <c r="O215" i="11"/>
  <c r="AO215" i="11"/>
  <c r="AJ215" i="11"/>
  <c r="AB215" i="11"/>
  <c r="T215" i="11"/>
  <c r="L215" i="11"/>
  <c r="AF215" i="11"/>
  <c r="P215" i="11"/>
  <c r="AD215" i="11"/>
  <c r="N215" i="11"/>
  <c r="AC215" i="11"/>
  <c r="M215" i="11"/>
  <c r="AP215" i="11"/>
  <c r="AK215" i="11"/>
  <c r="U215" i="11"/>
  <c r="AN215" i="11"/>
  <c r="AI215" i="11"/>
  <c r="S215" i="11"/>
  <c r="K215" i="11"/>
  <c r="X215" i="11"/>
  <c r="V215" i="11"/>
  <c r="AS215" i="11"/>
  <c r="AQ215" i="11"/>
  <c r="AA215" i="11"/>
  <c r="AQ91" i="11"/>
  <c r="AN91" i="11"/>
  <c r="AL91" i="11"/>
  <c r="AA205" i="11"/>
  <c r="AB205" i="11"/>
  <c r="L205" i="11"/>
  <c r="AI205" i="11"/>
  <c r="AN164" i="11"/>
  <c r="S164" i="11"/>
  <c r="AG164" i="11"/>
  <c r="AJ164" i="11"/>
  <c r="V183" i="11"/>
  <c r="P183" i="11"/>
  <c r="AQ183" i="11"/>
  <c r="AE183" i="11"/>
  <c r="AB183" i="11"/>
  <c r="AC183" i="11"/>
  <c r="AP162" i="11"/>
  <c r="AK162" i="11"/>
  <c r="AC162" i="11"/>
  <c r="U162" i="11"/>
  <c r="M162" i="11"/>
  <c r="AO162" i="11"/>
  <c r="AJ162" i="11"/>
  <c r="AB162" i="11"/>
  <c r="T162" i="11"/>
  <c r="L162" i="11"/>
  <c r="AR162" i="11"/>
  <c r="AN162" i="11"/>
  <c r="AI162" i="11"/>
  <c r="Y162" i="11"/>
  <c r="O162" i="11"/>
  <c r="AF162" i="11"/>
  <c r="S162" i="11"/>
  <c r="AE162" i="11"/>
  <c r="R162" i="11"/>
  <c r="AS162" i="11"/>
  <c r="AD162" i="11"/>
  <c r="Q162" i="11"/>
  <c r="AQ162" i="11"/>
  <c r="AA162" i="11"/>
  <c r="P162" i="11"/>
  <c r="AM162" i="11"/>
  <c r="Z162" i="11"/>
  <c r="N162" i="11"/>
  <c r="AL162" i="11"/>
  <c r="AG162" i="11"/>
  <c r="X162" i="11"/>
  <c r="W162" i="11"/>
  <c r="K162" i="11"/>
  <c r="AH162" i="11"/>
  <c r="V162" i="11"/>
  <c r="AM140" i="11"/>
  <c r="AH140" i="11"/>
  <c r="Z140" i="11"/>
  <c r="R140" i="11"/>
  <c r="AL140" i="11"/>
  <c r="AG140" i="11"/>
  <c r="Y140" i="11"/>
  <c r="Q140" i="11"/>
  <c r="AS140" i="11"/>
  <c r="AF140" i="11"/>
  <c r="X140" i="11"/>
  <c r="P140" i="11"/>
  <c r="AR140" i="11"/>
  <c r="AE140" i="11"/>
  <c r="W140" i="11"/>
  <c r="O140" i="11"/>
  <c r="AQ140" i="11"/>
  <c r="AD140" i="11"/>
  <c r="V140" i="11"/>
  <c r="N140" i="11"/>
  <c r="T140" i="11"/>
  <c r="AK140" i="11"/>
  <c r="S140" i="11"/>
  <c r="AJ140" i="11"/>
  <c r="M140" i="11"/>
  <c r="AC140" i="11"/>
  <c r="K140" i="11"/>
  <c r="AO140" i="11"/>
  <c r="AA140" i="11"/>
  <c r="AI140" i="11"/>
  <c r="AB140" i="11"/>
  <c r="U140" i="11"/>
  <c r="AP140" i="11"/>
  <c r="L140" i="11"/>
  <c r="AN140" i="11"/>
  <c r="AL73" i="11"/>
  <c r="AG73" i="11"/>
  <c r="Y73" i="11"/>
  <c r="Q73" i="11"/>
  <c r="AS73" i="11"/>
  <c r="AF73" i="11"/>
  <c r="X73" i="11"/>
  <c r="P73" i="11"/>
  <c r="AR73" i="11"/>
  <c r="AE73" i="11"/>
  <c r="W73" i="11"/>
  <c r="O73" i="11"/>
  <c r="AP73" i="11"/>
  <c r="AN73" i="11"/>
  <c r="AI73" i="11"/>
  <c r="AA73" i="11"/>
  <c r="S73" i="11"/>
  <c r="K73" i="11"/>
  <c r="V73" i="11"/>
  <c r="AQ73" i="11"/>
  <c r="AK73" i="11"/>
  <c r="U73" i="11"/>
  <c r="AM73" i="11"/>
  <c r="R73" i="11"/>
  <c r="AO73" i="11"/>
  <c r="AJ73" i="11"/>
  <c r="T73" i="11"/>
  <c r="AH73" i="11"/>
  <c r="AC73" i="11"/>
  <c r="AD73" i="11"/>
  <c r="N73" i="11"/>
  <c r="M73" i="11"/>
  <c r="AB73" i="11"/>
  <c r="L73" i="11"/>
  <c r="Z73" i="11"/>
  <c r="V80" i="11"/>
  <c r="L80" i="11"/>
  <c r="AO80" i="11"/>
  <c r="AI80" i="11"/>
  <c r="AC80" i="11"/>
  <c r="AE80" i="11"/>
  <c r="AF80" i="11"/>
  <c r="AG80" i="11"/>
  <c r="P207" i="11"/>
  <c r="T207" i="11"/>
  <c r="Y207" i="11"/>
  <c r="Z207" i="11"/>
  <c r="AJ227" i="11"/>
  <c r="AE227" i="11"/>
  <c r="X227" i="11"/>
  <c r="S227" i="11"/>
  <c r="M227" i="11"/>
  <c r="N227" i="11"/>
  <c r="S181" i="11"/>
  <c r="AQ181" i="11"/>
  <c r="AH181" i="11"/>
  <c r="AA181" i="11"/>
  <c r="AN181" i="11"/>
  <c r="AR181" i="11"/>
  <c r="AO181" i="11"/>
  <c r="AF172" i="11"/>
  <c r="AI172" i="11"/>
  <c r="AA172" i="11"/>
  <c r="AL172" i="11"/>
  <c r="AS195" i="11"/>
  <c r="AF195" i="11"/>
  <c r="X195" i="11"/>
  <c r="P195" i="11"/>
  <c r="AR195" i="11"/>
  <c r="AE195" i="11"/>
  <c r="W195" i="11"/>
  <c r="O195" i="11"/>
  <c r="AQ195" i="11"/>
  <c r="AD195" i="11"/>
  <c r="V195" i="11"/>
  <c r="N195" i="11"/>
  <c r="AM195" i="11"/>
  <c r="AH195" i="11"/>
  <c r="Z195" i="11"/>
  <c r="R195" i="11"/>
  <c r="AL195" i="11"/>
  <c r="AG195" i="11"/>
  <c r="Y195" i="11"/>
  <c r="Q195" i="11"/>
  <c r="T195" i="11"/>
  <c r="AJ195" i="11"/>
  <c r="M195" i="11"/>
  <c r="AC195" i="11"/>
  <c r="K195" i="11"/>
  <c r="S195" i="11"/>
  <c r="L195" i="11"/>
  <c r="AO195" i="11"/>
  <c r="AI195" i="11"/>
  <c r="AK195" i="11"/>
  <c r="AB195" i="11"/>
  <c r="AA195" i="11"/>
  <c r="U195" i="11"/>
  <c r="AP195" i="11"/>
  <c r="AN195" i="11"/>
  <c r="AP146" i="11"/>
  <c r="AK146" i="11"/>
  <c r="AC146" i="11"/>
  <c r="U146" i="11"/>
  <c r="M146" i="11"/>
  <c r="AR146" i="11"/>
  <c r="AH146" i="11"/>
  <c r="Y146" i="11"/>
  <c r="P146" i="11"/>
  <c r="AQ146" i="11"/>
  <c r="AG146" i="11"/>
  <c r="X146" i="11"/>
  <c r="O146" i="11"/>
  <c r="AO146" i="11"/>
  <c r="AF146" i="11"/>
  <c r="W146" i="11"/>
  <c r="N146" i="11"/>
  <c r="AN146" i="11"/>
  <c r="AE146" i="11"/>
  <c r="V146" i="11"/>
  <c r="L146" i="11"/>
  <c r="AM146" i="11"/>
  <c r="AD146" i="11"/>
  <c r="T146" i="11"/>
  <c r="K146" i="11"/>
  <c r="AJ146" i="11"/>
  <c r="AI146" i="11"/>
  <c r="AB146" i="11"/>
  <c r="Z146" i="11"/>
  <c r="AL146" i="11"/>
  <c r="R146" i="11"/>
  <c r="Q146" i="11"/>
  <c r="AS146" i="11"/>
  <c r="AA146" i="11"/>
  <c r="S146" i="11"/>
  <c r="N94" i="11"/>
  <c r="AD94" i="11"/>
  <c r="K94" i="11"/>
  <c r="AP94" i="11"/>
  <c r="AR94" i="11"/>
  <c r="AS94" i="11"/>
  <c r="AC160" i="11"/>
  <c r="AP167" i="11"/>
  <c r="AK167" i="11"/>
  <c r="AC167" i="11"/>
  <c r="U167" i="11"/>
  <c r="M167" i="11"/>
  <c r="AO167" i="11"/>
  <c r="AJ167" i="11"/>
  <c r="AB167" i="11"/>
  <c r="T167" i="11"/>
  <c r="L167" i="11"/>
  <c r="AE167" i="11"/>
  <c r="S167" i="11"/>
  <c r="AR167" i="11"/>
  <c r="AA167" i="11"/>
  <c r="Q167" i="11"/>
  <c r="AH167" i="11"/>
  <c r="V167" i="11"/>
  <c r="AG167" i="11"/>
  <c r="R167" i="11"/>
  <c r="AF167" i="11"/>
  <c r="P167" i="11"/>
  <c r="AS167" i="11"/>
  <c r="AD167" i="11"/>
  <c r="O167" i="11"/>
  <c r="AQ167" i="11"/>
  <c r="Z167" i="11"/>
  <c r="N167" i="11"/>
  <c r="W167" i="11"/>
  <c r="K167" i="11"/>
  <c r="AM167" i="11"/>
  <c r="Y167" i="11"/>
  <c r="AL167" i="11"/>
  <c r="AN167" i="11"/>
  <c r="AI167" i="11"/>
  <c r="X167" i="11"/>
  <c r="AR60" i="11"/>
  <c r="AE60" i="11"/>
  <c r="W60" i="11"/>
  <c r="O60" i="11"/>
  <c r="T60" i="11"/>
  <c r="AQ60" i="11"/>
  <c r="AD60" i="11"/>
  <c r="V60" i="11"/>
  <c r="N60" i="11"/>
  <c r="AO60" i="11"/>
  <c r="AJ60" i="11"/>
  <c r="L60" i="11"/>
  <c r="AP60" i="11"/>
  <c r="AK60" i="11"/>
  <c r="AC60" i="11"/>
  <c r="U60" i="11"/>
  <c r="M60" i="11"/>
  <c r="AB60" i="11"/>
  <c r="AN60" i="11"/>
  <c r="AI60" i="11"/>
  <c r="AA60" i="11"/>
  <c r="S60" i="11"/>
  <c r="K60" i="11"/>
  <c r="AL60" i="11"/>
  <c r="AG60" i="11"/>
  <c r="Y60" i="11"/>
  <c r="Q60" i="11"/>
  <c r="X60" i="11"/>
  <c r="R60" i="11"/>
  <c r="AF60" i="11"/>
  <c r="P60" i="11"/>
  <c r="AS60" i="11"/>
  <c r="AM60" i="11"/>
  <c r="Z60" i="11"/>
  <c r="AH60" i="11"/>
  <c r="R160" i="11"/>
  <c r="AS160" i="11"/>
  <c r="AL96" i="11"/>
  <c r="AG96" i="11"/>
  <c r="Y96" i="11"/>
  <c r="Q96" i="11"/>
  <c r="AS96" i="11"/>
  <c r="AF96" i="11"/>
  <c r="X96" i="11"/>
  <c r="P96" i="11"/>
  <c r="AR96" i="11"/>
  <c r="AE96" i="11"/>
  <c r="W96" i="11"/>
  <c r="O96" i="11"/>
  <c r="AP96" i="11"/>
  <c r="AK96" i="11"/>
  <c r="AC96" i="11"/>
  <c r="U96" i="11"/>
  <c r="M96" i="11"/>
  <c r="AN96" i="11"/>
  <c r="AI96" i="11"/>
  <c r="AA96" i="11"/>
  <c r="S96" i="11"/>
  <c r="K96" i="11"/>
  <c r="R96" i="11"/>
  <c r="AO96" i="11"/>
  <c r="AJ96" i="11"/>
  <c r="N96" i="11"/>
  <c r="AH96" i="11"/>
  <c r="L96" i="11"/>
  <c r="AD96" i="11"/>
  <c r="AQ96" i="11"/>
  <c r="AB96" i="11"/>
  <c r="Z96" i="11"/>
  <c r="AM96" i="11"/>
  <c r="V96" i="11"/>
  <c r="T96" i="11"/>
  <c r="AQ193" i="11"/>
  <c r="AD193" i="11"/>
  <c r="V193" i="11"/>
  <c r="N193" i="11"/>
  <c r="AP193" i="11"/>
  <c r="AK193" i="11"/>
  <c r="AC193" i="11"/>
  <c r="U193" i="11"/>
  <c r="M193" i="11"/>
  <c r="AO193" i="11"/>
  <c r="AJ193" i="11"/>
  <c r="AB193" i="11"/>
  <c r="T193" i="11"/>
  <c r="L193" i="11"/>
  <c r="AS193" i="11"/>
  <c r="AF193" i="11"/>
  <c r="X193" i="11"/>
  <c r="P193" i="11"/>
  <c r="AR193" i="11"/>
  <c r="AE193" i="11"/>
  <c r="W193" i="11"/>
  <c r="O193" i="11"/>
  <c r="R193" i="11"/>
  <c r="AH193" i="11"/>
  <c r="K193" i="11"/>
  <c r="Y193" i="11"/>
  <c r="S193" i="11"/>
  <c r="Q193" i="11"/>
  <c r="AM193" i="11"/>
  <c r="AI193" i="11"/>
  <c r="Z193" i="11"/>
  <c r="AN193" i="11"/>
  <c r="AL193" i="11"/>
  <c r="AA193" i="11"/>
  <c r="AG193" i="11"/>
  <c r="AL104" i="11"/>
  <c r="AG104" i="11"/>
  <c r="Y104" i="11"/>
  <c r="Q104" i="11"/>
  <c r="AS104" i="11"/>
  <c r="AF104" i="11"/>
  <c r="X104" i="11"/>
  <c r="P104" i="11"/>
  <c r="AR104" i="11"/>
  <c r="AE104" i="11"/>
  <c r="W104" i="11"/>
  <c r="O104" i="11"/>
  <c r="AP104" i="11"/>
  <c r="AK104" i="11"/>
  <c r="AC104" i="11"/>
  <c r="U104" i="11"/>
  <c r="M104" i="11"/>
  <c r="AN104" i="11"/>
  <c r="AI104" i="11"/>
  <c r="AA104" i="11"/>
  <c r="S104" i="11"/>
  <c r="K104" i="11"/>
  <c r="R104" i="11"/>
  <c r="AO104" i="11"/>
  <c r="AJ104" i="11"/>
  <c r="N104" i="11"/>
  <c r="AD104" i="11"/>
  <c r="AH104" i="11"/>
  <c r="L104" i="11"/>
  <c r="Z104" i="11"/>
  <c r="AQ104" i="11"/>
  <c r="AB104" i="11"/>
  <c r="AM104" i="11"/>
  <c r="V104" i="11"/>
  <c r="T104" i="11"/>
  <c r="Z67" i="11"/>
  <c r="O67" i="11"/>
  <c r="AQ143" i="11"/>
  <c r="AL65" i="11"/>
  <c r="AP65" i="11"/>
  <c r="T65" i="11"/>
  <c r="V74" i="11"/>
  <c r="AL119" i="11"/>
  <c r="AG119" i="11"/>
  <c r="Y119" i="11"/>
  <c r="Q119" i="11"/>
  <c r="AS119" i="11"/>
  <c r="AF119" i="11"/>
  <c r="X119" i="11"/>
  <c r="P119" i="11"/>
  <c r="AR119" i="11"/>
  <c r="AE119" i="11"/>
  <c r="W119" i="11"/>
  <c r="O119" i="11"/>
  <c r="AP119" i="11"/>
  <c r="AK119" i="11"/>
  <c r="AC119" i="11"/>
  <c r="U119" i="11"/>
  <c r="M119" i="11"/>
  <c r="AN119" i="11"/>
  <c r="AI119" i="11"/>
  <c r="AA119" i="11"/>
  <c r="S119" i="11"/>
  <c r="K119" i="11"/>
  <c r="AO119" i="11"/>
  <c r="Z119" i="11"/>
  <c r="R119" i="11"/>
  <c r="L119" i="11"/>
  <c r="AM119" i="11"/>
  <c r="V119" i="11"/>
  <c r="AH119" i="11"/>
  <c r="T119" i="11"/>
  <c r="AJ119" i="11"/>
  <c r="N119" i="11"/>
  <c r="AD119" i="11"/>
  <c r="AQ119" i="11"/>
  <c r="AB119" i="11"/>
  <c r="AL95" i="11"/>
  <c r="AG95" i="11"/>
  <c r="Y95" i="11"/>
  <c r="Q95" i="11"/>
  <c r="AS95" i="11"/>
  <c r="AF95" i="11"/>
  <c r="X95" i="11"/>
  <c r="P95" i="11"/>
  <c r="AR95" i="11"/>
  <c r="AE95" i="11"/>
  <c r="W95" i="11"/>
  <c r="O95" i="11"/>
  <c r="AP95" i="11"/>
  <c r="AK95" i="11"/>
  <c r="AC95" i="11"/>
  <c r="U95" i="11"/>
  <c r="M95" i="11"/>
  <c r="AN95" i="11"/>
  <c r="AI95" i="11"/>
  <c r="AA95" i="11"/>
  <c r="S95" i="11"/>
  <c r="K95" i="11"/>
  <c r="AO95" i="11"/>
  <c r="Z95" i="11"/>
  <c r="AH95" i="11"/>
  <c r="AM95" i="11"/>
  <c r="V95" i="11"/>
  <c r="L95" i="11"/>
  <c r="T95" i="11"/>
  <c r="R95" i="11"/>
  <c r="AJ95" i="11"/>
  <c r="N95" i="11"/>
  <c r="AD95" i="11"/>
  <c r="AQ95" i="11"/>
  <c r="AB95" i="11"/>
  <c r="AP145" i="11"/>
  <c r="AQ145" i="11"/>
  <c r="AH145" i="11"/>
  <c r="Z145" i="11"/>
  <c r="R145" i="11"/>
  <c r="AO145" i="11"/>
  <c r="AG145" i="11"/>
  <c r="Y145" i="11"/>
  <c r="Q145" i="11"/>
  <c r="AN145" i="11"/>
  <c r="AF145" i="11"/>
  <c r="X145" i="11"/>
  <c r="P145" i="11"/>
  <c r="AM145" i="11"/>
  <c r="AE145" i="11"/>
  <c r="W145" i="11"/>
  <c r="O145" i="11"/>
  <c r="AL145" i="11"/>
  <c r="AD145" i="11"/>
  <c r="V145" i="11"/>
  <c r="N145" i="11"/>
  <c r="AC145" i="11"/>
  <c r="K145" i="11"/>
  <c r="AB145" i="11"/>
  <c r="AS145" i="11"/>
  <c r="AA145" i="11"/>
  <c r="T145" i="11"/>
  <c r="AJ145" i="11"/>
  <c r="M145" i="11"/>
  <c r="U145" i="11"/>
  <c r="S145" i="11"/>
  <c r="AR145" i="11"/>
  <c r="L145" i="11"/>
  <c r="AK145" i="11"/>
  <c r="AI145" i="11"/>
  <c r="AH205" i="11"/>
  <c r="AE205" i="11"/>
  <c r="K164" i="11"/>
  <c r="AH183" i="11"/>
  <c r="X183" i="11"/>
  <c r="M183" i="11"/>
  <c r="AL89" i="11"/>
  <c r="AG89" i="11"/>
  <c r="Y89" i="11"/>
  <c r="Q89" i="11"/>
  <c r="AS89" i="11"/>
  <c r="AF89" i="11"/>
  <c r="X89" i="11"/>
  <c r="P89" i="11"/>
  <c r="AR89" i="11"/>
  <c r="AE89" i="11"/>
  <c r="W89" i="11"/>
  <c r="O89" i="11"/>
  <c r="AP89" i="11"/>
  <c r="AK89" i="11"/>
  <c r="AC89" i="11"/>
  <c r="U89" i="11"/>
  <c r="M89" i="11"/>
  <c r="AN89" i="11"/>
  <c r="AI89" i="11"/>
  <c r="AA89" i="11"/>
  <c r="S89" i="11"/>
  <c r="K89" i="11"/>
  <c r="AD89" i="11"/>
  <c r="V89" i="11"/>
  <c r="AQ89" i="11"/>
  <c r="AB89" i="11"/>
  <c r="AM89" i="11"/>
  <c r="R89" i="11"/>
  <c r="AO89" i="11"/>
  <c r="Z89" i="11"/>
  <c r="T89" i="11"/>
  <c r="AJ89" i="11"/>
  <c r="N89" i="11"/>
  <c r="AH89" i="11"/>
  <c r="L89" i="11"/>
  <c r="S80" i="11"/>
  <c r="P80" i="11"/>
  <c r="AI207" i="11"/>
  <c r="AE207" i="11"/>
  <c r="AL227" i="11"/>
  <c r="AN227" i="11"/>
  <c r="AI181" i="11"/>
  <c r="AN172" i="11"/>
  <c r="AP147" i="11"/>
  <c r="AK147" i="11"/>
  <c r="AC147" i="11"/>
  <c r="U147" i="11"/>
  <c r="M147" i="11"/>
  <c r="AS147" i="11"/>
  <c r="AI147" i="11"/>
  <c r="Z147" i="11"/>
  <c r="Q147" i="11"/>
  <c r="AR147" i="11"/>
  <c r="AH147" i="11"/>
  <c r="Y147" i="11"/>
  <c r="P147" i="11"/>
  <c r="AQ147" i="11"/>
  <c r="AG147" i="11"/>
  <c r="X147" i="11"/>
  <c r="O147" i="11"/>
  <c r="AO147" i="11"/>
  <c r="AF147" i="11"/>
  <c r="W147" i="11"/>
  <c r="N147" i="11"/>
  <c r="AN147" i="11"/>
  <c r="AE147" i="11"/>
  <c r="V147" i="11"/>
  <c r="L147" i="11"/>
  <c r="AM147" i="11"/>
  <c r="S147" i="11"/>
  <c r="AL147" i="11"/>
  <c r="R147" i="11"/>
  <c r="K147" i="11"/>
  <c r="AD147" i="11"/>
  <c r="AA147" i="11"/>
  <c r="AJ147" i="11"/>
  <c r="AB147" i="11"/>
  <c r="T147" i="11"/>
  <c r="AQ216" i="11"/>
  <c r="AD160" i="11"/>
  <c r="K160" i="11"/>
  <c r="T85" i="11"/>
  <c r="AP179" i="11"/>
  <c r="AK179" i="11"/>
  <c r="AC179" i="11"/>
  <c r="U179" i="11"/>
  <c r="M179" i="11"/>
  <c r="AO179" i="11"/>
  <c r="AJ179" i="11"/>
  <c r="AB179" i="11"/>
  <c r="T179" i="11"/>
  <c r="L179" i="11"/>
  <c r="AE179" i="11"/>
  <c r="S179" i="11"/>
  <c r="AS179" i="11"/>
  <c r="AD179" i="11"/>
  <c r="R179" i="11"/>
  <c r="AR179" i="11"/>
  <c r="AA179" i="11"/>
  <c r="Q179" i="11"/>
  <c r="AN179" i="11"/>
  <c r="AI179" i="11"/>
  <c r="Y179" i="11"/>
  <c r="O179" i="11"/>
  <c r="AQ179" i="11"/>
  <c r="Z179" i="11"/>
  <c r="AM179" i="11"/>
  <c r="X179" i="11"/>
  <c r="AL179" i="11"/>
  <c r="W179" i="11"/>
  <c r="V179" i="11"/>
  <c r="P179" i="11"/>
  <c r="AF179" i="11"/>
  <c r="N179" i="11"/>
  <c r="K179" i="11"/>
  <c r="AH179" i="11"/>
  <c r="AG179" i="11"/>
  <c r="AP171" i="11"/>
  <c r="AK171" i="11"/>
  <c r="AC171" i="11"/>
  <c r="U171" i="11"/>
  <c r="M171" i="11"/>
  <c r="AO171" i="11"/>
  <c r="AJ171" i="11"/>
  <c r="AB171" i="11"/>
  <c r="T171" i="11"/>
  <c r="L171" i="11"/>
  <c r="AE171" i="11"/>
  <c r="S171" i="11"/>
  <c r="AR171" i="11"/>
  <c r="AA171" i="11"/>
  <c r="Q171" i="11"/>
  <c r="AN171" i="11"/>
  <c r="AI171" i="11"/>
  <c r="Y171" i="11"/>
  <c r="O171" i="11"/>
  <c r="AS171" i="11"/>
  <c r="V171" i="11"/>
  <c r="AQ171" i="11"/>
  <c r="AH171" i="11"/>
  <c r="R171" i="11"/>
  <c r="AM171" i="11"/>
  <c r="AG171" i="11"/>
  <c r="P171" i="11"/>
  <c r="AL171" i="11"/>
  <c r="AF171" i="11"/>
  <c r="N171" i="11"/>
  <c r="AD171" i="11"/>
  <c r="K171" i="11"/>
  <c r="Z171" i="11"/>
  <c r="W171" i="11"/>
  <c r="X171" i="11"/>
  <c r="AA232" i="11"/>
  <c r="M232" i="11"/>
  <c r="AP156" i="11"/>
  <c r="AK156" i="11"/>
  <c r="AC156" i="11"/>
  <c r="U156" i="11"/>
  <c r="M156" i="11"/>
  <c r="AO156" i="11"/>
  <c r="AJ156" i="11"/>
  <c r="AB156" i="11"/>
  <c r="T156" i="11"/>
  <c r="L156" i="11"/>
  <c r="AQ156" i="11"/>
  <c r="Z156" i="11"/>
  <c r="P156" i="11"/>
  <c r="AN156" i="11"/>
  <c r="AI156" i="11"/>
  <c r="Y156" i="11"/>
  <c r="O156" i="11"/>
  <c r="AM156" i="11"/>
  <c r="AH156" i="11"/>
  <c r="X156" i="11"/>
  <c r="N156" i="11"/>
  <c r="AL156" i="11"/>
  <c r="AG156" i="11"/>
  <c r="W156" i="11"/>
  <c r="K156" i="11"/>
  <c r="AF156" i="11"/>
  <c r="V156" i="11"/>
  <c r="AE156" i="11"/>
  <c r="AD156" i="11"/>
  <c r="S156" i="11"/>
  <c r="AS156" i="11"/>
  <c r="Q156" i="11"/>
  <c r="R156" i="11"/>
  <c r="AA156" i="11"/>
  <c r="AR156" i="11"/>
  <c r="AP202" i="11"/>
  <c r="AK202" i="11"/>
  <c r="AC202" i="11"/>
  <c r="U202" i="11"/>
  <c r="M202" i="11"/>
  <c r="AO202" i="11"/>
  <c r="AJ202" i="11"/>
  <c r="AB202" i="11"/>
  <c r="T202" i="11"/>
  <c r="L202" i="11"/>
  <c r="AR202" i="11"/>
  <c r="AE202" i="11"/>
  <c r="W202" i="11"/>
  <c r="O202" i="11"/>
  <c r="AS202" i="11"/>
  <c r="AG202" i="11"/>
  <c r="S202" i="11"/>
  <c r="AQ202" i="11"/>
  <c r="AF202" i="11"/>
  <c r="R202" i="11"/>
  <c r="AN202" i="11"/>
  <c r="AD202" i="11"/>
  <c r="Q202" i="11"/>
  <c r="AI202" i="11"/>
  <c r="X202" i="11"/>
  <c r="AH202" i="11"/>
  <c r="V202" i="11"/>
  <c r="AM202" i="11"/>
  <c r="Z202" i="11"/>
  <c r="P202" i="11"/>
  <c r="AA202" i="11"/>
  <c r="Y202" i="11"/>
  <c r="N202" i="11"/>
  <c r="AL202" i="11"/>
  <c r="K202" i="11"/>
  <c r="N200" i="11"/>
  <c r="S67" i="11"/>
  <c r="L67" i="11"/>
  <c r="AO143" i="11"/>
  <c r="Q143" i="11"/>
  <c r="Q187" i="11"/>
  <c r="X65" i="11"/>
  <c r="M65" i="11"/>
  <c r="AJ91" i="11"/>
  <c r="AH164" i="11"/>
  <c r="AA164" i="11"/>
  <c r="AB164" i="11"/>
  <c r="T183" i="11"/>
  <c r="AR68" i="11"/>
  <c r="AE68" i="11"/>
  <c r="W68" i="11"/>
  <c r="O68" i="11"/>
  <c r="AO68" i="11"/>
  <c r="AF68" i="11"/>
  <c r="V68" i="11"/>
  <c r="M68" i="11"/>
  <c r="AB68" i="11"/>
  <c r="Q68" i="11"/>
  <c r="AN68" i="11"/>
  <c r="AD68" i="11"/>
  <c r="U68" i="11"/>
  <c r="L68" i="11"/>
  <c r="AL68" i="11"/>
  <c r="S68" i="11"/>
  <c r="AS68" i="11"/>
  <c r="AI68" i="11"/>
  <c r="AM68" i="11"/>
  <c r="AC68" i="11"/>
  <c r="T68" i="11"/>
  <c r="K68" i="11"/>
  <c r="AK68" i="11"/>
  <c r="Z68" i="11"/>
  <c r="AJ68" i="11"/>
  <c r="AA68" i="11"/>
  <c r="R68" i="11"/>
  <c r="AQ68" i="11"/>
  <c r="AH68" i="11"/>
  <c r="Y68" i="11"/>
  <c r="P68" i="11"/>
  <c r="AP68" i="11"/>
  <c r="AG68" i="11"/>
  <c r="X68" i="11"/>
  <c r="N68" i="11"/>
  <c r="AP184" i="11"/>
  <c r="AK184" i="11"/>
  <c r="AC184" i="11"/>
  <c r="U184" i="11"/>
  <c r="M184" i="11"/>
  <c r="AO184" i="11"/>
  <c r="AJ184" i="11"/>
  <c r="AB184" i="11"/>
  <c r="T184" i="11"/>
  <c r="L184" i="11"/>
  <c r="AN184" i="11"/>
  <c r="AR184" i="11"/>
  <c r="AE184" i="11"/>
  <c r="W184" i="11"/>
  <c r="O184" i="11"/>
  <c r="AF184" i="11"/>
  <c r="R184" i="11"/>
  <c r="AS184" i="11"/>
  <c r="AD184" i="11"/>
  <c r="Q184" i="11"/>
  <c r="AQ184" i="11"/>
  <c r="AA184" i="11"/>
  <c r="P184" i="11"/>
  <c r="AL184" i="11"/>
  <c r="Y184" i="11"/>
  <c r="K184" i="11"/>
  <c r="AH184" i="11"/>
  <c r="AG184" i="11"/>
  <c r="Z184" i="11"/>
  <c r="X184" i="11"/>
  <c r="V184" i="11"/>
  <c r="AI184" i="11"/>
  <c r="S184" i="11"/>
  <c r="AM184" i="11"/>
  <c r="N184" i="11"/>
  <c r="X80" i="11"/>
  <c r="M207" i="11"/>
  <c r="T227" i="11"/>
  <c r="K227" i="11"/>
  <c r="P181" i="11"/>
  <c r="O172" i="11"/>
  <c r="AL107" i="11"/>
  <c r="AG107" i="11"/>
  <c r="Y107" i="11"/>
  <c r="Q107" i="11"/>
  <c r="AS107" i="11"/>
  <c r="AF107" i="11"/>
  <c r="X107" i="11"/>
  <c r="P107" i="11"/>
  <c r="AR107" i="11"/>
  <c r="AE107" i="11"/>
  <c r="W107" i="11"/>
  <c r="O107" i="11"/>
  <c r="AP107" i="11"/>
  <c r="AK107" i="11"/>
  <c r="AC107" i="11"/>
  <c r="U107" i="11"/>
  <c r="M107" i="11"/>
  <c r="AN107" i="11"/>
  <c r="AI107" i="11"/>
  <c r="AA107" i="11"/>
  <c r="S107" i="11"/>
  <c r="K107" i="11"/>
  <c r="AJ107" i="11"/>
  <c r="N107" i="11"/>
  <c r="AQ107" i="11"/>
  <c r="AH107" i="11"/>
  <c r="L107" i="11"/>
  <c r="AM107" i="11"/>
  <c r="AD107" i="11"/>
  <c r="AB107" i="11"/>
  <c r="AO107" i="11"/>
  <c r="Z107" i="11"/>
  <c r="V107" i="11"/>
  <c r="T107" i="11"/>
  <c r="R107" i="11"/>
  <c r="AN94" i="11"/>
  <c r="AL94" i="11"/>
  <c r="AP226" i="11"/>
  <c r="AK226" i="11"/>
  <c r="AC226" i="11"/>
  <c r="U226" i="11"/>
  <c r="M226" i="11"/>
  <c r="AO226" i="11"/>
  <c r="AJ226" i="11"/>
  <c r="AB226" i="11"/>
  <c r="T226" i="11"/>
  <c r="L226" i="11"/>
  <c r="AM226" i="11"/>
  <c r="AH226" i="11"/>
  <c r="Z226" i="11"/>
  <c r="R226" i="11"/>
  <c r="AR226" i="11"/>
  <c r="AE226" i="11"/>
  <c r="W226" i="11"/>
  <c r="O226" i="11"/>
  <c r="Y226" i="11"/>
  <c r="AS226" i="11"/>
  <c r="X226" i="11"/>
  <c r="AQ226" i="11"/>
  <c r="V226" i="11"/>
  <c r="AD226" i="11"/>
  <c r="N226" i="11"/>
  <c r="AA226" i="11"/>
  <c r="K226" i="11"/>
  <c r="AN226" i="11"/>
  <c r="AF226" i="11"/>
  <c r="P226" i="11"/>
  <c r="Q226" i="11"/>
  <c r="AG226" i="11"/>
  <c r="S226" i="11"/>
  <c r="AL226" i="11"/>
  <c r="AI226" i="11"/>
  <c r="AE216" i="11"/>
  <c r="T216" i="11"/>
  <c r="W216" i="11"/>
  <c r="M216" i="11"/>
  <c r="P216" i="11"/>
  <c r="R216" i="11"/>
  <c r="K216" i="11"/>
  <c r="S160" i="11"/>
  <c r="AQ85" i="11"/>
  <c r="AB85" i="11"/>
  <c r="AR204" i="11"/>
  <c r="AE204" i="11"/>
  <c r="W204" i="11"/>
  <c r="O204" i="11"/>
  <c r="AQ204" i="11"/>
  <c r="AD204" i="11"/>
  <c r="V204" i="11"/>
  <c r="N204" i="11"/>
  <c r="AL204" i="11"/>
  <c r="AG204" i="11"/>
  <c r="Y204" i="11"/>
  <c r="Q204" i="11"/>
  <c r="AN204" i="11"/>
  <c r="AB204" i="11"/>
  <c r="P204" i="11"/>
  <c r="AM204" i="11"/>
  <c r="AA204" i="11"/>
  <c r="M204" i="11"/>
  <c r="AK204" i="11"/>
  <c r="Z204" i="11"/>
  <c r="L204" i="11"/>
  <c r="AP204" i="11"/>
  <c r="AF204" i="11"/>
  <c r="S204" i="11"/>
  <c r="AO204" i="11"/>
  <c r="AC204" i="11"/>
  <c r="R204" i="11"/>
  <c r="AH204" i="11"/>
  <c r="U204" i="11"/>
  <c r="K204" i="11"/>
  <c r="X204" i="11"/>
  <c r="T204" i="11"/>
  <c r="AS204" i="11"/>
  <c r="AJ204" i="11"/>
  <c r="AI204" i="11"/>
  <c r="AP173" i="11"/>
  <c r="AK173" i="11"/>
  <c r="AC173" i="11"/>
  <c r="U173" i="11"/>
  <c r="M173" i="11"/>
  <c r="AO173" i="11"/>
  <c r="AJ173" i="11"/>
  <c r="AB173" i="11"/>
  <c r="T173" i="11"/>
  <c r="L173" i="11"/>
  <c r="AN173" i="11"/>
  <c r="AI173" i="11"/>
  <c r="Y173" i="11"/>
  <c r="O173" i="11"/>
  <c r="AL173" i="11"/>
  <c r="AG173" i="11"/>
  <c r="W173" i="11"/>
  <c r="K173" i="11"/>
  <c r="AE173" i="11"/>
  <c r="S173" i="11"/>
  <c r="AS173" i="11"/>
  <c r="V173" i="11"/>
  <c r="AR173" i="11"/>
  <c r="R173" i="11"/>
  <c r="AQ173" i="11"/>
  <c r="AH173" i="11"/>
  <c r="Q173" i="11"/>
  <c r="AM173" i="11"/>
  <c r="AF173" i="11"/>
  <c r="P173" i="11"/>
  <c r="AD173" i="11"/>
  <c r="N173" i="11"/>
  <c r="Z173" i="11"/>
  <c r="AA173" i="11"/>
  <c r="X173" i="11"/>
  <c r="X232" i="11"/>
  <c r="U232" i="11"/>
  <c r="AN142" i="11"/>
  <c r="M142" i="11"/>
  <c r="AR142" i="11"/>
  <c r="AL235" i="11"/>
  <c r="AG235" i="11"/>
  <c r="Y235" i="11"/>
  <c r="Q235" i="11"/>
  <c r="AS235" i="11"/>
  <c r="AF235" i="11"/>
  <c r="X235" i="11"/>
  <c r="P235" i="11"/>
  <c r="AR235" i="11"/>
  <c r="AE235" i="11"/>
  <c r="W235" i="11"/>
  <c r="O235" i="11"/>
  <c r="AN235" i="11"/>
  <c r="AI235" i="11"/>
  <c r="AA235" i="11"/>
  <c r="S235" i="11"/>
  <c r="K235" i="11"/>
  <c r="AD235" i="11"/>
  <c r="N235" i="11"/>
  <c r="AC235" i="11"/>
  <c r="M235" i="11"/>
  <c r="Z235" i="11"/>
  <c r="AO235" i="11"/>
  <c r="AJ235" i="11"/>
  <c r="T235" i="11"/>
  <c r="L235" i="11"/>
  <c r="AQ235" i="11"/>
  <c r="AP235" i="11"/>
  <c r="AK235" i="11"/>
  <c r="U235" i="11"/>
  <c r="R235" i="11"/>
  <c r="AM235" i="11"/>
  <c r="AH235" i="11"/>
  <c r="AB235" i="11"/>
  <c r="V235" i="11"/>
  <c r="AP157" i="11"/>
  <c r="AK157" i="11"/>
  <c r="AC157" i="11"/>
  <c r="U157" i="11"/>
  <c r="M157" i="11"/>
  <c r="AO157" i="11"/>
  <c r="AJ157" i="11"/>
  <c r="AB157" i="11"/>
  <c r="T157" i="11"/>
  <c r="L157" i="11"/>
  <c r="AS157" i="11"/>
  <c r="AD157" i="11"/>
  <c r="R157" i="11"/>
  <c r="AR157" i="11"/>
  <c r="AA157" i="11"/>
  <c r="Q157" i="11"/>
  <c r="AQ157" i="11"/>
  <c r="Z157" i="11"/>
  <c r="P157" i="11"/>
  <c r="AN157" i="11"/>
  <c r="AI157" i="11"/>
  <c r="Y157" i="11"/>
  <c r="O157" i="11"/>
  <c r="AM157" i="11"/>
  <c r="AH157" i="11"/>
  <c r="X157" i="11"/>
  <c r="N157" i="11"/>
  <c r="AL157" i="11"/>
  <c r="AG157" i="11"/>
  <c r="AF157" i="11"/>
  <c r="W157" i="11"/>
  <c r="S157" i="11"/>
  <c r="V157" i="11"/>
  <c r="AE157" i="11"/>
  <c r="K157" i="11"/>
  <c r="AP148" i="11"/>
  <c r="AK148" i="11"/>
  <c r="AC148" i="11"/>
  <c r="U148" i="11"/>
  <c r="M148" i="11"/>
  <c r="AJ148" i="11"/>
  <c r="AA148" i="11"/>
  <c r="R148" i="11"/>
  <c r="AS148" i="11"/>
  <c r="AI148" i="11"/>
  <c r="Z148" i="11"/>
  <c r="Q148" i="11"/>
  <c r="AR148" i="11"/>
  <c r="AH148" i="11"/>
  <c r="Y148" i="11"/>
  <c r="P148" i="11"/>
  <c r="AQ148" i="11"/>
  <c r="AG148" i="11"/>
  <c r="X148" i="11"/>
  <c r="O148" i="11"/>
  <c r="AO148" i="11"/>
  <c r="AF148" i="11"/>
  <c r="W148" i="11"/>
  <c r="N148" i="11"/>
  <c r="AB148" i="11"/>
  <c r="V148" i="11"/>
  <c r="AN148" i="11"/>
  <c r="T148" i="11"/>
  <c r="AL148" i="11"/>
  <c r="L148" i="11"/>
  <c r="AE148" i="11"/>
  <c r="AD148" i="11"/>
  <c r="S148" i="11"/>
  <c r="K148" i="11"/>
  <c r="AM148" i="11"/>
  <c r="AJ216" i="11"/>
  <c r="AL216" i="11"/>
  <c r="AD216" i="11"/>
  <c r="U216" i="11"/>
  <c r="X216" i="11"/>
  <c r="Z216" i="11"/>
  <c r="S216" i="11"/>
  <c r="AG160" i="11"/>
  <c r="P160" i="11"/>
  <c r="AO160" i="11"/>
  <c r="AP160" i="11"/>
  <c r="AD85" i="11"/>
  <c r="AN85" i="11"/>
  <c r="AL85" i="11"/>
  <c r="AL76" i="11"/>
  <c r="AG76" i="11"/>
  <c r="Y76" i="11"/>
  <c r="Q76" i="11"/>
  <c r="AS76" i="11"/>
  <c r="AF76" i="11"/>
  <c r="X76" i="11"/>
  <c r="P76" i="11"/>
  <c r="AR76" i="11"/>
  <c r="AE76" i="11"/>
  <c r="W76" i="11"/>
  <c r="O76" i="11"/>
  <c r="AP76" i="11"/>
  <c r="AK76" i="11"/>
  <c r="AC76" i="11"/>
  <c r="U76" i="11"/>
  <c r="M76" i="11"/>
  <c r="AN76" i="11"/>
  <c r="AI76" i="11"/>
  <c r="AA76" i="11"/>
  <c r="S76" i="11"/>
  <c r="K76" i="11"/>
  <c r="AQ76" i="11"/>
  <c r="AB76" i="11"/>
  <c r="N76" i="11"/>
  <c r="AO76" i="11"/>
  <c r="Z76" i="11"/>
  <c r="AM76" i="11"/>
  <c r="V76" i="11"/>
  <c r="T76" i="11"/>
  <c r="R76" i="11"/>
  <c r="AJ76" i="11"/>
  <c r="AH76" i="11"/>
  <c r="L76" i="11"/>
  <c r="AD76" i="11"/>
  <c r="AP159" i="11"/>
  <c r="AK159" i="11"/>
  <c r="AC159" i="11"/>
  <c r="U159" i="11"/>
  <c r="M159" i="11"/>
  <c r="AO159" i="11"/>
  <c r="AJ159" i="11"/>
  <c r="AB159" i="11"/>
  <c r="T159" i="11"/>
  <c r="L159" i="11"/>
  <c r="AM159" i="11"/>
  <c r="AH159" i="11"/>
  <c r="X159" i="11"/>
  <c r="N159" i="11"/>
  <c r="AL159" i="11"/>
  <c r="AG159" i="11"/>
  <c r="W159" i="11"/>
  <c r="K159" i="11"/>
  <c r="AF159" i="11"/>
  <c r="V159" i="11"/>
  <c r="AE159" i="11"/>
  <c r="S159" i="11"/>
  <c r="AS159" i="11"/>
  <c r="AD159" i="11"/>
  <c r="R159" i="11"/>
  <c r="Q159" i="11"/>
  <c r="AR159" i="11"/>
  <c r="P159" i="11"/>
  <c r="AQ159" i="11"/>
  <c r="O159" i="11"/>
  <c r="AI159" i="11"/>
  <c r="Z159" i="11"/>
  <c r="AA159" i="11"/>
  <c r="Y159" i="11"/>
  <c r="AN159" i="11"/>
  <c r="AM141" i="11"/>
  <c r="AH141" i="11"/>
  <c r="Z141" i="11"/>
  <c r="R141" i="11"/>
  <c r="AL141" i="11"/>
  <c r="AG141" i="11"/>
  <c r="Y141" i="11"/>
  <c r="Q141" i="11"/>
  <c r="AS141" i="11"/>
  <c r="AF141" i="11"/>
  <c r="X141" i="11"/>
  <c r="P141" i="11"/>
  <c r="AR141" i="11"/>
  <c r="AE141" i="11"/>
  <c r="W141" i="11"/>
  <c r="O141" i="11"/>
  <c r="AQ141" i="11"/>
  <c r="AD141" i="11"/>
  <c r="V141" i="11"/>
  <c r="N141" i="11"/>
  <c r="AC141" i="11"/>
  <c r="K141" i="11"/>
  <c r="AP141" i="11"/>
  <c r="AB141" i="11"/>
  <c r="AO141" i="11"/>
  <c r="AA141" i="11"/>
  <c r="T141" i="11"/>
  <c r="AJ141" i="11"/>
  <c r="M141" i="11"/>
  <c r="U141" i="11"/>
  <c r="S141" i="11"/>
  <c r="AN141" i="11"/>
  <c r="L141" i="11"/>
  <c r="AK141" i="11"/>
  <c r="AI141" i="11"/>
  <c r="AL188" i="11"/>
  <c r="AG188" i="11"/>
  <c r="Y188" i="11"/>
  <c r="Q188" i="11"/>
  <c r="AS188" i="11"/>
  <c r="AF188" i="11"/>
  <c r="X188" i="11"/>
  <c r="P188" i="11"/>
  <c r="AR188" i="11"/>
  <c r="AE188" i="11"/>
  <c r="W188" i="11"/>
  <c r="O188" i="11"/>
  <c r="AN188" i="11"/>
  <c r="AI188" i="11"/>
  <c r="AA188" i="11"/>
  <c r="S188" i="11"/>
  <c r="K188" i="11"/>
  <c r="AQ188" i="11"/>
  <c r="V188" i="11"/>
  <c r="AP188" i="11"/>
  <c r="AK188" i="11"/>
  <c r="U188" i="11"/>
  <c r="AO188" i="11"/>
  <c r="AJ188" i="11"/>
  <c r="T188" i="11"/>
  <c r="AD188" i="11"/>
  <c r="N188" i="11"/>
  <c r="M188" i="11"/>
  <c r="L188" i="11"/>
  <c r="AM188" i="11"/>
  <c r="AH188" i="11"/>
  <c r="AC188" i="11"/>
  <c r="AB188" i="11"/>
  <c r="Z188" i="11"/>
  <c r="R188" i="11"/>
  <c r="Z232" i="11"/>
  <c r="AL232" i="11"/>
  <c r="AF232" i="11"/>
  <c r="AB232" i="11"/>
  <c r="AC232" i="11"/>
  <c r="AD232" i="11"/>
  <c r="L142" i="11"/>
  <c r="AA142" i="11"/>
  <c r="AJ142" i="11"/>
  <c r="N142" i="11"/>
  <c r="O142" i="11"/>
  <c r="P142" i="11"/>
  <c r="Q142" i="11"/>
  <c r="R142" i="11"/>
  <c r="AR66" i="11"/>
  <c r="AM66" i="11"/>
  <c r="AE66" i="11"/>
  <c r="W66" i="11"/>
  <c r="O66" i="11"/>
  <c r="AS66" i="11"/>
  <c r="AJ66" i="11"/>
  <c r="L66" i="11"/>
  <c r="AL66" i="11"/>
  <c r="AD66" i="11"/>
  <c r="V66" i="11"/>
  <c r="N66" i="11"/>
  <c r="T66" i="11"/>
  <c r="AH66" i="11"/>
  <c r="AK66" i="11"/>
  <c r="AC66" i="11"/>
  <c r="U66" i="11"/>
  <c r="M66" i="11"/>
  <c r="AB66" i="11"/>
  <c r="AP66" i="11"/>
  <c r="Z66" i="11"/>
  <c r="AQ66" i="11"/>
  <c r="AI66" i="11"/>
  <c r="AA66" i="11"/>
  <c r="S66" i="11"/>
  <c r="K66" i="11"/>
  <c r="R66" i="11"/>
  <c r="AO66" i="11"/>
  <c r="AG66" i="11"/>
  <c r="Y66" i="11"/>
  <c r="Q66" i="11"/>
  <c r="AN66" i="11"/>
  <c r="AF66" i="11"/>
  <c r="X66" i="11"/>
  <c r="P66" i="11"/>
  <c r="AL90" i="11"/>
  <c r="AG90" i="11"/>
  <c r="Y90" i="11"/>
  <c r="Q90" i="11"/>
  <c r="AS90" i="11"/>
  <c r="AF90" i="11"/>
  <c r="X90" i="11"/>
  <c r="P90" i="11"/>
  <c r="AR90" i="11"/>
  <c r="AE90" i="11"/>
  <c r="W90" i="11"/>
  <c r="O90" i="11"/>
  <c r="AP90" i="11"/>
  <c r="AK90" i="11"/>
  <c r="AC90" i="11"/>
  <c r="U90" i="11"/>
  <c r="M90" i="11"/>
  <c r="AN90" i="11"/>
  <c r="AI90" i="11"/>
  <c r="AA90" i="11"/>
  <c r="S90" i="11"/>
  <c r="K90" i="11"/>
  <c r="AM90" i="11"/>
  <c r="V90" i="11"/>
  <c r="T90" i="11"/>
  <c r="AJ90" i="11"/>
  <c r="AD90" i="11"/>
  <c r="R90" i="11"/>
  <c r="N90" i="11"/>
  <c r="AH90" i="11"/>
  <c r="L90" i="11"/>
  <c r="AQ90" i="11"/>
  <c r="AB90" i="11"/>
  <c r="AO90" i="11"/>
  <c r="Z90" i="11"/>
  <c r="AP153" i="11"/>
  <c r="AK153" i="11"/>
  <c r="AC153" i="11"/>
  <c r="U153" i="11"/>
  <c r="M153" i="11"/>
  <c r="AQ153" i="11"/>
  <c r="AG153" i="11"/>
  <c r="X153" i="11"/>
  <c r="O153" i="11"/>
  <c r="AO153" i="11"/>
  <c r="AF153" i="11"/>
  <c r="W153" i="11"/>
  <c r="N153" i="11"/>
  <c r="AN153" i="11"/>
  <c r="AE153" i="11"/>
  <c r="V153" i="11"/>
  <c r="L153" i="11"/>
  <c r="AM153" i="11"/>
  <c r="AD153" i="11"/>
  <c r="T153" i="11"/>
  <c r="K153" i="11"/>
  <c r="AL153" i="11"/>
  <c r="AB153" i="11"/>
  <c r="S153" i="11"/>
  <c r="AS153" i="11"/>
  <c r="Y153" i="11"/>
  <c r="AR153" i="11"/>
  <c r="R153" i="11"/>
  <c r="Q153" i="11"/>
  <c r="AI153" i="11"/>
  <c r="AA153" i="11"/>
  <c r="AH153" i="11"/>
  <c r="AJ153" i="11"/>
  <c r="Z153" i="11"/>
  <c r="P153" i="11"/>
  <c r="AL83" i="11"/>
  <c r="AG83" i="11"/>
  <c r="Y83" i="11"/>
  <c r="Q83" i="11"/>
  <c r="AS83" i="11"/>
  <c r="AF83" i="11"/>
  <c r="X83" i="11"/>
  <c r="P83" i="11"/>
  <c r="AR83" i="11"/>
  <c r="AE83" i="11"/>
  <c r="W83" i="11"/>
  <c r="O83" i="11"/>
  <c r="AP83" i="11"/>
  <c r="AK83" i="11"/>
  <c r="AC83" i="11"/>
  <c r="U83" i="11"/>
  <c r="M83" i="11"/>
  <c r="AN83" i="11"/>
  <c r="AI83" i="11"/>
  <c r="AA83" i="11"/>
  <c r="S83" i="11"/>
  <c r="K83" i="11"/>
  <c r="AJ83" i="11"/>
  <c r="N83" i="11"/>
  <c r="AQ83" i="11"/>
  <c r="AH83" i="11"/>
  <c r="L83" i="11"/>
  <c r="AM83" i="11"/>
  <c r="AD83" i="11"/>
  <c r="AB83" i="11"/>
  <c r="V83" i="11"/>
  <c r="AO83" i="11"/>
  <c r="Z83" i="11"/>
  <c r="T83" i="11"/>
  <c r="R83" i="11"/>
  <c r="AL97" i="11"/>
  <c r="AG97" i="11"/>
  <c r="Y97" i="11"/>
  <c r="Q97" i="11"/>
  <c r="AS97" i="11"/>
  <c r="AF97" i="11"/>
  <c r="X97" i="11"/>
  <c r="P97" i="11"/>
  <c r="AR97" i="11"/>
  <c r="AE97" i="11"/>
  <c r="W97" i="11"/>
  <c r="O97" i="11"/>
  <c r="AP97" i="11"/>
  <c r="AK97" i="11"/>
  <c r="AC97" i="11"/>
  <c r="U97" i="11"/>
  <c r="M97" i="11"/>
  <c r="AN97" i="11"/>
  <c r="AI97" i="11"/>
  <c r="AA97" i="11"/>
  <c r="S97" i="11"/>
  <c r="K97" i="11"/>
  <c r="AD97" i="11"/>
  <c r="AM97" i="11"/>
  <c r="AQ97" i="11"/>
  <c r="AB97" i="11"/>
  <c r="R97" i="11"/>
  <c r="AO97" i="11"/>
  <c r="Z97" i="11"/>
  <c r="V97" i="11"/>
  <c r="T97" i="11"/>
  <c r="AJ97" i="11"/>
  <c r="N97" i="11"/>
  <c r="AH97" i="11"/>
  <c r="L97" i="11"/>
  <c r="AB72" i="11"/>
  <c r="AO72" i="11"/>
  <c r="U72" i="11"/>
  <c r="L72" i="11"/>
  <c r="AA72" i="11"/>
  <c r="W72" i="11"/>
  <c r="Q72" i="11"/>
  <c r="AP163" i="11"/>
  <c r="AK163" i="11"/>
  <c r="AC163" i="11"/>
  <c r="U163" i="11"/>
  <c r="M163" i="11"/>
  <c r="AO163" i="11"/>
  <c r="AJ163" i="11"/>
  <c r="AB163" i="11"/>
  <c r="T163" i="11"/>
  <c r="L163" i="11"/>
  <c r="AE163" i="11"/>
  <c r="S163" i="11"/>
  <c r="AR163" i="11"/>
  <c r="AA163" i="11"/>
  <c r="Q163" i="11"/>
  <c r="AM163" i="11"/>
  <c r="X163" i="11"/>
  <c r="AL163" i="11"/>
  <c r="AI163" i="11"/>
  <c r="W163" i="11"/>
  <c r="AH163" i="11"/>
  <c r="V163" i="11"/>
  <c r="AG163" i="11"/>
  <c r="R163" i="11"/>
  <c r="AF163" i="11"/>
  <c r="P163" i="11"/>
  <c r="AS163" i="11"/>
  <c r="AQ163" i="11"/>
  <c r="AD163" i="11"/>
  <c r="Y163" i="11"/>
  <c r="N163" i="11"/>
  <c r="AN163" i="11"/>
  <c r="Z163" i="11"/>
  <c r="O163" i="11"/>
  <c r="K163" i="11"/>
  <c r="L200" i="11"/>
  <c r="AI200" i="11"/>
  <c r="AM200" i="11"/>
  <c r="AF67" i="11"/>
  <c r="AK67" i="11"/>
  <c r="AD67" i="11"/>
  <c r="AD143" i="11"/>
  <c r="AE143" i="11"/>
  <c r="AF143" i="11"/>
  <c r="AG143" i="11"/>
  <c r="AH143" i="11"/>
  <c r="AO187" i="11"/>
  <c r="S187" i="11"/>
  <c r="AB187" i="11"/>
  <c r="Z187" i="11"/>
  <c r="V187" i="11"/>
  <c r="W187" i="11"/>
  <c r="X187" i="11"/>
  <c r="Y65" i="11"/>
  <c r="AN65" i="11"/>
  <c r="AC65" i="11"/>
  <c r="L65" i="11"/>
  <c r="O65" i="11"/>
  <c r="Z74" i="11"/>
  <c r="AH74" i="11"/>
  <c r="T74" i="11"/>
  <c r="K74" i="11"/>
  <c r="AP74" i="11"/>
  <c r="AR74" i="11"/>
  <c r="AS74" i="11"/>
  <c r="AR220" i="11"/>
  <c r="AE220" i="11"/>
  <c r="W220" i="11"/>
  <c r="O220" i="11"/>
  <c r="AQ220" i="11"/>
  <c r="AD220" i="11"/>
  <c r="V220" i="11"/>
  <c r="N220" i="11"/>
  <c r="AO220" i="11"/>
  <c r="AJ220" i="11"/>
  <c r="AB220" i="11"/>
  <c r="T220" i="11"/>
  <c r="L220" i="11"/>
  <c r="AL220" i="11"/>
  <c r="AG220" i="11"/>
  <c r="Y220" i="11"/>
  <c r="Q220" i="11"/>
  <c r="AS220" i="11"/>
  <c r="X220" i="11"/>
  <c r="AP220" i="11"/>
  <c r="AK220" i="11"/>
  <c r="U220" i="11"/>
  <c r="AN220" i="11"/>
  <c r="AI220" i="11"/>
  <c r="S220" i="11"/>
  <c r="AA220" i="11"/>
  <c r="K220" i="11"/>
  <c r="Z220" i="11"/>
  <c r="AF220" i="11"/>
  <c r="R220" i="11"/>
  <c r="M220" i="11"/>
  <c r="AC220" i="11"/>
  <c r="P220" i="11"/>
  <c r="AH220" i="11"/>
  <c r="AM220" i="11"/>
  <c r="AL115" i="11"/>
  <c r="AG115" i="11"/>
  <c r="Y115" i="11"/>
  <c r="Q115" i="11"/>
  <c r="AS115" i="11"/>
  <c r="AF115" i="11"/>
  <c r="X115" i="11"/>
  <c r="P115" i="11"/>
  <c r="AR115" i="11"/>
  <c r="AE115" i="11"/>
  <c r="W115" i="11"/>
  <c r="O115" i="11"/>
  <c r="AP115" i="11"/>
  <c r="AK115" i="11"/>
  <c r="AC115" i="11"/>
  <c r="U115" i="11"/>
  <c r="M115" i="11"/>
  <c r="AN115" i="11"/>
  <c r="AI115" i="11"/>
  <c r="AA115" i="11"/>
  <c r="S115" i="11"/>
  <c r="K115" i="11"/>
  <c r="AJ115" i="11"/>
  <c r="N115" i="11"/>
  <c r="AH115" i="11"/>
  <c r="L115" i="11"/>
  <c r="AQ115" i="11"/>
  <c r="AM115" i="11"/>
  <c r="AD115" i="11"/>
  <c r="AB115" i="11"/>
  <c r="V115" i="11"/>
  <c r="AO115" i="11"/>
  <c r="Z115" i="11"/>
  <c r="T115" i="11"/>
  <c r="R115" i="11"/>
  <c r="AL98" i="11"/>
  <c r="AG98" i="11"/>
  <c r="Y98" i="11"/>
  <c r="Q98" i="11"/>
  <c r="AS98" i="11"/>
  <c r="AF98" i="11"/>
  <c r="X98" i="11"/>
  <c r="P98" i="11"/>
  <c r="AR98" i="11"/>
  <c r="AE98" i="11"/>
  <c r="W98" i="11"/>
  <c r="O98" i="11"/>
  <c r="AP98" i="11"/>
  <c r="AK98" i="11"/>
  <c r="AC98" i="11"/>
  <c r="U98" i="11"/>
  <c r="M98" i="11"/>
  <c r="AN98" i="11"/>
  <c r="AI98" i="11"/>
  <c r="AA98" i="11"/>
  <c r="S98" i="11"/>
  <c r="K98" i="11"/>
  <c r="AM98" i="11"/>
  <c r="V98" i="11"/>
  <c r="AJ98" i="11"/>
  <c r="T98" i="11"/>
  <c r="R98" i="11"/>
  <c r="N98" i="11"/>
  <c r="AH98" i="11"/>
  <c r="L98" i="11"/>
  <c r="AD98" i="11"/>
  <c r="AQ98" i="11"/>
  <c r="AB98" i="11"/>
  <c r="AO98" i="11"/>
  <c r="Z98" i="11"/>
  <c r="R91" i="11"/>
  <c r="AO91" i="11"/>
  <c r="L91" i="11"/>
  <c r="K91" i="11"/>
  <c r="AP91" i="11"/>
  <c r="AR91" i="11"/>
  <c r="AS91" i="11"/>
  <c r="AL205" i="11"/>
  <c r="Y205" i="11"/>
  <c r="AP205" i="11"/>
  <c r="AF164" i="11"/>
  <c r="X164" i="11"/>
  <c r="N164" i="11"/>
  <c r="AE164" i="11"/>
  <c r="AD183" i="11"/>
  <c r="S183" i="11"/>
  <c r="N183" i="11"/>
  <c r="AJ183" i="11"/>
  <c r="AK183" i="11"/>
  <c r="AP175" i="11"/>
  <c r="AK175" i="11"/>
  <c r="AC175" i="11"/>
  <c r="U175" i="11"/>
  <c r="M175" i="11"/>
  <c r="AO175" i="11"/>
  <c r="AJ175" i="11"/>
  <c r="AB175" i="11"/>
  <c r="T175" i="11"/>
  <c r="L175" i="11"/>
  <c r="AE175" i="11"/>
  <c r="S175" i="11"/>
  <c r="AR175" i="11"/>
  <c r="AA175" i="11"/>
  <c r="Q175" i="11"/>
  <c r="AN175" i="11"/>
  <c r="AI175" i="11"/>
  <c r="Y175" i="11"/>
  <c r="O175" i="11"/>
  <c r="W175" i="11"/>
  <c r="AS175" i="11"/>
  <c r="V175" i="11"/>
  <c r="AQ175" i="11"/>
  <c r="AH175" i="11"/>
  <c r="R175" i="11"/>
  <c r="AM175" i="11"/>
  <c r="AG175" i="11"/>
  <c r="P175" i="11"/>
  <c r="AL175" i="11"/>
  <c r="AF175" i="11"/>
  <c r="N175" i="11"/>
  <c r="AD175" i="11"/>
  <c r="Z175" i="11"/>
  <c r="K175" i="11"/>
  <c r="X175" i="11"/>
  <c r="AL106" i="11"/>
  <c r="AG106" i="11"/>
  <c r="Y106" i="11"/>
  <c r="Q106" i="11"/>
  <c r="AS106" i="11"/>
  <c r="AF106" i="11"/>
  <c r="X106" i="11"/>
  <c r="P106" i="11"/>
  <c r="AR106" i="11"/>
  <c r="AE106" i="11"/>
  <c r="W106" i="11"/>
  <c r="O106" i="11"/>
  <c r="AP106" i="11"/>
  <c r="AK106" i="11"/>
  <c r="AC106" i="11"/>
  <c r="U106" i="11"/>
  <c r="M106" i="11"/>
  <c r="AN106" i="11"/>
  <c r="AI106" i="11"/>
  <c r="AA106" i="11"/>
  <c r="S106" i="11"/>
  <c r="K106" i="11"/>
  <c r="AM106" i="11"/>
  <c r="V106" i="11"/>
  <c r="AJ106" i="11"/>
  <c r="AD106" i="11"/>
  <c r="T106" i="11"/>
  <c r="R106" i="11"/>
  <c r="N106" i="11"/>
  <c r="AH106" i="11"/>
  <c r="L106" i="11"/>
  <c r="AQ106" i="11"/>
  <c r="AB106" i="11"/>
  <c r="AO106" i="11"/>
  <c r="Z106" i="11"/>
  <c r="AH80" i="11"/>
  <c r="AK80" i="11"/>
  <c r="O207" i="11"/>
  <c r="AS207" i="11"/>
  <c r="AD207" i="11"/>
  <c r="AQ207" i="11"/>
  <c r="AB207" i="11"/>
  <c r="AG207" i="11"/>
  <c r="AF227" i="11"/>
  <c r="AA227" i="11"/>
  <c r="U227" i="11"/>
  <c r="V227" i="11"/>
  <c r="Y181" i="11"/>
  <c r="O181" i="11"/>
  <c r="L181" i="11"/>
  <c r="M181" i="11"/>
  <c r="Y172" i="11"/>
  <c r="AO172" i="11"/>
  <c r="AP172" i="11"/>
  <c r="AP177" i="11"/>
  <c r="AK177" i="11"/>
  <c r="AC177" i="11"/>
  <c r="U177" i="11"/>
  <c r="M177" i="11"/>
  <c r="AO177" i="11"/>
  <c r="AJ177" i="11"/>
  <c r="AB177" i="11"/>
  <c r="T177" i="11"/>
  <c r="L177" i="11"/>
  <c r="AN177" i="11"/>
  <c r="AI177" i="11"/>
  <c r="Y177" i="11"/>
  <c r="O177" i="11"/>
  <c r="AM177" i="11"/>
  <c r="AH177" i="11"/>
  <c r="X177" i="11"/>
  <c r="AL177" i="11"/>
  <c r="AG177" i="11"/>
  <c r="W177" i="11"/>
  <c r="K177" i="11"/>
  <c r="AE177" i="11"/>
  <c r="S177" i="11"/>
  <c r="AQ177" i="11"/>
  <c r="Z177" i="11"/>
  <c r="V177" i="11"/>
  <c r="R177" i="11"/>
  <c r="Q177" i="11"/>
  <c r="P177" i="11"/>
  <c r="AD177" i="11"/>
  <c r="AA177" i="11"/>
  <c r="AS177" i="11"/>
  <c r="N177" i="11"/>
  <c r="AR177" i="11"/>
  <c r="AF177" i="11"/>
  <c r="AP166" i="11"/>
  <c r="AK166" i="11"/>
  <c r="AC166" i="11"/>
  <c r="U166" i="11"/>
  <c r="M166" i="11"/>
  <c r="AO166" i="11"/>
  <c r="AJ166" i="11"/>
  <c r="AB166" i="11"/>
  <c r="T166" i="11"/>
  <c r="L166" i="11"/>
  <c r="AR166" i="11"/>
  <c r="AA166" i="11"/>
  <c r="Q166" i="11"/>
  <c r="AN166" i="11"/>
  <c r="AI166" i="11"/>
  <c r="Y166" i="11"/>
  <c r="O166" i="11"/>
  <c r="AS166" i="11"/>
  <c r="AD166" i="11"/>
  <c r="N166" i="11"/>
  <c r="AQ166" i="11"/>
  <c r="Z166" i="11"/>
  <c r="K166" i="11"/>
  <c r="AM166" i="11"/>
  <c r="X166" i="11"/>
  <c r="AL166" i="11"/>
  <c r="W166" i="11"/>
  <c r="AH166" i="11"/>
  <c r="V166" i="11"/>
  <c r="AG166" i="11"/>
  <c r="AE166" i="11"/>
  <c r="R166" i="11"/>
  <c r="P166" i="11"/>
  <c r="AF166" i="11"/>
  <c r="S166" i="11"/>
  <c r="AS198" i="11"/>
  <c r="AF198" i="11"/>
  <c r="X198" i="11"/>
  <c r="P198" i="11"/>
  <c r="AR198" i="11"/>
  <c r="AI198" i="11"/>
  <c r="Z198" i="11"/>
  <c r="Q198" i="11"/>
  <c r="AQ198" i="11"/>
  <c r="AH198" i="11"/>
  <c r="Y198" i="11"/>
  <c r="O198" i="11"/>
  <c r="AP198" i="11"/>
  <c r="AG198" i="11"/>
  <c r="W198" i="11"/>
  <c r="N198" i="11"/>
  <c r="AL198" i="11"/>
  <c r="AK198" i="11"/>
  <c r="AB198" i="11"/>
  <c r="S198" i="11"/>
  <c r="AJ198" i="11"/>
  <c r="AA198" i="11"/>
  <c r="R198" i="11"/>
  <c r="AE198" i="11"/>
  <c r="K198" i="11"/>
  <c r="AC198" i="11"/>
  <c r="AO198" i="11"/>
  <c r="U198" i="11"/>
  <c r="AM198" i="11"/>
  <c r="V198" i="11"/>
  <c r="T198" i="11"/>
  <c r="M198" i="11"/>
  <c r="AD198" i="11"/>
  <c r="L198" i="11"/>
  <c r="AN198" i="11"/>
  <c r="AL100" i="11"/>
  <c r="AG100" i="11"/>
  <c r="Y100" i="11"/>
  <c r="Q100" i="11"/>
  <c r="AS100" i="11"/>
  <c r="AF100" i="11"/>
  <c r="X100" i="11"/>
  <c r="P100" i="11"/>
  <c r="AR100" i="11"/>
  <c r="AE100" i="11"/>
  <c r="W100" i="11"/>
  <c r="O100" i="11"/>
  <c r="AP100" i="11"/>
  <c r="AK100" i="11"/>
  <c r="AC100" i="11"/>
  <c r="U100" i="11"/>
  <c r="M100" i="11"/>
  <c r="AN100" i="11"/>
  <c r="AI100" i="11"/>
  <c r="AA100" i="11"/>
  <c r="S100" i="11"/>
  <c r="K100" i="11"/>
  <c r="AQ100" i="11"/>
  <c r="AB100" i="11"/>
  <c r="AO100" i="11"/>
  <c r="Z100" i="11"/>
  <c r="N100" i="11"/>
  <c r="AM100" i="11"/>
  <c r="V100" i="11"/>
  <c r="T100" i="11"/>
  <c r="R100" i="11"/>
  <c r="AJ100" i="11"/>
  <c r="AH100" i="11"/>
  <c r="L100" i="11"/>
  <c r="AD100" i="11"/>
  <c r="AJ94" i="11"/>
  <c r="AM94" i="11"/>
  <c r="S94" i="11"/>
  <c r="M94" i="11"/>
  <c r="O94" i="11"/>
  <c r="P94" i="11"/>
  <c r="Q94" i="11"/>
  <c r="AR58" i="11"/>
  <c r="AE58" i="11"/>
  <c r="W58" i="11"/>
  <c r="O58" i="11"/>
  <c r="AP58" i="11"/>
  <c r="M58" i="11"/>
  <c r="T58" i="11"/>
  <c r="AQ58" i="11"/>
  <c r="AD58" i="11"/>
  <c r="V58" i="11"/>
  <c r="N58" i="11"/>
  <c r="AC58" i="11"/>
  <c r="AO58" i="11"/>
  <c r="AJ58" i="11"/>
  <c r="L58" i="11"/>
  <c r="AK58" i="11"/>
  <c r="U58" i="11"/>
  <c r="AB58" i="11"/>
  <c r="AN58" i="11"/>
  <c r="AI58" i="11"/>
  <c r="AA58" i="11"/>
  <c r="S58" i="11"/>
  <c r="K58" i="11"/>
  <c r="AL58" i="11"/>
  <c r="AG58" i="11"/>
  <c r="Y58" i="11"/>
  <c r="Q58" i="11"/>
  <c r="P58" i="11"/>
  <c r="AF58" i="11"/>
  <c r="X58" i="11"/>
  <c r="AS58" i="11"/>
  <c r="AM58" i="11"/>
  <c r="AH58" i="11"/>
  <c r="R58" i="11"/>
  <c r="Z58" i="11"/>
  <c r="X160" i="11"/>
  <c r="AC72" i="11"/>
  <c r="AA200" i="11"/>
  <c r="AK200" i="11"/>
  <c r="U143" i="11"/>
  <c r="AR143" i="11"/>
  <c r="AQ205" i="11"/>
  <c r="AF205" i="11"/>
  <c r="O183" i="11"/>
  <c r="Z80" i="11"/>
  <c r="Q80" i="11"/>
  <c r="AR207" i="11"/>
  <c r="Y227" i="11"/>
  <c r="AS213" i="11"/>
  <c r="AF213" i="11"/>
  <c r="X213" i="11"/>
  <c r="P213" i="11"/>
  <c r="AR213" i="11"/>
  <c r="AE213" i="11"/>
  <c r="W213" i="11"/>
  <c r="O213" i="11"/>
  <c r="AP213" i="11"/>
  <c r="AK213" i="11"/>
  <c r="AC213" i="11"/>
  <c r="U213" i="11"/>
  <c r="M213" i="11"/>
  <c r="AM213" i="11"/>
  <c r="AH213" i="11"/>
  <c r="Z213" i="11"/>
  <c r="R213" i="11"/>
  <c r="AL213" i="11"/>
  <c r="AG213" i="11"/>
  <c r="Q213" i="11"/>
  <c r="AD213" i="11"/>
  <c r="N213" i="11"/>
  <c r="AB213" i="11"/>
  <c r="L213" i="11"/>
  <c r="AO213" i="11"/>
  <c r="AJ213" i="11"/>
  <c r="T213" i="11"/>
  <c r="AN213" i="11"/>
  <c r="AI213" i="11"/>
  <c r="S213" i="11"/>
  <c r="AQ213" i="11"/>
  <c r="Y213" i="11"/>
  <c r="K213" i="11"/>
  <c r="AA213" i="11"/>
  <c r="V213" i="11"/>
  <c r="Q216" i="11"/>
  <c r="AP216" i="11"/>
  <c r="AM130" i="11"/>
  <c r="AH130" i="11"/>
  <c r="Z130" i="11"/>
  <c r="R130" i="11"/>
  <c r="AL130" i="11"/>
  <c r="AG130" i="11"/>
  <c r="Y130" i="11"/>
  <c r="Q130" i="11"/>
  <c r="AS130" i="11"/>
  <c r="AF130" i="11"/>
  <c r="X130" i="11"/>
  <c r="P130" i="11"/>
  <c r="AJ130" i="11"/>
  <c r="V130" i="11"/>
  <c r="K130" i="11"/>
  <c r="AR130" i="11"/>
  <c r="AI130" i="11"/>
  <c r="U130" i="11"/>
  <c r="AQ130" i="11"/>
  <c r="AE130" i="11"/>
  <c r="T130" i="11"/>
  <c r="AO130" i="11"/>
  <c r="AC130" i="11"/>
  <c r="O130" i="11"/>
  <c r="AA130" i="11"/>
  <c r="M130" i="11"/>
  <c r="AP130" i="11"/>
  <c r="AK130" i="11"/>
  <c r="W130" i="11"/>
  <c r="AN130" i="11"/>
  <c r="AD130" i="11"/>
  <c r="AB130" i="11"/>
  <c r="S130" i="11"/>
  <c r="N130" i="11"/>
  <c r="L130" i="11"/>
  <c r="P232" i="11"/>
  <c r="N232" i="11"/>
  <c r="K72" i="11"/>
  <c r="AI67" i="11"/>
  <c r="AK143" i="11"/>
  <c r="O143" i="11"/>
  <c r="AI187" i="11"/>
  <c r="AS187" i="11"/>
  <c r="V91" i="11"/>
  <c r="R164" i="11"/>
  <c r="AC164" i="11"/>
  <c r="U80" i="11"/>
  <c r="N207" i="11"/>
  <c r="Z172" i="11"/>
  <c r="V94" i="11"/>
  <c r="AL112" i="11"/>
  <c r="AG112" i="11"/>
  <c r="Y112" i="11"/>
  <c r="Q112" i="11"/>
  <c r="AS112" i="11"/>
  <c r="AF112" i="11"/>
  <c r="X112" i="11"/>
  <c r="P112" i="11"/>
  <c r="AR112" i="11"/>
  <c r="AE112" i="11"/>
  <c r="W112" i="11"/>
  <c r="O112" i="11"/>
  <c r="AP112" i="11"/>
  <c r="AK112" i="11"/>
  <c r="AC112" i="11"/>
  <c r="U112" i="11"/>
  <c r="M112" i="11"/>
  <c r="AN112" i="11"/>
  <c r="AI112" i="11"/>
  <c r="AA112" i="11"/>
  <c r="S112" i="11"/>
  <c r="K112" i="11"/>
  <c r="R112" i="11"/>
  <c r="Z112" i="11"/>
  <c r="AJ112" i="11"/>
  <c r="N112" i="11"/>
  <c r="AH112" i="11"/>
  <c r="L112" i="11"/>
  <c r="AD112" i="11"/>
  <c r="AQ112" i="11"/>
  <c r="AB112" i="11"/>
  <c r="AO112" i="11"/>
  <c r="AM112" i="11"/>
  <c r="V112" i="11"/>
  <c r="T112" i="11"/>
  <c r="AG216" i="11"/>
  <c r="AC216" i="11"/>
  <c r="AA160" i="11"/>
  <c r="AL160" i="11"/>
  <c r="V160" i="11"/>
  <c r="AQ160" i="11"/>
  <c r="L160" i="11"/>
  <c r="V85" i="11"/>
  <c r="K85" i="11"/>
  <c r="AP85" i="11"/>
  <c r="AL102" i="11"/>
  <c r="AG102" i="11"/>
  <c r="Y102" i="11"/>
  <c r="Q102" i="11"/>
  <c r="AS102" i="11"/>
  <c r="AF102" i="11"/>
  <c r="X102" i="11"/>
  <c r="P102" i="11"/>
  <c r="AR102" i="11"/>
  <c r="AE102" i="11"/>
  <c r="W102" i="11"/>
  <c r="O102" i="11"/>
  <c r="AP102" i="11"/>
  <c r="AK102" i="11"/>
  <c r="AC102" i="11"/>
  <c r="U102" i="11"/>
  <c r="M102" i="11"/>
  <c r="AN102" i="11"/>
  <c r="AI102" i="11"/>
  <c r="AA102" i="11"/>
  <c r="S102" i="11"/>
  <c r="K102" i="11"/>
  <c r="AH102" i="11"/>
  <c r="L102" i="11"/>
  <c r="Z102" i="11"/>
  <c r="T102" i="11"/>
  <c r="AD102" i="11"/>
  <c r="AQ102" i="11"/>
  <c r="AB102" i="11"/>
  <c r="AO102" i="11"/>
  <c r="AM102" i="11"/>
  <c r="V102" i="11"/>
  <c r="R102" i="11"/>
  <c r="AJ102" i="11"/>
  <c r="N102" i="11"/>
  <c r="AP149" i="11"/>
  <c r="AK149" i="11"/>
  <c r="AC149" i="11"/>
  <c r="U149" i="11"/>
  <c r="M149" i="11"/>
  <c r="AL149" i="11"/>
  <c r="AB149" i="11"/>
  <c r="S149" i="11"/>
  <c r="AJ149" i="11"/>
  <c r="AA149" i="11"/>
  <c r="R149" i="11"/>
  <c r="AS149" i="11"/>
  <c r="AI149" i="11"/>
  <c r="Z149" i="11"/>
  <c r="Q149" i="11"/>
  <c r="AR149" i="11"/>
  <c r="AH149" i="11"/>
  <c r="Y149" i="11"/>
  <c r="P149" i="11"/>
  <c r="AQ149" i="11"/>
  <c r="AG149" i="11"/>
  <c r="X149" i="11"/>
  <c r="O149" i="11"/>
  <c r="AF149" i="11"/>
  <c r="K149" i="11"/>
  <c r="AE149" i="11"/>
  <c r="AD149" i="11"/>
  <c r="AO149" i="11"/>
  <c r="V149" i="11"/>
  <c r="AM149" i="11"/>
  <c r="N149" i="11"/>
  <c r="T149" i="11"/>
  <c r="W149" i="11"/>
  <c r="L149" i="11"/>
  <c r="AN149" i="11"/>
  <c r="AR232" i="11"/>
  <c r="AK232" i="11"/>
  <c r="AP142" i="11"/>
  <c r="V142" i="11"/>
  <c r="X142" i="11"/>
  <c r="Z142" i="11"/>
  <c r="AL206" i="11"/>
  <c r="AG206" i="11"/>
  <c r="Y206" i="11"/>
  <c r="Q206" i="11"/>
  <c r="AS206" i="11"/>
  <c r="AF206" i="11"/>
  <c r="X206" i="11"/>
  <c r="P206" i="11"/>
  <c r="AN206" i="11"/>
  <c r="AI206" i="11"/>
  <c r="AA206" i="11"/>
  <c r="S206" i="11"/>
  <c r="K206" i="11"/>
  <c r="AM206" i="11"/>
  <c r="AB206" i="11"/>
  <c r="N206" i="11"/>
  <c r="Z206" i="11"/>
  <c r="M206" i="11"/>
  <c r="AK206" i="11"/>
  <c r="W206" i="11"/>
  <c r="L206" i="11"/>
  <c r="AP206" i="11"/>
  <c r="AD206" i="11"/>
  <c r="R206" i="11"/>
  <c r="AO206" i="11"/>
  <c r="AC206" i="11"/>
  <c r="O206" i="11"/>
  <c r="AE206" i="11"/>
  <c r="U206" i="11"/>
  <c r="V206" i="11"/>
  <c r="AR206" i="11"/>
  <c r="T206" i="11"/>
  <c r="AQ206" i="11"/>
  <c r="AJ206" i="11"/>
  <c r="AH206" i="11"/>
  <c r="AL88" i="11"/>
  <c r="AG88" i="11"/>
  <c r="Y88" i="11"/>
  <c r="Q88" i="11"/>
  <c r="AS88" i="11"/>
  <c r="AF88" i="11"/>
  <c r="X88" i="11"/>
  <c r="P88" i="11"/>
  <c r="AR88" i="11"/>
  <c r="AE88" i="11"/>
  <c r="W88" i="11"/>
  <c r="O88" i="11"/>
  <c r="AP88" i="11"/>
  <c r="AK88" i="11"/>
  <c r="AC88" i="11"/>
  <c r="U88" i="11"/>
  <c r="M88" i="11"/>
  <c r="AN88" i="11"/>
  <c r="AI88" i="11"/>
  <c r="AA88" i="11"/>
  <c r="S88" i="11"/>
  <c r="K88" i="11"/>
  <c r="R88" i="11"/>
  <c r="AD88" i="11"/>
  <c r="Z88" i="11"/>
  <c r="AJ88" i="11"/>
  <c r="N88" i="11"/>
  <c r="AH88" i="11"/>
  <c r="L88" i="11"/>
  <c r="AO88" i="11"/>
  <c r="AQ88" i="11"/>
  <c r="AB88" i="11"/>
  <c r="AM88" i="11"/>
  <c r="V88" i="11"/>
  <c r="T88" i="11"/>
  <c r="AL121" i="11"/>
  <c r="AG121" i="11"/>
  <c r="Y121" i="11"/>
  <c r="Q121" i="11"/>
  <c r="AS121" i="11"/>
  <c r="AF121" i="11"/>
  <c r="X121" i="11"/>
  <c r="P121" i="11"/>
  <c r="AR121" i="11"/>
  <c r="AE121" i="11"/>
  <c r="W121" i="11"/>
  <c r="O121" i="11"/>
  <c r="AP121" i="11"/>
  <c r="AK121" i="11"/>
  <c r="AC121" i="11"/>
  <c r="U121" i="11"/>
  <c r="M121" i="11"/>
  <c r="AN121" i="11"/>
  <c r="AI121" i="11"/>
  <c r="AA121" i="11"/>
  <c r="S121" i="11"/>
  <c r="K121" i="11"/>
  <c r="AD121" i="11"/>
  <c r="AM121" i="11"/>
  <c r="AQ121" i="11"/>
  <c r="AB121" i="11"/>
  <c r="R121" i="11"/>
  <c r="AO121" i="11"/>
  <c r="Z121" i="11"/>
  <c r="V121" i="11"/>
  <c r="T121" i="11"/>
  <c r="AJ121" i="11"/>
  <c r="N121" i="11"/>
  <c r="AH121" i="11"/>
  <c r="L121" i="11"/>
  <c r="AR57" i="11"/>
  <c r="AE57" i="11"/>
  <c r="W57" i="11"/>
  <c r="O57" i="11"/>
  <c r="AK57" i="11"/>
  <c r="M57" i="11"/>
  <c r="AB57" i="11"/>
  <c r="L57" i="11"/>
  <c r="AQ57" i="11"/>
  <c r="AD57" i="11"/>
  <c r="V57" i="11"/>
  <c r="N57" i="11"/>
  <c r="AP57" i="11"/>
  <c r="U57" i="11"/>
  <c r="T57" i="11"/>
  <c r="AC57" i="11"/>
  <c r="AO57" i="11"/>
  <c r="AJ57" i="11"/>
  <c r="AN57" i="11"/>
  <c r="AI57" i="11"/>
  <c r="AA57" i="11"/>
  <c r="S57" i="11"/>
  <c r="K57" i="11"/>
  <c r="AL57" i="11"/>
  <c r="AG57" i="11"/>
  <c r="Y57" i="11"/>
  <c r="Q57" i="11"/>
  <c r="Z57" i="11"/>
  <c r="X57" i="11"/>
  <c r="R57" i="11"/>
  <c r="AS57" i="11"/>
  <c r="AM57" i="11"/>
  <c r="P57" i="11"/>
  <c r="AF57" i="11"/>
  <c r="AH57" i="11"/>
  <c r="AR62" i="11"/>
  <c r="AE62" i="11"/>
  <c r="W62" i="11"/>
  <c r="O62" i="11"/>
  <c r="AO62" i="11"/>
  <c r="T62" i="11"/>
  <c r="Z62" i="11"/>
  <c r="AQ62" i="11"/>
  <c r="AD62" i="11"/>
  <c r="V62" i="11"/>
  <c r="N62" i="11"/>
  <c r="AJ62" i="11"/>
  <c r="L62" i="11"/>
  <c r="AP62" i="11"/>
  <c r="AK62" i="11"/>
  <c r="AC62" i="11"/>
  <c r="U62" i="11"/>
  <c r="M62" i="11"/>
  <c r="AB62" i="11"/>
  <c r="AM62" i="11"/>
  <c r="R62" i="11"/>
  <c r="AN62" i="11"/>
  <c r="AI62" i="11"/>
  <c r="AA62" i="11"/>
  <c r="S62" i="11"/>
  <c r="K62" i="11"/>
  <c r="AH62" i="11"/>
  <c r="AL62" i="11"/>
  <c r="AG62" i="11"/>
  <c r="Y62" i="11"/>
  <c r="Q62" i="11"/>
  <c r="AS62" i="11"/>
  <c r="AF62" i="11"/>
  <c r="X62" i="11"/>
  <c r="P62" i="11"/>
  <c r="X72" i="11"/>
  <c r="M72" i="11"/>
  <c r="AI72" i="11"/>
  <c r="AE72" i="11"/>
  <c r="K200" i="11"/>
  <c r="V200" i="11"/>
  <c r="S200" i="11"/>
  <c r="AQ200" i="11"/>
  <c r="W200" i="11"/>
  <c r="AO200" i="11"/>
  <c r="AP200" i="11"/>
  <c r="AP67" i="11"/>
  <c r="K67" i="11"/>
  <c r="P67" i="11"/>
  <c r="L143" i="11"/>
  <c r="T143" i="11"/>
  <c r="AP143" i="11"/>
  <c r="AJ187" i="11"/>
  <c r="AP187" i="11"/>
  <c r="AH187" i="11"/>
  <c r="AD187" i="11"/>
  <c r="AE187" i="11"/>
  <c r="AF187" i="11"/>
  <c r="AF65" i="11"/>
  <c r="AG65" i="11"/>
  <c r="K65" i="11"/>
  <c r="AK65" i="11"/>
  <c r="AJ65" i="11"/>
  <c r="W65" i="11"/>
  <c r="S74" i="11"/>
  <c r="M74" i="11"/>
  <c r="O74" i="11"/>
  <c r="P74" i="11"/>
  <c r="AP178" i="11"/>
  <c r="AK178" i="11"/>
  <c r="AC178" i="11"/>
  <c r="U178" i="11"/>
  <c r="M178" i="11"/>
  <c r="AO178" i="11"/>
  <c r="AJ178" i="11"/>
  <c r="AB178" i="11"/>
  <c r="T178" i="11"/>
  <c r="L178" i="11"/>
  <c r="AR178" i="11"/>
  <c r="AA178" i="11"/>
  <c r="Q178" i="11"/>
  <c r="AQ178" i="11"/>
  <c r="Z178" i="11"/>
  <c r="P178" i="11"/>
  <c r="AN178" i="11"/>
  <c r="AI178" i="11"/>
  <c r="Y178" i="11"/>
  <c r="O178" i="11"/>
  <c r="AL178" i="11"/>
  <c r="AG178" i="11"/>
  <c r="W178" i="11"/>
  <c r="K178" i="11"/>
  <c r="AH178" i="11"/>
  <c r="N178" i="11"/>
  <c r="AF178" i="11"/>
  <c r="AE178" i="11"/>
  <c r="AS178" i="11"/>
  <c r="AD178" i="11"/>
  <c r="AM178" i="11"/>
  <c r="X178" i="11"/>
  <c r="V178" i="11"/>
  <c r="R178" i="11"/>
  <c r="S178" i="11"/>
  <c r="AN208" i="11"/>
  <c r="AI208" i="11"/>
  <c r="AA208" i="11"/>
  <c r="S208" i="11"/>
  <c r="K208" i="11"/>
  <c r="AM208" i="11"/>
  <c r="AH208" i="11"/>
  <c r="Z208" i="11"/>
  <c r="R208" i="11"/>
  <c r="AP208" i="11"/>
  <c r="AK208" i="11"/>
  <c r="AC208" i="11"/>
  <c r="U208" i="11"/>
  <c r="M208" i="11"/>
  <c r="Y208" i="11"/>
  <c r="N208" i="11"/>
  <c r="X208" i="11"/>
  <c r="L208" i="11"/>
  <c r="AJ208" i="11"/>
  <c r="W208" i="11"/>
  <c r="AO208" i="11"/>
  <c r="AD208" i="11"/>
  <c r="P208" i="11"/>
  <c r="AL208" i="11"/>
  <c r="AB208" i="11"/>
  <c r="O208" i="11"/>
  <c r="AE208" i="11"/>
  <c r="T208" i="11"/>
  <c r="AS208" i="11"/>
  <c r="V208" i="11"/>
  <c r="AR208" i="11"/>
  <c r="Q208" i="11"/>
  <c r="AQ208" i="11"/>
  <c r="AG208" i="11"/>
  <c r="AF208" i="11"/>
  <c r="AL77" i="11"/>
  <c r="AG77" i="11"/>
  <c r="Y77" i="11"/>
  <c r="Q77" i="11"/>
  <c r="AS77" i="11"/>
  <c r="AF77" i="11"/>
  <c r="X77" i="11"/>
  <c r="P77" i="11"/>
  <c r="AR77" i="11"/>
  <c r="AE77" i="11"/>
  <c r="W77" i="11"/>
  <c r="O77" i="11"/>
  <c r="AP77" i="11"/>
  <c r="AK77" i="11"/>
  <c r="AC77" i="11"/>
  <c r="U77" i="11"/>
  <c r="M77" i="11"/>
  <c r="AN77" i="11"/>
  <c r="AI77" i="11"/>
  <c r="AA77" i="11"/>
  <c r="S77" i="11"/>
  <c r="K77" i="11"/>
  <c r="T77" i="11"/>
  <c r="R77" i="11"/>
  <c r="AH77" i="11"/>
  <c r="AQ77" i="11"/>
  <c r="AJ77" i="11"/>
  <c r="N77" i="11"/>
  <c r="L77" i="11"/>
  <c r="AB77" i="11"/>
  <c r="AD77" i="11"/>
  <c r="AO77" i="11"/>
  <c r="Z77" i="11"/>
  <c r="AM77" i="11"/>
  <c r="V77" i="11"/>
  <c r="AL196" i="11"/>
  <c r="AG196" i="11"/>
  <c r="Y196" i="11"/>
  <c r="Q196" i="11"/>
  <c r="AS196" i="11"/>
  <c r="AF196" i="11"/>
  <c r="X196" i="11"/>
  <c r="P196" i="11"/>
  <c r="AR196" i="11"/>
  <c r="AE196" i="11"/>
  <c r="W196" i="11"/>
  <c r="O196" i="11"/>
  <c r="AN196" i="11"/>
  <c r="AI196" i="11"/>
  <c r="AA196" i="11"/>
  <c r="S196" i="11"/>
  <c r="K196" i="11"/>
  <c r="AM196" i="11"/>
  <c r="AH196" i="11"/>
  <c r="Z196" i="11"/>
  <c r="R196" i="11"/>
  <c r="AJ196" i="11"/>
  <c r="M196" i="11"/>
  <c r="AQ196" i="11"/>
  <c r="AC196" i="11"/>
  <c r="AO196" i="11"/>
  <c r="V196" i="11"/>
  <c r="N196" i="11"/>
  <c r="L196" i="11"/>
  <c r="AD196" i="11"/>
  <c r="AB196" i="11"/>
  <c r="U196" i="11"/>
  <c r="T196" i="11"/>
  <c r="AP196" i="11"/>
  <c r="AK196" i="11"/>
  <c r="AM91" i="11"/>
  <c r="AH91" i="11"/>
  <c r="S91" i="11"/>
  <c r="M91" i="11"/>
  <c r="O91" i="11"/>
  <c r="P91" i="11"/>
  <c r="K205" i="11"/>
  <c r="AK205" i="11"/>
  <c r="T205" i="11"/>
  <c r="AM205" i="11"/>
  <c r="Z164" i="11"/>
  <c r="AR164" i="11"/>
  <c r="AM183" i="11"/>
  <c r="AG183" i="11"/>
  <c r="Z183" i="11"/>
  <c r="AM137" i="11"/>
  <c r="AH137" i="11"/>
  <c r="Z137" i="11"/>
  <c r="R137" i="11"/>
  <c r="AL137" i="11"/>
  <c r="AG137" i="11"/>
  <c r="Y137" i="11"/>
  <c r="Q137" i="11"/>
  <c r="AS137" i="11"/>
  <c r="AF137" i="11"/>
  <c r="X137" i="11"/>
  <c r="P137" i="11"/>
  <c r="AR137" i="11"/>
  <c r="AE137" i="11"/>
  <c r="W137" i="11"/>
  <c r="O137" i="11"/>
  <c r="AQ137" i="11"/>
  <c r="AD137" i="11"/>
  <c r="V137" i="11"/>
  <c r="N137" i="11"/>
  <c r="AC137" i="11"/>
  <c r="K137" i="11"/>
  <c r="AP137" i="11"/>
  <c r="AB137" i="11"/>
  <c r="AO137" i="11"/>
  <c r="AA137" i="11"/>
  <c r="T137" i="11"/>
  <c r="AJ137" i="11"/>
  <c r="M137" i="11"/>
  <c r="U137" i="11"/>
  <c r="S137" i="11"/>
  <c r="AN137" i="11"/>
  <c r="L137" i="11"/>
  <c r="AK137" i="11"/>
  <c r="AI137" i="11"/>
  <c r="AM80" i="11"/>
  <c r="R80" i="11"/>
  <c r="AN207" i="11"/>
  <c r="K207" i="11"/>
  <c r="U207" i="11"/>
  <c r="AJ207" i="11"/>
  <c r="W227" i="11"/>
  <c r="AO227" i="11"/>
  <c r="AI227" i="11"/>
  <c r="AC227" i="11"/>
  <c r="AS181" i="11"/>
  <c r="K181" i="11"/>
  <c r="N181" i="11"/>
  <c r="W181" i="11"/>
  <c r="T181" i="11"/>
  <c r="U181" i="11"/>
  <c r="AM172" i="11"/>
  <c r="AQ172" i="11"/>
  <c r="L172" i="11"/>
  <c r="M172" i="11"/>
  <c r="AP231" i="11"/>
  <c r="AK231" i="11"/>
  <c r="AC231" i="11"/>
  <c r="U231" i="11"/>
  <c r="M231" i="11"/>
  <c r="AO231" i="11"/>
  <c r="AJ231" i="11"/>
  <c r="AB231" i="11"/>
  <c r="T231" i="11"/>
  <c r="L231" i="11"/>
  <c r="AN231" i="11"/>
  <c r="AI231" i="11"/>
  <c r="AA231" i="11"/>
  <c r="S231" i="11"/>
  <c r="K231" i="11"/>
  <c r="AR231" i="11"/>
  <c r="AE231" i="11"/>
  <c r="W231" i="11"/>
  <c r="O231" i="11"/>
  <c r="AL231" i="11"/>
  <c r="AG231" i="11"/>
  <c r="Q231" i="11"/>
  <c r="AF231" i="11"/>
  <c r="P231" i="11"/>
  <c r="Z231" i="11"/>
  <c r="AQ231" i="11"/>
  <c r="V231" i="11"/>
  <c r="R231" i="11"/>
  <c r="N231" i="11"/>
  <c r="Y231" i="11"/>
  <c r="X231" i="11"/>
  <c r="AS231" i="11"/>
  <c r="AM231" i="11"/>
  <c r="AH231" i="11"/>
  <c r="AD231" i="11"/>
  <c r="AP165" i="11"/>
  <c r="AK165" i="11"/>
  <c r="AC165" i="11"/>
  <c r="U165" i="11"/>
  <c r="M165" i="11"/>
  <c r="AO165" i="11"/>
  <c r="AJ165" i="11"/>
  <c r="AB165" i="11"/>
  <c r="T165" i="11"/>
  <c r="L165" i="11"/>
  <c r="AN165" i="11"/>
  <c r="AI165" i="11"/>
  <c r="Y165" i="11"/>
  <c r="O165" i="11"/>
  <c r="AL165" i="11"/>
  <c r="AG165" i="11"/>
  <c r="W165" i="11"/>
  <c r="K165" i="11"/>
  <c r="V165" i="11"/>
  <c r="AH165" i="11"/>
  <c r="S165" i="11"/>
  <c r="AF165" i="11"/>
  <c r="R165" i="11"/>
  <c r="AE165" i="11"/>
  <c r="Q165" i="11"/>
  <c r="AS165" i="11"/>
  <c r="AD165" i="11"/>
  <c r="P165" i="11"/>
  <c r="AQ165" i="11"/>
  <c r="AA165" i="11"/>
  <c r="AM165" i="11"/>
  <c r="Z165" i="11"/>
  <c r="X165" i="11"/>
  <c r="AR165" i="11"/>
  <c r="N165" i="11"/>
  <c r="AP174" i="11"/>
  <c r="AK174" i="11"/>
  <c r="AC174" i="11"/>
  <c r="U174" i="11"/>
  <c r="M174" i="11"/>
  <c r="AO174" i="11"/>
  <c r="AJ174" i="11"/>
  <c r="AB174" i="11"/>
  <c r="T174" i="11"/>
  <c r="L174" i="11"/>
  <c r="AR174" i="11"/>
  <c r="AA174" i="11"/>
  <c r="Q174" i="11"/>
  <c r="AN174" i="11"/>
  <c r="AI174" i="11"/>
  <c r="Y174" i="11"/>
  <c r="O174" i="11"/>
  <c r="AL174" i="11"/>
  <c r="AG174" i="11"/>
  <c r="W174" i="11"/>
  <c r="K174" i="11"/>
  <c r="V174" i="11"/>
  <c r="AS174" i="11"/>
  <c r="S174" i="11"/>
  <c r="AQ174" i="11"/>
  <c r="AH174" i="11"/>
  <c r="R174" i="11"/>
  <c r="AM174" i="11"/>
  <c r="AF174" i="11"/>
  <c r="P174" i="11"/>
  <c r="AE174" i="11"/>
  <c r="N174" i="11"/>
  <c r="AD174" i="11"/>
  <c r="X174" i="11"/>
  <c r="Z174" i="11"/>
  <c r="AL103" i="11"/>
  <c r="AG103" i="11"/>
  <c r="Y103" i="11"/>
  <c r="Q103" i="11"/>
  <c r="AS103" i="11"/>
  <c r="AF103" i="11"/>
  <c r="X103" i="11"/>
  <c r="P103" i="11"/>
  <c r="AR103" i="11"/>
  <c r="AE103" i="11"/>
  <c r="W103" i="11"/>
  <c r="O103" i="11"/>
  <c r="AP103" i="11"/>
  <c r="AK103" i="11"/>
  <c r="AC103" i="11"/>
  <c r="U103" i="11"/>
  <c r="M103" i="11"/>
  <c r="AN103" i="11"/>
  <c r="AI103" i="11"/>
  <c r="AA103" i="11"/>
  <c r="S103" i="11"/>
  <c r="K103" i="11"/>
  <c r="AO103" i="11"/>
  <c r="Z103" i="11"/>
  <c r="AH103" i="11"/>
  <c r="AM103" i="11"/>
  <c r="V103" i="11"/>
  <c r="R103" i="11"/>
  <c r="T103" i="11"/>
  <c r="AJ103" i="11"/>
  <c r="N103" i="11"/>
  <c r="L103" i="11"/>
  <c r="AD103" i="11"/>
  <c r="AQ103" i="11"/>
  <c r="AB103" i="11"/>
  <c r="AN190" i="11"/>
  <c r="AI190" i="11"/>
  <c r="AA190" i="11"/>
  <c r="S190" i="11"/>
  <c r="K190" i="11"/>
  <c r="AM190" i="11"/>
  <c r="AH190" i="11"/>
  <c r="Z190" i="11"/>
  <c r="R190" i="11"/>
  <c r="AL190" i="11"/>
  <c r="AG190" i="11"/>
  <c r="Y190" i="11"/>
  <c r="Q190" i="11"/>
  <c r="AP190" i="11"/>
  <c r="AK190" i="11"/>
  <c r="AC190" i="11"/>
  <c r="U190" i="11"/>
  <c r="M190" i="11"/>
  <c r="AO190" i="11"/>
  <c r="AJ190" i="11"/>
  <c r="AB190" i="11"/>
  <c r="T190" i="11"/>
  <c r="AQ190" i="11"/>
  <c r="X190" i="11"/>
  <c r="AE190" i="11"/>
  <c r="AD190" i="11"/>
  <c r="AS190" i="11"/>
  <c r="W190" i="11"/>
  <c r="P190" i="11"/>
  <c r="AF190" i="11"/>
  <c r="AR190" i="11"/>
  <c r="V190" i="11"/>
  <c r="O190" i="11"/>
  <c r="N190" i="11"/>
  <c r="L190" i="11"/>
  <c r="AA94" i="11"/>
  <c r="U94" i="11"/>
  <c r="W94" i="11"/>
  <c r="X94" i="11"/>
  <c r="Y94" i="11"/>
  <c r="Y160" i="11"/>
  <c r="AL126" i="11"/>
  <c r="AG126" i="11"/>
  <c r="Y126" i="11"/>
  <c r="Q126" i="11"/>
  <c r="AM126" i="11"/>
  <c r="AC126" i="11"/>
  <c r="T126" i="11"/>
  <c r="K126" i="11"/>
  <c r="AK126" i="11"/>
  <c r="AB126" i="11"/>
  <c r="S126" i="11"/>
  <c r="AS126" i="11"/>
  <c r="AJ126" i="11"/>
  <c r="AA126" i="11"/>
  <c r="R126" i="11"/>
  <c r="AQ126" i="11"/>
  <c r="AH126" i="11"/>
  <c r="X126" i="11"/>
  <c r="O126" i="11"/>
  <c r="AO126" i="11"/>
  <c r="AE126" i="11"/>
  <c r="V126" i="11"/>
  <c r="M126" i="11"/>
  <c r="AR126" i="11"/>
  <c r="W126" i="11"/>
  <c r="N126" i="11"/>
  <c r="AP126" i="11"/>
  <c r="U126" i="11"/>
  <c r="AN126" i="11"/>
  <c r="P126" i="11"/>
  <c r="AI126" i="11"/>
  <c r="L126" i="11"/>
  <c r="AF126" i="11"/>
  <c r="AD126" i="11"/>
  <c r="Z126" i="11"/>
  <c r="AP192" i="11"/>
  <c r="AK192" i="11"/>
  <c r="AC192" i="11"/>
  <c r="U192" i="11"/>
  <c r="M192" i="11"/>
  <c r="AO192" i="11"/>
  <c r="AJ192" i="11"/>
  <c r="AB192" i="11"/>
  <c r="T192" i="11"/>
  <c r="L192" i="11"/>
  <c r="AN192" i="11"/>
  <c r="AI192" i="11"/>
  <c r="AA192" i="11"/>
  <c r="S192" i="11"/>
  <c r="K192" i="11"/>
  <c r="AR192" i="11"/>
  <c r="AE192" i="11"/>
  <c r="W192" i="11"/>
  <c r="O192" i="11"/>
  <c r="AQ192" i="11"/>
  <c r="AD192" i="11"/>
  <c r="V192" i="11"/>
  <c r="N192" i="11"/>
  <c r="AS192" i="11"/>
  <c r="Z192" i="11"/>
  <c r="AL192" i="11"/>
  <c r="X192" i="11"/>
  <c r="R192" i="11"/>
  <c r="AM192" i="11"/>
  <c r="Q192" i="11"/>
  <c r="AH192" i="11"/>
  <c r="AG192" i="11"/>
  <c r="AF192" i="11"/>
  <c r="Y192" i="11"/>
  <c r="P192" i="11"/>
  <c r="AM160" i="11"/>
  <c r="AH85" i="11"/>
  <c r="AK85" i="11"/>
  <c r="AL93" i="11"/>
  <c r="AG93" i="11"/>
  <c r="Y93" i="11"/>
  <c r="Q93" i="11"/>
  <c r="AS93" i="11"/>
  <c r="AF93" i="11"/>
  <c r="X93" i="11"/>
  <c r="P93" i="11"/>
  <c r="AR93" i="11"/>
  <c r="AE93" i="11"/>
  <c r="W93" i="11"/>
  <c r="O93" i="11"/>
  <c r="AP93" i="11"/>
  <c r="AK93" i="11"/>
  <c r="AC93" i="11"/>
  <c r="U93" i="11"/>
  <c r="M93" i="11"/>
  <c r="AN93" i="11"/>
  <c r="AI93" i="11"/>
  <c r="AA93" i="11"/>
  <c r="S93" i="11"/>
  <c r="K93" i="11"/>
  <c r="T93" i="11"/>
  <c r="R93" i="11"/>
  <c r="AH93" i="11"/>
  <c r="AQ93" i="11"/>
  <c r="AJ93" i="11"/>
  <c r="N93" i="11"/>
  <c r="L93" i="11"/>
  <c r="AB93" i="11"/>
  <c r="AD93" i="11"/>
  <c r="AO93" i="11"/>
  <c r="Z93" i="11"/>
  <c r="AM93" i="11"/>
  <c r="V93" i="11"/>
  <c r="AL101" i="11"/>
  <c r="AG101" i="11"/>
  <c r="Y101" i="11"/>
  <c r="Q101" i="11"/>
  <c r="AS101" i="11"/>
  <c r="AF101" i="11"/>
  <c r="X101" i="11"/>
  <c r="P101" i="11"/>
  <c r="AR101" i="11"/>
  <c r="AE101" i="11"/>
  <c r="W101" i="11"/>
  <c r="O101" i="11"/>
  <c r="AP101" i="11"/>
  <c r="AK101" i="11"/>
  <c r="AC101" i="11"/>
  <c r="U101" i="11"/>
  <c r="M101" i="11"/>
  <c r="AN101" i="11"/>
  <c r="AI101" i="11"/>
  <c r="AA101" i="11"/>
  <c r="S101" i="11"/>
  <c r="K101" i="11"/>
  <c r="T101" i="11"/>
  <c r="AH101" i="11"/>
  <c r="AB101" i="11"/>
  <c r="R101" i="11"/>
  <c r="AJ101" i="11"/>
  <c r="N101" i="11"/>
  <c r="L101" i="11"/>
  <c r="AD101" i="11"/>
  <c r="AQ101" i="11"/>
  <c r="AO101" i="11"/>
  <c r="Z101" i="11"/>
  <c r="AM101" i="11"/>
  <c r="V101" i="11"/>
  <c r="T142" i="11"/>
  <c r="AM136" i="11"/>
  <c r="AH136" i="11"/>
  <c r="Z136" i="11"/>
  <c r="R136" i="11"/>
  <c r="AL136" i="11"/>
  <c r="AG136" i="11"/>
  <c r="Y136" i="11"/>
  <c r="Q136" i="11"/>
  <c r="AS136" i="11"/>
  <c r="AF136" i="11"/>
  <c r="X136" i="11"/>
  <c r="P136" i="11"/>
  <c r="AR136" i="11"/>
  <c r="AE136" i="11"/>
  <c r="W136" i="11"/>
  <c r="O136" i="11"/>
  <c r="AQ136" i="11"/>
  <c r="AD136" i="11"/>
  <c r="V136" i="11"/>
  <c r="N136" i="11"/>
  <c r="T136" i="11"/>
  <c r="AK136" i="11"/>
  <c r="S136" i="11"/>
  <c r="AJ136" i="11"/>
  <c r="M136" i="11"/>
  <c r="AC136" i="11"/>
  <c r="K136" i="11"/>
  <c r="AO136" i="11"/>
  <c r="AA136" i="11"/>
  <c r="AI136" i="11"/>
  <c r="AB136" i="11"/>
  <c r="U136" i="11"/>
  <c r="AP136" i="11"/>
  <c r="L136" i="11"/>
  <c r="AN136" i="11"/>
  <c r="AL81" i="11"/>
  <c r="AG81" i="11"/>
  <c r="Y81" i="11"/>
  <c r="Q81" i="11"/>
  <c r="AS81" i="11"/>
  <c r="AF81" i="11"/>
  <c r="X81" i="11"/>
  <c r="P81" i="11"/>
  <c r="AR81" i="11"/>
  <c r="AE81" i="11"/>
  <c r="W81" i="11"/>
  <c r="O81" i="11"/>
  <c r="AP81" i="11"/>
  <c r="AK81" i="11"/>
  <c r="AC81" i="11"/>
  <c r="U81" i="11"/>
  <c r="M81" i="11"/>
  <c r="AN81" i="11"/>
  <c r="AI81" i="11"/>
  <c r="AA81" i="11"/>
  <c r="S81" i="11"/>
  <c r="K81" i="11"/>
  <c r="AD81" i="11"/>
  <c r="AQ81" i="11"/>
  <c r="AB81" i="11"/>
  <c r="V81" i="11"/>
  <c r="AO81" i="11"/>
  <c r="Z81" i="11"/>
  <c r="AM81" i="11"/>
  <c r="T81" i="11"/>
  <c r="R81" i="11"/>
  <c r="AJ81" i="11"/>
  <c r="N81" i="11"/>
  <c r="AH81" i="11"/>
  <c r="L81" i="11"/>
  <c r="R72" i="11"/>
  <c r="AN72" i="11"/>
  <c r="AE200" i="11"/>
  <c r="AL200" i="11"/>
  <c r="Y200" i="11"/>
  <c r="AG67" i="11"/>
  <c r="AI143" i="11"/>
  <c r="AM187" i="11"/>
  <c r="P65" i="11"/>
  <c r="AD65" i="11"/>
  <c r="AO225" i="11"/>
  <c r="AJ225" i="11"/>
  <c r="AB225" i="11"/>
  <c r="T225" i="11"/>
  <c r="L225" i="11"/>
  <c r="AN225" i="11"/>
  <c r="AI225" i="11"/>
  <c r="AA225" i="11"/>
  <c r="S225" i="11"/>
  <c r="K225" i="11"/>
  <c r="AL225" i="11"/>
  <c r="AG225" i="11"/>
  <c r="Y225" i="11"/>
  <c r="Q225" i="11"/>
  <c r="AQ225" i="11"/>
  <c r="AD225" i="11"/>
  <c r="V225" i="11"/>
  <c r="N225" i="11"/>
  <c r="AF225" i="11"/>
  <c r="P225" i="11"/>
  <c r="AE225" i="11"/>
  <c r="O225" i="11"/>
  <c r="AC225" i="11"/>
  <c r="M225" i="11"/>
  <c r="AP225" i="11"/>
  <c r="AK225" i="11"/>
  <c r="U225" i="11"/>
  <c r="AM225" i="11"/>
  <c r="AH225" i="11"/>
  <c r="R225" i="11"/>
  <c r="AR225" i="11"/>
  <c r="X225" i="11"/>
  <c r="Z225" i="11"/>
  <c r="AS225" i="11"/>
  <c r="W225" i="11"/>
  <c r="N91" i="11"/>
  <c r="AD205" i="11"/>
  <c r="V164" i="11"/>
  <c r="O164" i="11"/>
  <c r="U164" i="11"/>
  <c r="R183" i="11"/>
  <c r="L183" i="11"/>
  <c r="AR59" i="11"/>
  <c r="AE59" i="11"/>
  <c r="W59" i="11"/>
  <c r="O59" i="11"/>
  <c r="AJ59" i="11"/>
  <c r="AQ59" i="11"/>
  <c r="AD59" i="11"/>
  <c r="V59" i="11"/>
  <c r="N59" i="11"/>
  <c r="U59" i="11"/>
  <c r="AO59" i="11"/>
  <c r="T59" i="11"/>
  <c r="AP59" i="11"/>
  <c r="AK59" i="11"/>
  <c r="AC59" i="11"/>
  <c r="M59" i="11"/>
  <c r="AB59" i="11"/>
  <c r="L59" i="11"/>
  <c r="AN59" i="11"/>
  <c r="AI59" i="11"/>
  <c r="AA59" i="11"/>
  <c r="S59" i="11"/>
  <c r="K59" i="11"/>
  <c r="AL59" i="11"/>
  <c r="AG59" i="11"/>
  <c r="Y59" i="11"/>
  <c r="Q59" i="11"/>
  <c r="AM59" i="11"/>
  <c r="AH59" i="11"/>
  <c r="AF59" i="11"/>
  <c r="Z59" i="11"/>
  <c r="R59" i="11"/>
  <c r="P59" i="11"/>
  <c r="X59" i="11"/>
  <c r="AS59" i="11"/>
  <c r="AL199" i="11"/>
  <c r="AG199" i="11"/>
  <c r="Y199" i="11"/>
  <c r="Q199" i="11"/>
  <c r="AO199" i="11"/>
  <c r="AK199" i="11"/>
  <c r="AB199" i="11"/>
  <c r="S199" i="11"/>
  <c r="AJ199" i="11"/>
  <c r="AA199" i="11"/>
  <c r="R199" i="11"/>
  <c r="AS199" i="11"/>
  <c r="AI199" i="11"/>
  <c r="Z199" i="11"/>
  <c r="P199" i="11"/>
  <c r="AN199" i="11"/>
  <c r="AD199" i="11"/>
  <c r="U199" i="11"/>
  <c r="L199" i="11"/>
  <c r="AM199" i="11"/>
  <c r="AC199" i="11"/>
  <c r="T199" i="11"/>
  <c r="K199" i="11"/>
  <c r="AQ199" i="11"/>
  <c r="V199" i="11"/>
  <c r="N199" i="11"/>
  <c r="AF199" i="11"/>
  <c r="AH199" i="11"/>
  <c r="AR199" i="11"/>
  <c r="AE199" i="11"/>
  <c r="W199" i="11"/>
  <c r="X199" i="11"/>
  <c r="O199" i="11"/>
  <c r="M199" i="11"/>
  <c r="AP199" i="11"/>
  <c r="AJ80" i="11"/>
  <c r="O80" i="11"/>
  <c r="AS227" i="11"/>
  <c r="AL181" i="11"/>
  <c r="AS172" i="11"/>
  <c r="AS228" i="11"/>
  <c r="AO228" i="11"/>
  <c r="AJ228" i="11"/>
  <c r="AB228" i="11"/>
  <c r="T228" i="11"/>
  <c r="L228" i="11"/>
  <c r="AP228" i="11"/>
  <c r="AF228" i="11"/>
  <c r="W228" i="11"/>
  <c r="N228" i="11"/>
  <c r="AN228" i="11"/>
  <c r="AE228" i="11"/>
  <c r="V228" i="11"/>
  <c r="M228" i="11"/>
  <c r="AL228" i="11"/>
  <c r="AC228" i="11"/>
  <c r="S228" i="11"/>
  <c r="AR228" i="11"/>
  <c r="AH228" i="11"/>
  <c r="Y228" i="11"/>
  <c r="P228" i="11"/>
  <c r="AI228" i="11"/>
  <c r="Q228" i="11"/>
  <c r="AQ228" i="11"/>
  <c r="AG228" i="11"/>
  <c r="O228" i="11"/>
  <c r="AM228" i="11"/>
  <c r="AD228" i="11"/>
  <c r="K228" i="11"/>
  <c r="U228" i="11"/>
  <c r="AK228" i="11"/>
  <c r="R228" i="11"/>
  <c r="Z228" i="11"/>
  <c r="AA228" i="11"/>
  <c r="X228" i="11"/>
  <c r="AR54" i="11"/>
  <c r="AE54" i="11"/>
  <c r="W54" i="11"/>
  <c r="O54" i="11"/>
  <c r="C10" i="11" s="1"/>
  <c r="U54" i="11"/>
  <c r="AJ54" i="11"/>
  <c r="T54" i="11"/>
  <c r="AQ54" i="11"/>
  <c r="AD54" i="11"/>
  <c r="V54" i="11"/>
  <c r="N54" i="11"/>
  <c r="AK54" i="11"/>
  <c r="M54" i="11"/>
  <c r="AB54" i="11"/>
  <c r="L54" i="11"/>
  <c r="AP54" i="11"/>
  <c r="AC54" i="11"/>
  <c r="AO54" i="11"/>
  <c r="AN54" i="11"/>
  <c r="C38" i="11" s="1"/>
  <c r="AI54" i="11"/>
  <c r="C32" i="11" s="1"/>
  <c r="AA54" i="11"/>
  <c r="C24" i="11" s="1"/>
  <c r="S54" i="11"/>
  <c r="K54" i="11"/>
  <c r="AL54" i="11"/>
  <c r="C36" i="11" s="1"/>
  <c r="AG54" i="11"/>
  <c r="Y54" i="11"/>
  <c r="C21" i="11" s="1"/>
  <c r="Q54" i="11"/>
  <c r="AF54" i="11"/>
  <c r="P54" i="11"/>
  <c r="C11" i="11" s="1"/>
  <c r="X54" i="11"/>
  <c r="C20" i="11" s="1"/>
  <c r="R54" i="11"/>
  <c r="AS54" i="11"/>
  <c r="C44" i="11" s="1"/>
  <c r="AM54" i="11"/>
  <c r="AH54" i="11"/>
  <c r="Z54" i="11"/>
  <c r="AH94" i="11"/>
  <c r="AP210" i="11"/>
  <c r="AK210" i="11"/>
  <c r="AC210" i="11"/>
  <c r="U210" i="11"/>
  <c r="M210" i="11"/>
  <c r="AO210" i="11"/>
  <c r="AJ210" i="11"/>
  <c r="AB210" i="11"/>
  <c r="T210" i="11"/>
  <c r="L210" i="11"/>
  <c r="AM210" i="11"/>
  <c r="AH210" i="11"/>
  <c r="Z210" i="11"/>
  <c r="R210" i="11"/>
  <c r="AR210" i="11"/>
  <c r="AE210" i="11"/>
  <c r="W210" i="11"/>
  <c r="O210" i="11"/>
  <c r="Y210" i="11"/>
  <c r="AS210" i="11"/>
  <c r="X210" i="11"/>
  <c r="AQ210" i="11"/>
  <c r="V210" i="11"/>
  <c r="AD210" i="11"/>
  <c r="N210" i="11"/>
  <c r="AA210" i="11"/>
  <c r="K210" i="11"/>
  <c r="AN210" i="11"/>
  <c r="AF210" i="11"/>
  <c r="Q210" i="11"/>
  <c r="AI210" i="11"/>
  <c r="AG210" i="11"/>
  <c r="P210" i="11"/>
  <c r="S210" i="11"/>
  <c r="AL210" i="11"/>
  <c r="W232" i="11"/>
  <c r="L232" i="11"/>
  <c r="AL142" i="11"/>
  <c r="AL125" i="11"/>
  <c r="AG125" i="11"/>
  <c r="Y125" i="11"/>
  <c r="Q125" i="11"/>
  <c r="AK125" i="11"/>
  <c r="AB125" i="11"/>
  <c r="S125" i="11"/>
  <c r="AS125" i="11"/>
  <c r="AJ125" i="11"/>
  <c r="AA125" i="11"/>
  <c r="R125" i="11"/>
  <c r="AR125" i="11"/>
  <c r="AI125" i="11"/>
  <c r="Z125" i="11"/>
  <c r="P125" i="11"/>
  <c r="AP125" i="11"/>
  <c r="AF125" i="11"/>
  <c r="W125" i="11"/>
  <c r="N125" i="11"/>
  <c r="AN125" i="11"/>
  <c r="AD125" i="11"/>
  <c r="U125" i="11"/>
  <c r="L125" i="11"/>
  <c r="AM125" i="11"/>
  <c r="O125" i="11"/>
  <c r="AE125" i="11"/>
  <c r="M125" i="11"/>
  <c r="AH125" i="11"/>
  <c r="K125" i="11"/>
  <c r="AC125" i="11"/>
  <c r="X125" i="11"/>
  <c r="AQ125" i="11"/>
  <c r="V125" i="11"/>
  <c r="AO125" i="11"/>
  <c r="T125" i="11"/>
  <c r="AP176" i="11"/>
  <c r="AK176" i="11"/>
  <c r="AC176" i="11"/>
  <c r="U176" i="11"/>
  <c r="M176" i="11"/>
  <c r="AO176" i="11"/>
  <c r="AJ176" i="11"/>
  <c r="AB176" i="11"/>
  <c r="T176" i="11"/>
  <c r="L176" i="11"/>
  <c r="AL176" i="11"/>
  <c r="AG176" i="11"/>
  <c r="W176" i="11"/>
  <c r="K176" i="11"/>
  <c r="AE176" i="11"/>
  <c r="S176" i="11"/>
  <c r="AR176" i="11"/>
  <c r="AA176" i="11"/>
  <c r="Q176" i="11"/>
  <c r="X176" i="11"/>
  <c r="AS176" i="11"/>
  <c r="V176" i="11"/>
  <c r="AQ176" i="11"/>
  <c r="AI176" i="11"/>
  <c r="R176" i="11"/>
  <c r="AN176" i="11"/>
  <c r="AH176" i="11"/>
  <c r="P176" i="11"/>
  <c r="AM176" i="11"/>
  <c r="AF176" i="11"/>
  <c r="O176" i="11"/>
  <c r="AD176" i="11"/>
  <c r="Z176" i="11"/>
  <c r="Y176" i="11"/>
  <c r="N176" i="11"/>
  <c r="AP72" i="11"/>
  <c r="AR72" i="11"/>
  <c r="AJ200" i="11"/>
  <c r="W67" i="11"/>
  <c r="N143" i="11"/>
  <c r="R143" i="11"/>
  <c r="AQ187" i="11"/>
  <c r="AH65" i="11"/>
  <c r="AD74" i="11"/>
  <c r="AP150" i="11"/>
  <c r="AK150" i="11"/>
  <c r="AC150" i="11"/>
  <c r="U150" i="11"/>
  <c r="M150" i="11"/>
  <c r="AM150" i="11"/>
  <c r="AD150" i="11"/>
  <c r="T150" i="11"/>
  <c r="K150" i="11"/>
  <c r="AL150" i="11"/>
  <c r="AB150" i="11"/>
  <c r="S150" i="11"/>
  <c r="AJ150" i="11"/>
  <c r="AA150" i="11"/>
  <c r="R150" i="11"/>
  <c r="AS150" i="11"/>
  <c r="AI150" i="11"/>
  <c r="Z150" i="11"/>
  <c r="Q150" i="11"/>
  <c r="AR150" i="11"/>
  <c r="AH150" i="11"/>
  <c r="Y150" i="11"/>
  <c r="P150" i="11"/>
  <c r="AO150" i="11"/>
  <c r="V150" i="11"/>
  <c r="AN150" i="11"/>
  <c r="O150" i="11"/>
  <c r="N150" i="11"/>
  <c r="AF150" i="11"/>
  <c r="X150" i="11"/>
  <c r="AE150" i="11"/>
  <c r="AQ150" i="11"/>
  <c r="W150" i="11"/>
  <c r="L150" i="11"/>
  <c r="AG150" i="11"/>
  <c r="AR61" i="11"/>
  <c r="AE61" i="11"/>
  <c r="W61" i="11"/>
  <c r="O61" i="11"/>
  <c r="AJ61" i="11"/>
  <c r="L61" i="11"/>
  <c r="AH61" i="11"/>
  <c r="AQ61" i="11"/>
  <c r="AD61" i="11"/>
  <c r="V61" i="11"/>
  <c r="N61" i="11"/>
  <c r="T61" i="11"/>
  <c r="AM61" i="11"/>
  <c r="AP61" i="11"/>
  <c r="AK61" i="11"/>
  <c r="AC61" i="11"/>
  <c r="U61" i="11"/>
  <c r="M61" i="11"/>
  <c r="AO61" i="11"/>
  <c r="AB61" i="11"/>
  <c r="Z61" i="11"/>
  <c r="AN61" i="11"/>
  <c r="AI61" i="11"/>
  <c r="AA61" i="11"/>
  <c r="S61" i="11"/>
  <c r="K61" i="11"/>
  <c r="R61" i="11"/>
  <c r="AL61" i="11"/>
  <c r="AG61" i="11"/>
  <c r="Y61" i="11"/>
  <c r="Q61" i="11"/>
  <c r="X61" i="11"/>
  <c r="P61" i="11"/>
  <c r="AS61" i="11"/>
  <c r="AF61" i="11"/>
  <c r="AR194" i="11"/>
  <c r="AE194" i="11"/>
  <c r="W194" i="11"/>
  <c r="O194" i="11"/>
  <c r="AQ194" i="11"/>
  <c r="AD194" i="11"/>
  <c r="V194" i="11"/>
  <c r="N194" i="11"/>
  <c r="AP194" i="11"/>
  <c r="AK194" i="11"/>
  <c r="AC194" i="11"/>
  <c r="U194" i="11"/>
  <c r="M194" i="11"/>
  <c r="AL194" i="11"/>
  <c r="AG194" i="11"/>
  <c r="Y194" i="11"/>
  <c r="Q194" i="11"/>
  <c r="AS194" i="11"/>
  <c r="AF194" i="11"/>
  <c r="X194" i="11"/>
  <c r="P194" i="11"/>
  <c r="AB194" i="11"/>
  <c r="AN194" i="11"/>
  <c r="Z194" i="11"/>
  <c r="AA194" i="11"/>
  <c r="T194" i="11"/>
  <c r="S194" i="11"/>
  <c r="AO194" i="11"/>
  <c r="L194" i="11"/>
  <c r="AJ194" i="11"/>
  <c r="AI194" i="11"/>
  <c r="AH194" i="11"/>
  <c r="AM194" i="11"/>
  <c r="R194" i="11"/>
  <c r="K194" i="11"/>
  <c r="U205" i="11"/>
  <c r="W164" i="11"/>
  <c r="AI183" i="11"/>
  <c r="U183" i="11"/>
  <c r="AM128" i="11"/>
  <c r="AH128" i="11"/>
  <c r="Z128" i="11"/>
  <c r="R128" i="11"/>
  <c r="AL128" i="11"/>
  <c r="AG128" i="11"/>
  <c r="Y128" i="11"/>
  <c r="Q128" i="11"/>
  <c r="AP128" i="11"/>
  <c r="AK128" i="11"/>
  <c r="AA128" i="11"/>
  <c r="O128" i="11"/>
  <c r="AO128" i="11"/>
  <c r="AJ128" i="11"/>
  <c r="X128" i="11"/>
  <c r="N128" i="11"/>
  <c r="AN128" i="11"/>
  <c r="AI128" i="11"/>
  <c r="W128" i="11"/>
  <c r="M128" i="11"/>
  <c r="AE128" i="11"/>
  <c r="U128" i="11"/>
  <c r="K128" i="11"/>
  <c r="AR128" i="11"/>
  <c r="AC128" i="11"/>
  <c r="S128" i="11"/>
  <c r="AF128" i="11"/>
  <c r="AD128" i="11"/>
  <c r="V128" i="11"/>
  <c r="AB128" i="11"/>
  <c r="T128" i="11"/>
  <c r="AS128" i="11"/>
  <c r="P128" i="11"/>
  <c r="AQ128" i="11"/>
  <c r="L128" i="11"/>
  <c r="AA80" i="11"/>
  <c r="Y80" i="11"/>
  <c r="L207" i="11"/>
  <c r="O227" i="11"/>
  <c r="Q172" i="11"/>
  <c r="AR212" i="11"/>
  <c r="AE212" i="11"/>
  <c r="W212" i="11"/>
  <c r="O212" i="11"/>
  <c r="AQ212" i="11"/>
  <c r="AD212" i="11"/>
  <c r="V212" i="11"/>
  <c r="N212" i="11"/>
  <c r="AO212" i="11"/>
  <c r="AJ212" i="11"/>
  <c r="AB212" i="11"/>
  <c r="T212" i="11"/>
  <c r="L212" i="11"/>
  <c r="AL212" i="11"/>
  <c r="AG212" i="11"/>
  <c r="Y212" i="11"/>
  <c r="Q212" i="11"/>
  <c r="AS212" i="11"/>
  <c r="X212" i="11"/>
  <c r="AP212" i="11"/>
  <c r="AK212" i="11"/>
  <c r="U212" i="11"/>
  <c r="AN212" i="11"/>
  <c r="AI212" i="11"/>
  <c r="S212" i="11"/>
  <c r="AA212" i="11"/>
  <c r="K212" i="11"/>
  <c r="Z212" i="11"/>
  <c r="AF212" i="11"/>
  <c r="R212" i="11"/>
  <c r="AH212" i="11"/>
  <c r="AC212" i="11"/>
  <c r="P212" i="11"/>
  <c r="AM212" i="11"/>
  <c r="M212" i="11"/>
  <c r="AP168" i="11"/>
  <c r="AK168" i="11"/>
  <c r="AC168" i="11"/>
  <c r="U168" i="11"/>
  <c r="M168" i="11"/>
  <c r="AO168" i="11"/>
  <c r="AJ168" i="11"/>
  <c r="AB168" i="11"/>
  <c r="T168" i="11"/>
  <c r="L168" i="11"/>
  <c r="AL168" i="11"/>
  <c r="AG168" i="11"/>
  <c r="W168" i="11"/>
  <c r="K168" i="11"/>
  <c r="AE168" i="11"/>
  <c r="S168" i="11"/>
  <c r="AQ168" i="11"/>
  <c r="Z168" i="11"/>
  <c r="N168" i="11"/>
  <c r="AN168" i="11"/>
  <c r="Y168" i="11"/>
  <c r="AM168" i="11"/>
  <c r="X168" i="11"/>
  <c r="AI168" i="11"/>
  <c r="V168" i="11"/>
  <c r="AH168" i="11"/>
  <c r="R168" i="11"/>
  <c r="AR168" i="11"/>
  <c r="AD168" i="11"/>
  <c r="AA168" i="11"/>
  <c r="Q168" i="11"/>
  <c r="O168" i="11"/>
  <c r="AF168" i="11"/>
  <c r="P168" i="11"/>
  <c r="AS168" i="11"/>
  <c r="AL113" i="11"/>
  <c r="AG113" i="11"/>
  <c r="Y113" i="11"/>
  <c r="Q113" i="11"/>
  <c r="AS113" i="11"/>
  <c r="AF113" i="11"/>
  <c r="X113" i="11"/>
  <c r="P113" i="11"/>
  <c r="AR113" i="11"/>
  <c r="AE113" i="11"/>
  <c r="W113" i="11"/>
  <c r="O113" i="11"/>
  <c r="AP113" i="11"/>
  <c r="AK113" i="11"/>
  <c r="AC113" i="11"/>
  <c r="U113" i="11"/>
  <c r="M113" i="11"/>
  <c r="AN113" i="11"/>
  <c r="AI113" i="11"/>
  <c r="AA113" i="11"/>
  <c r="S113" i="11"/>
  <c r="K113" i="11"/>
  <c r="AD113" i="11"/>
  <c r="AM113" i="11"/>
  <c r="R113" i="11"/>
  <c r="AQ113" i="11"/>
  <c r="AB113" i="11"/>
  <c r="AO113" i="11"/>
  <c r="Z113" i="11"/>
  <c r="V113" i="11"/>
  <c r="T113" i="11"/>
  <c r="AJ113" i="11"/>
  <c r="N113" i="11"/>
  <c r="AH113" i="11"/>
  <c r="L113" i="11"/>
  <c r="AF216" i="11"/>
  <c r="AH216" i="11"/>
  <c r="AA216" i="11"/>
  <c r="Z160" i="11"/>
  <c r="M160" i="11"/>
  <c r="R85" i="11"/>
  <c r="AR85" i="11"/>
  <c r="AS85" i="11"/>
  <c r="AL127" i="11"/>
  <c r="AG127" i="11"/>
  <c r="Y127" i="11"/>
  <c r="Q127" i="11"/>
  <c r="AN127" i="11"/>
  <c r="AD127" i="11"/>
  <c r="U127" i="11"/>
  <c r="L127" i="11"/>
  <c r="AM127" i="11"/>
  <c r="AC127" i="11"/>
  <c r="T127" i="11"/>
  <c r="K127" i="11"/>
  <c r="AK127" i="11"/>
  <c r="AB127" i="11"/>
  <c r="S127" i="11"/>
  <c r="AR127" i="11"/>
  <c r="AI127" i="11"/>
  <c r="Z127" i="11"/>
  <c r="P127" i="11"/>
  <c r="AP127" i="11"/>
  <c r="AF127" i="11"/>
  <c r="W127" i="11"/>
  <c r="N127" i="11"/>
  <c r="AH127" i="11"/>
  <c r="AE127" i="11"/>
  <c r="X127" i="11"/>
  <c r="AA127" i="11"/>
  <c r="AS127" i="11"/>
  <c r="AQ127" i="11"/>
  <c r="V127" i="11"/>
  <c r="AO127" i="11"/>
  <c r="R127" i="11"/>
  <c r="O127" i="11"/>
  <c r="AJ127" i="11"/>
  <c r="M127" i="11"/>
  <c r="AP180" i="11"/>
  <c r="AK180" i="11"/>
  <c r="AC180" i="11"/>
  <c r="U180" i="11"/>
  <c r="M180" i="11"/>
  <c r="AO180" i="11"/>
  <c r="AJ180" i="11"/>
  <c r="AB180" i="11"/>
  <c r="T180" i="11"/>
  <c r="L180" i="11"/>
  <c r="AR180" i="11"/>
  <c r="AE180" i="11"/>
  <c r="W180" i="11"/>
  <c r="O180" i="11"/>
  <c r="Y180" i="11"/>
  <c r="K180" i="11"/>
  <c r="AI180" i="11"/>
  <c r="X180" i="11"/>
  <c r="AH180" i="11"/>
  <c r="V180" i="11"/>
  <c r="AQ180" i="11"/>
  <c r="AF180" i="11"/>
  <c r="R180" i="11"/>
  <c r="AS180" i="11"/>
  <c r="S180" i="11"/>
  <c r="AN180" i="11"/>
  <c r="Q180" i="11"/>
  <c r="AM180" i="11"/>
  <c r="P180" i="11"/>
  <c r="AL180" i="11"/>
  <c r="N180" i="11"/>
  <c r="AG180" i="11"/>
  <c r="AD180" i="11"/>
  <c r="Z180" i="11"/>
  <c r="AA180" i="11"/>
  <c r="AI232" i="11"/>
  <c r="AJ232" i="11"/>
  <c r="W142" i="11"/>
  <c r="Y142" i="11"/>
  <c r="AM132" i="11"/>
  <c r="AH132" i="11"/>
  <c r="Z132" i="11"/>
  <c r="R132" i="11"/>
  <c r="AL132" i="11"/>
  <c r="AG132" i="11"/>
  <c r="Y132" i="11"/>
  <c r="Q132" i="11"/>
  <c r="AS132" i="11"/>
  <c r="AF132" i="11"/>
  <c r="X132" i="11"/>
  <c r="P132" i="11"/>
  <c r="AQ132" i="11"/>
  <c r="AE132" i="11"/>
  <c r="T132" i="11"/>
  <c r="AP132" i="11"/>
  <c r="AD132" i="11"/>
  <c r="S132" i="11"/>
  <c r="AO132" i="11"/>
  <c r="AC132" i="11"/>
  <c r="O132" i="11"/>
  <c r="AA132" i="11"/>
  <c r="M132" i="11"/>
  <c r="AJ132" i="11"/>
  <c r="V132" i="11"/>
  <c r="K132" i="11"/>
  <c r="AN132" i="11"/>
  <c r="AI132" i="11"/>
  <c r="AB132" i="11"/>
  <c r="U132" i="11"/>
  <c r="W132" i="11"/>
  <c r="N132" i="11"/>
  <c r="L132" i="11"/>
  <c r="AR132" i="11"/>
  <c r="AK132" i="11"/>
  <c r="AL78" i="11"/>
  <c r="AG78" i="11"/>
  <c r="Y78" i="11"/>
  <c r="Q78" i="11"/>
  <c r="AS78" i="11"/>
  <c r="AF78" i="11"/>
  <c r="X78" i="11"/>
  <c r="P78" i="11"/>
  <c r="AR78" i="11"/>
  <c r="AE78" i="11"/>
  <c r="W78" i="11"/>
  <c r="O78" i="11"/>
  <c r="AP78" i="11"/>
  <c r="AK78" i="11"/>
  <c r="AC78" i="11"/>
  <c r="U78" i="11"/>
  <c r="M78" i="11"/>
  <c r="AN78" i="11"/>
  <c r="AI78" i="11"/>
  <c r="AA78" i="11"/>
  <c r="S78" i="11"/>
  <c r="K78" i="11"/>
  <c r="AH78" i="11"/>
  <c r="L78" i="11"/>
  <c r="AD78" i="11"/>
  <c r="AO78" i="11"/>
  <c r="AQ78" i="11"/>
  <c r="AB78" i="11"/>
  <c r="Z78" i="11"/>
  <c r="AM78" i="11"/>
  <c r="V78" i="11"/>
  <c r="T78" i="11"/>
  <c r="R78" i="11"/>
  <c r="AJ78" i="11"/>
  <c r="N78" i="11"/>
  <c r="AP170" i="11"/>
  <c r="AK170" i="11"/>
  <c r="AC170" i="11"/>
  <c r="U170" i="11"/>
  <c r="M170" i="11"/>
  <c r="AO170" i="11"/>
  <c r="AJ170" i="11"/>
  <c r="AB170" i="11"/>
  <c r="T170" i="11"/>
  <c r="L170" i="11"/>
  <c r="AR170" i="11"/>
  <c r="AA170" i="11"/>
  <c r="Q170" i="11"/>
  <c r="AN170" i="11"/>
  <c r="AI170" i="11"/>
  <c r="Y170" i="11"/>
  <c r="O170" i="11"/>
  <c r="AL170" i="11"/>
  <c r="AS170" i="11"/>
  <c r="X170" i="11"/>
  <c r="AQ170" i="11"/>
  <c r="W170" i="11"/>
  <c r="AM170" i="11"/>
  <c r="AH170" i="11"/>
  <c r="V170" i="11"/>
  <c r="AG170" i="11"/>
  <c r="S170" i="11"/>
  <c r="AF170" i="11"/>
  <c r="R170" i="11"/>
  <c r="N170" i="11"/>
  <c r="K170" i="11"/>
  <c r="AE170" i="11"/>
  <c r="Z170" i="11"/>
  <c r="P170" i="11"/>
  <c r="AD170" i="11"/>
  <c r="AR216" i="11"/>
  <c r="AK216" i="11"/>
  <c r="AI216" i="11"/>
  <c r="AE160" i="11"/>
  <c r="Q160" i="11"/>
  <c r="AF160" i="11"/>
  <c r="O160" i="11"/>
  <c r="T160" i="11"/>
  <c r="U160" i="11"/>
  <c r="S85" i="11"/>
  <c r="M85" i="11"/>
  <c r="O85" i="11"/>
  <c r="P85" i="11"/>
  <c r="Q85" i="11"/>
  <c r="AL71" i="11"/>
  <c r="AG71" i="11"/>
  <c r="Y71" i="11"/>
  <c r="Q71" i="11"/>
  <c r="AR71" i="11"/>
  <c r="AE71" i="11"/>
  <c r="W71" i="11"/>
  <c r="O71" i="11"/>
  <c r="AN71" i="11"/>
  <c r="AI71" i="11"/>
  <c r="AA71" i="11"/>
  <c r="S71" i="11"/>
  <c r="K71" i="11"/>
  <c r="AS71" i="11"/>
  <c r="AH71" i="11"/>
  <c r="U71" i="11"/>
  <c r="P71" i="11"/>
  <c r="Z71" i="11"/>
  <c r="AQ71" i="11"/>
  <c r="AF71" i="11"/>
  <c r="T71" i="11"/>
  <c r="AO71" i="11"/>
  <c r="AC71" i="11"/>
  <c r="M71" i="11"/>
  <c r="AP71" i="11"/>
  <c r="AD71" i="11"/>
  <c r="R71" i="11"/>
  <c r="AM71" i="11"/>
  <c r="AB71" i="11"/>
  <c r="N71" i="11"/>
  <c r="AK71" i="11"/>
  <c r="X71" i="11"/>
  <c r="L71" i="11"/>
  <c r="AJ71" i="11"/>
  <c r="V71" i="11"/>
  <c r="AL75" i="11"/>
  <c r="AG75" i="11"/>
  <c r="Y75" i="11"/>
  <c r="Q75" i="11"/>
  <c r="AS75" i="11"/>
  <c r="AF75" i="11"/>
  <c r="X75" i="11"/>
  <c r="P75" i="11"/>
  <c r="AR75" i="11"/>
  <c r="AE75" i="11"/>
  <c r="W75" i="11"/>
  <c r="O75" i="11"/>
  <c r="AP75" i="11"/>
  <c r="AK75" i="11"/>
  <c r="AC75" i="11"/>
  <c r="U75" i="11"/>
  <c r="M75" i="11"/>
  <c r="AN75" i="11"/>
  <c r="AI75" i="11"/>
  <c r="AA75" i="11"/>
  <c r="S75" i="11"/>
  <c r="K75" i="11"/>
  <c r="AJ75" i="11"/>
  <c r="N75" i="11"/>
  <c r="AH75" i="11"/>
  <c r="L75" i="11"/>
  <c r="AQ75" i="11"/>
  <c r="V75" i="11"/>
  <c r="AD75" i="11"/>
  <c r="AB75" i="11"/>
  <c r="AM75" i="11"/>
  <c r="AO75" i="11"/>
  <c r="Z75" i="11"/>
  <c r="T75" i="11"/>
  <c r="R75" i="11"/>
  <c r="AP158" i="11"/>
  <c r="AK158" i="11"/>
  <c r="AC158" i="11"/>
  <c r="U158" i="11"/>
  <c r="M158" i="11"/>
  <c r="AO158" i="11"/>
  <c r="AJ158" i="11"/>
  <c r="AB158" i="11"/>
  <c r="T158" i="11"/>
  <c r="L158" i="11"/>
  <c r="AF158" i="11"/>
  <c r="V158" i="11"/>
  <c r="AE158" i="11"/>
  <c r="S158" i="11"/>
  <c r="AS158" i="11"/>
  <c r="AD158" i="11"/>
  <c r="R158" i="11"/>
  <c r="AR158" i="11"/>
  <c r="AA158" i="11"/>
  <c r="Q158" i="11"/>
  <c r="AQ158" i="11"/>
  <c r="Z158" i="11"/>
  <c r="P158" i="11"/>
  <c r="AN158" i="11"/>
  <c r="N158" i="11"/>
  <c r="AM158" i="11"/>
  <c r="AI158" i="11"/>
  <c r="K158" i="11"/>
  <c r="AL158" i="11"/>
  <c r="AH158" i="11"/>
  <c r="Y158" i="11"/>
  <c r="W158" i="11"/>
  <c r="X158" i="11"/>
  <c r="AG158" i="11"/>
  <c r="O158" i="11"/>
  <c r="AL109" i="11"/>
  <c r="AG109" i="11"/>
  <c r="Y109" i="11"/>
  <c r="Q109" i="11"/>
  <c r="AS109" i="11"/>
  <c r="AF109" i="11"/>
  <c r="X109" i="11"/>
  <c r="P109" i="11"/>
  <c r="AR109" i="11"/>
  <c r="AE109" i="11"/>
  <c r="W109" i="11"/>
  <c r="O109" i="11"/>
  <c r="AP109" i="11"/>
  <c r="AK109" i="11"/>
  <c r="AC109" i="11"/>
  <c r="U109" i="11"/>
  <c r="M109" i="11"/>
  <c r="AN109" i="11"/>
  <c r="AI109" i="11"/>
  <c r="AA109" i="11"/>
  <c r="S109" i="11"/>
  <c r="K109" i="11"/>
  <c r="T109" i="11"/>
  <c r="AH109" i="11"/>
  <c r="R109" i="11"/>
  <c r="AQ109" i="11"/>
  <c r="AJ109" i="11"/>
  <c r="N109" i="11"/>
  <c r="L109" i="11"/>
  <c r="AD109" i="11"/>
  <c r="AB109" i="11"/>
  <c r="AO109" i="11"/>
  <c r="Z109" i="11"/>
  <c r="AM109" i="11"/>
  <c r="V109" i="11"/>
  <c r="S232" i="11"/>
  <c r="AN232" i="11"/>
  <c r="R232" i="11"/>
  <c r="Y232" i="11"/>
  <c r="U142" i="11"/>
  <c r="AO142" i="11"/>
  <c r="S142" i="11"/>
  <c r="AD142" i="11"/>
  <c r="AE142" i="11"/>
  <c r="AF142" i="11"/>
  <c r="AG142" i="11"/>
  <c r="AH142" i="11"/>
  <c r="AL79" i="11"/>
  <c r="AG79" i="11"/>
  <c r="Y79" i="11"/>
  <c r="Q79" i="11"/>
  <c r="AS79" i="11"/>
  <c r="AF79" i="11"/>
  <c r="X79" i="11"/>
  <c r="P79" i="11"/>
  <c r="AR79" i="11"/>
  <c r="AE79" i="11"/>
  <c r="W79" i="11"/>
  <c r="O79" i="11"/>
  <c r="AP79" i="11"/>
  <c r="AK79" i="11"/>
  <c r="AC79" i="11"/>
  <c r="U79" i="11"/>
  <c r="M79" i="11"/>
  <c r="AN79" i="11"/>
  <c r="AI79" i="11"/>
  <c r="AA79" i="11"/>
  <c r="S79" i="11"/>
  <c r="K79" i="11"/>
  <c r="AO79" i="11"/>
  <c r="Z79" i="11"/>
  <c r="AM79" i="11"/>
  <c r="V79" i="11"/>
  <c r="L79" i="11"/>
  <c r="T79" i="11"/>
  <c r="R79" i="11"/>
  <c r="AJ79" i="11"/>
  <c r="N79" i="11"/>
  <c r="AH79" i="11"/>
  <c r="AD79" i="11"/>
  <c r="AQ79" i="11"/>
  <c r="AB79" i="11"/>
  <c r="AL123" i="11"/>
  <c r="AG123" i="11"/>
  <c r="Y123" i="11"/>
  <c r="Q123" i="11"/>
  <c r="AS123" i="11"/>
  <c r="AF123" i="11"/>
  <c r="X123" i="11"/>
  <c r="P123" i="11"/>
  <c r="AR123" i="11"/>
  <c r="AE123" i="11"/>
  <c r="W123" i="11"/>
  <c r="O123" i="11"/>
  <c r="AP123" i="11"/>
  <c r="AK123" i="11"/>
  <c r="AC123" i="11"/>
  <c r="U123" i="11"/>
  <c r="M123" i="11"/>
  <c r="AN123" i="11"/>
  <c r="AI123" i="11"/>
  <c r="AA123" i="11"/>
  <c r="S123" i="11"/>
  <c r="K123" i="11"/>
  <c r="AJ123" i="11"/>
  <c r="N123" i="11"/>
  <c r="AQ123" i="11"/>
  <c r="AH123" i="11"/>
  <c r="L123" i="11"/>
  <c r="AD123" i="11"/>
  <c r="AB123" i="11"/>
  <c r="AO123" i="11"/>
  <c r="Z123" i="11"/>
  <c r="AM123" i="11"/>
  <c r="V123" i="11"/>
  <c r="T123" i="11"/>
  <c r="R123" i="11"/>
  <c r="AL70" i="11"/>
  <c r="AG70" i="11"/>
  <c r="Y70" i="11"/>
  <c r="Q70" i="11"/>
  <c r="AR70" i="11"/>
  <c r="AE70" i="11"/>
  <c r="W70" i="11"/>
  <c r="O70" i="11"/>
  <c r="AN70" i="11"/>
  <c r="AI70" i="11"/>
  <c r="AA70" i="11"/>
  <c r="S70" i="11"/>
  <c r="K70" i="11"/>
  <c r="AO70" i="11"/>
  <c r="AC70" i="11"/>
  <c r="P70" i="11"/>
  <c r="AM70" i="11"/>
  <c r="AB70" i="11"/>
  <c r="N70" i="11"/>
  <c r="AK70" i="11"/>
  <c r="X70" i="11"/>
  <c r="AH70" i="11"/>
  <c r="Z70" i="11"/>
  <c r="M70" i="11"/>
  <c r="L70" i="11"/>
  <c r="AJ70" i="11"/>
  <c r="V70" i="11"/>
  <c r="AS70" i="11"/>
  <c r="U70" i="11"/>
  <c r="AQ70" i="11"/>
  <c r="AF70" i="11"/>
  <c r="T70" i="11"/>
  <c r="AP70" i="11"/>
  <c r="AD70" i="11"/>
  <c r="R70" i="11"/>
  <c r="AR55" i="11"/>
  <c r="AE55" i="11"/>
  <c r="W55" i="11"/>
  <c r="O55" i="11"/>
  <c r="AK55" i="11"/>
  <c r="M55" i="11"/>
  <c r="AJ55" i="11"/>
  <c r="L55" i="11"/>
  <c r="AQ55" i="11"/>
  <c r="AD55" i="11"/>
  <c r="V55" i="11"/>
  <c r="N55" i="11"/>
  <c r="AP55" i="11"/>
  <c r="U55" i="11"/>
  <c r="AO55" i="11"/>
  <c r="T55" i="11"/>
  <c r="AC55" i="11"/>
  <c r="AB55" i="11"/>
  <c r="AN55" i="11"/>
  <c r="AI55" i="11"/>
  <c r="AA55" i="11"/>
  <c r="S55" i="11"/>
  <c r="K55" i="11"/>
  <c r="AL55" i="11"/>
  <c r="AG55" i="11"/>
  <c r="Y55" i="11"/>
  <c r="Q55" i="11"/>
  <c r="R55" i="11"/>
  <c r="P55" i="11"/>
  <c r="AM55" i="11"/>
  <c r="AF55" i="11"/>
  <c r="AS55" i="11"/>
  <c r="X55" i="11"/>
  <c r="AH55" i="11"/>
  <c r="Z55" i="11"/>
  <c r="T72" i="11"/>
  <c r="V72" i="11"/>
  <c r="AK72" i="11"/>
  <c r="Z72" i="11"/>
  <c r="AG72" i="11"/>
  <c r="AF200" i="11"/>
  <c r="AS200" i="11"/>
  <c r="Q200" i="11"/>
  <c r="AG200" i="11"/>
  <c r="M200" i="11"/>
  <c r="R200" i="11"/>
  <c r="AO67" i="11"/>
  <c r="AH67" i="11"/>
  <c r="AS67" i="11"/>
  <c r="T67" i="11"/>
  <c r="AN143" i="11"/>
  <c r="K143" i="11"/>
  <c r="AN187" i="11"/>
  <c r="T187" i="11"/>
  <c r="K187" i="11"/>
  <c r="S65" i="11"/>
  <c r="R65" i="11"/>
  <c r="AQ65" i="11"/>
  <c r="AE65" i="11"/>
  <c r="AO74" i="11"/>
  <c r="AA74" i="11"/>
  <c r="U74" i="11"/>
  <c r="W74" i="11"/>
  <c r="X74" i="11"/>
  <c r="Y74" i="11"/>
  <c r="AL87" i="11"/>
  <c r="AG87" i="11"/>
  <c r="Y87" i="11"/>
  <c r="Q87" i="11"/>
  <c r="AS87" i="11"/>
  <c r="AF87" i="11"/>
  <c r="X87" i="11"/>
  <c r="P87" i="11"/>
  <c r="AR87" i="11"/>
  <c r="AE87" i="11"/>
  <c r="W87" i="11"/>
  <c r="O87" i="11"/>
  <c r="AP87" i="11"/>
  <c r="AK87" i="11"/>
  <c r="AC87" i="11"/>
  <c r="U87" i="11"/>
  <c r="M87" i="11"/>
  <c r="AN87" i="11"/>
  <c r="AI87" i="11"/>
  <c r="AA87" i="11"/>
  <c r="S87" i="11"/>
  <c r="K87" i="11"/>
  <c r="AO87" i="11"/>
  <c r="Z87" i="11"/>
  <c r="R87" i="11"/>
  <c r="AM87" i="11"/>
  <c r="V87" i="11"/>
  <c r="T87" i="11"/>
  <c r="AH87" i="11"/>
  <c r="AJ87" i="11"/>
  <c r="N87" i="11"/>
  <c r="L87" i="11"/>
  <c r="AD87" i="11"/>
  <c r="AQ87" i="11"/>
  <c r="AB87" i="11"/>
  <c r="AR197" i="11"/>
  <c r="AP197" i="11"/>
  <c r="AH197" i="11"/>
  <c r="Z197" i="11"/>
  <c r="R197" i="11"/>
  <c r="AO197" i="11"/>
  <c r="AG197" i="11"/>
  <c r="Y197" i="11"/>
  <c r="Q197" i="11"/>
  <c r="AN197" i="11"/>
  <c r="AF197" i="11"/>
  <c r="X197" i="11"/>
  <c r="P197" i="11"/>
  <c r="AS197" i="11"/>
  <c r="AJ197" i="11"/>
  <c r="AB197" i="11"/>
  <c r="T197" i="11"/>
  <c r="L197" i="11"/>
  <c r="AQ197" i="11"/>
  <c r="AI197" i="11"/>
  <c r="AA197" i="11"/>
  <c r="S197" i="11"/>
  <c r="K197" i="11"/>
  <c r="AC197" i="11"/>
  <c r="AM197" i="11"/>
  <c r="V197" i="11"/>
  <c r="O197" i="11"/>
  <c r="M197" i="11"/>
  <c r="AK197" i="11"/>
  <c r="AL197" i="11"/>
  <c r="AD197" i="11"/>
  <c r="U197" i="11"/>
  <c r="N197" i="11"/>
  <c r="W197" i="11"/>
  <c r="AE197" i="11"/>
  <c r="AL114" i="11"/>
  <c r="AG114" i="11"/>
  <c r="Y114" i="11"/>
  <c r="Q114" i="11"/>
  <c r="AS114" i="11"/>
  <c r="AF114" i="11"/>
  <c r="X114" i="11"/>
  <c r="P114" i="11"/>
  <c r="AR114" i="11"/>
  <c r="AE114" i="11"/>
  <c r="W114" i="11"/>
  <c r="O114" i="11"/>
  <c r="AP114" i="11"/>
  <c r="AK114" i="11"/>
  <c r="AC114" i="11"/>
  <c r="U114" i="11"/>
  <c r="M114" i="11"/>
  <c r="AN114" i="11"/>
  <c r="AI114" i="11"/>
  <c r="AA114" i="11"/>
  <c r="S114" i="11"/>
  <c r="K114" i="11"/>
  <c r="AM114" i="11"/>
  <c r="V114" i="11"/>
  <c r="AJ114" i="11"/>
  <c r="AD114" i="11"/>
  <c r="T114" i="11"/>
  <c r="R114" i="11"/>
  <c r="N114" i="11"/>
  <c r="AH114" i="11"/>
  <c r="L114" i="11"/>
  <c r="AQ114" i="11"/>
  <c r="AB114" i="11"/>
  <c r="AO114" i="11"/>
  <c r="Z114" i="11"/>
  <c r="AL110" i="11"/>
  <c r="AG110" i="11"/>
  <c r="Y110" i="11"/>
  <c r="Q110" i="11"/>
  <c r="AS110" i="11"/>
  <c r="AF110" i="11"/>
  <c r="X110" i="11"/>
  <c r="P110" i="11"/>
  <c r="AR110" i="11"/>
  <c r="AE110" i="11"/>
  <c r="W110" i="11"/>
  <c r="O110" i="11"/>
  <c r="AP110" i="11"/>
  <c r="AK110" i="11"/>
  <c r="AC110" i="11"/>
  <c r="U110" i="11"/>
  <c r="M110" i="11"/>
  <c r="AN110" i="11"/>
  <c r="AI110" i="11"/>
  <c r="AA110" i="11"/>
  <c r="S110" i="11"/>
  <c r="K110" i="11"/>
  <c r="AH110" i="11"/>
  <c r="L110" i="11"/>
  <c r="AO110" i="11"/>
  <c r="AD110" i="11"/>
  <c r="AQ110" i="11"/>
  <c r="AB110" i="11"/>
  <c r="Z110" i="11"/>
  <c r="AM110" i="11"/>
  <c r="V110" i="11"/>
  <c r="T110" i="11"/>
  <c r="R110" i="11"/>
  <c r="AJ110" i="11"/>
  <c r="N110" i="11"/>
  <c r="AR64" i="11"/>
  <c r="AE64" i="11"/>
  <c r="W64" i="11"/>
  <c r="O64" i="11"/>
  <c r="AJ64" i="11"/>
  <c r="L64" i="11"/>
  <c r="AM64" i="11"/>
  <c r="AQ64" i="11"/>
  <c r="AD64" i="11"/>
  <c r="V64" i="11"/>
  <c r="N64" i="11"/>
  <c r="AO64" i="11"/>
  <c r="T64" i="11"/>
  <c r="Z64" i="11"/>
  <c r="AP64" i="11"/>
  <c r="AK64" i="11"/>
  <c r="AC64" i="11"/>
  <c r="U64" i="11"/>
  <c r="M64" i="11"/>
  <c r="AB64" i="11"/>
  <c r="AH64" i="11"/>
  <c r="AN64" i="11"/>
  <c r="AI64" i="11"/>
  <c r="AA64" i="11"/>
  <c r="S64" i="11"/>
  <c r="K64" i="11"/>
  <c r="R64" i="11"/>
  <c r="AL64" i="11"/>
  <c r="AG64" i="11"/>
  <c r="Y64" i="11"/>
  <c r="Q64" i="11"/>
  <c r="AF64" i="11"/>
  <c r="X64" i="11"/>
  <c r="AS64" i="11"/>
  <c r="P64" i="11"/>
  <c r="AB91" i="11"/>
  <c r="AA91" i="11"/>
  <c r="U91" i="11"/>
  <c r="W91" i="11"/>
  <c r="X91" i="11"/>
  <c r="Y91" i="11"/>
  <c r="AO205" i="11"/>
  <c r="V205" i="11"/>
  <c r="AG205" i="11"/>
  <c r="AR205" i="11"/>
  <c r="AS205" i="11"/>
  <c r="AI164" i="11"/>
  <c r="P164" i="11"/>
  <c r="AL164" i="11"/>
  <c r="Q183" i="11"/>
  <c r="K183" i="11"/>
  <c r="AO230" i="11"/>
  <c r="AJ230" i="11"/>
  <c r="AB230" i="11"/>
  <c r="T230" i="11"/>
  <c r="L230" i="11"/>
  <c r="AN230" i="11"/>
  <c r="AI230" i="11"/>
  <c r="AA230" i="11"/>
  <c r="S230" i="11"/>
  <c r="K230" i="11"/>
  <c r="AM230" i="11"/>
  <c r="AH230" i="11"/>
  <c r="Z230" i="11"/>
  <c r="R230" i="11"/>
  <c r="AQ230" i="11"/>
  <c r="AD230" i="11"/>
  <c r="V230" i="11"/>
  <c r="N230" i="11"/>
  <c r="AS230" i="11"/>
  <c r="X230" i="11"/>
  <c r="AR230" i="11"/>
  <c r="W230" i="11"/>
  <c r="AL230" i="11"/>
  <c r="AG230" i="11"/>
  <c r="Q230" i="11"/>
  <c r="AC230" i="11"/>
  <c r="M230" i="11"/>
  <c r="AE230" i="11"/>
  <c r="Y230" i="11"/>
  <c r="U230" i="11"/>
  <c r="AP230" i="11"/>
  <c r="AK230" i="11"/>
  <c r="AF230" i="11"/>
  <c r="O230" i="11"/>
  <c r="P230" i="11"/>
  <c r="AP155" i="11"/>
  <c r="AK155" i="11"/>
  <c r="AC155" i="11"/>
  <c r="U155" i="11"/>
  <c r="M155" i="11"/>
  <c r="AO155" i="11"/>
  <c r="AJ155" i="11"/>
  <c r="AB155" i="11"/>
  <c r="T155" i="11"/>
  <c r="L155" i="11"/>
  <c r="AM155" i="11"/>
  <c r="AH155" i="11"/>
  <c r="X155" i="11"/>
  <c r="N155" i="11"/>
  <c r="AL155" i="11"/>
  <c r="AG155" i="11"/>
  <c r="W155" i="11"/>
  <c r="K155" i="11"/>
  <c r="AF155" i="11"/>
  <c r="V155" i="11"/>
  <c r="AE155" i="11"/>
  <c r="S155" i="11"/>
  <c r="AS155" i="11"/>
  <c r="AD155" i="11"/>
  <c r="R155" i="11"/>
  <c r="AI155" i="11"/>
  <c r="AA155" i="11"/>
  <c r="Z155" i="11"/>
  <c r="Q155" i="11"/>
  <c r="AQ155" i="11"/>
  <c r="O155" i="11"/>
  <c r="Y155" i="11"/>
  <c r="P155" i="11"/>
  <c r="AR155" i="11"/>
  <c r="AN155" i="11"/>
  <c r="AB80" i="11"/>
  <c r="X207" i="11"/>
  <c r="AA207" i="11"/>
  <c r="W207" i="11"/>
  <c r="AF207" i="11"/>
  <c r="Z227" i="11"/>
  <c r="R227" i="11"/>
  <c r="L227" i="11"/>
  <c r="Q227" i="11"/>
  <c r="AK227" i="11"/>
  <c r="R181" i="11"/>
  <c r="Z181" i="11"/>
  <c r="AM181" i="11"/>
  <c r="AE181" i="11"/>
  <c r="AB181" i="11"/>
  <c r="AC181" i="11"/>
  <c r="N172" i="11"/>
  <c r="P172" i="11"/>
  <c r="V172" i="11"/>
  <c r="K172" i="11"/>
  <c r="T172" i="11"/>
  <c r="U172" i="11"/>
  <c r="AP182" i="11"/>
  <c r="AK182" i="11"/>
  <c r="AC182" i="11"/>
  <c r="U182" i="11"/>
  <c r="M182" i="11"/>
  <c r="AO182" i="11"/>
  <c r="AJ182" i="11"/>
  <c r="AB182" i="11"/>
  <c r="T182" i="11"/>
  <c r="L182" i="11"/>
  <c r="AR182" i="11"/>
  <c r="AE182" i="11"/>
  <c r="W182" i="11"/>
  <c r="O182" i="11"/>
  <c r="AH182" i="11"/>
  <c r="V182" i="11"/>
  <c r="AS182" i="11"/>
  <c r="AG182" i="11"/>
  <c r="S182" i="11"/>
  <c r="AQ182" i="11"/>
  <c r="AF182" i="11"/>
  <c r="R182" i="11"/>
  <c r="AM182" i="11"/>
  <c r="AA182" i="11"/>
  <c r="P182" i="11"/>
  <c r="Z182" i="11"/>
  <c r="Y182" i="11"/>
  <c r="X182" i="11"/>
  <c r="AN182" i="11"/>
  <c r="Q182" i="11"/>
  <c r="AL182" i="11"/>
  <c r="N182" i="11"/>
  <c r="AD182" i="11"/>
  <c r="AI182" i="11"/>
  <c r="K182" i="11"/>
  <c r="AL92" i="11"/>
  <c r="AG92" i="11"/>
  <c r="Y92" i="11"/>
  <c r="Q92" i="11"/>
  <c r="AS92" i="11"/>
  <c r="AF92" i="11"/>
  <c r="X92" i="11"/>
  <c r="P92" i="11"/>
  <c r="AR92" i="11"/>
  <c r="AE92" i="11"/>
  <c r="W92" i="11"/>
  <c r="O92" i="11"/>
  <c r="AP92" i="11"/>
  <c r="AK92" i="11"/>
  <c r="AC92" i="11"/>
  <c r="U92" i="11"/>
  <c r="M92" i="11"/>
  <c r="AN92" i="11"/>
  <c r="AI92" i="11"/>
  <c r="AA92" i="11"/>
  <c r="S92" i="11"/>
  <c r="K92" i="11"/>
  <c r="AQ92" i="11"/>
  <c r="AB92" i="11"/>
  <c r="AO92" i="11"/>
  <c r="Z92" i="11"/>
  <c r="AJ92" i="11"/>
  <c r="AM92" i="11"/>
  <c r="V92" i="11"/>
  <c r="T92" i="11"/>
  <c r="R92" i="11"/>
  <c r="N92" i="11"/>
  <c r="AH92" i="11"/>
  <c r="L92" i="11"/>
  <c r="AD92" i="11"/>
  <c r="AM135" i="11"/>
  <c r="AH135" i="11"/>
  <c r="Z135" i="11"/>
  <c r="R135" i="11"/>
  <c r="AL135" i="11"/>
  <c r="AG135" i="11"/>
  <c r="Y135" i="11"/>
  <c r="Q135" i="11"/>
  <c r="AS135" i="11"/>
  <c r="AF135" i="11"/>
  <c r="X135" i="11"/>
  <c r="P135" i="11"/>
  <c r="AR135" i="11"/>
  <c r="AE135" i="11"/>
  <c r="W135" i="11"/>
  <c r="O135" i="11"/>
  <c r="AQ135" i="11"/>
  <c r="AD135" i="11"/>
  <c r="V135" i="11"/>
  <c r="N135" i="11"/>
  <c r="AC135" i="11"/>
  <c r="K135" i="11"/>
  <c r="AP135" i="11"/>
  <c r="AB135" i="11"/>
  <c r="AO135" i="11"/>
  <c r="AA135" i="11"/>
  <c r="T135" i="11"/>
  <c r="AJ135" i="11"/>
  <c r="M135" i="11"/>
  <c r="U135" i="11"/>
  <c r="S135" i="11"/>
  <c r="AN135" i="11"/>
  <c r="L135" i="11"/>
  <c r="AK135" i="11"/>
  <c r="AI135" i="11"/>
  <c r="AM144" i="11"/>
  <c r="AH144" i="11"/>
  <c r="Z144" i="11"/>
  <c r="R144" i="11"/>
  <c r="AL144" i="11"/>
  <c r="AG144" i="11"/>
  <c r="Y144" i="11"/>
  <c r="Q144" i="11"/>
  <c r="AS144" i="11"/>
  <c r="AF144" i="11"/>
  <c r="X144" i="11"/>
  <c r="P144" i="11"/>
  <c r="AR144" i="11"/>
  <c r="AE144" i="11"/>
  <c r="W144" i="11"/>
  <c r="O144" i="11"/>
  <c r="AQ144" i="11"/>
  <c r="AD144" i="11"/>
  <c r="V144" i="11"/>
  <c r="N144" i="11"/>
  <c r="T144" i="11"/>
  <c r="AK144" i="11"/>
  <c r="S144" i="11"/>
  <c r="AJ144" i="11"/>
  <c r="M144" i="11"/>
  <c r="AC144" i="11"/>
  <c r="K144" i="11"/>
  <c r="AO144" i="11"/>
  <c r="AA144" i="11"/>
  <c r="AI144" i="11"/>
  <c r="AB144" i="11"/>
  <c r="U144" i="11"/>
  <c r="AP144" i="11"/>
  <c r="L144" i="11"/>
  <c r="AN144" i="11"/>
  <c r="AL84" i="11"/>
  <c r="AG84" i="11"/>
  <c r="Y84" i="11"/>
  <c r="Q84" i="11"/>
  <c r="AS84" i="11"/>
  <c r="AF84" i="11"/>
  <c r="X84" i="11"/>
  <c r="P84" i="11"/>
  <c r="AR84" i="11"/>
  <c r="AE84" i="11"/>
  <c r="W84" i="11"/>
  <c r="O84" i="11"/>
  <c r="AP84" i="11"/>
  <c r="AK84" i="11"/>
  <c r="AC84" i="11"/>
  <c r="U84" i="11"/>
  <c r="M84" i="11"/>
  <c r="AN84" i="11"/>
  <c r="AI84" i="11"/>
  <c r="AA84" i="11"/>
  <c r="S84" i="11"/>
  <c r="K84" i="11"/>
  <c r="AQ84" i="11"/>
  <c r="AB84" i="11"/>
  <c r="AO84" i="11"/>
  <c r="Z84" i="11"/>
  <c r="AM84" i="11"/>
  <c r="V84" i="11"/>
  <c r="T84" i="11"/>
  <c r="AJ84" i="11"/>
  <c r="R84" i="11"/>
  <c r="N84" i="11"/>
  <c r="AH84" i="11"/>
  <c r="L84" i="11"/>
  <c r="AD84" i="11"/>
  <c r="R94" i="11"/>
  <c r="Z94" i="11"/>
  <c r="T94" i="11"/>
  <c r="AI94" i="11"/>
  <c r="AC94" i="11"/>
  <c r="AE94" i="11"/>
  <c r="AF94" i="11"/>
  <c r="AG94" i="11"/>
  <c r="C22" i="11" l="1"/>
  <c r="C23" i="11"/>
  <c r="C43" i="11"/>
  <c r="C9" i="11"/>
  <c r="C37" i="11"/>
  <c r="C7" i="11"/>
  <c r="C26" i="11"/>
  <c r="C42" i="11"/>
  <c r="C17" i="11"/>
  <c r="C28" i="11"/>
  <c r="C19" i="11"/>
  <c r="C25" i="11"/>
  <c r="C6" i="11"/>
  <c r="C13" i="11"/>
  <c r="C8" i="11"/>
  <c r="C16" i="11"/>
  <c r="C27" i="11"/>
  <c r="C14" i="11"/>
  <c r="C40" i="11"/>
  <c r="C41" i="11"/>
  <c r="C30" i="11"/>
  <c r="C31" i="11"/>
  <c r="C29" i="11"/>
  <c r="U48" i="11"/>
  <c r="Z48" i="11"/>
  <c r="K47" i="11"/>
  <c r="AM48" i="11"/>
  <c r="O48" i="11"/>
  <c r="S47" i="11"/>
  <c r="AA48" i="11"/>
  <c r="AQ48" i="11"/>
  <c r="X47" i="11"/>
  <c r="V20" i="11" s="1"/>
  <c r="AO47" i="11"/>
  <c r="AS48" i="11"/>
  <c r="W44" i="11" s="1"/>
  <c r="AL48" i="11"/>
  <c r="W36" i="11" s="1"/>
  <c r="AL47" i="11"/>
  <c r="V36" i="11" s="1"/>
  <c r="C33" i="11"/>
  <c r="U47" i="11"/>
  <c r="AF48" i="11"/>
  <c r="AR48" i="11"/>
  <c r="Q47" i="11"/>
  <c r="S48" i="11"/>
  <c r="Z47" i="11"/>
  <c r="AG48" i="11"/>
  <c r="AP48" i="11"/>
  <c r="AG47" i="11"/>
  <c r="AQ47" i="11"/>
  <c r="R48" i="11"/>
  <c r="M48" i="11"/>
  <c r="AB47" i="11"/>
  <c r="AN48" i="11"/>
  <c r="AO48" i="11"/>
  <c r="AK48" i="11"/>
  <c r="R47" i="11"/>
  <c r="AF47" i="11"/>
  <c r="AN47" i="11"/>
  <c r="K48" i="11"/>
  <c r="M47" i="11"/>
  <c r="X48" i="11"/>
  <c r="W20" i="11" s="1"/>
  <c r="AI48" i="11"/>
  <c r="W32" i="11" s="1"/>
  <c r="AC48" i="11"/>
  <c r="N48" i="11"/>
  <c r="L48" i="11"/>
  <c r="AE48" i="11"/>
  <c r="AH47" i="11"/>
  <c r="AI47" i="11"/>
  <c r="V32" i="11" s="1"/>
  <c r="AC47" i="11"/>
  <c r="N47" i="11"/>
  <c r="T47" i="11"/>
  <c r="AE47" i="11"/>
  <c r="C12" i="11"/>
  <c r="Q48" i="11"/>
  <c r="Y48" i="11"/>
  <c r="Y47" i="11"/>
  <c r="AK47" i="11"/>
  <c r="W47" i="11"/>
  <c r="AP47" i="11"/>
  <c r="AR47" i="11"/>
  <c r="AH48" i="11"/>
  <c r="AB48" i="11"/>
  <c r="O47" i="11"/>
  <c r="W48" i="11"/>
  <c r="AA47" i="11"/>
  <c r="V48" i="11"/>
  <c r="AJ48" i="11"/>
  <c r="AM47" i="11"/>
  <c r="V47" i="11"/>
  <c r="AJ47" i="11"/>
  <c r="P48" i="11"/>
  <c r="W11" i="11" s="1"/>
  <c r="T48" i="11"/>
  <c r="AD48" i="11"/>
  <c r="C15" i="11"/>
  <c r="AS47" i="11"/>
  <c r="P47" i="11"/>
  <c r="V11" i="11" s="1"/>
  <c r="L47" i="11"/>
  <c r="AD47" i="11"/>
  <c r="C34" i="11"/>
  <c r="X20" i="11" l="1"/>
  <c r="X36" i="11"/>
  <c r="X32" i="11"/>
  <c r="X11" i="11"/>
  <c r="V7" i="11"/>
  <c r="W13" i="11"/>
  <c r="W33" i="11"/>
  <c r="V16" i="11"/>
  <c r="V44" i="11"/>
  <c r="X44" i="11" s="1"/>
  <c r="V21" i="11"/>
  <c r="W22" i="11"/>
  <c r="W27" i="11"/>
  <c r="V42" i="11"/>
  <c r="V43" i="11"/>
  <c r="V27" i="11"/>
  <c r="W16" i="11"/>
  <c r="V33" i="11"/>
  <c r="W42" i="11"/>
  <c r="W43" i="11"/>
  <c r="W6" i="11"/>
  <c r="W8" i="11"/>
  <c r="W21" i="11"/>
  <c r="V25" i="11"/>
  <c r="W24" i="11"/>
  <c r="V8" i="11"/>
  <c r="W9" i="11"/>
  <c r="W17" i="11"/>
  <c r="V19" i="11"/>
  <c r="V23" i="11"/>
  <c r="V17" i="11"/>
  <c r="W23" i="11"/>
  <c r="V13" i="11"/>
  <c r="V22" i="11"/>
  <c r="V28" i="11"/>
  <c r="W7" i="11"/>
  <c r="W10" i="11"/>
  <c r="W19" i="11"/>
  <c r="W28" i="11"/>
  <c r="W25" i="11"/>
  <c r="W34" i="11"/>
  <c r="V9" i="11"/>
  <c r="V24" i="11"/>
  <c r="V6" i="11"/>
  <c r="V10" i="11"/>
  <c r="V34" i="11"/>
  <c r="V26" i="11"/>
  <c r="W26" i="11"/>
  <c r="V37" i="11"/>
  <c r="V40" i="11"/>
  <c r="V15" i="11"/>
  <c r="V38" i="11"/>
  <c r="V41" i="11"/>
  <c r="V14" i="11"/>
  <c r="W38" i="11"/>
  <c r="W41" i="11"/>
  <c r="W37" i="11"/>
  <c r="W40" i="11"/>
  <c r="W15" i="11"/>
  <c r="V30" i="11"/>
  <c r="V31" i="11"/>
  <c r="W30" i="11"/>
  <c r="W31" i="11"/>
  <c r="V29" i="11"/>
  <c r="V12" i="11"/>
  <c r="W12" i="11"/>
  <c r="W14" i="11"/>
  <c r="W29" i="11"/>
  <c r="X7" i="11" l="1"/>
  <c r="X19" i="11"/>
  <c r="X16" i="11"/>
  <c r="X6" i="11"/>
  <c r="X13" i="11"/>
  <c r="X33" i="11"/>
  <c r="X25" i="11"/>
  <c r="X21" i="11"/>
  <c r="X22" i="11"/>
  <c r="X38" i="11"/>
  <c r="X10" i="11"/>
  <c r="X27" i="11"/>
  <c r="X43" i="11"/>
  <c r="X9" i="11"/>
  <c r="X26" i="11"/>
  <c r="X24" i="11"/>
  <c r="X37" i="11"/>
  <c r="X34" i="11"/>
  <c r="X28" i="11"/>
  <c r="X8" i="11"/>
  <c r="X42" i="11"/>
  <c r="X15" i="11"/>
  <c r="X41" i="11"/>
  <c r="X23" i="11"/>
  <c r="X17" i="11"/>
  <c r="X14" i="11"/>
  <c r="X12" i="11"/>
  <c r="X40" i="11"/>
  <c r="X29" i="11"/>
  <c r="X30" i="11"/>
  <c r="X31" i="11"/>
</calcChain>
</file>

<file path=xl/sharedStrings.xml><?xml version="1.0" encoding="utf-8"?>
<sst xmlns="http://schemas.openxmlformats.org/spreadsheetml/2006/main" count="4830" uniqueCount="1242">
  <si>
    <t>fields</t>
  </si>
  <si>
    <t>start date</t>
  </si>
  <si>
    <t>end date</t>
  </si>
  <si>
    <t>Sort=D</t>
  </si>
  <si>
    <t>Fill=P</t>
  </si>
  <si>
    <t>Quote=C</t>
  </si>
  <si>
    <t>Days=W</t>
  </si>
  <si>
    <t>INDU Index</t>
  </si>
  <si>
    <t>SPX Index</t>
  </si>
  <si>
    <t>IBOV Index</t>
  </si>
  <si>
    <t>SX5E Index</t>
  </si>
  <si>
    <t>NKY Index</t>
  </si>
  <si>
    <t>HSI Index</t>
  </si>
  <si>
    <t>HSCEI Index</t>
  </si>
  <si>
    <t>Option 1</t>
  </si>
  <si>
    <t>Option 2</t>
  </si>
  <si>
    <t>Option 3</t>
  </si>
  <si>
    <t>Option 4</t>
  </si>
  <si>
    <t>PX LAST</t>
  </si>
  <si>
    <t>CDR=5D</t>
  </si>
  <si>
    <t>Dts=h</t>
  </si>
  <si>
    <t>Option 5</t>
  </si>
  <si>
    <t>Option 6</t>
  </si>
  <si>
    <t>Listed</t>
  </si>
  <si>
    <t>Y</t>
  </si>
  <si>
    <t>CLO_Eq</t>
  </si>
  <si>
    <t>GreenBlue</t>
  </si>
  <si>
    <t>X</t>
  </si>
  <si>
    <t>x</t>
  </si>
  <si>
    <t>DL_EQY</t>
  </si>
  <si>
    <t>Volatility</t>
  </si>
  <si>
    <t>Factor</t>
  </si>
  <si>
    <t>Equities</t>
  </si>
  <si>
    <t>SPX</t>
  </si>
  <si>
    <t>IBOV</t>
  </si>
  <si>
    <t>HSCEI</t>
  </si>
  <si>
    <t>JACI</t>
  </si>
  <si>
    <t>VIX</t>
  </si>
  <si>
    <t>VXEEM</t>
  </si>
  <si>
    <t>Commodity</t>
  </si>
  <si>
    <t>Gold</t>
  </si>
  <si>
    <t>Silver</t>
  </si>
  <si>
    <t>Crude Oil</t>
  </si>
  <si>
    <t>Currencies</t>
  </si>
  <si>
    <t>USDADXY</t>
  </si>
  <si>
    <t>EURUSD</t>
  </si>
  <si>
    <t>GBPUSD</t>
  </si>
  <si>
    <t>USGGBE05 Index</t>
  </si>
  <si>
    <t>FWISUS55 Index</t>
  </si>
  <si>
    <t>JACI_SP</t>
  </si>
  <si>
    <t>JACI_HY_HG</t>
  </si>
  <si>
    <t>JPG7FXvol</t>
  </si>
  <si>
    <t>FX_USDCNH</t>
  </si>
  <si>
    <t>USDCNH</t>
  </si>
  <si>
    <t>ITRXEXE CBIL Curncy</t>
  </si>
  <si>
    <t>ITRXEUE CBIL Curncy</t>
  </si>
  <si>
    <t>IBOXUMAE Index</t>
  </si>
  <si>
    <t>IBOXHYSE Index</t>
  </si>
  <si>
    <t>IBOXUMSE Index</t>
  </si>
  <si>
    <t>JACICOBS Index</t>
  </si>
  <si>
    <t>JACIIGBS Index</t>
  </si>
  <si>
    <t>JACINGBS Index</t>
  </si>
  <si>
    <t>VIX Index</t>
  </si>
  <si>
    <t>VXEEM Index</t>
  </si>
  <si>
    <t>JPMVXYG7 Index</t>
  </si>
  <si>
    <t>USDCNHV1M Curncy</t>
  </si>
  <si>
    <t>GC1 Comdty</t>
  </si>
  <si>
    <t>SI1 Comdty</t>
  </si>
  <si>
    <t>CL1 Comdty</t>
  </si>
  <si>
    <t>CNH Curncy</t>
  </si>
  <si>
    <t>ADXY Index</t>
  </si>
  <si>
    <t>Commodities</t>
  </si>
  <si>
    <t>DL_BON</t>
  </si>
  <si>
    <t>DL_IRS</t>
  </si>
  <si>
    <t>DL_CMD</t>
  </si>
  <si>
    <t>DL_FX</t>
  </si>
  <si>
    <t>DL_CEN</t>
  </si>
  <si>
    <t>FIXINGS</t>
  </si>
  <si>
    <t>DL_CRE</t>
  </si>
  <si>
    <t>JACI Index</t>
  </si>
  <si>
    <t>DL_OTH</t>
  </si>
  <si>
    <t>DL_FLOW</t>
  </si>
  <si>
    <t>BON</t>
  </si>
  <si>
    <t>USD</t>
  </si>
  <si>
    <t>USGG</t>
  </si>
  <si>
    <t>YR</t>
  </si>
  <si>
    <t>IRS</t>
  </si>
  <si>
    <t>USSW</t>
  </si>
  <si>
    <t>EQY</t>
  </si>
  <si>
    <t>DOW</t>
  </si>
  <si>
    <t>CTY</t>
  </si>
  <si>
    <t>Cotton</t>
  </si>
  <si>
    <t>CT1 Comdty</t>
  </si>
  <si>
    <t>FX</t>
  </si>
  <si>
    <t>DXY</t>
  </si>
  <si>
    <t>CB</t>
  </si>
  <si>
    <t>FDTR Index</t>
  </si>
  <si>
    <t>US0003M</t>
  </si>
  <si>
    <t>Total Return</t>
  </si>
  <si>
    <t>YTM</t>
  </si>
  <si>
    <t>Spread to UST</t>
  </si>
  <si>
    <t>Duration</t>
  </si>
  <si>
    <t>Weight</t>
  </si>
  <si>
    <t>BULLBEAR</t>
  </si>
  <si>
    <t>.BULLBEAR Index</t>
  </si>
  <si>
    <t>FLOW_EQ</t>
  </si>
  <si>
    <t>INR</t>
  </si>
  <si>
    <t>FIINYTDN Index</t>
  </si>
  <si>
    <t>GBP</t>
  </si>
  <si>
    <t>GUKG</t>
  </si>
  <si>
    <t>Aluminium</t>
  </si>
  <si>
    <t>LMAHDS03 Comdty</t>
  </si>
  <si>
    <t>EUR</t>
  </si>
  <si>
    <t>EURR002W index</t>
  </si>
  <si>
    <t>EUR006M</t>
  </si>
  <si>
    <t>MOVE</t>
  </si>
  <si>
    <t>JACICOTR Index</t>
  </si>
  <si>
    <t>JACICOYM Index</t>
  </si>
  <si>
    <t>JACICOED Index</t>
  </si>
  <si>
    <t>ETF</t>
  </si>
  <si>
    <t>BND US Equity</t>
  </si>
  <si>
    <t>IDR</t>
  </si>
  <si>
    <t>JASXYTDN Index</t>
  </si>
  <si>
    <t>JPY</t>
  </si>
  <si>
    <t>GJGB</t>
  </si>
  <si>
    <t>NASDAQ</t>
  </si>
  <si>
    <t>CCMP Index</t>
  </si>
  <si>
    <t>BOJDPBAL Index</t>
  </si>
  <si>
    <t>JY0006M</t>
  </si>
  <si>
    <t>HG</t>
  </si>
  <si>
    <t>High Grade</t>
  </si>
  <si>
    <t>JACIIGTR Index</t>
  </si>
  <si>
    <t>JACIIGYM Index</t>
  </si>
  <si>
    <t>JACIIGED Index</t>
  </si>
  <si>
    <t>JACIIGMW Index</t>
  </si>
  <si>
    <t>BWX US Equity</t>
  </si>
  <si>
    <t>PHP</t>
  </si>
  <si>
    <t>VUPHYTDN Index</t>
  </si>
  <si>
    <t>GECU</t>
  </si>
  <si>
    <t>TSX</t>
  </si>
  <si>
    <t>SPTSX Index</t>
  </si>
  <si>
    <t>Cattle</t>
  </si>
  <si>
    <t>LC1 Comdty</t>
  </si>
  <si>
    <t>UKBRBASE Index</t>
  </si>
  <si>
    <t>BP0006M</t>
  </si>
  <si>
    <t>VDAX</t>
  </si>
  <si>
    <t>HY</t>
  </si>
  <si>
    <t>High Yield</t>
  </si>
  <si>
    <t>JACINGTR Index</t>
  </si>
  <si>
    <t>JACINGYM Index</t>
  </si>
  <si>
    <t>JACINGED Index</t>
  </si>
  <si>
    <t>JACINGMW Index</t>
  </si>
  <si>
    <t>TIP US Equity</t>
  </si>
  <si>
    <t>KRW</t>
  </si>
  <si>
    <t>KSFIYTDN Index</t>
  </si>
  <si>
    <t>CHF</t>
  </si>
  <si>
    <t>GSWISS02 Index</t>
  </si>
  <si>
    <t>GSWISS</t>
  </si>
  <si>
    <t>MEXBOL</t>
  </si>
  <si>
    <t>MEXBOL Index</t>
  </si>
  <si>
    <t>Gasoline</t>
  </si>
  <si>
    <t>XB1 Comdty</t>
  </si>
  <si>
    <t>AUDUSD</t>
  </si>
  <si>
    <t>AUD</t>
  </si>
  <si>
    <t>RBATCTR  Index</t>
  </si>
  <si>
    <t>JPEMFXvol</t>
  </si>
  <si>
    <t>JPMVXYEM Index</t>
  </si>
  <si>
    <t>AAA</t>
  </si>
  <si>
    <t>JACIAAAT Index</t>
  </si>
  <si>
    <t>JACIAAAY Index</t>
  </si>
  <si>
    <t>JACIAAAB Index</t>
  </si>
  <si>
    <t>JACIAAAE Index</t>
  </si>
  <si>
    <t>JACIAAAM Index</t>
  </si>
  <si>
    <t>WIP US Equity</t>
  </si>
  <si>
    <t>TWD</t>
  </si>
  <si>
    <t>TINFYTDN Index</t>
  </si>
  <si>
    <t>SEK</t>
  </si>
  <si>
    <t>GSGB</t>
  </si>
  <si>
    <t>NatGas</t>
  </si>
  <si>
    <t>NG1 Comdty</t>
  </si>
  <si>
    <t>NZDUSD</t>
  </si>
  <si>
    <t>NZD</t>
  </si>
  <si>
    <t>NZOCR    Index</t>
  </si>
  <si>
    <t>AA</t>
  </si>
  <si>
    <t>JACIAATR Index</t>
  </si>
  <si>
    <t>JACIAAYM Index</t>
  </si>
  <si>
    <t>JACIAABS Index</t>
  </si>
  <si>
    <t>JACIAAED Index</t>
  </si>
  <si>
    <t>JACIAAMW Index</t>
  </si>
  <si>
    <t>PICB US Equity</t>
  </si>
  <si>
    <t>THB</t>
  </si>
  <si>
    <t>THIVYTDN Index</t>
  </si>
  <si>
    <t>NOK</t>
  </si>
  <si>
    <t>GNOR3YR Index</t>
  </si>
  <si>
    <t>GNOR</t>
  </si>
  <si>
    <t>DOWUTIL</t>
  </si>
  <si>
    <t>UTIL Index</t>
  </si>
  <si>
    <t>OrangeJuice</t>
  </si>
  <si>
    <t>JO1 Comdty</t>
  </si>
  <si>
    <t>SZLTTR   Index</t>
  </si>
  <si>
    <t>SF0006M</t>
  </si>
  <si>
    <t>ESI_USD</t>
  </si>
  <si>
    <t>CESIUSD Index</t>
  </si>
  <si>
    <t>A</t>
  </si>
  <si>
    <t>JACIATR Index</t>
  </si>
  <si>
    <t>JACIAYM Index</t>
  </si>
  <si>
    <t>JACIABS Index</t>
  </si>
  <si>
    <t>JACIAED Index</t>
  </si>
  <si>
    <t>JACIAMW Index</t>
  </si>
  <si>
    <t>HYXU US Equity</t>
  </si>
  <si>
    <t>FLOW_BOND</t>
  </si>
  <si>
    <t>FIINDYTD Index</t>
  </si>
  <si>
    <t>RUB</t>
  </si>
  <si>
    <t>MICXRU</t>
  </si>
  <si>
    <t>DOWTRANS</t>
  </si>
  <si>
    <t>TRAN Index</t>
  </si>
  <si>
    <t>NOBRDEPA Index</t>
  </si>
  <si>
    <t>NIBOR6M</t>
  </si>
  <si>
    <t>ESI_GBP</t>
  </si>
  <si>
    <t>CESIGBP Index</t>
  </si>
  <si>
    <t>BBB</t>
  </si>
  <si>
    <t>JACIBBBT Index</t>
  </si>
  <si>
    <t>JACIBBBY Index</t>
  </si>
  <si>
    <t>JACIBBBS Index</t>
  </si>
  <si>
    <t>JACIBBBD Index</t>
  </si>
  <si>
    <t>JACIBBBM Index</t>
  </si>
  <si>
    <t>VTI US Equity</t>
  </si>
  <si>
    <t>IDGBFYTD Index</t>
  </si>
  <si>
    <t>TRY</t>
  </si>
  <si>
    <t>IECM</t>
  </si>
  <si>
    <t>TYSW2V3 Index</t>
  </si>
  <si>
    <t>MERVAL</t>
  </si>
  <si>
    <t>MERVAL Index</t>
  </si>
  <si>
    <t>Copper</t>
  </si>
  <si>
    <t>HG1 Comdty</t>
  </si>
  <si>
    <t>SWRRATE  Index</t>
  </si>
  <si>
    <t>STIB3M</t>
  </si>
  <si>
    <t>ESI_JPY</t>
  </si>
  <si>
    <t>CESIJPY Index</t>
  </si>
  <si>
    <t>BB</t>
  </si>
  <si>
    <t>JACIBBTR Index</t>
  </si>
  <si>
    <t>JACIBBYM Index</t>
  </si>
  <si>
    <t>JACIBBBB Index</t>
  </si>
  <si>
    <t>JACIBBED Index</t>
  </si>
  <si>
    <t>JACIBBMW Index</t>
  </si>
  <si>
    <t>VNQ US Equity</t>
  </si>
  <si>
    <t>MYR</t>
  </si>
  <si>
    <t>MAFDYTDD Index</t>
  </si>
  <si>
    <t>ZAR</t>
  </si>
  <si>
    <t>GSAB</t>
  </si>
  <si>
    <t>SX5E</t>
  </si>
  <si>
    <t>WTICrude</t>
  </si>
  <si>
    <t>ADXY</t>
  </si>
  <si>
    <t>CNY</t>
  </si>
  <si>
    <t>CHLR12M Index</t>
  </si>
  <si>
    <t>CNRR007</t>
  </si>
  <si>
    <t>ESI_EUR</t>
  </si>
  <si>
    <t>CESIEUR Index</t>
  </si>
  <si>
    <t>B</t>
  </si>
  <si>
    <t>JACIBTR Index</t>
  </si>
  <si>
    <t>JACIBYM Index</t>
  </si>
  <si>
    <t>JACIBBS Index</t>
  </si>
  <si>
    <t>JACIBED Index</t>
  </si>
  <si>
    <t>JACIBMW Index</t>
  </si>
  <si>
    <t>EMLC US Equity</t>
  </si>
  <si>
    <t>PHDBYTDD Index</t>
  </si>
  <si>
    <t>HUF</t>
  </si>
  <si>
    <t>GHGB3YR Index</t>
  </si>
  <si>
    <t>GHGB</t>
  </si>
  <si>
    <t>FTSE</t>
  </si>
  <si>
    <t>UKX Index</t>
  </si>
  <si>
    <t>Brent</t>
  </si>
  <si>
    <t>CO1 Comdty</t>
  </si>
  <si>
    <t>INRPYLDP Index</t>
  </si>
  <si>
    <t>IN00O/N</t>
  </si>
  <si>
    <t>ESI_APAC</t>
  </si>
  <si>
    <t>CESIAPAC Index</t>
  </si>
  <si>
    <t>C</t>
  </si>
  <si>
    <t>JACICTR Index</t>
  </si>
  <si>
    <t>JACICYM Index</t>
  </si>
  <si>
    <t>JACICBS Index</t>
  </si>
  <si>
    <t>JACICED Index</t>
  </si>
  <si>
    <t>JACICMW Index</t>
  </si>
  <si>
    <t>JNK US Equity</t>
  </si>
  <si>
    <t>KOSBYTDD Index</t>
  </si>
  <si>
    <t>JSIHYTDN Index</t>
  </si>
  <si>
    <t>PLN</t>
  </si>
  <si>
    <t>POGB</t>
  </si>
  <si>
    <t>CAC</t>
  </si>
  <si>
    <t>CAC Index</t>
  </si>
  <si>
    <t>Soybean</t>
  </si>
  <si>
    <t>S 1 Comdty</t>
  </si>
  <si>
    <t>IDBIRRPO Index</t>
  </si>
  <si>
    <t>ESI_EM</t>
  </si>
  <si>
    <t>CESIEM Index</t>
  </si>
  <si>
    <t>NR</t>
  </si>
  <si>
    <t>JACINRTR Index</t>
  </si>
  <si>
    <t>JACINRYM Index</t>
  </si>
  <si>
    <t>JACINRBS Index</t>
  </si>
  <si>
    <t>JACINRED Index</t>
  </si>
  <si>
    <t>JACINRMW Index</t>
  </si>
  <si>
    <t>VNQI US Equity</t>
  </si>
  <si>
    <t>TBTVYTDD Index</t>
  </si>
  <si>
    <t>MXN</t>
  </si>
  <si>
    <t>GMXN02YR Index</t>
  </si>
  <si>
    <t>GMXN</t>
  </si>
  <si>
    <t>MPSW2B Index</t>
  </si>
  <si>
    <t>DAX</t>
  </si>
  <si>
    <t>DAX Index</t>
  </si>
  <si>
    <t>Corn</t>
  </si>
  <si>
    <t>C 1 Comdty</t>
  </si>
  <si>
    <t>MAOPRATE Index</t>
  </si>
  <si>
    <t>KLIB3M</t>
  </si>
  <si>
    <t>SP</t>
  </si>
  <si>
    <t>FRDE</t>
  </si>
  <si>
    <t>Corporates</t>
  </si>
  <si>
    <t>JACICTTR Index</t>
  </si>
  <si>
    <t>JACICTYM Index</t>
  </si>
  <si>
    <t>JACICTBS Index</t>
  </si>
  <si>
    <t>JACICTED Index</t>
  </si>
  <si>
    <t>JACICTMW Index</t>
  </si>
  <si>
    <t>VEA US Equity</t>
  </si>
  <si>
    <t>CLP</t>
  </si>
  <si>
    <t>CLGB3Y Index</t>
  </si>
  <si>
    <t>CLGB</t>
  </si>
  <si>
    <t>IBEX</t>
  </si>
  <si>
    <t>IBEX Index</t>
  </si>
  <si>
    <t>Nickel</t>
  </si>
  <si>
    <t>LMNIDS03 Comdty</t>
  </si>
  <si>
    <t>PPCBON   Index</t>
  </si>
  <si>
    <t>ITDE</t>
  </si>
  <si>
    <t>Quasi-Sov</t>
  </si>
  <si>
    <t>JACIQSTR Index</t>
  </si>
  <si>
    <t>JACIQSYM Index</t>
  </si>
  <si>
    <t>JACIQSBS Index</t>
  </si>
  <si>
    <t>JACIQSED Index</t>
  </si>
  <si>
    <t>JACIQSMW Index</t>
  </si>
  <si>
    <t>VWO US Equity</t>
  </si>
  <si>
    <t>BON_CNY3Y</t>
  </si>
  <si>
    <t>GCNY3YR Index</t>
  </si>
  <si>
    <t>GCNY</t>
  </si>
  <si>
    <t>MIB</t>
  </si>
  <si>
    <t>FTSEMIB Index</t>
  </si>
  <si>
    <t>Sugar</t>
  </si>
  <si>
    <t>SB1 Comdty</t>
  </si>
  <si>
    <t>SGD</t>
  </si>
  <si>
    <t>SIBF3M Comdty</t>
  </si>
  <si>
    <t>SORF6M</t>
  </si>
  <si>
    <t>SPDE</t>
  </si>
  <si>
    <t>Sovereign</t>
  </si>
  <si>
    <t>JACISOTR Index</t>
  </si>
  <si>
    <t>JACISOYM Index</t>
  </si>
  <si>
    <t>JACISOBS Index</t>
  </si>
  <si>
    <t>JACISOED Index</t>
  </si>
  <si>
    <t>JACISOMW Index</t>
  </si>
  <si>
    <t>DJP US Equity</t>
  </si>
  <si>
    <t>GVSK2YR Index</t>
  </si>
  <si>
    <t>HKD</t>
  </si>
  <si>
    <t>AEX</t>
  </si>
  <si>
    <t>AEX Index</t>
  </si>
  <si>
    <t>Coffee</t>
  </si>
  <si>
    <t>KC1 Comdty</t>
  </si>
  <si>
    <t>KORP7DR  Index</t>
  </si>
  <si>
    <t>KWCDC</t>
  </si>
  <si>
    <t>PTDE</t>
  </si>
  <si>
    <t>Consumer</t>
  </si>
  <si>
    <t>JACICSTR Index</t>
  </si>
  <si>
    <t>JACICSYM Index</t>
  </si>
  <si>
    <t>JACICSBS Index</t>
  </si>
  <si>
    <t>JACICSED Index</t>
  </si>
  <si>
    <t>JACICSMW Index</t>
  </si>
  <si>
    <t>HKGG</t>
  </si>
  <si>
    <t>OMX</t>
  </si>
  <si>
    <t>OMX Index</t>
  </si>
  <si>
    <t>Wheat</t>
  </si>
  <si>
    <t>W 1 Comdty</t>
  </si>
  <si>
    <t>TAREDSC  Index</t>
  </si>
  <si>
    <t>TAIBOR3M</t>
  </si>
  <si>
    <t>GRDE</t>
  </si>
  <si>
    <t>Diversified</t>
  </si>
  <si>
    <t>JACIDITR Index</t>
  </si>
  <si>
    <t>JACIDIYM Index</t>
  </si>
  <si>
    <t>JACIDIBS Index</t>
  </si>
  <si>
    <t>JACIDIED Index</t>
  </si>
  <si>
    <t>JACIDIMW Index</t>
  </si>
  <si>
    <t>MASB</t>
  </si>
  <si>
    <t>SWISS</t>
  </si>
  <si>
    <t>SMI Index</t>
  </si>
  <si>
    <t>Cocoa</t>
  </si>
  <si>
    <t>CC1 Comdty</t>
  </si>
  <si>
    <t>BTRR1DAY Index</t>
  </si>
  <si>
    <t>THFX6M</t>
  </si>
  <si>
    <t>NEDE</t>
  </si>
  <si>
    <t>Financial</t>
  </si>
  <si>
    <t>JACIFITR Index</t>
  </si>
  <si>
    <t>JACIFIYM Index</t>
  </si>
  <si>
    <t>JACIFIBS Index</t>
  </si>
  <si>
    <t>JACIFIED Index</t>
  </si>
  <si>
    <t>JACIFIMW Index</t>
  </si>
  <si>
    <t>GVTWTL</t>
  </si>
  <si>
    <t>WIG</t>
  </si>
  <si>
    <t>WIG Index</t>
  </si>
  <si>
    <t>Iron</t>
  </si>
  <si>
    <t>IOEA Comdty</t>
  </si>
  <si>
    <t>CSK</t>
  </si>
  <si>
    <t>CZARANN Index</t>
  </si>
  <si>
    <t>Industrial</t>
  </si>
  <si>
    <t>JACIILTR Index</t>
  </si>
  <si>
    <t>JACIILYM Index</t>
  </si>
  <si>
    <t>JACIILBS Index</t>
  </si>
  <si>
    <t>JACIILED Index</t>
  </si>
  <si>
    <t>JACIILMW Index</t>
  </si>
  <si>
    <t>MGIY</t>
  </si>
  <si>
    <t>MICEX</t>
  </si>
  <si>
    <t>INDEXCF Index</t>
  </si>
  <si>
    <t>CRY</t>
  </si>
  <si>
    <t>CTY_CRY</t>
  </si>
  <si>
    <t>CRY Index</t>
  </si>
  <si>
    <t>EURCZK</t>
  </si>
  <si>
    <t>HBBRATE  Index</t>
  </si>
  <si>
    <t>BUBOR06M</t>
  </si>
  <si>
    <t>Infrastructure</t>
  </si>
  <si>
    <t>JACIIFTR Index</t>
  </si>
  <si>
    <t>JACIIFYM Index</t>
  </si>
  <si>
    <t>JACIIFBS Index</t>
  </si>
  <si>
    <t>JACIIFED Index</t>
  </si>
  <si>
    <t>JACIIFMW Index</t>
  </si>
  <si>
    <t>GVTL</t>
  </si>
  <si>
    <t>IRSWo2 Index</t>
  </si>
  <si>
    <t>PFTS</t>
  </si>
  <si>
    <t>PFTS Index</t>
  </si>
  <si>
    <t>EURHUF</t>
  </si>
  <si>
    <t>PORERATE Index</t>
  </si>
  <si>
    <t>WIBR6M</t>
  </si>
  <si>
    <t>Metal and Minning</t>
  </si>
  <si>
    <t>JACIMMTR Index</t>
  </si>
  <si>
    <t>JACIMMYM Index</t>
  </si>
  <si>
    <t>JACIMMBS Index</t>
  </si>
  <si>
    <t>JACIMMED Index</t>
  </si>
  <si>
    <t>JACIMMMW Index</t>
  </si>
  <si>
    <t>PDSS</t>
  </si>
  <si>
    <t>XU100</t>
  </si>
  <si>
    <t>XU100 Index</t>
  </si>
  <si>
    <t>EURPLN</t>
  </si>
  <si>
    <t>RON</t>
  </si>
  <si>
    <t>ROKEPOLA Index</t>
  </si>
  <si>
    <t>CN</t>
  </si>
  <si>
    <t>Oil and Gas</t>
  </si>
  <si>
    <t>JACIOLTR Index</t>
  </si>
  <si>
    <t>JACIOLYM Index</t>
  </si>
  <si>
    <t>JACIOLBS Index</t>
  </si>
  <si>
    <t>JACIOLED Index</t>
  </si>
  <si>
    <t>JACIOGMW Index</t>
  </si>
  <si>
    <t>GIND</t>
  </si>
  <si>
    <t>JSE40</t>
  </si>
  <si>
    <t>TOP40 Index</t>
  </si>
  <si>
    <t>RREFKANN Index</t>
  </si>
  <si>
    <t>MOSKP3</t>
  </si>
  <si>
    <t>HK</t>
  </si>
  <si>
    <t>Pulp and Paper</t>
  </si>
  <si>
    <t>JACIPPTR Index</t>
  </si>
  <si>
    <t>JACIPPYM Index</t>
  </si>
  <si>
    <t>JACIPPBS Index</t>
  </si>
  <si>
    <t>JACIPPED Index</t>
  </si>
  <si>
    <t>JACIPPMW Index</t>
  </si>
  <si>
    <t>GIDN</t>
  </si>
  <si>
    <t>BUX</t>
  </si>
  <si>
    <t>BUX Index</t>
  </si>
  <si>
    <t>SARPRT Index</t>
  </si>
  <si>
    <t>JIBA3M</t>
  </si>
  <si>
    <t>IN</t>
  </si>
  <si>
    <t>Real Estate</t>
  </si>
  <si>
    <t>JACIRETR Index</t>
  </si>
  <si>
    <t>JACIREYM Index</t>
  </si>
  <si>
    <t>JACIREBS Index</t>
  </si>
  <si>
    <t>JACIREED Index</t>
  </si>
  <si>
    <t>JACIREMW Index</t>
  </si>
  <si>
    <t>GACGB</t>
  </si>
  <si>
    <t>SAUDI</t>
  </si>
  <si>
    <t>SASEIDX Index</t>
  </si>
  <si>
    <t>TUBR1WRA Index</t>
  </si>
  <si>
    <t>TRLIB3M</t>
  </si>
  <si>
    <t>ID</t>
  </si>
  <si>
    <t>TMT</t>
  </si>
  <si>
    <t>JACITMTR Index</t>
  </si>
  <si>
    <t>JACITMYM Index</t>
  </si>
  <si>
    <t>JACITMBS Index</t>
  </si>
  <si>
    <t>JACITMED Index</t>
  </si>
  <si>
    <t>JACITMMW Index</t>
  </si>
  <si>
    <t>GNZGB</t>
  </si>
  <si>
    <t>UAE</t>
  </si>
  <si>
    <t>DFMGI Index</t>
  </si>
  <si>
    <t>BRL</t>
  </si>
  <si>
    <t>BZSTSETA Index</t>
  </si>
  <si>
    <t>KR</t>
  </si>
  <si>
    <t>Transport</t>
  </si>
  <si>
    <t>JACITRTR Index</t>
  </si>
  <si>
    <t>JACITRYM Index</t>
  </si>
  <si>
    <t>JACITRBS Index</t>
  </si>
  <si>
    <t>JACITRED Index</t>
  </si>
  <si>
    <t>JACITRMW Index</t>
  </si>
  <si>
    <t>GEBR02Y Index</t>
  </si>
  <si>
    <t>NIKKEI</t>
  </si>
  <si>
    <t>ARS</t>
  </si>
  <si>
    <t>CHOVCHOV Index</t>
  </si>
  <si>
    <t>MY</t>
  </si>
  <si>
    <t>Utilities</t>
  </si>
  <si>
    <t>JACIUTTR Index</t>
  </si>
  <si>
    <t>JACIUTYM Index</t>
  </si>
  <si>
    <t>JACIUTBS Index</t>
  </si>
  <si>
    <t>JACIUTED Index</t>
  </si>
  <si>
    <t>JACIUTMW Index</t>
  </si>
  <si>
    <t>TOPIX</t>
  </si>
  <si>
    <t>TPX Index</t>
  </si>
  <si>
    <t>COP</t>
  </si>
  <si>
    <t>CORRRMIN Index</t>
  </si>
  <si>
    <t>TH</t>
  </si>
  <si>
    <t>CorpHG</t>
  </si>
  <si>
    <t>Corporate HG</t>
  </si>
  <si>
    <t>JACIICTR Index</t>
  </si>
  <si>
    <t>JACIICYM Index</t>
  </si>
  <si>
    <t>JACIICBS Index</t>
  </si>
  <si>
    <t>JACIICED Index</t>
  </si>
  <si>
    <t>JACIICMW Index</t>
  </si>
  <si>
    <t>MXONBR Index</t>
  </si>
  <si>
    <t>MXIBTIIE</t>
  </si>
  <si>
    <t>PH</t>
  </si>
  <si>
    <t>CorpHY</t>
  </si>
  <si>
    <t>Corporate HY</t>
  </si>
  <si>
    <t>JACINCTR Index</t>
  </si>
  <si>
    <t>JACINCYM Index</t>
  </si>
  <si>
    <t>JACINCBS Index</t>
  </si>
  <si>
    <t>JACINCED Index</t>
  </si>
  <si>
    <t>JACINCMW Index</t>
  </si>
  <si>
    <t>HSI</t>
  </si>
  <si>
    <t>LIBOR</t>
  </si>
  <si>
    <t>QuasiHG</t>
  </si>
  <si>
    <t>Quasi-Sov HG</t>
  </si>
  <si>
    <t>JACIIQTR Index</t>
  </si>
  <si>
    <t>JACIIQYM Index</t>
  </si>
  <si>
    <t>JACIIQBS Index</t>
  </si>
  <si>
    <t>JACIIQED Index</t>
  </si>
  <si>
    <t>JACIIQMW Index</t>
  </si>
  <si>
    <t>CSI300</t>
  </si>
  <si>
    <t>SHSZ300 Index</t>
  </si>
  <si>
    <t>QuasiHY</t>
  </si>
  <si>
    <t>Quasi-Sov HY</t>
  </si>
  <si>
    <t>JACINITR Index</t>
  </si>
  <si>
    <t>JACINIYM Index</t>
  </si>
  <si>
    <t>JACINIBS Index</t>
  </si>
  <si>
    <t>JACINIED Index</t>
  </si>
  <si>
    <t>JACINIMW Index</t>
  </si>
  <si>
    <t>GSWISS05 Index</t>
  </si>
  <si>
    <t>TYSW5V3 Index</t>
  </si>
  <si>
    <t>SHCOMP</t>
  </si>
  <si>
    <t>SHCOMP Index</t>
  </si>
  <si>
    <t>NDF</t>
  </si>
  <si>
    <t>3M</t>
  </si>
  <si>
    <t>CCN+</t>
  </si>
  <si>
    <t>Sov HG</t>
  </si>
  <si>
    <t>JACIISTR Index</t>
  </si>
  <si>
    <t>JACIISYM Index</t>
  </si>
  <si>
    <t>JACIISBS Index</t>
  </si>
  <si>
    <t>JACIISED Index</t>
  </si>
  <si>
    <t>JACIISMW Index</t>
  </si>
  <si>
    <t>IRN+</t>
  </si>
  <si>
    <t>Sov HY</t>
  </si>
  <si>
    <t>JACINSTR Index</t>
  </si>
  <si>
    <t>JACINSYM Index</t>
  </si>
  <si>
    <t>JACINSBS Index</t>
  </si>
  <si>
    <t>JACINSED Index</t>
  </si>
  <si>
    <t>JACINSMW Index</t>
  </si>
  <si>
    <t>TAIEX</t>
  </si>
  <si>
    <t>TWSE Index</t>
  </si>
  <si>
    <t>IHN+</t>
  </si>
  <si>
    <t>13Y</t>
  </si>
  <si>
    <t>1-3y</t>
  </si>
  <si>
    <t>JACI13TR Index</t>
  </si>
  <si>
    <t>JACI13YM Index</t>
  </si>
  <si>
    <t>JACI13BS Index</t>
  </si>
  <si>
    <t>JACI13ED Index</t>
  </si>
  <si>
    <t>JACI13MW Index</t>
  </si>
  <si>
    <t>KOSPI</t>
  </si>
  <si>
    <t>KOSPI Index</t>
  </si>
  <si>
    <t>MRN+</t>
  </si>
  <si>
    <t>35Y</t>
  </si>
  <si>
    <t>3-5y</t>
  </si>
  <si>
    <t>JACI35TR Index</t>
  </si>
  <si>
    <t>JACI35YM Index</t>
  </si>
  <si>
    <t>JACI35BS Index</t>
  </si>
  <si>
    <t>JACI35ED Index</t>
  </si>
  <si>
    <t>JACI35MW Index</t>
  </si>
  <si>
    <t>MPSW5E Index</t>
  </si>
  <si>
    <t>AS51</t>
  </si>
  <si>
    <t>AS51 Index</t>
  </si>
  <si>
    <t>PPN+</t>
  </si>
  <si>
    <t>57Y</t>
  </si>
  <si>
    <t>5-7s</t>
  </si>
  <si>
    <t>JACI57TR Index</t>
  </si>
  <si>
    <t>JACI57YM Index</t>
  </si>
  <si>
    <t>JACI57BS Index</t>
  </si>
  <si>
    <t>JACI57ED Index</t>
  </si>
  <si>
    <t>JACI57MW Index</t>
  </si>
  <si>
    <t>NIFTY</t>
  </si>
  <si>
    <t>NIFTY Index</t>
  </si>
  <si>
    <t>SGD+</t>
  </si>
  <si>
    <t>7-10y</t>
  </si>
  <si>
    <t>JACI710T Index</t>
  </si>
  <si>
    <t>JACI710Y Index</t>
  </si>
  <si>
    <t>JACI710S Index</t>
  </si>
  <si>
    <t>JACI710E Index</t>
  </si>
  <si>
    <t>JACI710M Index</t>
  </si>
  <si>
    <t>SENSEX</t>
  </si>
  <si>
    <t>SENSEX Index</t>
  </si>
  <si>
    <t>KWN+</t>
  </si>
  <si>
    <t>10Y</t>
  </si>
  <si>
    <t>10+y</t>
  </si>
  <si>
    <t>JACI10TR Index</t>
  </si>
  <si>
    <t>JACI10YM Index</t>
  </si>
  <si>
    <t>JACI10BS Index</t>
  </si>
  <si>
    <t>JACI10ED Index</t>
  </si>
  <si>
    <t>JACI10MW Index</t>
  </si>
  <si>
    <t>STI</t>
  </si>
  <si>
    <t>FSSTI Index</t>
  </si>
  <si>
    <t>NTN+</t>
  </si>
  <si>
    <t>Bangladesh</t>
  </si>
  <si>
    <t>JACIBDTR Index</t>
  </si>
  <si>
    <t>JACIBDYM Index</t>
  </si>
  <si>
    <t>JACIBDBS Index</t>
  </si>
  <si>
    <t>JACIBDED Index</t>
  </si>
  <si>
    <t>JACIBDMW Index</t>
  </si>
  <si>
    <t>GMXN05YR Index</t>
  </si>
  <si>
    <t>KLCI</t>
  </si>
  <si>
    <t>FBMKLCI Index</t>
  </si>
  <si>
    <t>THB+</t>
  </si>
  <si>
    <t>China</t>
  </si>
  <si>
    <t>JACICHTR Index</t>
  </si>
  <si>
    <t>JACICHYM Index</t>
  </si>
  <si>
    <t>JACICHBS Index</t>
  </si>
  <si>
    <t>JACICHED Index</t>
  </si>
  <si>
    <t>JACICHMW Index</t>
  </si>
  <si>
    <t>CLGB7Y Index</t>
  </si>
  <si>
    <t>SET</t>
  </si>
  <si>
    <t>SET Index</t>
  </si>
  <si>
    <t>outright = spot + forward points</t>
  </si>
  <si>
    <t>JACIHKTR Index</t>
  </si>
  <si>
    <t>JACIHKYM Index</t>
  </si>
  <si>
    <t>JACIHKBS Index</t>
  </si>
  <si>
    <t>JACIHKED Index</t>
  </si>
  <si>
    <t>JACIHKMW Index</t>
  </si>
  <si>
    <t>JCI</t>
  </si>
  <si>
    <t>JCI Index</t>
  </si>
  <si>
    <t>YLD</t>
  </si>
  <si>
    <t>JACI_YLD</t>
  </si>
  <si>
    <t>India</t>
  </si>
  <si>
    <t>JACIINTR Index</t>
  </si>
  <si>
    <t>JACIINYM Index</t>
  </si>
  <si>
    <t>JACIINBS Index</t>
  </si>
  <si>
    <t>JACIINED Index</t>
  </si>
  <si>
    <t>JACIINMW Index</t>
  </si>
  <si>
    <t>GVSK5YR Index</t>
  </si>
  <si>
    <t>PSEi</t>
  </si>
  <si>
    <t>PCOMP index</t>
  </si>
  <si>
    <t>Indonesia</t>
  </si>
  <si>
    <t>JACIIDTR Index</t>
  </si>
  <si>
    <t>JACIIDYM Index</t>
  </si>
  <si>
    <t>JACIIDBS Index</t>
  </si>
  <si>
    <t>JACIIDED Index</t>
  </si>
  <si>
    <t>JACIIDMW Index</t>
  </si>
  <si>
    <t>IRSWo5 Index</t>
  </si>
  <si>
    <t>NZX50</t>
  </si>
  <si>
    <t>NZSE50FG Index</t>
  </si>
  <si>
    <t>RUB+</t>
  </si>
  <si>
    <t>Macau</t>
  </si>
  <si>
    <t>JACIMCTR Index</t>
  </si>
  <si>
    <t>JACIMCYM Index</t>
  </si>
  <si>
    <t>JACIMCBS Index</t>
  </si>
  <si>
    <t>JACIMCED Index</t>
  </si>
  <si>
    <t>JACIMCMW Index</t>
  </si>
  <si>
    <t>MXSO</t>
  </si>
  <si>
    <t>MXSO Index</t>
  </si>
  <si>
    <t>ZAR+</t>
  </si>
  <si>
    <t>Malaysia</t>
  </si>
  <si>
    <t>JACIMSTR Index</t>
  </si>
  <si>
    <t>JACIMSYM Index</t>
  </si>
  <si>
    <t>JACIMSBS Index</t>
  </si>
  <si>
    <t>JACIMSED Index</t>
  </si>
  <si>
    <t>JACIMSMW Index</t>
  </si>
  <si>
    <t>MXASJ</t>
  </si>
  <si>
    <t>MXASJ Index</t>
  </si>
  <si>
    <t>MO</t>
  </si>
  <si>
    <t>Mongolia</t>
  </si>
  <si>
    <t>JACIMNTR Index</t>
  </si>
  <si>
    <t>JACIMNYM Index</t>
  </si>
  <si>
    <t>JACIMNBS Index</t>
  </si>
  <si>
    <t>JACIMNED Index</t>
  </si>
  <si>
    <t>JACIMNMW Index</t>
  </si>
  <si>
    <t>MXWO</t>
  </si>
  <si>
    <t>MXWO index</t>
  </si>
  <si>
    <t>BCN+</t>
  </si>
  <si>
    <t>PK</t>
  </si>
  <si>
    <t>Pakistan</t>
  </si>
  <si>
    <t>JACIPKTR Index</t>
  </si>
  <si>
    <t>JACIPKYM Index</t>
  </si>
  <si>
    <t>JACIPKBS Index</t>
  </si>
  <si>
    <t>JACIPKED Index</t>
  </si>
  <si>
    <t>JACIPKMW Index</t>
  </si>
  <si>
    <t>MXEF</t>
  </si>
  <si>
    <t>MXEF Index</t>
  </si>
  <si>
    <t>MXN+</t>
  </si>
  <si>
    <t>Phillipines</t>
  </si>
  <si>
    <t>JACIPHTR Index</t>
  </si>
  <si>
    <t>JACIPHYM Index</t>
  </si>
  <si>
    <t>JACIPHBS Index</t>
  </si>
  <si>
    <t>JACIPHED Index</t>
  </si>
  <si>
    <t>JACIPHMW Index</t>
  </si>
  <si>
    <t>OBX</t>
  </si>
  <si>
    <t>OBX Index</t>
  </si>
  <si>
    <t>12M</t>
  </si>
  <si>
    <t>SG</t>
  </si>
  <si>
    <t>Singapore</t>
  </si>
  <si>
    <t>JACISITR Index</t>
  </si>
  <si>
    <t>JACISIYM Index</t>
  </si>
  <si>
    <t>JACISIBS Index</t>
  </si>
  <si>
    <t>JACISIED Index</t>
  </si>
  <si>
    <t>JACISIMW Index</t>
  </si>
  <si>
    <t>SX7E</t>
  </si>
  <si>
    <t>SX7E Index</t>
  </si>
  <si>
    <t>CDS</t>
  </si>
  <si>
    <t>CUKT1U5 Curncy</t>
  </si>
  <si>
    <t>South Korea</t>
  </si>
  <si>
    <t>JACIKOTR Index</t>
  </si>
  <si>
    <t>JACIKOYM Index</t>
  </si>
  <si>
    <t>JACIKOBS Index</t>
  </si>
  <si>
    <t>JACIKOED Index</t>
  </si>
  <si>
    <t>JACIKOMW Index</t>
  </si>
  <si>
    <t>IPSA</t>
  </si>
  <si>
    <t>IPSA Index</t>
  </si>
  <si>
    <t>CT855561 Curncy</t>
  </si>
  <si>
    <t>SL</t>
  </si>
  <si>
    <t>Sri Lanka</t>
  </si>
  <si>
    <t>JACILKTR Index</t>
  </si>
  <si>
    <t>JACILKYM Index</t>
  </si>
  <si>
    <t>JACILKBS Index</t>
  </si>
  <si>
    <t>JACILKED Index</t>
  </si>
  <si>
    <t>JACILKMW Index</t>
  </si>
  <si>
    <t>PX</t>
  </si>
  <si>
    <t>PX Index</t>
  </si>
  <si>
    <t>CCHIN1U5 Curncy</t>
  </si>
  <si>
    <t>TW</t>
  </si>
  <si>
    <t>Taiwa</t>
  </si>
  <si>
    <t>JACITATR Index</t>
  </si>
  <si>
    <t>JACITAYM Index</t>
  </si>
  <si>
    <t>JACITABS Index</t>
  </si>
  <si>
    <t>JACITAED Index</t>
  </si>
  <si>
    <t>JACITWMW Index</t>
  </si>
  <si>
    <t>WIG20</t>
  </si>
  <si>
    <t>WIG20 Index</t>
  </si>
  <si>
    <t>CINO1U5 Curncy</t>
  </si>
  <si>
    <t>Thailand</t>
  </si>
  <si>
    <t>JACITHTR Index</t>
  </si>
  <si>
    <t>JACITHYM Index</t>
  </si>
  <si>
    <t>JACITHBS Index</t>
  </si>
  <si>
    <t>JACITHED Index</t>
  </si>
  <si>
    <t>JACITHMW Index</t>
  </si>
  <si>
    <t>GEBR5Y Index</t>
  </si>
  <si>
    <t>CMLAY1U5 Curncy</t>
  </si>
  <si>
    <t>VN</t>
  </si>
  <si>
    <t>Vietnam</t>
  </si>
  <si>
    <t>JACIVITR Index</t>
  </si>
  <si>
    <t>JACIVIYM Index</t>
  </si>
  <si>
    <t>JACIVIBS Index</t>
  </si>
  <si>
    <t>JACIVIED Index</t>
  </si>
  <si>
    <t>JACIVIMW Index</t>
  </si>
  <si>
    <t>TYSW10V3 Index</t>
  </si>
  <si>
    <t>CPHIL1U5 Curncy</t>
  </si>
  <si>
    <t>CEMBI Broad</t>
  </si>
  <si>
    <t>CKREA1U5 Curncy</t>
  </si>
  <si>
    <t>LATAM</t>
  </si>
  <si>
    <t>JCBBLA  Index</t>
  </si>
  <si>
    <t>JBBYLA  Index</t>
  </si>
  <si>
    <t>JBBSLA Index</t>
  </si>
  <si>
    <t>JCBMLA  Index</t>
  </si>
  <si>
    <t>CTHAI1U5 Curncy</t>
  </si>
  <si>
    <t>CEEMEA</t>
  </si>
  <si>
    <t>JCBBCEEM  Index</t>
  </si>
  <si>
    <t>JBBYCEEM  Index</t>
  </si>
  <si>
    <t>JBBSCEEM Index</t>
  </si>
  <si>
    <t>JCBMCEEM  Index</t>
  </si>
  <si>
    <t>CRUSS1U5 Curncy</t>
  </si>
  <si>
    <t>ASIA</t>
  </si>
  <si>
    <t>JCBBASIA  Index</t>
  </si>
  <si>
    <t>JBBYASIA  Index</t>
  </si>
  <si>
    <t>JBBSASIA Index</t>
  </si>
  <si>
    <t>JCBMASIA  Index</t>
  </si>
  <si>
    <t>GSWISS10 Index</t>
  </si>
  <si>
    <t>MPSW10K Index</t>
  </si>
  <si>
    <t>CSOAF1U5 Curncy</t>
  </si>
  <si>
    <t>EUROPE</t>
  </si>
  <si>
    <t>JCBBEURO  Index</t>
  </si>
  <si>
    <t>JBBYEURO  Index</t>
  </si>
  <si>
    <t>JBBSEURO Index</t>
  </si>
  <si>
    <t>JCBMEURO  Index</t>
  </si>
  <si>
    <t>CTURK1U5 Curncy</t>
  </si>
  <si>
    <t>CBRZ1U5 Curncy</t>
  </si>
  <si>
    <t>CCHIL1U5 Curncy</t>
  </si>
  <si>
    <t>CCOL1U5 Curncy</t>
  </si>
  <si>
    <t>CMEX1U5 Curncy</t>
  </si>
  <si>
    <t>FRA</t>
  </si>
  <si>
    <t>CFRTR1U5 Curncy</t>
  </si>
  <si>
    <t>TR</t>
  </si>
  <si>
    <t>JACI_TR</t>
  </si>
  <si>
    <t>Itraxx Asia 5yr</t>
  </si>
  <si>
    <t>ITRXAGE Index</t>
  </si>
  <si>
    <t>ImpliedYield</t>
  </si>
  <si>
    <t>IY</t>
  </si>
  <si>
    <t>CCNI</t>
  </si>
  <si>
    <t>DEM</t>
  </si>
  <si>
    <t>CDBR1U5 Curncy</t>
  </si>
  <si>
    <t>Itraxx Europe 5yr</t>
  </si>
  <si>
    <t>ITRXEBE CBIL Curncy</t>
  </si>
  <si>
    <t>IRSWo10 Index</t>
  </si>
  <si>
    <t>IRNI</t>
  </si>
  <si>
    <t>ITL</t>
  </si>
  <si>
    <t>CITLY1U5 Curncy</t>
  </si>
  <si>
    <t>Itraxx Europe Xover</t>
  </si>
  <si>
    <t>CLGB10Y Index</t>
  </si>
  <si>
    <t>IHNI</t>
  </si>
  <si>
    <t>ESP</t>
  </si>
  <si>
    <t>CSPA1U5 Curncy</t>
  </si>
  <si>
    <t>Itraxx Europe Senior IG</t>
  </si>
  <si>
    <t>ITRXESE CBIL Curncy</t>
  </si>
  <si>
    <t>MRNI</t>
  </si>
  <si>
    <t>PTE</t>
  </si>
  <si>
    <t>CPGB1U5 Curncy</t>
  </si>
  <si>
    <t>Itraxx Europe Sub IG</t>
  </si>
  <si>
    <t>GVSK10YR Index</t>
  </si>
  <si>
    <t>BASIS</t>
  </si>
  <si>
    <t>c</t>
  </si>
  <si>
    <t>EUBS</t>
  </si>
  <si>
    <t>PPNI</t>
  </si>
  <si>
    <t>NLG</t>
  </si>
  <si>
    <t>CT425574 Curncy</t>
  </si>
  <si>
    <t>JYBS</t>
  </si>
  <si>
    <t>SGDI</t>
  </si>
  <si>
    <t>BEF</t>
  </si>
  <si>
    <t>CBELG1U5 Curncy</t>
  </si>
  <si>
    <t>ADBS</t>
  </si>
  <si>
    <t>KWNI</t>
  </si>
  <si>
    <t>ATS</t>
  </si>
  <si>
    <t>CAUT1U5 Curncy</t>
  </si>
  <si>
    <t>NTNI</t>
  </si>
  <si>
    <t>HIHD03M Curncy</t>
  </si>
  <si>
    <t>THBI</t>
  </si>
  <si>
    <t>US0003M Curncy</t>
  </si>
  <si>
    <t>RUBI</t>
  </si>
  <si>
    <t>US0012M Curncy</t>
  </si>
  <si>
    <t>SDBS</t>
  </si>
  <si>
    <t>ZARI</t>
  </si>
  <si>
    <t>EURIBOR</t>
  </si>
  <si>
    <t>EUR003M Curncy</t>
  </si>
  <si>
    <t>KRBS</t>
  </si>
  <si>
    <t>TRYI</t>
  </si>
  <si>
    <t>EUR012M Curncy</t>
  </si>
  <si>
    <t>1m ATM Implied</t>
  </si>
  <si>
    <t>1M</t>
  </si>
  <si>
    <t>IV</t>
  </si>
  <si>
    <t>SHIBOR</t>
  </si>
  <si>
    <t>SHIF3M Curncy</t>
  </si>
  <si>
    <t>SHIF1Y Curncy</t>
  </si>
  <si>
    <t>HIBOR</t>
  </si>
  <si>
    <t>GEBR10Y Index</t>
  </si>
  <si>
    <t>HIHD12M Curncy</t>
  </si>
  <si>
    <t>CNH</t>
  </si>
  <si>
    <t>HICNH3M curncy</t>
  </si>
  <si>
    <t>OISBOR</t>
  </si>
  <si>
    <t>.USOISB3M Index</t>
  </si>
  <si>
    <t>HICNH1Y curncy</t>
  </si>
  <si>
    <t>.EUOISB3M Index</t>
  </si>
  <si>
    <t>.JPOISB3M index</t>
  </si>
  <si>
    <t>TIP</t>
  </si>
  <si>
    <t>USGGT05Y Index</t>
  </si>
  <si>
    <t>USGGT</t>
  </si>
  <si>
    <t>.CNOISB3M index</t>
  </si>
  <si>
    <t>CCS</t>
  </si>
  <si>
    <t>CGUSSW1 Index</t>
  </si>
  <si>
    <t>1Y</t>
  </si>
  <si>
    <t>ITRX</t>
  </si>
  <si>
    <t>Asia5Y</t>
  </si>
  <si>
    <t>EU5Y</t>
  </si>
  <si>
    <t>BE</t>
  </si>
  <si>
    <t>USGGBE</t>
  </si>
  <si>
    <t>EUXover5Y</t>
  </si>
  <si>
    <t>EUSeniorIG5Y</t>
  </si>
  <si>
    <t>EUSubIG5Y</t>
  </si>
  <si>
    <t>Sov</t>
  </si>
  <si>
    <t>GER</t>
  </si>
  <si>
    <t>DEGGBE07 Index</t>
  </si>
  <si>
    <t>DEGGBE</t>
  </si>
  <si>
    <t>Cons</t>
  </si>
  <si>
    <t>Divs</t>
  </si>
  <si>
    <t>FRGGBE05 Index</t>
  </si>
  <si>
    <t>FRGGBE</t>
  </si>
  <si>
    <t>Fin</t>
  </si>
  <si>
    <t>Ind</t>
  </si>
  <si>
    <t>Inf</t>
  </si>
  <si>
    <t>5Y5Y</t>
  </si>
  <si>
    <t>MM</t>
  </si>
  <si>
    <t>FWISEU55 Index</t>
  </si>
  <si>
    <t>OG</t>
  </si>
  <si>
    <t>FWISBP55 Index</t>
  </si>
  <si>
    <t>PP</t>
  </si>
  <si>
    <t>FWISJY55 Index</t>
  </si>
  <si>
    <t>Real</t>
  </si>
  <si>
    <t>JYGGBE08 Index</t>
  </si>
  <si>
    <t>JYGGBE10 Index</t>
  </si>
  <si>
    <t>1m Realised</t>
  </si>
  <si>
    <t>HV</t>
  </si>
  <si>
    <t>Tran</t>
  </si>
  <si>
    <t>.THBE10 Index</t>
  </si>
  <si>
    <t>Util</t>
  </si>
  <si>
    <t>GEIL</t>
  </si>
  <si>
    <t>GFRGIN05 Index</t>
  </si>
  <si>
    <t>GFRGIN</t>
  </si>
  <si>
    <t>GJYGIN08 Index</t>
  </si>
  <si>
    <t>GJYGIN10 Index</t>
  </si>
  <si>
    <t>BS</t>
  </si>
  <si>
    <t>USSP</t>
  </si>
  <si>
    <t>EUSS</t>
  </si>
  <si>
    <t>JYSS</t>
  </si>
  <si>
    <t>BPSS</t>
  </si>
  <si>
    <t>ADSF</t>
  </si>
  <si>
    <t>NDSS022 Curncy</t>
  </si>
  <si>
    <t>SFSS</t>
  </si>
  <si>
    <t>.BS_NOK2 Index</t>
  </si>
  <si>
    <t>SKSS</t>
  </si>
  <si>
    <t>.BS_CNY3 Index</t>
  </si>
  <si>
    <t>.BS_INR2 Index</t>
  </si>
  <si>
    <t>MRSS3 Index</t>
  </si>
  <si>
    <t>MRSS</t>
  </si>
  <si>
    <t>SDSS</t>
  </si>
  <si>
    <t>KWSS</t>
  </si>
  <si>
    <t>TBSS</t>
  </si>
  <si>
    <t>HFSS3 Curncy</t>
  </si>
  <si>
    <t>HFSS</t>
  </si>
  <si>
    <t>PZSS</t>
  </si>
  <si>
    <t>.BS_RUB2 Index</t>
  </si>
  <si>
    <t>.RUB</t>
  </si>
  <si>
    <t>BCNI</t>
  </si>
  <si>
    <t>SASS</t>
  </si>
  <si>
    <t>MXNI</t>
  </si>
  <si>
    <t>.BS_TRY2 Index</t>
  </si>
  <si>
    <t>USDIG</t>
  </si>
  <si>
    <t>MARKIT CDX.NA.IG.27 12/21</t>
  </si>
  <si>
    <t>.BS_MXN2 Index</t>
  </si>
  <si>
    <t>USDHY</t>
  </si>
  <si>
    <t>MARKIT CDX.NA.HY.27 12/21*</t>
  </si>
  <si>
    <t>USDEM</t>
  </si>
  <si>
    <t>MARKIT CDX.EM.26 12/21</t>
  </si>
  <si>
    <t>CEMBI</t>
  </si>
  <si>
    <t>CEMBI_TR</t>
  </si>
  <si>
    <t>JCBBCOMP index</t>
  </si>
  <si>
    <t>JCBBIGIG index</t>
  </si>
  <si>
    <t>JCBBNOIG index</t>
  </si>
  <si>
    <t>CEMBI_CEEMEA_TR</t>
  </si>
  <si>
    <t>JCBBCEEM index</t>
  </si>
  <si>
    <t>NDSS055 Curncy</t>
  </si>
  <si>
    <t>CEMBI_LATAM_TR</t>
  </si>
  <si>
    <t>JCBBLA index</t>
  </si>
  <si>
    <t>HKD+</t>
  </si>
  <si>
    <t>EMBIplus_TR</t>
  </si>
  <si>
    <t>JPEMCOMP INDEX</t>
  </si>
  <si>
    <t>.BS_NOK5 Index</t>
  </si>
  <si>
    <t>CEMBI_SP</t>
  </si>
  <si>
    <t>JBBSCOMP index</t>
  </si>
  <si>
    <t>JPEMBLYD</t>
  </si>
  <si>
    <t>HKDI</t>
  </si>
  <si>
    <t>JBBSIGIG index</t>
  </si>
  <si>
    <t>.BS_CNY5 Index</t>
  </si>
  <si>
    <t>JBBSNOIG index</t>
  </si>
  <si>
    <t>.BS_INR5 Index</t>
  </si>
  <si>
    <t>CEMBI_CEEMEA_SP</t>
  </si>
  <si>
    <t>JBBSCEEM index</t>
  </si>
  <si>
    <t>MRSS5 Index</t>
  </si>
  <si>
    <t>CEMBI_LATAM_SP</t>
  </si>
  <si>
    <t>JBBSLA index</t>
  </si>
  <si>
    <t>EMBIplus_SP</t>
  </si>
  <si>
    <t>JPEMSOSD Index</t>
  </si>
  <si>
    <t>CEMBI_YLD</t>
  </si>
  <si>
    <t>JBBYCOMP index</t>
  </si>
  <si>
    <t>JBBYIGIG index</t>
  </si>
  <si>
    <t>HFSS5 Curncy</t>
  </si>
  <si>
    <t>FX_USDCNH3M</t>
  </si>
  <si>
    <t>CNH+3M Curncy</t>
  </si>
  <si>
    <t>CNH+</t>
  </si>
  <si>
    <t>JBBYNOIG index</t>
  </si>
  <si>
    <t>FX_USDCNH12M</t>
  </si>
  <si>
    <t>CNH+12M Curncy</t>
  </si>
  <si>
    <t>CEMBI_CEEMEA_YLD</t>
  </si>
  <si>
    <t>JBBYCEEM index</t>
  </si>
  <si>
    <t>.BS_RUB5 Index</t>
  </si>
  <si>
    <t>FX_USDCNHIY3M</t>
  </si>
  <si>
    <t>CNHI3M Curncy</t>
  </si>
  <si>
    <t>CNHI</t>
  </si>
  <si>
    <t>CEMBI_LATAM_YLD</t>
  </si>
  <si>
    <t>JBBYLA index</t>
  </si>
  <si>
    <t>FX_USDCNHIV1M</t>
  </si>
  <si>
    <t>USDCNHV1M</t>
  </si>
  <si>
    <t>EMBIplus_YLD</t>
  </si>
  <si>
    <t>JPEMBLYD Index</t>
  </si>
  <si>
    <t>.BS_TRY5 Index</t>
  </si>
  <si>
    <t>FX_USDCNHHV1M</t>
  </si>
  <si>
    <t>USDCNHH1M Curncy</t>
  </si>
  <si>
    <t>USDCNHH1M</t>
  </si>
  <si>
    <t>.BS_MXN5 Index</t>
  </si>
  <si>
    <t>NDSS1010 Curncy</t>
  </si>
  <si>
    <t>.BS_NOK10 Index</t>
  </si>
  <si>
    <t>.BS_CNY10 Index</t>
  </si>
  <si>
    <t>.BS_INR10 Index</t>
  </si>
  <si>
    <t>MRSS10 Index</t>
  </si>
  <si>
    <t>HFSS10 Curncy</t>
  </si>
  <si>
    <t>.BS_RUB10 Index</t>
  </si>
  <si>
    <t>.BS_TRY10 Index</t>
  </si>
  <si>
    <t>FLOW</t>
  </si>
  <si>
    <t>EMCFPROX</t>
  </si>
  <si>
    <t>EMCFPROX Index</t>
  </si>
  <si>
    <t>.BS_MXN10 Index</t>
  </si>
  <si>
    <t>JACI_3B_3A</t>
  </si>
  <si>
    <t>.JAC3B-3A Index</t>
  </si>
  <si>
    <t>YLD YTM MID</t>
  </si>
  <si>
    <t>QZ542945 Corp</t>
  </si>
  <si>
    <t>JACI_3B_2A</t>
  </si>
  <si>
    <t>.JAC3B-2A Index</t>
  </si>
  <si>
    <t>2Y5Y</t>
  </si>
  <si>
    <t>.JACIHYHG Index</t>
  </si>
  <si>
    <t>US_BAA_3A</t>
  </si>
  <si>
    <t>.USBAA-3A Index</t>
  </si>
  <si>
    <t>US_BAA_2A</t>
  </si>
  <si>
    <t>.USBAA-2A Index</t>
  </si>
  <si>
    <t>YIELD TO WORST</t>
  </si>
  <si>
    <t>USAgg_1_3</t>
  </si>
  <si>
    <t>LU13TRUU Index</t>
  </si>
  <si>
    <t>USAgg_3_5</t>
  </si>
  <si>
    <t>LU35TRUU Index</t>
  </si>
  <si>
    <t>USAgg_5_7</t>
  </si>
  <si>
    <t>LU57TRUU Index</t>
  </si>
  <si>
    <t>USAgg_7_10</t>
  </si>
  <si>
    <t>LU71TRUU Index</t>
  </si>
  <si>
    <t>EU_BAA_3A</t>
  </si>
  <si>
    <t>.EUBAA-3A Index</t>
  </si>
  <si>
    <t>EU_BAA_2A</t>
  </si>
  <si>
    <t>.EUBAA-2A Index</t>
  </si>
  <si>
    <t>EUAgg_1_3</t>
  </si>
  <si>
    <t>LE13TREU Index</t>
  </si>
  <si>
    <t>EUAgg_3_5</t>
  </si>
  <si>
    <t>LE35TREU Index</t>
  </si>
  <si>
    <t>EUAgg_5_7</t>
  </si>
  <si>
    <t>LE57TREU Index</t>
  </si>
  <si>
    <t>EUAgg_7_10</t>
  </si>
  <si>
    <t>LE71TREU Index</t>
  </si>
  <si>
    <t>.CNB35 Index</t>
  </si>
  <si>
    <t>EUAgg_10</t>
  </si>
  <si>
    <t>LE10TREU Index</t>
  </si>
  <si>
    <t>OAS_SOVEREIGN_CURVE</t>
  </si>
  <si>
    <t>USAggSP_1_3</t>
  </si>
  <si>
    <t>USAggSP_3_5</t>
  </si>
  <si>
    <t>USAggSP_5_7</t>
  </si>
  <si>
    <t>USAggSP_7_10</t>
  </si>
  <si>
    <t>EUAggSP_1_3</t>
  </si>
  <si>
    <t>EUAggSP_3_5</t>
  </si>
  <si>
    <t>EUAggSP_5_7</t>
  </si>
  <si>
    <t>EUAggSP_7_10</t>
  </si>
  <si>
    <t>EUAggSP_10</t>
  </si>
  <si>
    <t>USYLD_Corp</t>
  </si>
  <si>
    <t>LUACTRUU Index</t>
  </si>
  <si>
    <t>USYLD_CorpHY</t>
  </si>
  <si>
    <t>LF98TRUU Index</t>
  </si>
  <si>
    <t>5Y10Y</t>
  </si>
  <si>
    <t>USSP_Corp</t>
  </si>
  <si>
    <t>USSP_CorpHY</t>
  </si>
  <si>
    <t>USTR_Corp</t>
  </si>
  <si>
    <t>USTR_CorpHY</t>
  </si>
  <si>
    <t>2Y10Y</t>
  </si>
  <si>
    <t>5Y30Y</t>
  </si>
  <si>
    <t>10Y30Y</t>
  </si>
  <si>
    <t>2510Y</t>
  </si>
  <si>
    <t>EJ036821 Corp</t>
  </si>
  <si>
    <t>EH994413 Corp</t>
  </si>
  <si>
    <t>.AUBE5 Index</t>
  </si>
  <si>
    <t>.AUBE10 Index</t>
  </si>
  <si>
    <t>GUKGIN05 Index</t>
  </si>
  <si>
    <t>GUKGIN10 Index</t>
  </si>
  <si>
    <t>UKGGBE5 Index</t>
  </si>
  <si>
    <t>UKGGBE10 Index</t>
  </si>
  <si>
    <t>EJ357807 Corp</t>
  </si>
  <si>
    <t>.NZBE10 Index</t>
  </si>
  <si>
    <t>AM311546 Corp</t>
  </si>
  <si>
    <t>.SEBE10 Index</t>
  </si>
  <si>
    <t>GFRN10 Index</t>
  </si>
  <si>
    <t>GBTPGR10 Index</t>
  </si>
  <si>
    <t>GSPG10YR Index</t>
  </si>
  <si>
    <t>GSPT10YR Index</t>
  </si>
  <si>
    <t>GR</t>
  </si>
  <si>
    <t>GGGB10YR Index</t>
  </si>
  <si>
    <t>NTL</t>
  </si>
  <si>
    <t>GNTH10YR Index</t>
  </si>
  <si>
    <t>JACI HY</t>
  </si>
  <si>
    <t>y</t>
  </si>
  <si>
    <t>bb window size</t>
  </si>
  <si>
    <t>beta window size</t>
  </si>
  <si>
    <t>$B$4:$L$186</t>
  </si>
  <si>
    <t>Control Box</t>
  </si>
  <si>
    <t>JACI IG</t>
  </si>
  <si>
    <t>Global Aggregate</t>
  </si>
  <si>
    <t>Global Treasury</t>
  </si>
  <si>
    <t>Global Aggregate Credit</t>
  </si>
  <si>
    <t>US Aggregate</t>
  </si>
  <si>
    <t>US Treasury</t>
  </si>
  <si>
    <t>US Corporate</t>
  </si>
  <si>
    <t>Asian Pacific Aggregate</t>
  </si>
  <si>
    <t>Global High Yield</t>
  </si>
  <si>
    <t>JACI TR</t>
  </si>
  <si>
    <t>JACI BBB</t>
  </si>
  <si>
    <t>JACI 35</t>
  </si>
  <si>
    <t>JACI 57</t>
  </si>
  <si>
    <t>JACI 710</t>
  </si>
  <si>
    <t>JACI 10</t>
  </si>
  <si>
    <t>95% high</t>
  </si>
  <si>
    <t>5% low</t>
  </si>
  <si>
    <t>Bloomberg Data ETL</t>
  </si>
  <si>
    <t>list of tags</t>
  </si>
  <si>
    <t>BDH(C$3,$B$3,Main!$AB$6,Main!$AB$7,Main!$AB$8,Main!$AB$9,Main!$AB$10,Main!$AB$11,"cols=2;rows=183")</t>
  </si>
  <si>
    <t>BDH(F$3,$E$3,Main!$AB$6,Main!$AB$7,Main!$AB$8,Main!$AB$9,Main!$AB$10,Main!$AB$11,"cols=2;rows=183")</t>
  </si>
  <si>
    <t>BDH($C3,$B$3,Main!$AB$6,Main!$AB$7,Main!$AB$8,Main!$AB$9,Main!$AB$10,Main!$AB$11,"cols=2;rows=131")</t>
  </si>
  <si>
    <t>BDH(D$3,$B$3,Main!$AB$6,Main!$AB$7,Main!$AB$8,Main!$AB$9,Main!$AB$10,Main!$AB$11,Main!$AB$12,Main!$AB$13,"cols=1;rows=131")</t>
  </si>
  <si>
    <t>BDH(E$3,$B$3,Main!$AB$6,Main!$AB$7,Main!$AB$8,Main!$AB$9,Main!$AB$10,Main!$AB$11,Main!$AB$12,Main!$AB$13,"cols=1;rows=131")</t>
  </si>
  <si>
    <t>BDH(F$3,$B$3,Main!$AB$6,Main!$AB$7,Main!$AB$8,Main!$AB$9,Main!$AB$10,Main!$AB$11,Main!$AB$12,Main!$AB$13,"cols=1;rows=131")</t>
  </si>
  <si>
    <t>BDH(G$3,$B$3,Main!$AB$6,Main!$AB$7,Main!$AB$8,Main!$AB$9,Main!$AB$10,Main!$AB$11,Main!$AB$12,Main!$AB$13,"cols=1;rows=131")</t>
  </si>
  <si>
    <t>BDH(H$3,$B$3,Main!$AB$6,Main!$AB$7,Main!$AB$8,Main!$AB$9,Main!$AB$10,Main!$AB$11,Main!$AB$12,Main!$AB$13,"cols=1;rows=131")</t>
  </si>
  <si>
    <t>BDH(I$3,$B$3,Main!$AB$6,Main!$AB$7,Main!$AB$8,Main!$AB$9,Main!$AB$10,Main!$AB$11,Main!$AB$12,Main!$AB$13,"cols=1;rows=131")</t>
  </si>
  <si>
    <t>BDH(J$3,$B$3,Main!$AB$6,Main!$AB$7,Main!$AB$8,Main!$AB$9,Main!$AB$10,Main!$AB$11,Main!$AB$12,Main!$AB$13,"cols=1;rows=131")</t>
  </si>
  <si>
    <t>BDH(K$3,$B$3,Main!$AB$6,Main!$AB$7,Main!$AB$8,Main!$AB$9,Main!$AB$10,Main!$AB$11,Main!$AB$12,Main!$AB$13,"cols=1;rows=131")</t>
  </si>
  <si>
    <t>BDH(L$3,$B$3,Main!$AB$6,Main!$AB$7,Main!$AB$8,Main!$AB$9,Main!$AB$10,Main!$AB$11,Main!$AB$12,Main!$AB$13,"cols=1;rows=131")</t>
  </si>
  <si>
    <t>BDH(M$3,$B$3,Main!$AB$6,Main!$AB$7,Main!$AB$8,Main!$AB$9,Main!$AB$10,Main!$AB$11,Main!$AB$12,Main!$AB$13,"cols=1;rows=131")</t>
  </si>
  <si>
    <t>BDH(N$3,$B$3,Main!$AB$6,Main!$AB$7,Main!$AB$8,Main!$AB$9,Main!$AB$10,Main!$AB$11,Main!$AB$12,Main!$AB$13,"cols=1;rows=131")</t>
  </si>
  <si>
    <t>BDH(O$3,$B$3,Main!$AB$6,Main!$AB$7,Main!$AB$8,Main!$AB$9,Main!$AB$10,Main!$AB$11,Main!$AB$12,Main!$AB$13,"cols=1;rows=131")</t>
  </si>
  <si>
    <t>BDH(P$3,$B$3,Main!$AB$6,Main!$AB$7,Main!$AB$8,Main!$AB$9,Main!$AB$10,Main!$AB$11,Main!$AB$12,Main!$AB$13,"cols=1;rows=131")</t>
  </si>
  <si>
    <t>BDH(Q$3,$B$3,Main!$AB$6,Main!$AB$7,Main!$AB$8,Main!$AB$9,Main!$AB$10,Main!$AB$11,Main!$AB$12,Main!$AB$13,"cols=1;rows=131")</t>
  </si>
  <si>
    <t>BDH(R$3,$B$3,Main!$AB$6,Main!$AB$7,Main!$AB$8,Main!$AB$9,Main!$AB$10,Main!$AB$11,Main!$AB$12,Main!$AB$13,"cols=1;rows=131")</t>
  </si>
  <si>
    <t>!$B$3:$AZ$3</t>
    <phoneticPr fontId="32" type="noConversion"/>
  </si>
  <si>
    <t>BB ticker</t>
    <phoneticPr fontId="32" type="noConversion"/>
  </si>
  <si>
    <t>Name</t>
    <phoneticPr fontId="32" type="noConversion"/>
  </si>
  <si>
    <t>upper pctl</t>
    <phoneticPr fontId="32" type="noConversion"/>
  </si>
  <si>
    <t>lower pctl</t>
    <phoneticPr fontId="32" type="noConversion"/>
  </si>
  <si>
    <t>S</t>
  </si>
  <si>
    <t>USGG10YR Index</t>
  </si>
  <si>
    <t>UST 10y</t>
  </si>
  <si>
    <t>BDH(S$3,$B$3,Main!$AB$6,Main!$AB$7,Main!$AB$8,Main!$AB$9,Main!$AB$10,Main!$AB$11,Main!$AB$12,Main!$AB$13,"cols=1;rows=131")</t>
  </si>
  <si>
    <t>BDH(T$3,$B$3,Main!$AB$6,Main!$AB$7,Main!$AB$8,Main!$AB$9,Main!$AB$10,Main!$AB$11,Main!$AB$12,Main!$AB$13,"cols=1;rows=131")</t>
  </si>
  <si>
    <t>EUR 10y</t>
  </si>
  <si>
    <t>--&gt;</t>
  </si>
  <si>
    <t>contrl + s</t>
  </si>
  <si>
    <t>USGGBE10 Index</t>
  </si>
  <si>
    <t>5y5y Inflation</t>
  </si>
  <si>
    <t>OAT/Bund</t>
  </si>
  <si>
    <t>US BE 5y</t>
  </si>
  <si>
    <t>US BE 10y</t>
  </si>
  <si>
    <t>EUR BE 10y</t>
  </si>
  <si>
    <t>US SwapSprd 10y</t>
  </si>
  <si>
    <t>BDH(U$3,$B$3,Main!$AB$6,Main!$AB$7,Main!$AB$8,Main!$AB$9,Main!$AB$10,Main!$AB$11,Main!$AB$12,Main!$AB$13,"cols=1;rows=131")</t>
  </si>
  <si>
    <t>BDH(V$3,$B$3,Main!$AB$6,Main!$AB$7,Main!$AB$8,Main!$AB$9,Main!$AB$10,Main!$AB$11,Main!$AB$12,Main!$AB$13,"cols=1;rows=131")</t>
  </si>
  <si>
    <t>BDH(W$3,$B$3,Main!$AB$6,Main!$AB$7,Main!$AB$8,Main!$AB$9,Main!$AB$10,Main!$AB$11,Main!$AB$12,Main!$AB$13,"cols=1;rows=131")</t>
  </si>
  <si>
    <t>BDH(X$3,$B$3,Main!$AB$6,Main!$AB$7,Main!$AB$8,Main!$AB$9,Main!$AB$10,Main!$AB$11,Main!$AB$12,Main!$AB$13,"cols=1;rows=131")</t>
  </si>
  <si>
    <t>BDH(Y$3,$B$3,Main!$AB$6,Main!$AB$7,Main!$AB$8,Main!$AB$9,Main!$AB$10,Main!$AB$11,Main!$AB$12,Main!$AB$13,"cols=1;rows=131")</t>
  </si>
  <si>
    <t>BDH(Z$3,$B$3,Main!$AB$6,Main!$AB$7,Main!$AB$8,Main!$AB$9,Main!$AB$10,Main!$AB$11,Main!$AB$12,Main!$AB$13,"cols=1;rows=131")</t>
  </si>
  <si>
    <t>3 Month Correlation</t>
  </si>
  <si>
    <t>MXWO0IT Index</t>
  </si>
  <si>
    <t>MXWO0FN Index</t>
  </si>
  <si>
    <t>MXWO0CD Index</t>
  </si>
  <si>
    <t>MXWO0EN Index</t>
  </si>
  <si>
    <t>MXWO0MT Index</t>
  </si>
  <si>
    <t>MXWO0IN Index</t>
  </si>
  <si>
    <t>MXWO0CS Index</t>
  </si>
  <si>
    <t>MXWO0HC Index</t>
  </si>
  <si>
    <t>MXWO0UT Index</t>
  </si>
  <si>
    <t>BDH(W$3,$V$3,Main!$AB$6,Main!$AB$7,Main!$AB$8,Main!$AB$9,Main!$AB$10,Main!$AB$11,"cols=2;rows=131")</t>
  </si>
  <si>
    <t>BDH(X$3,$V$3,Main!$AB$6,Main!$AB$7,Main!$AB$8,Main!$AB$9,Main!$AB$10,Main!$AB$11,Main!$AB$12,Main!$AB$13,"cols=1;rows=131")</t>
  </si>
  <si>
    <t>BDH(Y$3,$V$3,Main!$AB$6,Main!$AB$7,Main!$AB$8,Main!$AB$9,Main!$AB$10,Main!$AB$11,Main!$AB$12,Main!$AB$13,"cols=1;rows=131")</t>
  </si>
  <si>
    <t>BDH(Z$3,$V$3,Main!$AB$6,Main!$AB$7,Main!$AB$8,Main!$AB$9,Main!$AB$10,Main!$AB$11,Main!$AB$12,Main!$AB$13,"cols=1;rows=131")</t>
  </si>
  <si>
    <t>BDH(AA$3,$V$3,Main!$AB$6,Main!$AB$7,Main!$AB$8,Main!$AB$9,Main!$AB$10,Main!$AB$11,Main!$AB$12,Main!$AB$13,"cols=1;rows=131")</t>
  </si>
  <si>
    <t>Cayman</t>
  </si>
  <si>
    <t>.FCGCOMF-A E Index</t>
  </si>
  <si>
    <t>MSCI China</t>
  </si>
  <si>
    <t>MXCN Index</t>
  </si>
  <si>
    <t>MXWO0RE Index</t>
  </si>
  <si>
    <t>MXWO0TC Equity</t>
  </si>
  <si>
    <t>MSCI China IT</t>
  </si>
  <si>
    <t>MSCI China Healthcare</t>
  </si>
  <si>
    <t>MSCI China Energy</t>
  </si>
  <si>
    <t>MSCI China Financials</t>
  </si>
  <si>
    <t>MSCI China Consumer Staples</t>
  </si>
  <si>
    <t>MSCI China Consumer Disc.</t>
  </si>
  <si>
    <t>MSCI China Real Estate</t>
  </si>
  <si>
    <t>MSCI China Industrials</t>
  </si>
  <si>
    <t>MSCI China Telecom</t>
  </si>
  <si>
    <t>MSCI China Material</t>
  </si>
  <si>
    <t>MSCI China Utilities</t>
  </si>
  <si>
    <t>MXCNSC Index</t>
  </si>
  <si>
    <t>MSCI China SmallCap</t>
  </si>
  <si>
    <t>MSCI China MidCap</t>
  </si>
  <si>
    <t>MSCI China largeCap</t>
  </si>
  <si>
    <t>MXCNMC Index</t>
  </si>
  <si>
    <t>MXCNLC Index</t>
  </si>
  <si>
    <t>PMOMENUS Index</t>
  </si>
  <si>
    <t>MSCI US Momentum</t>
  </si>
  <si>
    <t>PVALUEUS Index</t>
  </si>
  <si>
    <t>PDIVYUS Index</t>
  </si>
  <si>
    <t>PSIZEUS Index</t>
  </si>
  <si>
    <t>PTRADEUS Index</t>
  </si>
  <si>
    <t>PGRWTHUS Index</t>
  </si>
  <si>
    <t>PLEVERUS Index</t>
  </si>
  <si>
    <t>PPROFTUS Index</t>
  </si>
  <si>
    <t>PVOLAUS Index</t>
  </si>
  <si>
    <t>PEARNVUS Index</t>
  </si>
  <si>
    <t>MSCI US Value</t>
  </si>
  <si>
    <t>MSCI US Dividend</t>
  </si>
  <si>
    <t>MSCI US Size</t>
  </si>
  <si>
    <t>MSCI US Trade Act</t>
  </si>
  <si>
    <t>MSCI US Growth</t>
  </si>
  <si>
    <t>MSCI US Leverage</t>
  </si>
  <si>
    <t>MSCI US Profit</t>
  </si>
  <si>
    <t>MSCI US Volatility</t>
  </si>
  <si>
    <t>MSCI US Earning</t>
  </si>
  <si>
    <t>MSCI China Sector</t>
  </si>
  <si>
    <t>MSCI China MktCap</t>
  </si>
  <si>
    <t>MSCI US Style</t>
  </si>
  <si>
    <t>Rates &amp; FX</t>
  </si>
  <si>
    <t>MSCI China Market Cap</t>
  </si>
  <si>
    <t>MSCI China &amp; Sector</t>
  </si>
  <si>
    <t>Equity</t>
  </si>
  <si>
    <t>VOLATILITY_260D</t>
  </si>
  <si>
    <t>MSCI China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</si>
</sst>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_-;\-* #,##0.00_-;_-* &quot;-&quot;??_-;_-@_-"/>
    <numFmt numFmtId="165" formatCode="0.0%"/>
    <numFmt numFmtId="166" formatCode="0.000"/>
    <numFmt numFmtId="167" formatCode="0.00000"/>
    <numFmt numFmtId="168" formatCode="0.00_);[Red]\(0.00\)"/>
    <numFmt numFmtId="169" formatCode="[$-C09]dddd\,\ d\ mmm\ yyyy"/>
    <numFmt numFmtId="170" formatCode="mm/dd/yyyy"/>
    <numFmt numFmtId="172" formatCode="_-* #,##0.0000_-;\-* #,##0.0000_-;_-* &quot;-&quot;??_-;_-@_-"/>
  </numFmts>
  <fonts count="46">
    <font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0"/>
      <name val="Tahoma"/>
      <family val="2"/>
    </font>
    <font>
      <sz val="9"/>
      <color theme="1"/>
      <name val="Calibri"/>
      <family val="2"/>
      <charset val="136"/>
      <scheme val="minor"/>
    </font>
    <font>
      <sz val="9"/>
      <color rgb="FF0000FF"/>
      <name val="Calibri"/>
      <family val="2"/>
      <charset val="136"/>
      <scheme val="minor"/>
    </font>
    <font>
      <sz val="8"/>
      <color rgb="FF00B050"/>
      <name val="Tahoma"/>
      <family val="2"/>
    </font>
    <font>
      <sz val="8"/>
      <color rgb="FF0000FF"/>
      <name val="Tahoma"/>
      <family val="2"/>
    </font>
    <font>
      <sz val="8"/>
      <color theme="0" tint="-0.14999847407452621"/>
      <name val="Tahoma"/>
      <family val="2"/>
    </font>
    <font>
      <sz val="9"/>
      <color theme="1"/>
      <name val="Arial"/>
      <family val="2"/>
    </font>
    <font>
      <b/>
      <sz val="8"/>
      <color theme="1"/>
      <name val="Tahoma"/>
      <family val="2"/>
    </font>
    <font>
      <b/>
      <sz val="8"/>
      <color indexed="8"/>
      <name val="Tahoma"/>
      <family val="2"/>
    </font>
    <font>
      <sz val="10"/>
      <color theme="1"/>
      <name val="Calibri"/>
      <family val="2"/>
      <charset val="136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36"/>
      <scheme val="minor"/>
    </font>
    <font>
      <b/>
      <sz val="10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sz val="9"/>
      <color indexed="14"/>
      <name val="Arial"/>
      <family val="2"/>
    </font>
    <font>
      <b/>
      <sz val="10"/>
      <name val="Helv"/>
    </font>
    <font>
      <u/>
      <sz val="8"/>
      <color theme="10"/>
      <name val="Arial"/>
      <family val="2"/>
    </font>
    <font>
      <sz val="9"/>
      <color indexed="10"/>
      <name val="Arial"/>
      <family val="2"/>
    </font>
    <font>
      <sz val="10.5"/>
      <color theme="1"/>
      <name val="Frutiger 45 Light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name val="Helv"/>
    </font>
    <font>
      <sz val="10"/>
      <color indexed="9"/>
      <name val="Arial"/>
      <family val="2"/>
    </font>
    <font>
      <b/>
      <sz val="8"/>
      <color rgb="FF0000FF"/>
      <name val="Tahoma"/>
      <family val="2"/>
    </font>
    <font>
      <b/>
      <sz val="12"/>
      <color rgb="FF000000"/>
      <name val="Tahoma"/>
      <family val="2"/>
    </font>
    <font>
      <sz val="8"/>
      <name val="Tahoma"/>
      <family val="2"/>
    </font>
    <font>
      <sz val="8"/>
      <color theme="1" tint="4.9989318521683403E-2"/>
      <name val="Tahoma"/>
      <family val="2"/>
    </font>
    <font>
      <sz val="9"/>
      <name val="細明體"/>
      <family val="3"/>
      <charset val="136"/>
    </font>
    <font>
      <sz val="8"/>
      <color theme="0"/>
      <name val="Tahoma"/>
      <family val="2"/>
    </font>
    <font>
      <sz val="8"/>
      <color theme="1"/>
      <name val="Tahoma"/>
      <family val="2"/>
    </font>
    <font>
      <b/>
      <sz val="8"/>
      <color theme="0"/>
      <name val="Tahoma"/>
      <family val="2"/>
    </font>
    <font>
      <b/>
      <sz val="8"/>
      <color theme="1"/>
      <name val="Tahoma"/>
      <family val="2"/>
    </font>
    <font>
      <sz val="8"/>
      <color rgb="FF0000FF"/>
      <name val="Tahoma"/>
      <family val="2"/>
    </font>
    <font>
      <sz val="5"/>
      <color theme="0"/>
      <name val="Tahoma"/>
      <family val="2"/>
    </font>
    <font>
      <b/>
      <sz val="8"/>
      <color rgb="FF0000FF"/>
      <name val="Tahoma"/>
      <family val="2"/>
    </font>
    <font>
      <sz val="8"/>
      <color rgb="FF00B050"/>
      <name val="Tahoma"/>
      <family val="2"/>
    </font>
    <font>
      <sz val="9"/>
      <color rgb="FF0000FF"/>
      <name val="Calibri Light"/>
      <family val="2"/>
    </font>
    <font>
      <sz val="8"/>
      <color theme="0" tint="-0.34998626667073579"/>
      <name val="Tahoma"/>
      <family val="2"/>
    </font>
    <font>
      <sz val="8"/>
      <color theme="0" tint="-0.14999847407452621"/>
      <name val="Tahoma"/>
      <family val="2"/>
    </font>
    <font>
      <sz val="9"/>
      <color theme="1"/>
      <name val="Calibri"/>
      <family val="2"/>
      <charset val="136"/>
      <scheme val="minor"/>
    </font>
    <font>
      <sz val="7"/>
      <color theme="1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mediumGray">
        <fgColor indexed="22"/>
      </patternFill>
    </fill>
    <fill>
      <patternFill patternType="solid">
        <fgColor indexed="9"/>
        <bgColor indexed="64"/>
      </patternFill>
    </fill>
    <fill>
      <patternFill patternType="darkGray">
        <fgColor indexed="9"/>
        <bgColor indexed="15"/>
      </patternFill>
    </fill>
    <fill>
      <patternFill patternType="gray125">
        <fgColor indexed="13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5" fillId="7" borderId="0" applyNumberFormat="0" applyFont="0" applyBorder="0" applyAlignment="0" applyProtection="0"/>
    <xf numFmtId="0" fontId="16" fillId="8" borderId="0" applyNumberFormat="0" applyBorder="0" applyAlignment="0" applyProtection="0"/>
    <xf numFmtId="164" fontId="17" fillId="0" borderId="0" applyFont="0" applyFill="0" applyBorder="0" applyAlignment="0" applyProtection="0"/>
    <xf numFmtId="0" fontId="16" fillId="9" borderId="0" applyNumberFormat="0" applyBorder="0" applyAlignment="0" applyProtection="0"/>
    <xf numFmtId="0" fontId="18" fillId="10" borderId="0" applyNumberFormat="0" applyBorder="0" applyAlignment="0">
      <alignment horizontal="left"/>
    </xf>
    <xf numFmtId="166" fontId="19" fillId="11" borderId="0" applyNumberFormat="0" applyBorder="0" applyAlignment="0"/>
    <xf numFmtId="0" fontId="20" fillId="12" borderId="0" applyNumberFormat="0" applyFont="0" applyBorder="0" applyAlignment="0" applyProtection="0"/>
    <xf numFmtId="0" fontId="21" fillId="0" borderId="0" applyNumberFormat="0" applyFill="0" applyBorder="0" applyAlignment="0" applyProtection="0"/>
    <xf numFmtId="0" fontId="22" fillId="13" borderId="0" applyNumberFormat="0" applyAlignment="0">
      <alignment horizontal="right"/>
      <protection locked="0"/>
    </xf>
    <xf numFmtId="0" fontId="17" fillId="0" borderId="0"/>
    <xf numFmtId="0" fontId="8" fillId="0" borderId="0"/>
    <xf numFmtId="0" fontId="16" fillId="0" borderId="0"/>
    <xf numFmtId="0" fontId="16" fillId="0" borderId="0"/>
    <xf numFmtId="0" fontId="23" fillId="0" borderId="0"/>
    <xf numFmtId="0" fontId="24" fillId="0" borderId="0"/>
    <xf numFmtId="0" fontId="11" fillId="0" borderId="0"/>
    <xf numFmtId="0" fontId="25" fillId="0" borderId="0"/>
    <xf numFmtId="0" fontId="26" fillId="14" borderId="0" applyNumberFormat="0" applyFont="0" applyBorder="0" applyAlignment="0" applyProtection="0"/>
    <xf numFmtId="0" fontId="26" fillId="15" borderId="0" applyNumberFormat="0" applyFont="0" applyBorder="0" applyAlignment="0" applyProtection="0"/>
    <xf numFmtId="0" fontId="26" fillId="16" borderId="0" applyNumberFormat="0" applyFont="0" applyBorder="0" applyAlignment="0" applyProtection="0">
      <alignment horizontal="center"/>
    </xf>
    <xf numFmtId="0" fontId="26" fillId="17" borderId="10" applyNumberFormat="0" applyFont="0" applyBorder="0" applyAlignment="0" applyProtection="0"/>
    <xf numFmtId="0" fontId="26" fillId="18" borderId="10" applyNumberFormat="0" applyFont="0" applyBorder="0" applyAlignment="0"/>
    <xf numFmtId="0" fontId="26" fillId="19" borderId="10" applyNumberFormat="0" applyFont="0" applyBorder="0" applyAlignment="0"/>
    <xf numFmtId="0" fontId="15" fillId="20" borderId="0" applyNumberFormat="0" applyFont="0" applyBorder="0" applyAlignment="0" applyProtection="0">
      <alignment horizontal="center"/>
      <protection hidden="1"/>
    </xf>
    <xf numFmtId="0" fontId="16" fillId="7" borderId="0" applyNumberFormat="0" applyFont="0" applyBorder="0" applyAlignment="0" applyProtection="0">
      <protection hidden="1"/>
    </xf>
    <xf numFmtId="0" fontId="16" fillId="21" borderId="0" applyNumberFormat="0" applyFont="0" applyBorder="0" applyAlignment="0" applyProtection="0">
      <protection hidden="1"/>
    </xf>
    <xf numFmtId="0" fontId="16" fillId="22" borderId="0" applyNumberFormat="0" applyFont="0" applyBorder="0" applyAlignment="0" applyProtection="0">
      <protection hidden="1"/>
    </xf>
    <xf numFmtId="0" fontId="16" fillId="23" borderId="0" applyNumberFormat="0" applyFont="0" applyBorder="0" applyAlignment="0" applyProtection="0">
      <protection hidden="1"/>
    </xf>
    <xf numFmtId="0" fontId="16" fillId="24" borderId="0" applyNumberFormat="0" applyFont="0" applyBorder="0" applyAlignment="0" applyProtection="0">
      <protection hidden="1"/>
    </xf>
    <xf numFmtId="0" fontId="16" fillId="25" borderId="0" applyNumberFormat="0" applyFont="0" applyBorder="0" applyAlignment="0" applyProtection="0">
      <protection hidden="1"/>
    </xf>
    <xf numFmtId="9" fontId="17" fillId="0" borderId="0" applyFont="0" applyFill="0" applyBorder="0" applyAlignment="0" applyProtection="0"/>
    <xf numFmtId="0" fontId="16" fillId="26" borderId="0" applyNumberFormat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7" fillId="27" borderId="0" applyNumberFormat="0" applyBorder="0" applyAlignment="0" applyProtection="0"/>
    <xf numFmtId="0" fontId="16" fillId="28" borderId="0" applyNumberFormat="0" applyBorder="0" applyAlignment="0">
      <protection locked="0"/>
    </xf>
    <xf numFmtId="0" fontId="16" fillId="29" borderId="0" applyNumberFormat="0" applyFont="0" applyFill="0" applyBorder="0" applyProtection="0">
      <alignment horizontal="center" textRotation="90" wrapText="1"/>
    </xf>
    <xf numFmtId="9" fontId="11" fillId="0" borderId="0" applyFont="0" applyFill="0" applyBorder="0" applyAlignment="0" applyProtection="0"/>
  </cellStyleXfs>
  <cellXfs count="130">
    <xf numFmtId="0" fontId="0" fillId="0" borderId="0" xfId="0"/>
    <xf numFmtId="14" fontId="0" fillId="0" borderId="0" xfId="0" applyNumberFormat="1"/>
    <xf numFmtId="0" fontId="3" fillId="0" borderId="0" xfId="0" applyFont="1" applyAlignment="1">
      <alignment textRotation="90"/>
    </xf>
    <xf numFmtId="0" fontId="4" fillId="0" borderId="0" xfId="0" applyFont="1" applyAlignment="1">
      <alignment textRotation="90"/>
    </xf>
    <xf numFmtId="0" fontId="5" fillId="0" borderId="0" xfId="0" applyFont="1"/>
    <xf numFmtId="14" fontId="5" fillId="0" borderId="0" xfId="0" applyNumberFormat="1" applyFont="1"/>
    <xf numFmtId="0" fontId="6" fillId="0" borderId="0" xfId="0" applyFont="1"/>
    <xf numFmtId="0" fontId="2" fillId="2" borderId="0" xfId="0" applyFont="1" applyFill="1"/>
    <xf numFmtId="0" fontId="7" fillId="0" borderId="0" xfId="0" applyFont="1"/>
    <xf numFmtId="0" fontId="0" fillId="0" borderId="0" xfId="0" applyFont="1"/>
    <xf numFmtId="0" fontId="9" fillId="0" borderId="0" xfId="0" applyFont="1"/>
    <xf numFmtId="0" fontId="10" fillId="0" borderId="0" xfId="0" applyFont="1"/>
    <xf numFmtId="14" fontId="0" fillId="0" borderId="0" xfId="0" applyNumberFormat="1"/>
    <xf numFmtId="0" fontId="11" fillId="0" borderId="0" xfId="3" applyFont="1"/>
    <xf numFmtId="0" fontId="12" fillId="0" borderId="0" xfId="3" applyFont="1" applyFill="1"/>
    <xf numFmtId="0" fontId="11" fillId="0" borderId="0" xfId="3" applyFont="1" applyFill="1"/>
    <xf numFmtId="0" fontId="11" fillId="0" borderId="0" xfId="3" applyFont="1" applyAlignment="1">
      <alignment horizontal="center"/>
    </xf>
    <xf numFmtId="0" fontId="11" fillId="0" borderId="0" xfId="3"/>
    <xf numFmtId="0" fontId="13" fillId="0" borderId="0" xfId="3" applyFont="1"/>
    <xf numFmtId="0" fontId="14" fillId="0" borderId="0" xfId="3" applyFont="1"/>
    <xf numFmtId="0" fontId="11" fillId="5" borderId="0" xfId="3" applyFill="1" applyBorder="1"/>
    <xf numFmtId="0" fontId="11" fillId="5" borderId="0" xfId="3" applyFont="1" applyFill="1" applyBorder="1"/>
    <xf numFmtId="2" fontId="11" fillId="0" borderId="0" xfId="3" applyNumberFormat="1" applyFont="1" applyAlignment="1">
      <alignment horizontal="center"/>
    </xf>
    <xf numFmtId="0" fontId="11" fillId="5" borderId="2" xfId="3" applyFont="1" applyFill="1" applyBorder="1"/>
    <xf numFmtId="0" fontId="11" fillId="5" borderId="3" xfId="3" applyFont="1" applyFill="1" applyBorder="1"/>
    <xf numFmtId="0" fontId="11" fillId="5" borderId="4" xfId="3" applyFont="1" applyFill="1" applyBorder="1"/>
    <xf numFmtId="0" fontId="11" fillId="0" borderId="0" xfId="3" applyAlignment="1">
      <alignment horizontal="center"/>
    </xf>
    <xf numFmtId="0" fontId="11" fillId="5" borderId="2" xfId="3" applyFill="1" applyBorder="1"/>
    <xf numFmtId="0" fontId="11" fillId="5" borderId="0" xfId="3" applyFill="1"/>
    <xf numFmtId="0" fontId="11" fillId="5" borderId="0" xfId="3" applyFont="1" applyFill="1"/>
    <xf numFmtId="0" fontId="11" fillId="0" borderId="2" xfId="3" applyFont="1" applyBorder="1"/>
    <xf numFmtId="0" fontId="11" fillId="0" borderId="3" xfId="3" applyFont="1" applyBorder="1"/>
    <xf numFmtId="0" fontId="11" fillId="0" borderId="4" xfId="3" applyFont="1" applyBorder="1"/>
    <xf numFmtId="0" fontId="11" fillId="5" borderId="5" xfId="3" applyFont="1" applyFill="1" applyBorder="1"/>
    <xf numFmtId="0" fontId="11" fillId="5" borderId="6" xfId="3" applyFont="1" applyFill="1" applyBorder="1"/>
    <xf numFmtId="0" fontId="11" fillId="0" borderId="5" xfId="3" applyFont="1" applyBorder="1"/>
    <xf numFmtId="0" fontId="11" fillId="0" borderId="0" xfId="3" applyFont="1" applyBorder="1"/>
    <xf numFmtId="0" fontId="11" fillId="0" borderId="6" xfId="3" applyFont="1" applyBorder="1"/>
    <xf numFmtId="0" fontId="11" fillId="0" borderId="0" xfId="3" applyFont="1" applyFill="1" applyBorder="1"/>
    <xf numFmtId="0" fontId="11" fillId="0" borderId="5" xfId="3" applyBorder="1"/>
    <xf numFmtId="0" fontId="13" fillId="5" borderId="0" xfId="3" applyFont="1" applyFill="1" applyBorder="1"/>
    <xf numFmtId="0" fontId="11" fillId="0" borderId="0" xfId="3" quotePrefix="1" applyFont="1" applyAlignment="1">
      <alignment horizontal="center"/>
    </xf>
    <xf numFmtId="0" fontId="14" fillId="5" borderId="6" xfId="3" applyFont="1" applyFill="1" applyBorder="1"/>
    <xf numFmtId="0" fontId="14" fillId="5" borderId="0" xfId="3" applyFont="1" applyFill="1" applyBorder="1"/>
    <xf numFmtId="0" fontId="11" fillId="6" borderId="0" xfId="3" applyFill="1"/>
    <xf numFmtId="0" fontId="14" fillId="5" borderId="0" xfId="3" applyFont="1" applyFill="1"/>
    <xf numFmtId="0" fontId="11" fillId="0" borderId="7" xfId="3" applyFont="1" applyBorder="1"/>
    <xf numFmtId="0" fontId="11" fillId="0" borderId="7" xfId="3" applyFont="1" applyBorder="1" applyAlignment="1">
      <alignment horizontal="center"/>
    </xf>
    <xf numFmtId="10" fontId="11" fillId="0" borderId="0" xfId="3" applyNumberFormat="1" applyFont="1"/>
    <xf numFmtId="0" fontId="11" fillId="5" borderId="6" xfId="3" applyFill="1" applyBorder="1"/>
    <xf numFmtId="0" fontId="11" fillId="0" borderId="3" xfId="3" applyFont="1" applyBorder="1" applyAlignment="1">
      <alignment horizontal="center"/>
    </xf>
    <xf numFmtId="0" fontId="14" fillId="0" borderId="5" xfId="3" applyFont="1" applyBorder="1"/>
    <xf numFmtId="0" fontId="11" fillId="0" borderId="0" xfId="3" applyFont="1" applyBorder="1" applyAlignment="1">
      <alignment horizontal="center"/>
    </xf>
    <xf numFmtId="0" fontId="11" fillId="5" borderId="8" xfId="3" applyFont="1" applyFill="1" applyBorder="1"/>
    <xf numFmtId="0" fontId="11" fillId="5" borderId="7" xfId="3" applyFont="1" applyFill="1" applyBorder="1"/>
    <xf numFmtId="0" fontId="11" fillId="5" borderId="9" xfId="3" applyFont="1" applyFill="1" applyBorder="1"/>
    <xf numFmtId="0" fontId="11" fillId="0" borderId="8" xfId="3" applyFont="1" applyBorder="1"/>
    <xf numFmtId="0" fontId="11" fillId="0" borderId="9" xfId="3" applyFont="1" applyBorder="1"/>
    <xf numFmtId="0" fontId="11" fillId="0" borderId="0" xfId="3" applyFont="1" applyAlignment="1">
      <alignment horizontal="left"/>
    </xf>
    <xf numFmtId="0" fontId="12" fillId="5" borderId="0" xfId="3" applyFont="1" applyFill="1" applyBorder="1"/>
    <xf numFmtId="0" fontId="11" fillId="5" borderId="5" xfId="3" applyFill="1" applyBorder="1"/>
    <xf numFmtId="0" fontId="11" fillId="0" borderId="0" xfId="3" applyFill="1"/>
    <xf numFmtId="0" fontId="11" fillId="0" borderId="0" xfId="3" quotePrefix="1" applyAlignment="1">
      <alignment horizontal="center"/>
    </xf>
    <xf numFmtId="0" fontId="12" fillId="0" borderId="0" xfId="3" applyFont="1"/>
    <xf numFmtId="0" fontId="11" fillId="0" borderId="6" xfId="3" applyBorder="1"/>
    <xf numFmtId="0" fontId="14" fillId="4" borderId="0" xfId="3" applyFont="1" applyFill="1" applyBorder="1"/>
    <xf numFmtId="165" fontId="0" fillId="0" borderId="0" xfId="0" applyNumberFormat="1"/>
    <xf numFmtId="167" fontId="0" fillId="0" borderId="0" xfId="0" applyNumberFormat="1"/>
    <xf numFmtId="0" fontId="28" fillId="0" borderId="0" xfId="0" applyFont="1"/>
    <xf numFmtId="0" fontId="0" fillId="0" borderId="12" xfId="0" applyFont="1" applyBorder="1"/>
    <xf numFmtId="0" fontId="0" fillId="2" borderId="0" xfId="0" applyFill="1"/>
    <xf numFmtId="0" fontId="30" fillId="0" borderId="0" xfId="0" applyFont="1"/>
    <xf numFmtId="14" fontId="30" fillId="0" borderId="0" xfId="0" applyNumberFormat="1" applyFont="1"/>
    <xf numFmtId="0" fontId="31" fillId="0" borderId="0" xfId="0" applyFont="1"/>
    <xf numFmtId="14" fontId="31" fillId="0" borderId="0" xfId="0" applyNumberFormat="1" applyFont="1"/>
    <xf numFmtId="168" fontId="5" fillId="0" borderId="0" xfId="0" applyNumberFormat="1" applyFont="1"/>
    <xf numFmtId="168" fontId="0" fillId="0" borderId="0" xfId="0" applyNumberFormat="1" applyFont="1"/>
    <xf numFmtId="0" fontId="6" fillId="0" borderId="15" xfId="0" applyFont="1" applyBorder="1"/>
    <xf numFmtId="0" fontId="6" fillId="0" borderId="16" xfId="0" applyFont="1" applyBorder="1"/>
    <xf numFmtId="0" fontId="6" fillId="0" borderId="17" xfId="0" applyFont="1" applyBorder="1"/>
    <xf numFmtId="0" fontId="31" fillId="0" borderId="15" xfId="0" applyFont="1" applyBorder="1"/>
    <xf numFmtId="0" fontId="31" fillId="0" borderId="16" xfId="0" applyFont="1" applyBorder="1"/>
    <xf numFmtId="0" fontId="31" fillId="0" borderId="17" xfId="0" applyFont="1" applyBorder="1"/>
    <xf numFmtId="0" fontId="33" fillId="0" borderId="0" xfId="0" applyFont="1"/>
    <xf numFmtId="0" fontId="34" fillId="0" borderId="0" xfId="0" applyFont="1"/>
    <xf numFmtId="0" fontId="36" fillId="0" borderId="0" xfId="0" applyFont="1"/>
    <xf numFmtId="0" fontId="35" fillId="2" borderId="0" xfId="0" applyFont="1" applyFill="1"/>
    <xf numFmtId="0" fontId="34" fillId="0" borderId="0" xfId="0" applyFont="1" applyBorder="1"/>
    <xf numFmtId="0" fontId="36" fillId="0" borderId="0" xfId="0" applyFont="1" applyAlignment="1">
      <alignment horizontal="right"/>
    </xf>
    <xf numFmtId="0" fontId="34" fillId="0" borderId="2" xfId="0" applyFont="1" applyBorder="1"/>
    <xf numFmtId="0" fontId="37" fillId="0" borderId="3" xfId="0" applyFont="1" applyBorder="1"/>
    <xf numFmtId="0" fontId="34" fillId="0" borderId="4" xfId="0" applyFont="1" applyBorder="1"/>
    <xf numFmtId="0" fontId="38" fillId="0" borderId="0" xfId="0" applyFont="1"/>
    <xf numFmtId="0" fontId="37" fillId="0" borderId="0" xfId="0" applyFont="1" applyBorder="1"/>
    <xf numFmtId="165" fontId="37" fillId="0" borderId="0" xfId="2" applyNumberFormat="1" applyFont="1" applyBorder="1"/>
    <xf numFmtId="0" fontId="34" fillId="0" borderId="5" xfId="0" applyFont="1" applyBorder="1"/>
    <xf numFmtId="0" fontId="34" fillId="0" borderId="6" xfId="0" applyFont="1" applyBorder="1"/>
    <xf numFmtId="14" fontId="37" fillId="0" borderId="0" xfId="0" applyNumberFormat="1" applyFont="1" applyBorder="1"/>
    <xf numFmtId="0" fontId="39" fillId="0" borderId="11" xfId="0" applyFont="1" applyBorder="1"/>
    <xf numFmtId="0" fontId="34" fillId="0" borderId="8" xfId="0" applyFont="1" applyBorder="1"/>
    <xf numFmtId="0" fontId="37" fillId="0" borderId="7" xfId="0" applyFont="1" applyBorder="1"/>
    <xf numFmtId="0" fontId="34" fillId="0" borderId="9" xfId="0" applyFont="1" applyBorder="1"/>
    <xf numFmtId="0" fontId="34" fillId="0" borderId="13" xfId="0" applyFont="1" applyBorder="1"/>
    <xf numFmtId="0" fontId="37" fillId="0" borderId="0" xfId="0" applyFont="1"/>
    <xf numFmtId="0" fontId="34" fillId="0" borderId="14" xfId="0" applyFont="1" applyBorder="1"/>
    <xf numFmtId="0" fontId="36" fillId="0" borderId="0" xfId="0" quotePrefix="1" applyFont="1" applyAlignment="1">
      <alignment horizontal="right"/>
    </xf>
    <xf numFmtId="0" fontId="36" fillId="0" borderId="0" xfId="0" quotePrefix="1" applyFont="1"/>
    <xf numFmtId="0" fontId="40" fillId="0" borderId="16" xfId="0" applyFont="1" applyBorder="1"/>
    <xf numFmtId="0" fontId="40" fillId="4" borderId="16" xfId="0" applyFont="1" applyFill="1" applyBorder="1"/>
    <xf numFmtId="0" fontId="41" fillId="30" borderId="1" xfId="3" applyFont="1" applyFill="1" applyBorder="1" applyAlignment="1">
      <alignment vertical="center"/>
    </xf>
    <xf numFmtId="0" fontId="41" fillId="3" borderId="0" xfId="3" applyFont="1" applyFill="1" applyAlignment="1">
      <alignment vertical="center"/>
    </xf>
    <xf numFmtId="0" fontId="42" fillId="0" borderId="0" xfId="0" applyFont="1"/>
    <xf numFmtId="0" fontId="43" fillId="0" borderId="0" xfId="0" applyFont="1"/>
    <xf numFmtId="0" fontId="44" fillId="0" borderId="0" xfId="0" applyFont="1" applyAlignment="1">
      <alignment textRotation="90"/>
    </xf>
    <xf numFmtId="0" fontId="44" fillId="4" borderId="0" xfId="0" applyFont="1" applyFill="1" applyAlignment="1">
      <alignment textRotation="90"/>
    </xf>
    <xf numFmtId="14" fontId="45" fillId="0" borderId="0" xfId="0" applyNumberFormat="1" applyFont="1"/>
    <xf numFmtId="164" fontId="34" fillId="4" borderId="0" xfId="1" applyFont="1" applyFill="1"/>
    <xf numFmtId="0" fontId="5" fillId="0" borderId="15" xfId="0" applyFont="1" applyBorder="1"/>
    <xf numFmtId="14" fontId="0" fillId="0" borderId="0" xfId="0" applyNumberFormat="1" applyFont="1"/>
    <xf numFmtId="0" fontId="35" fillId="2" borderId="0" xfId="0" applyFont="1" applyFill="1" applyAlignment="1">
      <alignment horizontal="center"/>
    </xf>
    <xf numFmtId="169" fontId="34" fillId="0" borderId="0" xfId="0" applyNumberFormat="1" applyFont="1" applyAlignment="1">
      <alignment horizontal="center"/>
    </xf>
    <xf numFmtId="170" fontId="0" fillId="0" borderId="0" xfId="0" applyNumberFormat="1" applyFont="1"/>
    <xf numFmtId="4" fontId="0" fillId="0" borderId="0" xfId="0" applyNumberFormat="1" applyFont="1"/>
    <xf numFmtId="0" fontId="0" fillId="0" borderId="0" xfId="0" applyFont="1" applyBorder="1"/>
    <xf numFmtId="0" fontId="6" fillId="0" borderId="0" xfId="0" applyFont="1" applyBorder="1"/>
    <xf numFmtId="0" fontId="6" fillId="0" borderId="0" xfId="0" applyFont="1" applyFill="1" applyBorder="1"/>
    <xf numFmtId="0" fontId="34" fillId="0" borderId="0" xfId="0" applyFont="1" applyAlignment="1">
      <alignment textRotation="45"/>
    </xf>
    <xf numFmtId="0" fontId="37" fillId="0" borderId="0" xfId="0" applyFont="1" applyAlignment="1">
      <alignment textRotation="45"/>
    </xf>
    <xf numFmtId="172" fontId="34" fillId="4" borderId="0" xfId="1" applyNumberFormat="1" applyFont="1" applyFill="1"/>
    <xf numFmtId="0" fontId="3" fillId="4" borderId="0" xfId="0" applyFont="1" applyFill="1" applyAlignment="1">
      <alignment textRotation="90"/>
    </xf>
  </cellXfs>
  <cellStyles count="51">
    <cellStyle name="Background" xfId="4"/>
    <cellStyle name="Calculation 2" xfId="5"/>
    <cellStyle name="Comma" xfId="1" builtinId="3"/>
    <cellStyle name="Comma 2" xfId="6"/>
    <cellStyle name="DataFeed" xfId="7"/>
    <cellStyle name="Default" xfId="8"/>
    <cellStyle name="Feed" xfId="9"/>
    <cellStyle name="Hidden" xfId="10"/>
    <cellStyle name="Hyperlink 2" xfId="11"/>
    <cellStyle name="Input 2" xfId="12"/>
    <cellStyle name="Normal" xfId="0" builtinId="0"/>
    <cellStyle name="Normal 2" xfId="3"/>
    <cellStyle name="Normal 2 2" xfId="13"/>
    <cellStyle name="Normal 2 3" xfId="14"/>
    <cellStyle name="Normal 3" xfId="15"/>
    <cellStyle name="Normal 4" xfId="16"/>
    <cellStyle name="Normal 5" xfId="17"/>
    <cellStyle name="Normal 6" xfId="18"/>
    <cellStyle name="Normal 7" xfId="19"/>
    <cellStyle name="Normal 8" xfId="20"/>
    <cellStyle name="Page 1" xfId="21"/>
    <cellStyle name="Page 2" xfId="22"/>
    <cellStyle name="Page 3" xfId="23"/>
    <cellStyle name="Page 4" xfId="24"/>
    <cellStyle name="Page 5" xfId="25"/>
    <cellStyle name="Page 6" xfId="26"/>
    <cellStyle name="Page 7" xfId="27"/>
    <cellStyle name="Page1" xfId="28"/>
    <cellStyle name="Page2" xfId="29"/>
    <cellStyle name="Page3" xfId="30"/>
    <cellStyle name="Page4" xfId="31"/>
    <cellStyle name="Page5" xfId="32"/>
    <cellStyle name="Page6" xfId="33"/>
    <cellStyle name="Percent" xfId="2" builtinId="5"/>
    <cellStyle name="Percent 2" xfId="34"/>
    <cellStyle name="Percent 3" xfId="50"/>
    <cellStyle name="StandingData" xfId="35"/>
    <cellStyle name="Style 1" xfId="36"/>
    <cellStyle name="Style 10" xfId="37"/>
    <cellStyle name="Style 11" xfId="38"/>
    <cellStyle name="Style 2" xfId="39"/>
    <cellStyle name="Style 3" xfId="40"/>
    <cellStyle name="Style 4" xfId="41"/>
    <cellStyle name="Style 5" xfId="42"/>
    <cellStyle name="Style 6" xfId="43"/>
    <cellStyle name="Style 7" xfId="44"/>
    <cellStyle name="Style 8" xfId="45"/>
    <cellStyle name="Style 9" xfId="46"/>
    <cellStyle name="Title 2" xfId="47"/>
    <cellStyle name="UserInput" xfId="48"/>
    <cellStyle name="VerticalText" xfId="49"/>
  </cellStyles>
  <dxfs count="61"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##V3_BDPV12</stp>
        <stp>.BS_RUB2 Index</stp>
        <stp>PX LAST</stp>
        <stp>[PortRiskExposureMonitor_v1.2.xlsm]MT!R131C10</stp>
        <tr r="J131" s="20"/>
      </tp>
      <tp t="s">
        <v>#N/A Invalid Security</v>
        <stp/>
        <stp>##V3_BDPV12</stp>
        <stp>.BS_RUB5 Index</stp>
        <stp>PX LAST</stp>
        <stp>[PortRiskExposureMonitor_v1.2.xlsm]MT!R152C10</stp>
        <tr r="J152" s="20"/>
      </tp>
      <tp>
        <v>-6.3E-2</v>
        <stp/>
        <stp>##V3_BDPV12</stp>
        <stp>GJGB5 Index</stp>
        <stp>PX LAST</stp>
        <stp>[PortRiskExposureMonitor_v1.2.xlsm]MT!R31C10</stp>
        <tr r="J31" s="20"/>
      </tp>
      <tp>
        <v>14.8</v>
        <stp/>
        <stp>##V3_BDPV12</stp>
        <stp>MRSS10 Index</stp>
        <stp>PX LAST</stp>
        <stp>[PortRiskExposureMonitor_v1.2.xlsm]MT!R167C10</stp>
        <tr r="J167" s="20"/>
      </tp>
      <tp t="s">
        <v>#N/A Invalid Security</v>
        <stp/>
        <stp>##V3_BDPV12</stp>
        <stp>.BS_TRY2 Index</stp>
        <stp>PX LAST</stp>
        <stp>[PortRiskExposureMonitor_v1.2.xlsm]MT!R133C10</stp>
        <tr r="J133" s="20"/>
      </tp>
      <tp t="s">
        <v>#N/A Invalid Security</v>
        <stp/>
        <stp>##V3_BDPV12</stp>
        <stp>.BS_TRY5 Index</stp>
        <stp>PX LAST</stp>
        <stp>[PortRiskExposureMonitor_v1.2.xlsm]MT!R154C10</stp>
        <tr r="J154" s="20"/>
      </tp>
      <tp>
        <v>0.40899999999999997</v>
        <stp/>
        <stp>##V3_BDPV12</stp>
        <stp>JYGGBE10 Index</stp>
        <stp>PX LAST</stp>
        <stp>[PortRiskExposureMonitor_v1.2.xlsm]MT!R105C10</stp>
        <tr r="J105" s="20"/>
      </tp>
      <tp>
        <v>0.41</v>
        <stp/>
        <stp>##V3_BDPV12</stp>
        <stp>JYGGBE08 Index</stp>
        <stp>PX LAST</stp>
        <stp>[PortRiskExposureMonitor_v1.2.xlsm]MT!R104C10</stp>
        <tr r="J104" s="20"/>
      </tp>
      <tp>
        <v>-1.7669999999999999</v>
        <stp/>
        <stp>##V3_BDPV12</stp>
        <stp>GUKGIN10 Index</stp>
        <stp>PX LAST</stp>
        <stp>[PortRiskExposureMonitor_v1.2.xlsm]MT!R301C10</stp>
        <tr r="J301" s="20"/>
      </tp>
      <tp>
        <v>-2.0680000000000001</v>
        <stp/>
        <stp>##V3_BDPV12</stp>
        <stp>GUKGIN05 Index</stp>
        <stp>PX LAST</stp>
        <stp>[PortRiskExposureMonitor_v1.2.xlsm]MT!R300C10</stp>
        <tr r="J300" s="20"/>
      </tp>
      <tp t="s">
        <v>#N/A Invalid Security</v>
        <stp/>
        <stp>##V3_BDPV12</stp>
        <stp>.BS_MXN2 Index</stp>
        <stp>PX LAST</stp>
        <stp>[PortRiskExposureMonitor_v1.2.xlsm]MT!R134C10</stp>
        <tr r="J134" s="20"/>
      </tp>
      <tp t="s">
        <v>#N/A Invalid Security</v>
        <stp/>
        <stp>##V3_BDPV12</stp>
        <stp>.BS_MXN5 Index</stp>
        <stp>PX LAST</stp>
        <stp>[PortRiskExposureMonitor_v1.2.xlsm]MT!R155C10</stp>
        <tr r="J155" s="20"/>
      </tp>
      <tp>
        <v>43320</v>
        <stp/>
        <stp>##V3_BDHV12</stp>
        <stp>MXCN Index</stp>
        <stp>VOLATILITY_260D</stp>
        <stp>02/07/2018</stp>
        <stp>08/08/2018</stp>
        <stp>[PortRiskExposureMonitor_v1.2.xlsm]Cayman!R6C7</stp>
        <stp>Sort=D</stp>
        <stp>Fill=P</stp>
        <stp>Quote=C</stp>
        <stp>Days=W</stp>
        <stp>cols=2;rows=131</stp>
        <tr r="G6" s="8"/>
      </tp>
      <tp>
        <v>3.4550000000000001</v>
        <stp/>
        <stp>##V3_BDPV12</stp>
        <stp>FWISBP55 Index</stp>
        <stp>PX LAST</stp>
        <stp>[PortRiskExposureMonitor_v1.2.xlsm]MT!R102C10</stp>
        <tr r="J102" s="20"/>
      </tp>
      <tp>
        <v>3.2509999999999999</v>
        <stp/>
        <stp>##V3_BDPV12</stp>
        <stp>UKGGBE5 Index</stp>
        <stp>PX LAST</stp>
        <stp>[PortRiskExposureMonitor_v1.2.xlsm]MT!R302C10</stp>
        <tr r="J302" s="20"/>
      </tp>
      <tp>
        <v>2.4620000000000002</v>
        <stp/>
        <stp>##V3_BDPV12</stp>
        <stp>FWISUS55 Index</stp>
        <stp>PX LAST</stp>
        <stp>[PortRiskExposureMonitor_v1.2.xlsm]MT!R100C10</stp>
        <tr r="J100" s="20"/>
      </tp>
      <tp>
        <v>-0.307</v>
        <stp/>
        <stp>##V3_BDPV12</stp>
        <stp>GJYGIN10 Index</stp>
        <stp>PX LAST</stp>
        <stp>[PortRiskExposureMonitor_v1.2.xlsm]MT!R113C10</stp>
        <tr r="J113" s="20"/>
      </tp>
      <tp>
        <v>-0.373</v>
        <stp/>
        <stp>##V3_BDPV12</stp>
        <stp>GJYGIN08 Index</stp>
        <stp>PX LAST</stp>
        <stp>[PortRiskExposureMonitor_v1.2.xlsm]MT!R112C10</stp>
        <tr r="J112" s="20"/>
      </tp>
      <tp>
        <v>31.75</v>
        <stp/>
        <stp>##V3_BDPV12</stp>
        <stp>NDSS1010 Curncy</stp>
        <stp>PX LAST</stp>
        <stp>[PortRiskExposureMonitor_v1.2.xlsm]MT!R161C10</stp>
        <tr r="J161" s="20"/>
      </tp>
      <tp t="s">
        <v>#N/A Invalid Security</v>
        <stp/>
        <stp>##V3_BDPV12</stp>
        <stp>.AUBE5 Index</stp>
        <stp>PX LAST</stp>
        <stp>[PortRiskExposureMonitor_v1.2.xlsm]MT!R298C10</stp>
        <tr r="J298" s="20"/>
      </tp>
      <tp t="s">
        <v>#N/A Invalid Security</v>
        <stp/>
        <stp>##V3_BDPV12</stp>
        <stp>.AUB25 Index</stp>
        <stp>PX LAST</stp>
        <stp>[PortRiskExposureMonitor_v1.2.xlsm]MT!R202C10</stp>
        <tr r="J202" s="20"/>
      </tp>
      <tp t="s">
        <v>#N/A Invalid Security</v>
        <stp/>
        <stp>##V3_BDPV12</stp>
        <stp>.BRB25 Index</stp>
        <stp>PX LAST</stp>
        <stp>[PortRiskExposureMonitor_v1.2.xlsm]MT!R204C10</stp>
        <tr r="J204" s="20"/>
      </tp>
      <tp t="s">
        <v>#N/A Invalid Security</v>
        <stp/>
        <stp>##V3_BDPV12</stp>
        <stp>.IDB25 Index</stp>
        <stp>PX LAST</stp>
        <stp>[PortRiskExposureMonitor_v1.2.xlsm]MT!R201C10</stp>
        <tr r="J201" s="20"/>
      </tp>
      <tp t="s">
        <v>#N/A Invalid Security</v>
        <stp/>
        <stp>##V3_BDPV12</stp>
        <stp>.INB25 Index</stp>
        <stp>PX LAST</stp>
        <stp>[PortRiskExposureMonitor_v1.2.xlsm]MT!R200C10</stp>
        <tr r="J200" s="20"/>
      </tp>
      <tp t="s">
        <v>#N/A Invalid Security</v>
        <stp/>
        <stp>##V3_BDPV12</stp>
        <stp>.NZB25 Index</stp>
        <stp>PX LAST</stp>
        <stp>[PortRiskExposureMonitor_v1.2.xlsm]MT!R203C10</stp>
        <tr r="J203" s="20"/>
      </tp>
      <tp t="s">
        <v>#N/A Invalid Security</v>
        <stp/>
        <stp>##V3_BDPV12</stp>
        <stp>.ZAB25 Index</stp>
        <stp>PX LAST</stp>
        <stp>[PortRiskExposureMonitor_v1.2.xlsm]MT!R187C10</stp>
        <tr r="J187" s="20"/>
      </tp>
      <tp t="s">
        <v>#N/A Invalid Security</v>
        <stp/>
        <stp>##V3_BDPV12</stp>
        <stp>.USB25 Index</stp>
        <stp>PX LAST</stp>
        <stp>[PortRiskExposureMonitor_v1.2.xlsm]MT!R178C10</stp>
        <tr r="J178" s="20"/>
      </tp>
      <tp t="s">
        <v>#N/A Invalid Security</v>
        <stp/>
        <stp>##V3_BDPV12</stp>
        <stp>.PHB25 Index</stp>
        <stp>PX LAST</stp>
        <stp>[PortRiskExposureMonitor_v1.2.xlsm]MT!R199C10</stp>
        <tr r="J199" s="20"/>
      </tp>
      <tp t="s">
        <v>#N/A Invalid Security</v>
        <stp/>
        <stp>##V3_BDPV12</stp>
        <stp>.PLB25 Index</stp>
        <stp>PX LAST</stp>
        <stp>[PortRiskExposureMonitor_v1.2.xlsm]MT!R189C10</stp>
        <tr r="J189" s="20"/>
      </tp>
      <tp t="s">
        <v>#N/A Invalid Security</v>
        <stp/>
        <stp>##V3_BDPV12</stp>
        <stp>.SEB25 Index</stp>
        <stp>PX LAST</stp>
        <stp>[PortRiskExposureMonitor_v1.2.xlsm]MT!R183C10</stp>
        <tr r="J183" s="20"/>
      </tp>
      <tp t="s">
        <v>#N/A Invalid Security</v>
        <stp/>
        <stp>##V3_BDPV12</stp>
        <stp>.SGB25 Index</stp>
        <stp>PX LAST</stp>
        <stp>[PortRiskExposureMonitor_v1.2.xlsm]MT!R195C10</stp>
        <tr r="J195" s="20"/>
      </tp>
      <tp t="s">
        <v>#N/A Invalid Security</v>
        <stp/>
        <stp>##V3_BDPV12</stp>
        <stp>.RUB25 Index</stp>
        <stp>PX LAST</stp>
        <stp>[PortRiskExposureMonitor_v1.2.xlsm]MT!R185C10</stp>
        <tr r="J185" s="20"/>
      </tp>
      <tp t="s">
        <v>#N/A Invalid Security</v>
        <stp/>
        <stp>##V3_BDPV12</stp>
        <stp>.THB25 Index</stp>
        <stp>PX LAST</stp>
        <stp>[PortRiskExposureMonitor_v1.2.xlsm]MT!R198C10</stp>
        <tr r="J198" s="20"/>
      </tp>
      <tp t="s">
        <v>#N/A Invalid Security</v>
        <stp/>
        <stp>##V3_BDPV12</stp>
        <stp>.TWB25 Index</stp>
        <stp>PX LAST</stp>
        <stp>[PortRiskExposureMonitor_v1.2.xlsm]MT!R196C10</stp>
        <tr r="J196" s="20"/>
      </tp>
      <tp t="s">
        <v>#N/A Invalid Security</v>
        <stp/>
        <stp>##V3_BDPV12</stp>
        <stp>.TRB25 Index</stp>
        <stp>PX LAST</stp>
        <stp>[PortRiskExposureMonitor_v1.2.xlsm]MT!R186C10</stp>
        <tr r="J186" s="20"/>
      </tp>
      <tp t="s">
        <v>#N/A Invalid Security</v>
        <stp/>
        <stp>##V3_BDPV12</stp>
        <stp>.HKB25 Index</stp>
        <stp>PX LAST</stp>
        <stp>[PortRiskExposureMonitor_v1.2.xlsm]MT!R194C10</stp>
        <tr r="J194" s="20"/>
      </tp>
      <tp t="s">
        <v>#N/A Invalid Security</v>
        <stp/>
        <stp>##V3_BDPV12</stp>
        <stp>.GBB25 Index</stp>
        <stp>PX LAST</stp>
        <stp>[PortRiskExposureMonitor_v1.2.xlsm]MT!R179C10</stp>
        <tr r="J179" s="20"/>
      </tp>
      <tp t="s">
        <v>#N/A Invalid Security</v>
        <stp/>
        <stp>##V3_BDPV12</stp>
        <stp>.HUB25 Index</stp>
        <stp>PX LAST</stp>
        <stp>[PortRiskExposureMonitor_v1.2.xlsm]MT!R188C10</stp>
        <tr r="J188" s="20"/>
      </tp>
      <tp t="s">
        <v>#N/A Invalid Security</v>
        <stp/>
        <stp>##V3_BDPV12</stp>
        <stp>.KRB25 Index</stp>
        <stp>PX LAST</stp>
        <stp>[PortRiskExposureMonitor_v1.2.xlsm]MT!R193C10</stp>
        <tr r="J193" s="20"/>
      </tp>
      <tp t="s">
        <v>#N/A Invalid Security</v>
        <stp/>
        <stp>##V3_BDPV12</stp>
        <stp>.JPB25 Index</stp>
        <stp>PX LAST</stp>
        <stp>[PortRiskExposureMonitor_v1.2.xlsm]MT!R180C10</stp>
        <tr r="J180" s="20"/>
      </tp>
      <tp t="s">
        <v>#N/A Invalid Security</v>
        <stp/>
        <stp>##V3_BDPV12</stp>
        <stp>.MYB25 Index</stp>
        <stp>PX LAST</stp>
        <stp>[PortRiskExposureMonitor_v1.2.xlsm]MT!R197C10</stp>
        <tr r="J197" s="20"/>
      </tp>
      <tp t="s">
        <v>#N/A Invalid Security</v>
        <stp/>
        <stp>##V3_BDPV12</stp>
        <stp>.MXB25 Index</stp>
        <stp>PX LAST</stp>
        <stp>[PortRiskExposureMonitor_v1.2.xlsm]MT!R190C10</stp>
        <tr r="J190" s="20"/>
      </tp>
      <tp t="s">
        <v>#N/A Invalid Security</v>
        <stp/>
        <stp>##V3_BDPV12</stp>
        <stp>.NOB25 Index</stp>
        <stp>PX LAST</stp>
        <stp>[PortRiskExposureMonitor_v1.2.xlsm]MT!R184C10</stp>
        <tr r="J184" s="20"/>
      </tp>
      <tp t="s">
        <v>#N/A Invalid Security</v>
        <stp/>
        <stp>##V3_BDPV12</stp>
        <stp>.CHB25 Index</stp>
        <stp>PX LAST</stp>
        <stp>[PortRiskExposureMonitor_v1.2.xlsm]MT!R182C10</stp>
        <tr r="J182" s="20"/>
      </tp>
      <tp t="s">
        <v>#N/A Invalid Security</v>
        <stp/>
        <stp>##V3_BDPV12</stp>
        <stp>.CLB25 Index</stp>
        <stp>PX LAST</stp>
        <stp>[PortRiskExposureMonitor_v1.2.xlsm]MT!R191C10</stp>
        <tr r="J191" s="20"/>
      </tp>
      <tp t="s">
        <v>#N/A Invalid Security</v>
        <stp/>
        <stp>##V3_BDPV12</stp>
        <stp>.EUB25 Index</stp>
        <stp>PX LAST</stp>
        <stp>[PortRiskExposureMonitor_v1.2.xlsm]MT!R181C10</stp>
        <tr r="J181" s="20"/>
      </tp>
      <tp t="s">
        <v>#N/A Invalid Security</v>
        <stp/>
        <stp>##V3_BDPV12</stp>
        <stp>.CNB35 Index</stp>
        <stp>PX LAST</stp>
        <stp>[PortRiskExposureMonitor_v1.2.xlsm]MT!R192C10</stp>
        <tr r="J192" s="20"/>
      </tp>
      <tp>
        <v>1.72</v>
        <stp/>
        <stp>##V3_BDPV12</stp>
        <stp>FWISEU55 Index</stp>
        <stp>PX LAST</stp>
        <stp>[PortRiskExposureMonitor_v1.2.xlsm]MT!R101C10</stp>
        <tr r="J101" s="20"/>
      </tp>
      <tp>
        <v>20.95</v>
        <stp/>
        <stp>##V3_BDPV12</stp>
        <stp>MRSS3 Index</stp>
        <stp>PX LAST</stp>
        <stp>[PortRiskExposureMonitor_v1.2.xlsm]MT!R125C10</stp>
        <tr r="J125" s="20"/>
      </tp>
      <tp>
        <v>8.6</v>
        <stp/>
        <stp>##V3_BDPV12</stp>
        <stp>MRSS5 Index</stp>
        <stp>PX LAST</stp>
        <stp>[PortRiskExposureMonitor_v1.2.xlsm]MT!R146C10</stp>
        <tr r="J146" s="20"/>
      </tp>
      <tp t="s">
        <v>#N/A Invalid Security</v>
        <stp/>
        <stp>##V3_BDPV12</stp>
        <stp>.THB210 Index</stp>
        <stp>PX LAST</stp>
        <stp>[PortRiskExposureMonitor_v1.2.xlsm]MT!R252C10</stp>
        <tr r="J252" s="20"/>
      </tp>
      <tp t="s">
        <v>#N/A Invalid Security</v>
        <stp/>
        <stp>##V3_BDPV12</stp>
        <stp>.TWB210 Index</stp>
        <stp>PX LAST</stp>
        <stp>[PortRiskExposureMonitor_v1.2.xlsm]MT!R250C10</stp>
        <tr r="J250" s="20"/>
      </tp>
      <tp t="s">
        <v>#N/A Invalid Security</v>
        <stp/>
        <stp>##V3_BDPV12</stp>
        <stp>.TRB210 Index</stp>
        <stp>PX LAST</stp>
        <stp>[PortRiskExposureMonitor_v1.2.xlsm]MT!R240C10</stp>
        <tr r="J240" s="20"/>
      </tp>
      <tp t="s">
        <v>#N/A Invalid Security</v>
        <stp/>
        <stp>##V3_BDPV12</stp>
        <stp>.USB210 Index</stp>
        <stp>PX LAST</stp>
        <stp>[PortRiskExposureMonitor_v1.2.xlsm]MT!R232C10</stp>
        <tr r="J232" s="20"/>
      </tp>
      <tp t="s">
        <v>#N/A Invalid Security</v>
        <stp/>
        <stp>##V3_BDPV12</stp>
        <stp>.RUB210 Index</stp>
        <stp>PX LAST</stp>
        <stp>[PortRiskExposureMonitor_v1.2.xlsm]MT!R239C10</stp>
        <tr r="J239" s="20"/>
      </tp>
      <tp t="s">
        <v>#N/A Invalid Security</v>
        <stp/>
        <stp>##V3_BDPV12</stp>
        <stp>.SGB210 Index</stp>
        <stp>PX LAST</stp>
        <stp>[PortRiskExposureMonitor_v1.2.xlsm]MT!R249C10</stp>
        <tr r="J249" s="20"/>
      </tp>
      <tp t="s">
        <v>#N/A Invalid Security</v>
        <stp/>
        <stp>##V3_BDPV12</stp>
        <stp>.SEB210 Index</stp>
        <stp>PX LAST</stp>
        <stp>[PortRiskExposureMonitor_v1.2.xlsm]MT!R237C10</stp>
        <tr r="J237" s="20"/>
      </tp>
      <tp t="s">
        <v>#N/A Invalid Security</v>
        <stp/>
        <stp>##V3_BDPV12</stp>
        <stp>.PLB210 Index</stp>
        <stp>PX LAST</stp>
        <stp>[PortRiskExposureMonitor_v1.2.xlsm]MT!R243C10</stp>
        <tr r="J243" s="20"/>
      </tp>
      <tp t="s">
        <v>#N/A Invalid Security</v>
        <stp/>
        <stp>##V3_BDPV12</stp>
        <stp>.PHB210 Index</stp>
        <stp>PX LAST</stp>
        <stp>[PortRiskExposureMonitor_v1.2.xlsm]MT!R253C10</stp>
        <tr r="J253" s="20"/>
      </tp>
      <tp t="s">
        <v>#N/A Invalid Security</v>
        <stp/>
        <stp>##V3_BDPV12</stp>
        <stp>.ZAB210 Index</stp>
        <stp>PX LAST</stp>
        <stp>[PortRiskExposureMonitor_v1.2.xlsm]MT!R241C10</stp>
        <tr r="J241" s="20"/>
      </tp>
      <tp t="s">
        <v>#N/A Invalid Security</v>
        <stp/>
        <stp>##V3_BDPV12</stp>
        <stp>.GBB210 Index</stp>
        <stp>PX LAST</stp>
        <stp>[PortRiskExposureMonitor_v1.2.xlsm]MT!R233C10</stp>
        <tr r="J233" s="20"/>
      </tp>
      <tp t="s">
        <v>#N/A Invalid Security</v>
        <stp/>
        <stp>##V3_BDPV12</stp>
        <stp>.EUB210 Index</stp>
        <stp>PX LAST</stp>
        <stp>[PortRiskExposureMonitor_v1.2.xlsm]MT!R235C10</stp>
        <tr r="J235" s="20"/>
      </tp>
      <tp t="s">
        <v>#N/A Invalid Security</v>
        <stp/>
        <stp>##V3_BDPV12</stp>
        <stp>.BRB210 Index</stp>
        <stp>PX LAST</stp>
        <stp>[PortRiskExposureMonitor_v1.2.xlsm]MT!R258C10</stp>
        <tr r="J258" s="20"/>
      </tp>
      <tp t="s">
        <v>#N/A Invalid Security</v>
        <stp/>
        <stp>##V3_BDPV12</stp>
        <stp>.CLB210 Index</stp>
        <stp>PX LAST</stp>
        <stp>[PortRiskExposureMonitor_v1.2.xlsm]MT!R245C10</stp>
        <tr r="J245" s="20"/>
      </tp>
      <tp t="s">
        <v>#N/A Invalid Security</v>
        <stp/>
        <stp>##V3_BDPV12</stp>
        <stp>.CNB210 Index</stp>
        <stp>PX LAST</stp>
        <stp>[PortRiskExposureMonitor_v1.2.xlsm]MT!R246C10</stp>
        <tr r="J246" s="20"/>
      </tp>
      <tp t="s">
        <v>#N/A Invalid Security</v>
        <stp/>
        <stp>##V3_BDPV12</stp>
        <stp>.CHB210 Index</stp>
        <stp>PX LAST</stp>
        <stp>[PortRiskExposureMonitor_v1.2.xlsm]MT!R236C10</stp>
        <tr r="J236" s="20"/>
      </tp>
      <tp t="s">
        <v>#N/A Invalid Security</v>
        <stp/>
        <stp>##V3_BDPV12</stp>
        <stp>.AUB210 Index</stp>
        <stp>PX LAST</stp>
        <stp>[PortRiskExposureMonitor_v1.2.xlsm]MT!R256C10</stp>
        <tr r="J256" s="20"/>
      </tp>
      <tp t="s">
        <v>#N/A Invalid Security</v>
        <stp/>
        <stp>##V3_BDPV12</stp>
        <stp>.NOB210 Index</stp>
        <stp>PX LAST</stp>
        <stp>[PortRiskExposureMonitor_v1.2.xlsm]MT!R238C10</stp>
        <tr r="J238" s="20"/>
      </tp>
      <tp t="s">
        <v>#N/A Invalid Security</v>
        <stp/>
        <stp>##V3_BDPV12</stp>
        <stp>.NZB210 Index</stp>
        <stp>PX LAST</stp>
        <stp>[PortRiskExposureMonitor_v1.2.xlsm]MT!R257C10</stp>
        <tr r="J257" s="20"/>
      </tp>
      <tp t="s">
        <v>#N/A Invalid Security</v>
        <stp/>
        <stp>##V3_BDPV12</stp>
        <stp>.MYB210 Index</stp>
        <stp>PX LAST</stp>
        <stp>[PortRiskExposureMonitor_v1.2.xlsm]MT!R251C10</stp>
        <tr r="J251" s="20"/>
      </tp>
      <tp t="s">
        <v>#N/A Invalid Security</v>
        <stp/>
        <stp>##V3_BDPV12</stp>
        <stp>.MXB210 Index</stp>
        <stp>PX LAST</stp>
        <stp>[PortRiskExposureMonitor_v1.2.xlsm]MT!R244C10</stp>
        <tr r="J244" s="20"/>
      </tp>
      <tp t="s">
        <v>#N/A Invalid Security</v>
        <stp/>
        <stp>##V3_BDPV12</stp>
        <stp>.JPB210 Index</stp>
        <stp>PX LAST</stp>
        <stp>[PortRiskExposureMonitor_v1.2.xlsm]MT!R234C10</stp>
        <tr r="J234" s="20"/>
      </tp>
      <tp t="s">
        <v>#N/A Invalid Security</v>
        <stp/>
        <stp>##V3_BDPV12</stp>
        <stp>.KRB210 Index</stp>
        <stp>PX LAST</stp>
        <stp>[PortRiskExposureMonitor_v1.2.xlsm]MT!R247C10</stp>
        <tr r="J247" s="20"/>
      </tp>
      <tp t="s">
        <v>#N/A Invalid Security</v>
        <stp/>
        <stp>##V3_BDPV12</stp>
        <stp>.HKB210 Index</stp>
        <stp>PX LAST</stp>
        <stp>[PortRiskExposureMonitor_v1.2.xlsm]MT!R248C10</stp>
        <tr r="J248" s="20"/>
      </tp>
      <tp t="s">
        <v>#N/A Invalid Security</v>
        <stp/>
        <stp>##V3_BDPV12</stp>
        <stp>.HUB210 Index</stp>
        <stp>PX LAST</stp>
        <stp>[PortRiskExposureMonitor_v1.2.xlsm]MT!R242C10</stp>
        <tr r="J242" s="20"/>
      </tp>
      <tp t="s">
        <v>#N/A Invalid Security</v>
        <stp/>
        <stp>##V3_BDPV12</stp>
        <stp>.INB210 Index</stp>
        <stp>PX LAST</stp>
        <stp>[PortRiskExposureMonitor_v1.2.xlsm]MT!R254C10</stp>
        <tr r="J254" s="20"/>
      </tp>
      <tp t="s">
        <v>#N/A Invalid Security</v>
        <stp/>
        <stp>##V3_BDPV12</stp>
        <stp>.IDB210 Index</stp>
        <stp>PX LAST</stp>
        <stp>[PortRiskExposureMonitor_v1.2.xlsm]MT!R255C10</stp>
        <tr r="J255" s="20"/>
      </tp>
      <tp>
        <v>0.16</v>
        <stp/>
        <stp>##V3_BDPV12</stp>
        <stp>FWISJY55 Index</stp>
        <stp>PX LAST</stp>
        <stp>[PortRiskExposureMonitor_v1.2.xlsm]MT!R103C10</stp>
        <tr r="J103" s="20"/>
      </tp>
      <tp>
        <v>3.0830000000000002</v>
        <stp/>
        <stp>##V3_BDPV12</stp>
        <stp>UKGGBE10 Index</stp>
        <stp>PX LAST</stp>
        <stp>[PortRiskExposureMonitor_v1.2.xlsm]MT!R303C10</stp>
        <tr r="J303" s="20"/>
      </tp>
      <tp t="s">
        <v>#N/A Invalid Security</v>
        <stp/>
        <stp>##V3_BDPV12</stp>
        <stp>.BS_NOK5 Index</stp>
        <stp>PX LAST</stp>
        <stp>[PortRiskExposureMonitor_v1.2.xlsm]MT!R142C10</stp>
        <tr r="J142" s="20"/>
      </tp>
      <tp t="s">
        <v>#N/A Invalid Security</v>
        <stp/>
        <stp>##V3_BDPV12</stp>
        <stp>.BS_NOK2 Index</stp>
        <stp>PX LAST</stp>
        <stp>[PortRiskExposureMonitor_v1.2.xlsm]MT!R121C10</stp>
        <tr r="J121" s="20"/>
      </tp>
      <tp t="s">
        <v>#N/A Invalid Security</v>
        <stp/>
        <stp>##V3_BDPV12</stp>
        <stp>.BS_CNY5 Index</stp>
        <stp>PX LAST</stp>
        <stp>[PortRiskExposureMonitor_v1.2.xlsm]MT!R144C10</stp>
        <tr r="J144" s="20"/>
      </tp>
      <tp t="s">
        <v>#N/A Invalid Security</v>
        <stp/>
        <stp>##V3_BDPV12</stp>
        <stp>.BS_CNY3 Index</stp>
        <stp>PX LAST</stp>
        <stp>[PortRiskExposureMonitor_v1.2.xlsm]MT!R123C10</stp>
        <tr r="J123" s="20"/>
      </tp>
      <tp t="s">
        <v>#N/A Invalid Security</v>
        <stp/>
        <stp>##V3_BDPV12</stp>
        <stp>.BS_INR5 Index</stp>
        <stp>PX LAST</stp>
        <stp>[PortRiskExposureMonitor_v1.2.xlsm]MT!R145C10</stp>
        <tr r="J145" s="20"/>
      </tp>
      <tp t="s">
        <v>#N/A Invalid Security</v>
        <stp/>
        <stp>##V3_BDPV12</stp>
        <stp>.BS_INR2 Index</stp>
        <stp>PX LAST</stp>
        <stp>[PortRiskExposureMonitor_v1.2.xlsm]MT!R124C10</stp>
        <tr r="J124" s="20"/>
      </tp>
      <tp t="s">
        <v>#N/A N/A</v>
        <stp/>
        <stp>##V3_BDPV12</stp>
        <stp>GEIL7Y Index</stp>
        <stp>PX LAST</stp>
        <stp>[PortRiskExposureMonitor_v1.2.xlsm]MT!R107C10</stp>
        <tr r="J107" s="20"/>
      </tp>
      <tp>
        <v>43320</v>
        <stp/>
        <stp>##V3_BDHV12</stp>
        <stp>.FCGCOMF-A E Index</stp>
        <stp>VOLATILITY_260D</stp>
        <stp>02/07/2018</stp>
        <stp>08/08/2018</stp>
        <stp>[PortRiskExposureMonitor_v1.2.xlsm]Cayman!R6C5</stp>
        <stp>Sort=D</stp>
        <stp>Fill=P</stp>
        <stp>Quote=C</stp>
        <stp>Days=W</stp>
        <stp>cols=2;rows=183</stp>
        <tr r="E6" s="8"/>
      </tp>
      <tp>
        <v>1.0429999999999999</v>
        <stp/>
        <stp>##V3_BDPV12</stp>
        <stp>GUKG5 Index</stp>
        <stp>PX LAST</stp>
        <stp>[PortRiskExposureMonitor_v1.2.xlsm]MT!R30C10</stp>
        <tr r="J30" s="20"/>
      </tp>
      <tp t="s">
        <v>#N/A Invalid Security</v>
        <stp/>
        <stp>##V3_BDPV12</stp>
        <stp>.THB510 Index</stp>
        <stp>PX LAST</stp>
        <stp>[PortRiskExposureMonitor_v1.2.xlsm]MT!R225C10</stp>
        <tr r="J225" s="20"/>
      </tp>
      <tp t="s">
        <v>#N/A Invalid Security</v>
        <stp/>
        <stp>##V3_BDPV12</stp>
        <stp>.TRB510 Index</stp>
        <stp>PX LAST</stp>
        <stp>[PortRiskExposureMonitor_v1.2.xlsm]MT!R213C10</stp>
        <tr r="J213" s="20"/>
      </tp>
      <tp t="s">
        <v>#N/A Invalid Security</v>
        <stp/>
        <stp>##V3_BDPV12</stp>
        <stp>.TWB510 Index</stp>
        <stp>PX LAST</stp>
        <stp>[PortRiskExposureMonitor_v1.2.xlsm]MT!R223C10</stp>
        <tr r="J223" s="20"/>
      </tp>
      <tp t="s">
        <v>#N/A Invalid Security</v>
        <stp/>
        <stp>##V3_BDPV12</stp>
        <stp>.USB510 Index</stp>
        <stp>PX LAST</stp>
        <stp>[PortRiskExposureMonitor_v1.2.xlsm]MT!R205C10</stp>
        <tr r="J205" s="20"/>
      </tp>
      <tp t="s">
        <v>#N/A Invalid Security</v>
        <stp/>
        <stp>##V3_BDPV12</stp>
        <stp>.RUB510 Index</stp>
        <stp>PX LAST</stp>
        <stp>[PortRiskExposureMonitor_v1.2.xlsm]MT!R212C10</stp>
        <tr r="J212" s="20"/>
      </tp>
      <tp t="s">
        <v>#N/A Invalid Security</v>
        <stp/>
        <stp>##V3_BDPV12</stp>
        <stp>.SEB510 Index</stp>
        <stp>PX LAST</stp>
        <stp>[PortRiskExposureMonitor_v1.2.xlsm]MT!R210C10</stp>
        <tr r="J210" s="20"/>
      </tp>
      <tp t="s">
        <v>#N/A Invalid Security</v>
        <stp/>
        <stp>##V3_BDPV12</stp>
        <stp>.SGB510 Index</stp>
        <stp>PX LAST</stp>
        <stp>[PortRiskExposureMonitor_v1.2.xlsm]MT!R222C10</stp>
        <tr r="J222" s="20"/>
      </tp>
      <tp t="s">
        <v>#N/A Invalid Security</v>
        <stp/>
        <stp>##V3_BDPV12</stp>
        <stp>.PHB510 Index</stp>
        <stp>PX LAST</stp>
        <stp>[PortRiskExposureMonitor_v1.2.xlsm]MT!R226C10</stp>
        <tr r="J226" s="20"/>
      </tp>
      <tp t="s">
        <v>#N/A Invalid Security</v>
        <stp/>
        <stp>##V3_BDPV12</stp>
        <stp>.PLB510 Index</stp>
        <stp>PX LAST</stp>
        <stp>[PortRiskExposureMonitor_v1.2.xlsm]MT!R216C10</stp>
        <tr r="J216" s="20"/>
      </tp>
      <tp t="s">
        <v>#N/A Invalid Security</v>
        <stp/>
        <stp>##V3_BDPV12</stp>
        <stp>.ZAB510 Index</stp>
        <stp>PX LAST</stp>
        <stp>[PortRiskExposureMonitor_v1.2.xlsm]MT!R214C10</stp>
        <tr r="J214" s="20"/>
      </tp>
      <tp t="s">
        <v>#N/A Invalid Security</v>
        <stp/>
        <stp>##V3_BDPV12</stp>
        <stp>.GBB510 Index</stp>
        <stp>PX LAST</stp>
        <stp>[PortRiskExposureMonitor_v1.2.xlsm]MT!R206C10</stp>
        <tr r="J206" s="20"/>
      </tp>
      <tp t="s">
        <v>#N/A Invalid Security</v>
        <stp/>
        <stp>##V3_BDPV12</stp>
        <stp>.EUB510 Index</stp>
        <stp>PX LAST</stp>
        <stp>[PortRiskExposureMonitor_v1.2.xlsm]MT!R208C10</stp>
        <tr r="J208" s="20"/>
      </tp>
      <tp t="s">
        <v>#N/A Invalid Security</v>
        <stp/>
        <stp>##V3_BDPV12</stp>
        <stp>.BRB510 Index</stp>
        <stp>PX LAST</stp>
        <stp>[PortRiskExposureMonitor_v1.2.xlsm]MT!R231C10</stp>
        <tr r="J231" s="20"/>
      </tp>
      <tp t="s">
        <v>#N/A Invalid Security</v>
        <stp/>
        <stp>##V3_BDPV12</stp>
        <stp>.CHB510 Index</stp>
        <stp>PX LAST</stp>
        <stp>[PortRiskExposureMonitor_v1.2.xlsm]MT!R209C10</stp>
        <tr r="J209" s="20"/>
      </tp>
      <tp t="s">
        <v>#N/A Invalid Security</v>
        <stp/>
        <stp>##V3_BDPV12</stp>
        <stp>.CLB510 Index</stp>
        <stp>PX LAST</stp>
        <stp>[PortRiskExposureMonitor_v1.2.xlsm]MT!R218C10</stp>
        <tr r="J218" s="20"/>
      </tp>
      <tp t="s">
        <v>#N/A Invalid Security</v>
        <stp/>
        <stp>##V3_BDPV12</stp>
        <stp>.CNB510 Index</stp>
        <stp>PX LAST</stp>
        <stp>[PortRiskExposureMonitor_v1.2.xlsm]MT!R219C10</stp>
        <tr r="J219" s="20"/>
      </tp>
      <tp t="s">
        <v>#N/A Invalid Security</v>
        <stp/>
        <stp>##V3_BDPV12</stp>
        <stp>.AUB510 Index</stp>
        <stp>PX LAST</stp>
        <stp>[PortRiskExposureMonitor_v1.2.xlsm]MT!R229C10</stp>
        <tr r="J229" s="20"/>
      </tp>
      <tp t="s">
        <v>#N/A Invalid Security</v>
        <stp/>
        <stp>##V3_BDPV12</stp>
        <stp>.NOB510 Index</stp>
        <stp>PX LAST</stp>
        <stp>[PortRiskExposureMonitor_v1.2.xlsm]MT!R211C10</stp>
        <tr r="J211" s="20"/>
      </tp>
      <tp t="s">
        <v>#N/A Invalid Security</v>
        <stp/>
        <stp>##V3_BDPV12</stp>
        <stp>.NZB510 Index</stp>
        <stp>PX LAST</stp>
        <stp>[PortRiskExposureMonitor_v1.2.xlsm]MT!R230C10</stp>
        <tr r="J230" s="20"/>
      </tp>
      <tp t="s">
        <v>#N/A Invalid Security</v>
        <stp/>
        <stp>##V3_BDPV12</stp>
        <stp>.MXB510 Index</stp>
        <stp>PX LAST</stp>
        <stp>[PortRiskExposureMonitor_v1.2.xlsm]MT!R217C10</stp>
        <tr r="J217" s="20"/>
      </tp>
      <tp t="s">
        <v>#N/A Invalid Security</v>
        <stp/>
        <stp>##V3_BDPV12</stp>
        <stp>.MYB510 Index</stp>
        <stp>PX LAST</stp>
        <stp>[PortRiskExposureMonitor_v1.2.xlsm]MT!R224C10</stp>
        <tr r="J224" s="20"/>
      </tp>
      <tp t="s">
        <v>#N/A Invalid Security</v>
        <stp/>
        <stp>##V3_BDPV12</stp>
        <stp>.JPB510 Index</stp>
        <stp>PX LAST</stp>
        <stp>[PortRiskExposureMonitor_v1.2.xlsm]MT!R207C10</stp>
        <tr r="J207" s="20"/>
      </tp>
      <tp t="s">
        <v>#N/A Invalid Security</v>
        <stp/>
        <stp>##V3_BDPV12</stp>
        <stp>.KRB510 Index</stp>
        <stp>PX LAST</stp>
        <stp>[PortRiskExposureMonitor_v1.2.xlsm]MT!R220C10</stp>
        <tr r="J220" s="20"/>
      </tp>
      <tp t="s">
        <v>#N/A Invalid Security</v>
        <stp/>
        <stp>##V3_BDPV12</stp>
        <stp>.HKB510 Index</stp>
        <stp>PX LAST</stp>
        <stp>[PortRiskExposureMonitor_v1.2.xlsm]MT!R221C10</stp>
        <tr r="J221" s="20"/>
      </tp>
      <tp t="s">
        <v>#N/A Invalid Security</v>
        <stp/>
        <stp>##V3_BDPV12</stp>
        <stp>.HUB510 Index</stp>
        <stp>PX LAST</stp>
        <stp>[PortRiskExposureMonitor_v1.2.xlsm]MT!R215C10</stp>
        <tr r="J215" s="20"/>
      </tp>
      <tp t="s">
        <v>#N/A Invalid Security</v>
        <stp/>
        <stp>##V3_BDPV12</stp>
        <stp>.INB510 Index</stp>
        <stp>PX LAST</stp>
        <stp>[PortRiskExposureMonitor_v1.2.xlsm]MT!R227C10</stp>
        <tr r="J227" s="20"/>
      </tp>
      <tp t="s">
        <v>#N/A Invalid Security</v>
        <stp/>
        <stp>##V3_BDPV12</stp>
        <stp>.IDB510 Index</stp>
        <stp>PX LAST</stp>
        <stp>[PortRiskExposureMonitor_v1.2.xlsm]MT!R228C10</stp>
        <tr r="J228" s="20"/>
      </tp>
      <tp>
        <v>-1.282</v>
        <stp/>
        <stp>##V3_BDPV12</stp>
        <stp>GFRGIN05 Index</stp>
        <stp>PX LAST</stp>
        <stp>[PortRiskExposureMonitor_v1.2.xlsm]MT!R109C10</stp>
        <tr r="J109" s="20"/>
      </tp>
      <tp>
        <v>-0.73</v>
        <stp/>
        <stp>##V3_BDPV12</stp>
        <stp>GFRGIN10 Index</stp>
        <stp>PX LAST</stp>
        <stp>[PortRiskExposureMonitor_v1.2.xlsm]MT!R110C10</stp>
        <tr r="J110" s="20"/>
      </tp>
      <tp t="s">
        <v>#N/A N/A</v>
        <stp/>
        <stp>##V3_BDPV12</stp>
        <stp>GFRGIN15 Index</stp>
        <stp>PX LAST</stp>
        <stp>[PortRiskExposureMonitor_v1.2.xlsm]MT!R111C10</stp>
        <tr r="J111" s="20"/>
      </tp>
      <tp>
        <v>1.65</v>
        <stp/>
        <stp>##V3_BDPV12</stp>
        <stp>KWCDC Index</stp>
        <stp>PX LAST</stp>
        <stp>[PortRiskExposureMonitor_v1.2.xlsm]MT!R17C51</stp>
        <tr r="AY17" s="20"/>
      </tp>
    </main>
    <main first="bloomberg.rtd">
      <tp>
        <v>0.90649999999999997</v>
        <stp/>
        <stp>##V3_BDPV12</stp>
        <stp>BP0006M Index</stp>
        <stp>PX LAST</stp>
        <stp>[PortRiskExposureMonitor_v1.2.xlsm]MT!R5C51</stp>
        <tr r="AY5" s="20"/>
      </tp>
      <tp>
        <v>1.0829999999999999E-2</v>
        <stp/>
        <stp>##V3_BDPV12</stp>
        <stp>JY0006M Index</stp>
        <stp>PX LAST</stp>
        <stp>[PortRiskExposureMonitor_v1.2.xlsm]MT!R4C51</stp>
        <tr r="AY4" s="20"/>
      </tp>
      <tp>
        <v>2.34144</v>
        <stp/>
        <stp>##V3_BDPV12</stp>
        <stp>US0003M Index</stp>
        <stp>PX LAST</stp>
        <stp>[PortRiskExposureMonitor_v1.2.xlsm]MT!R2C51</stp>
        <tr r="AY2" s="20"/>
      </tp>
      <tp>
        <v>-0.64900000000000002</v>
        <stp/>
        <stp>##V3_BDPV12</stp>
        <stp>SF0006M Index</stp>
        <stp>PX LAST</stp>
        <stp>[PortRiskExposureMonitor_v1.2.xlsm]MT!R8C51</stp>
        <tr r="AY8" s="20"/>
      </tp>
      <tp>
        <v>2.7330000000000001</v>
        <stp/>
        <stp>##V3_BDPV12</stp>
        <stp>GVTL10YR Index</stp>
        <stp>PX LAST</stp>
        <stp>[PortRiskExposureMonitor_v1.2.xlsm]MT!R76C10</stp>
        <tr r="J76" s="20"/>
      </tp>
      <tp>
        <v>2.5550000000000002</v>
        <stp/>
        <stp>##V3_BDPV12</stp>
        <stp>GVSK10YR Index</stp>
        <stp>PX LAST</stp>
        <stp>[PortRiskExposureMonitor_v1.2.xlsm]MT!R71C10</stp>
        <tr r="J71" s="20"/>
      </tp>
      <tp>
        <v>0.54400000000000004</v>
        <stp/>
        <stp>##V3_BDPV12</stp>
        <stp>GSGB10YR Index</stp>
        <stp>PX LAST</stp>
        <stp>[PortRiskExposureMonitor_v1.2.xlsm]MT!R61C10</stp>
        <tr r="J61" s="20"/>
      </tp>
      <tp>
        <v>8.7210000000000001</v>
        <stp/>
        <stp>##V3_BDPV12</stp>
        <stp>GSAB10YR Index</stp>
        <stp>PX LAST</stp>
        <stp>[PortRiskExposureMonitor_v1.2.xlsm]MT!R65C10</stp>
        <tr r="J65" s="20"/>
      </tp>
      <tp>
        <v>0.39400000000000002</v>
        <stp/>
        <stp>##V3_BDPV12</stp>
        <stp>GECU10YR Index</stp>
        <stp>PX LAST</stp>
        <stp>[PortRiskExposureMonitor_v1.2.xlsm]MT!R59C10</stp>
        <tr r="J59" s="20"/>
      </tp>
      <tp>
        <v>3.552</v>
        <stp/>
        <stp>##V3_BDPV12</stp>
        <stp>GCNY10YR Index</stp>
        <stp>PX LAST</stp>
        <stp>[PortRiskExposureMonitor_v1.2.xlsm]MT!R70C10</stp>
        <tr r="J70" s="20"/>
      </tp>
      <tp>
        <v>7.6890000000000001</v>
        <stp/>
        <stp>##V3_BDPV12</stp>
        <stp>GMXN10YR Index</stp>
        <stp>PX LAST</stp>
        <stp>[PortRiskExposureMonitor_v1.2.xlsm]MT!R68C10</stp>
        <tr r="J68" s="20"/>
      </tp>
      <tp>
        <v>1.825</v>
        <stp/>
        <stp>##V3_BDPV12</stp>
        <stp>GNOR10YR Index</stp>
        <stp>PX LAST</stp>
        <stp>[PortRiskExposureMonitor_v1.2.xlsm]MT!R62C10</stp>
        <tr r="J62" s="20"/>
      </tp>
      <tp>
        <v>7.6310000000000002</v>
        <stp/>
        <stp>##V3_BDPV12</stp>
        <stp>GIDN10YR Index</stp>
        <stp>PX LAST</stp>
        <stp>[PortRiskExposureMonitor_v1.2.xlsm]MT!R79C10</stp>
        <tr r="J79" s="20"/>
      </tp>
      <tp>
        <v>7.76</v>
        <stp/>
        <stp>##V3_BDPV12</stp>
        <stp>GIND10YR Index</stp>
        <stp>PX LAST</stp>
        <stp>[PortRiskExposureMonitor_v1.2.xlsm]MT!R78C10</stp>
        <tr r="J78" s="20"/>
      </tp>
      <tp>
        <v>3.44</v>
        <stp/>
        <stp>##V3_BDPV12</stp>
        <stp>GHGB10YR Index</stp>
        <stp>PX LAST</stp>
        <stp>[PortRiskExposureMonitor_v1.2.xlsm]MT!R66C10</stp>
        <tr r="J66" s="20"/>
      </tp>
      <tp>
        <v>-1.5</v>
        <stp/>
        <stp>##V3_BDPV12</stp>
        <stp>ADSF2 Curncy</stp>
        <stp>PX LAST</stp>
        <stp>[PortRiskExposureMonitor_v1.2.xlsm]MT!R118C10</stp>
        <tr r="J118" s="20"/>
      </tp>
      <tp>
        <v>40</v>
        <stp/>
        <stp>##V3_BDPV12</stp>
        <stp>ADSF5 Curncy</stp>
        <stp>PX LAST</stp>
        <stp>[PortRiskExposureMonitor_v1.2.xlsm]MT!R139C10</stp>
        <tr r="J139" s="20"/>
      </tp>
      <tp>
        <v>0.6774</v>
        <stp/>
        <stp>##V3_BDPV12</stp>
        <stp>EH994413 Corp</stp>
        <stp>YLD YTM MID</stp>
        <stp>[PortRiskExposureMonitor_v1.2.xlsm]MT!R297C10</stp>
        <tr r="J297" s="20"/>
      </tp>
      <tp>
        <v>7.6310000000000002</v>
        <stp/>
        <stp>##V3_BDPV12</stp>
        <stp>GMXN02YR Index</stp>
        <stp>PX LAST</stp>
        <stp>[PortRiskExposureMonitor_v1.2.xlsm]MT!R14C10</stp>
        <tr r="J14" s="20"/>
      </tp>
      <tp>
        <v>7.62</v>
        <stp/>
        <stp>##V3_BDPV12</stp>
        <stp>GMXN05YR Index</stp>
        <stp>PX LAST</stp>
        <stp>[PortRiskExposureMonitor_v1.2.xlsm]MT!R41C10</stp>
        <tr r="J41" s="20"/>
      </tp>
      <tp>
        <v>-1.4724056101858465</v>
        <stp/>
        <stp>##V3_BDPV12</stp>
        <stp>AM311546 Corp</stp>
        <stp>YLD YTM MID</stp>
        <stp>[PortRiskExposureMonitor_v1.2.xlsm]MT!R306C10</stp>
        <tr r="J306" s="20"/>
      </tp>
      <tp>
        <v>1.0529999999999999</v>
        <stp/>
        <stp>##V3_BDPV12</stp>
        <stp>GECU30YR Index</stp>
        <stp>PX LAST</stp>
        <stp>[PortRiskExposureMonitor_v1.2.xlsm]MT!R86C10</stp>
        <tr r="J86" s="20"/>
      </tp>
      <tp>
        <v>0.44540000000000002</v>
        <stp/>
        <stp>##V3_BDPV12</stp>
        <stp>EJ036821 Corp</stp>
        <stp>YLD YTM MID</stp>
        <stp>[PortRiskExposureMonitor_v1.2.xlsm]MT!R296C10</stp>
        <tr r="J296" s="20"/>
      </tp>
      <tp>
        <v>1.1559241453203726</v>
        <stp/>
        <stp>##V3_BDPV12</stp>
        <stp>EJ357807 Corp</stp>
        <stp>YLD YTM MID</stp>
        <stp>[PortRiskExposureMonitor_v1.2.xlsm]MT!R304C10</stp>
        <tr r="J304" s="20"/>
      </tp>
      <tp>
        <v>35.5976</v>
        <stp/>
        <stp>##V3_BDPV12</stp>
        <stp>PZSS2 Curncy</stp>
        <stp>PX LAST</stp>
        <stp>[PortRiskExposureMonitor_v1.2.xlsm]MT!R130C10</stp>
        <tr r="J130" s="20"/>
      </tp>
      <tp>
        <v>41.77</v>
        <stp/>
        <stp>##V3_BDPV12</stp>
        <stp>SKSS2 Curncy</stp>
        <stp>PX LAST</stp>
        <stp>[PortRiskExposureMonitor_v1.2.xlsm]MT!R122C10</stp>
        <tr r="J122" s="20"/>
      </tp>
      <tp>
        <v>5.6578999999999997</v>
        <stp/>
        <stp>##V3_BDPV12</stp>
        <stp>SDSS2 Curncy</stp>
        <stp>PX LAST</stp>
        <stp>[PortRiskExposureMonitor_v1.2.xlsm]MT!R126C10</stp>
        <tr r="J126" s="20"/>
      </tp>
      <tp t="s">
        <v>#N/A N/A</v>
        <stp/>
        <stp>##V3_BDPV12</stp>
        <stp>TBSS5 Curncy</stp>
        <stp>PX LAST</stp>
        <stp>[PortRiskExposureMonitor_v1.2.xlsm]MT!R149C10</stp>
        <tr r="J149" s="20"/>
      </tp>
      <tp>
        <v>23.454599999999999</v>
        <stp/>
        <stp>##V3_BDPV12</stp>
        <stp>SFSS2 Curncy</stp>
        <stp>PX LAST</stp>
        <stp>[PortRiskExposureMonitor_v1.2.xlsm]MT!R120C10</stp>
        <tr r="J120" s="20"/>
      </tp>
      <tp>
        <v>-19.342500000000001</v>
        <stp/>
        <stp>##V3_BDPV12</stp>
        <stp>SASS2 Curncy</stp>
        <stp>PX LAST</stp>
        <stp>[PortRiskExposureMonitor_v1.2.xlsm]MT!R132C10</stp>
        <tr r="J132" s="20"/>
      </tp>
      <tp>
        <v>50.61</v>
        <stp/>
        <stp>##V3_BDPV12</stp>
        <stp>SKSS5 Curncy</stp>
        <stp>PX LAST</stp>
        <stp>[PortRiskExposureMonitor_v1.2.xlsm]MT!R143C10</stp>
        <tr r="J143" s="20"/>
      </tp>
      <tp>
        <v>-42.043500000000002</v>
        <stp/>
        <stp>##V3_BDPV12</stp>
        <stp>SASS5 Curncy</stp>
        <stp>PX LAST</stp>
        <stp>[PortRiskExposureMonitor_v1.2.xlsm]MT!R153C10</stp>
        <tr r="J153" s="20"/>
      </tp>
      <tp>
        <v>31.960100000000001</v>
        <stp/>
        <stp>##V3_BDPV12</stp>
        <stp>SFSS5 Curncy</stp>
        <stp>PX LAST</stp>
        <stp>[PortRiskExposureMonitor_v1.2.xlsm]MT!R141C10</stp>
        <tr r="J141" s="20"/>
      </tp>
      <tp>
        <v>6.0758999999999999</v>
        <stp/>
        <stp>##V3_BDPV12</stp>
        <stp>SDSS5 Curncy</stp>
        <stp>PX LAST</stp>
        <stp>[PortRiskExposureMonitor_v1.2.xlsm]MT!R147C10</stp>
        <tr r="J147" s="20"/>
      </tp>
      <tp t="s">
        <v>#N/A N/A</v>
        <stp/>
        <stp>##V3_BDPV12</stp>
        <stp>TBSS2 Curncy</stp>
        <stp>PX LAST</stp>
        <stp>[PortRiskExposureMonitor_v1.2.xlsm]MT!R128C10</stp>
        <tr r="J128" s="20"/>
      </tp>
      <tp>
        <v>-2.7801999999999998</v>
        <stp/>
        <stp>##V3_BDPV12</stp>
        <stp>PZSS5 Curncy</stp>
        <stp>PX LAST</stp>
        <stp>[PortRiskExposureMonitor_v1.2.xlsm]MT!R151C10</stp>
        <tr r="J151" s="20"/>
      </tp>
      <tp>
        <v>-13.998799999999999</v>
        <stp/>
        <stp>##V3_BDPV12</stp>
        <stp>HFSS3 Curncy</stp>
        <stp>PX LAST</stp>
        <stp>[PortRiskExposureMonitor_v1.2.xlsm]MT!R129C10</stp>
        <tr r="J129" s="20"/>
      </tp>
      <tp>
        <v>16.225000000000001</v>
        <stp/>
        <stp>##V3_BDPV12</stp>
        <stp>JYSS2 Curncy</stp>
        <stp>PX LAST</stp>
        <stp>[PortRiskExposureMonitor_v1.2.xlsm]MT!R116C10</stp>
        <tr r="J116" s="20"/>
      </tp>
      <tp t="s">
        <v>#N/A N/A</v>
        <stp/>
        <stp>##V3_BDPV12</stp>
        <stp>KWSS2 Curncy</stp>
        <stp>PX LAST</stp>
        <stp>[PortRiskExposureMonitor_v1.2.xlsm]MT!R127C10</stp>
        <tr r="J127" s="20"/>
      </tp>
      <tp t="s">
        <v>#N/A N/A</v>
        <stp/>
        <stp>##V3_BDPV12</stp>
        <stp>KWSS5 Curncy</stp>
        <stp>PX LAST</stp>
        <stp>[PortRiskExposureMonitor_v1.2.xlsm]MT!R148C10</stp>
        <tr r="J148" s="20"/>
      </tp>
      <tp>
        <v>20.925000000000001</v>
        <stp/>
        <stp>##V3_BDPV12</stp>
        <stp>JYSS5 Curncy</stp>
        <stp>PX LAST</stp>
        <stp>[PortRiskExposureMonitor_v1.2.xlsm]MT!R137C10</stp>
        <tr r="J137" s="20"/>
      </tp>
      <tp>
        <v>-81.400199999999998</v>
        <stp/>
        <stp>##V3_BDPV12</stp>
        <stp>HFSS5 Curncy</stp>
        <stp>PX LAST</stp>
        <stp>[PortRiskExposureMonitor_v1.2.xlsm]MT!R150C10</stp>
        <tr r="J150" s="20"/>
      </tp>
      <tp>
        <v>48.690600000000003</v>
        <stp/>
        <stp>##V3_BDPV12</stp>
        <stp>EUSS5 Curncy</stp>
        <stp>PX LAST</stp>
        <stp>[PortRiskExposureMonitor_v1.2.xlsm]MT!R136C10</stp>
        <tr r="J136" s="20"/>
      </tp>
      <tp>
        <v>38</v>
        <stp/>
        <stp>##V3_BDPV12</stp>
        <stp>BPSS2 Curncy</stp>
        <stp>PX LAST</stp>
        <stp>[PortRiskExposureMonitor_v1.2.xlsm]MT!R117C10</stp>
        <tr r="J117" s="20"/>
      </tp>
      <tp>
        <v>45.920299999999997</v>
        <stp/>
        <stp>##V3_BDPV12</stp>
        <stp>EUSS2 Curncy</stp>
        <stp>PX LAST</stp>
        <stp>[PortRiskExposureMonitor_v1.2.xlsm]MT!R115C10</stp>
        <tr r="J115" s="20"/>
      </tp>
      <tp>
        <v>32.597999999999999</v>
        <stp/>
        <stp>##V3_BDPV12</stp>
        <stp>BPSS5 Curncy</stp>
        <stp>PX LAST</stp>
        <stp>[PortRiskExposureMonitor_v1.2.xlsm]MT!R138C10</stp>
        <tr r="J138" s="20"/>
      </tp>
      <tp>
        <v>6.53</v>
        <stp/>
        <stp>##V3_BDPV12</stp>
        <stp>IN00O/N Index</stp>
        <stp>PX LAST</stp>
        <stp>[PortRiskExposureMonitor_v1.2.xlsm]MT!R12C51</stp>
        <tr r="AY12" s="20"/>
      </tp>
      <tp>
        <v>12.88</v>
        <stp/>
        <stp>##V3_BDPV12</stp>
        <stp>USSP5 Curncy</stp>
        <stp>PX LAST</stp>
        <stp>[PortRiskExposureMonitor_v1.2.xlsm]MT!R135C10</stp>
        <tr r="J135" s="20"/>
      </tp>
      <tp>
        <v>19.75</v>
        <stp/>
        <stp>##V3_BDPV12</stp>
        <stp>USSP2 Curncy</stp>
        <stp>PX LAST</stp>
        <stp>[PortRiskExposureMonitor_v1.2.xlsm]MT!R114C10</stp>
        <tr r="J114" s="20"/>
      </tp>
      <tp>
        <v>6.4275000000000002</v>
        <stp/>
        <stp>##V3_BDPV12</stp>
        <stp>PDSS10YR Index</stp>
        <stp>PX LAST</stp>
        <stp>[PortRiskExposureMonitor_v1.2.xlsm]MT!R77C10</stp>
        <tr r="J77" s="20"/>
      </tp>
      <tp>
        <v>3.1280000000000001</v>
        <stp/>
        <stp>##V3_BDPV12</stp>
        <stp>POGB10YR Index</stp>
        <stp>PX LAST</stp>
        <stp>[PortRiskExposureMonitor_v1.2.xlsm]MT!R67C10</stp>
        <tr r="J67" s="20"/>
      </tp>
      <tp>
        <v>3.1071</v>
        <stp/>
        <stp>##V3_BDPV12</stp>
        <stp>USGG30YR Index</stp>
        <stp>PX LAST</stp>
        <stp>[PortRiskExposureMonitor_v1.2.xlsm]MT!R83C10</stp>
        <tr r="J83" s="20"/>
      </tp>
      <tp>
        <v>2.9512999999999998</v>
        <stp/>
        <stp>##V3_BDPV12</stp>
        <stp>USGG10YR Index</stp>
        <stp>PX LAST</stp>
        <stp>[PortRiskExposureMonitor_v1.2.xlsm]MT!R56C10</stp>
        <tr r="J56" s="20"/>
      </tp>
      <tp>
        <v>-0.71499999999999997</v>
        <stp/>
        <stp>##V3_BDPV12</stp>
        <stp>GSWISS02 Index</stp>
        <stp>PX LAST</stp>
        <stp>[PortRiskExposureMonitor_v1.2.xlsm]MT!R6C10</stp>
        <tr r="J6" s="20"/>
      </tp>
      <tp t="s">
        <v>IPATH BLOOMBERG COMMODITY IN</v>
        <stp/>
        <stp>##V3_BDPV12</stp>
        <stp>DJP US Equity</stp>
        <stp>NAME</stp>
        <stp>[PortRiskExposureMonitor_v1.2.xlsm]MT!R24C86</stp>
        <tr r="CH24" s="20"/>
      </tp>
      <tp>
        <v>20.524799999999999</v>
        <stp/>
        <stp>##V3_BDPV12</stp>
        <stp>TRLIB3M Index</stp>
        <stp>PX LAST</stp>
        <stp>[PortRiskExposureMonitor_v1.2.xlsm]MT!R26C51</stp>
        <tr r="AY26" s="20"/>
      </tp>
      <tp>
        <v>-48.500300000000003</v>
        <stp/>
        <stp>##V3_BDPV12</stp>
        <stp>HFSS10 Curncy</stp>
        <stp>PX LAST</stp>
        <stp>[PortRiskExposureMonitor_v1.2.xlsm]MT!R171C10</stp>
        <tr r="J171" s="20"/>
      </tp>
      <tp>
        <v>6.2</v>
        <stp/>
        <stp>##V3_BDPV12</stp>
        <stp>JYSS30 Curncy</stp>
        <stp>PX LAST</stp>
        <stp>[PortRiskExposureMonitor_v1.2.xlsm]MT!R293C10</stp>
        <tr r="J293" s="20"/>
      </tp>
      <tp t="s">
        <v>#N/A Invalid Security</v>
        <stp/>
        <stp>##V3_BDPV12</stp>
        <stp>.BS_CNY10 Index</stp>
        <stp>PX LAST</stp>
        <stp>[PortRiskExposureMonitor_v1.2.xlsm]MT!R165C10</stp>
        <tr r="J165" s="20"/>
      </tp>
      <tp t="s">
        <v>#N/A Invalid Security</v>
        <stp/>
        <stp>##V3_BDPV12</stp>
        <stp>.BS_TRY10 Index</stp>
        <stp>PX LAST</stp>
        <stp>[PortRiskExposureMonitor_v1.2.xlsm]MT!R175C10</stp>
        <tr r="J175" s="20"/>
      </tp>
      <tp>
        <v>0.66122000000000003</v>
        <stp/>
        <stp>##V3_BDPV12</stp>
        <stp>TAIBOR3M Index</stp>
        <stp>PX LAST</stp>
        <stp>[PortRiskExposureMonitor_v1.2.xlsm]MT!R18C51</stp>
        <tr r="AY18" s="20"/>
      </tp>
      <tp>
        <v>1.9710000000000001</v>
        <stp/>
        <stp>##V3_BDPV12</stp>
        <stp>GVSK2YR Index</stp>
        <stp>PX LAST</stp>
        <stp>[PortRiskExposureMonitor_v1.2.xlsm]MT!R17C10</stp>
        <tr r="J17" s="20"/>
      </tp>
      <tp>
        <v>2.3170000000000002</v>
        <stp/>
        <stp>##V3_BDPV12</stp>
        <stp>GVSK5YR Index</stp>
        <stp>PX LAST</stp>
        <stp>[PortRiskExposureMonitor_v1.2.xlsm]MT!R44C10</stp>
        <tr r="J44" s="20"/>
      </tp>
      <tp t="s">
        <v>#N/A N/A</v>
        <stp/>
        <stp>##V3_BDPV12</stp>
        <stp>KWSS10 Curncy</stp>
        <stp>PX LAST</stp>
        <stp>[PortRiskExposureMonitor_v1.2.xlsm]MT!R169C10</stp>
        <tr r="J169" s="20"/>
      </tp>
      <tp>
        <v>23.425000000000001</v>
        <stp/>
        <stp>##V3_BDPV12</stp>
        <stp>JYSS10 Curncy</stp>
        <stp>PX LAST</stp>
        <stp>[PortRiskExposureMonitor_v1.2.xlsm]MT!R158C10</stp>
        <tr r="J158" s="20"/>
      </tp>
      <tp>
        <v>8.1001999999999992</v>
        <stp/>
        <stp>##V3_BDPV12</stp>
        <stp>MXIBTIIE Index</stp>
        <stp>PX LAST</stp>
        <stp>[PortRiskExposureMonitor_v1.2.xlsm]MT!R30C51</stp>
        <tr r="AY30" s="20"/>
      </tp>
      <tp>
        <v>7.5122999999999998</v>
        <stp/>
        <stp>##V3_BDPV12</stp>
        <stp>MICXRU2Y Index</stp>
        <stp>PX LAST</stp>
        <stp>[PortRiskExposureMonitor_v1.2.xlsm]MT!R9C10</stp>
        <tr r="J9" s="20"/>
      </tp>
      <tp>
        <v>-0.26800000000000002</v>
        <stp/>
        <stp>##V3_BDPV12</stp>
        <stp>EUR006M Index</stp>
        <stp>PX LAST</stp>
        <stp>[PortRiskExposureMonitor_v1.2.xlsm]MT!R3C51</stp>
        <tr r="AY3" s="20"/>
      </tp>
      <tp>
        <v>1.746</v>
        <stp/>
        <stp>##V3_BDPV12</stp>
        <stp>GVTL2YR Index</stp>
        <stp>PX LAST</stp>
        <stp>[PortRiskExposureMonitor_v1.2.xlsm]MT!R22C10</stp>
        <tr r="J22" s="20"/>
      </tp>
      <tp>
        <v>2.1880000000000002</v>
        <stp/>
        <stp>##V3_BDPV12</stp>
        <stp>GVTL5YR Index</stp>
        <stp>PX LAST</stp>
        <stp>[PortRiskExposureMonitor_v1.2.xlsm]MT!R49C10</stp>
        <tr r="J49" s="20"/>
      </tp>
      <tp>
        <v>7.9904999999999999</v>
        <stp/>
        <stp>##V3_BDPV12</stp>
        <stp>MICXRU5Y Index</stp>
        <stp>PX LAST</stp>
        <stp>[PortRiskExposureMonitor_v1.2.xlsm]MT!R36C10</stp>
        <tr r="J36" s="20"/>
      </tp>
      <tp>
        <v>8.1541999999999994</v>
        <stp/>
        <stp>##V3_BDPV12</stp>
        <stp>MICXRU10 Index</stp>
        <stp>PX LAST</stp>
        <stp>[PortRiskExposureMonitor_v1.2.xlsm]MT!R63C10</stp>
        <tr r="J63" s="20"/>
      </tp>
      <tp t="s">
        <v>VANGUARD TOTAL BOND MARKET</v>
        <stp/>
        <stp>##V3_BDPV12</stp>
        <stp>BND US Equity</stp>
        <stp>NAME</stp>
        <stp>[PortRiskExposureMonitor_v1.2.xlsm]MT!R11C86</stp>
        <tr r="CH11" s="20"/>
      </tp>
      <tp t="s">
        <v>SPDR BBG BARC INTL TREASURY</v>
        <stp/>
        <stp>##V3_BDPV12</stp>
        <stp>BWX US Equity</stp>
        <stp>NAME</stp>
        <stp>[PortRiskExposureMonitor_v1.2.xlsm]MT!R12C86</stp>
        <tr r="CH12" s="20"/>
      </tp>
      <tp>
        <v>1.2330000000000001</v>
        <stp/>
        <stp>##V3_BDPV12</stp>
        <stp>GNOR3YR Index</stp>
        <stp>PX LAST</stp>
        <stp>[PortRiskExposureMonitor_v1.2.xlsm]MT!R8C10</stp>
        <tr r="J8" s="20"/>
      </tp>
      <tp>
        <v>1.67014</v>
        <stp/>
        <stp>##V3_BDPV12</stp>
        <stp>SORF6M Index</stp>
        <stp>PX LAST</stp>
        <stp>[PortRiskExposureMonitor_v1.2.xlsm]MT!R16C51</stp>
        <tr r="AY16" s="20"/>
      </tp>
      <tp>
        <v>7.0359999999999996</v>
        <stp/>
        <stp>##V3_BDPV12</stp>
        <stp>GIDN2YR Index</stp>
        <stp>PX LAST</stp>
        <stp>[PortRiskExposureMonitor_v1.2.xlsm]MT!R25C10</stp>
        <tr r="J25" s="20"/>
      </tp>
      <tp>
        <v>7.524</v>
        <stp/>
        <stp>##V3_BDPV12</stp>
        <stp>GIDN5YR Index</stp>
        <stp>PX LAST</stp>
        <stp>[PortRiskExposureMonitor_v1.2.xlsm]MT!R52C10</stp>
        <tr r="J52" s="20"/>
      </tp>
      <tp>
        <v>1.919</v>
        <stp/>
        <stp>##V3_BDPV12</stp>
        <stp>MASB2Y Index</stp>
        <stp>PX LAST</stp>
        <stp>[PortRiskExposureMonitor_v1.2.xlsm]MT!R19C10</stp>
        <tr r="J19" s="20"/>
      </tp>
      <tp>
        <v>2.1890000000000001</v>
        <stp/>
        <stp>##V3_BDPV12</stp>
        <stp>MASB5Y Index</stp>
        <stp>PX LAST</stp>
        <stp>[PortRiskExposureMonitor_v1.2.xlsm]MT!R46C10</stp>
        <tr r="J46" s="20"/>
      </tp>
      <tp>
        <v>7.53</v>
        <stp/>
        <stp>##V3_BDPV12</stp>
        <stp>MOSKP3 Index</stp>
        <stp>PX LAST</stp>
        <stp>[PortRiskExposureMonitor_v1.2.xlsm]MT!R24C51</stp>
        <tr r="AY24" s="20"/>
      </tp>
      <tp>
        <v>354.36599999999999</v>
        <stp/>
        <stp>##V3_BDPV12</stp>
        <stp>CTURK1U5 Curncy</stp>
        <stp>PX LAST</stp>
        <stp>[PortRiskExposureMonitor_v1.2.xlsm]MT!R61C50</stp>
        <tr r="AX61" s="20"/>
      </tp>
      <tp>
        <v>47.942729999999997</v>
        <stp/>
        <stp>##V3_BDPV12</stp>
        <stp>CTHAI1U5 Curncy</stp>
        <stp>PX LAST</stp>
        <stp>[PortRiskExposureMonitor_v1.2.xlsm]MT!R58C50</stp>
        <tr r="AX58" s="20"/>
      </tp>
      <tp>
        <v>18.625</v>
        <stp/>
        <stp>##V3_BDPV12</stp>
        <stp>ADSF10 Curncy</stp>
        <stp>PX LAST</stp>
        <stp>[PortRiskExposureMonitor_v1.2.xlsm]MT!R160C10</stp>
        <tr r="J160" s="20"/>
      </tp>
      <tp>
        <v>-9.5950000000000006</v>
        <stp/>
        <stp>##V3_BDPV12</stp>
        <stp>BPSS30 Curncy</stp>
        <stp>PX LAST</stp>
        <stp>[PortRiskExposureMonitor_v1.2.xlsm]MT!R294C10</stp>
        <tr r="J294" s="20"/>
      </tp>
      <tp>
        <v>0.82369999999999999</v>
        <stp/>
        <stp>##V3_BDPV12</stp>
        <stp>GVTWTL10 Index</stp>
        <stp>PX LAST</stp>
        <stp>[PortRiskExposureMonitor_v1.2.xlsm]MT!R74C10</stp>
        <tr r="J74" s="20"/>
      </tp>
      <tp>
        <v>0.28000000000000003</v>
        <stp/>
        <stp>##V3_BDPV12</stp>
        <stp>BUBOR06M Index</stp>
        <stp>PX LAST</stp>
        <stp>[PortRiskExposureMonitor_v1.2.xlsm]MT!R21C51</stp>
        <tr r="AY21" s="20"/>
      </tp>
      <tp>
        <v>-0.59499999999999997</v>
        <stp/>
        <stp>##V3_BDPV12</stp>
        <stp>GECU2YR Index</stp>
        <stp>PX LAST</stp>
        <stp>[PortRiskExposureMonitor_v1.2.xlsm]MT!R5C10</stp>
        <tr r="J5" s="20"/>
      </tp>
      <tp>
        <v>34.5</v>
        <stp/>
        <stp>##V3_BDPV12</stp>
        <stp>ADSF30 Curncy</stp>
        <stp>PX LAST</stp>
        <stp>[PortRiskExposureMonitor_v1.2.xlsm]MT!R295C10</stp>
        <tr r="J295" s="20"/>
      </tp>
      <tp t="s">
        <v>#N/A Invalid Security</v>
        <stp/>
        <stp>##V3_BDPV12</stp>
        <stp>.BS_INR10 Index</stp>
        <stp>PX LAST</stp>
        <stp>[PortRiskExposureMonitor_v1.2.xlsm]MT!R166C10</stp>
        <tr r="J166" s="20"/>
      </tp>
      <tp>
        <v>7.4870000000000001</v>
        <stp/>
        <stp>##V3_BDPV12</stp>
        <stp>GSAB2YR Index</stp>
        <stp>PX LAST</stp>
        <stp>[PortRiskExposureMonitor_v1.2.xlsm]MT!R11C10</stp>
        <tr r="J11" s="20"/>
      </tp>
      <tp>
        <v>1.6099999999999999</v>
        <stp/>
        <stp>##V3_BDPV12</stp>
        <stp>GHGB3YR Index</stp>
        <stp>PX LAST</stp>
        <stp>[PortRiskExposureMonitor_v1.2.xlsm]MT!R12C10</stp>
        <tr r="J12" s="20"/>
      </tp>
      <tp>
        <v>4.55</v>
        <stp/>
        <stp>##V3_BDPV12</stp>
        <stp>CLGB10Y Index</stp>
        <stp>PX LAST</stp>
        <stp>[PortRiskExposureMonitor_v1.2.xlsm]MT!R69C10</stp>
        <tr r="J69" s="20"/>
      </tp>
      <tp>
        <v>8.1300000000000008</v>
        <stp/>
        <stp>##V3_BDPV12</stp>
        <stp>GSAB5YR Index</stp>
        <stp>PX LAST</stp>
        <stp>[PortRiskExposureMonitor_v1.2.xlsm]MT!R38C10</stp>
        <tr r="J38" s="20"/>
      </tp>
      <tp>
        <v>-2.3E-2</v>
        <stp/>
        <stp>##V3_BDPV12</stp>
        <stp>GSGB5YR Index</stp>
        <stp>PX LAST</stp>
        <stp>[PortRiskExposureMonitor_v1.2.xlsm]MT!R34C10</stp>
        <tr r="J34" s="20"/>
      </tp>
      <tp>
        <v>2.87</v>
        <stp/>
        <stp>##V3_BDPV12</stp>
        <stp>GHGB5YR Index</stp>
        <stp>PX LAST</stp>
        <stp>[PortRiskExposureMonitor_v1.2.xlsm]MT!R39C10</stp>
        <tr r="J39" s="20"/>
      </tp>
      <tp>
        <v>2.4563000000000001</v>
        <stp/>
        <stp>##V3_BDPV12</stp>
        <stp>MASB10Y Index</stp>
        <stp>PX LAST</stp>
        <stp>[PortRiskExposureMonitor_v1.2.xlsm]MT!R73C10</stp>
        <tr r="J73" s="20"/>
      </tp>
      <tp>
        <v>2.492</v>
        <stp/>
        <stp>##V3_BDPV12</stp>
        <stp>POGB5YR Index</stp>
        <stp>PX LAST</stp>
        <stp>[PortRiskExposureMonitor_v1.2.xlsm]MT!R40C10</stp>
        <tr r="J40" s="20"/>
      </tp>
      <tp>
        <v>1.6040000000000001</v>
        <stp/>
        <stp>##V3_BDPV12</stp>
        <stp>POGB2YR Index</stp>
        <stp>PX LAST</stp>
        <stp>[PortRiskExposureMonitor_v1.2.xlsm]MT!R13C10</stp>
        <tr r="J13" s="20"/>
      </tp>
      <tp>
        <v>26.311</v>
        <stp/>
        <stp>##V3_BDPV12</stp>
        <stp>BPSS10 Curncy</stp>
        <stp>PX LAST</stp>
        <stp>[PortRiskExposureMonitor_v1.2.xlsm]MT!R159C10</stp>
        <tr r="J159" s="20"/>
      </tp>
      <tp t="s">
        <v>#N/A N/A</v>
        <stp/>
        <stp>##V3_BDPV12</stp>
        <stp>CT425574 Curncy</stp>
        <stp>PX LAST</stp>
        <stp>[PortRiskExposureMonitor_v1.2.xlsm]MT!R71C50</stp>
        <tr r="AX71" s="20"/>
      </tp>
      <tp>
        <v>18.824860000000001</v>
        <stp/>
        <stp>##V3_BDPV12</stp>
        <stp>CT855561 Curncy</stp>
        <stp>PX LAST</stp>
        <stp>[PortRiskExposureMonitor_v1.2.xlsm]MT!R52C50</stp>
        <tr r="AX52" s="20"/>
      </tp>
      <tp>
        <v>73.411739999999995</v>
        <stp/>
        <stp>##V3_BDPV12</stp>
        <stp>CPHIL1U5 Curncy</stp>
        <stp>PX LAST</stp>
        <stp>[PortRiskExposureMonitor_v1.2.xlsm]MT!R56C50</stp>
        <tr r="AX56" s="20"/>
      </tp>
      <tp>
        <v>53.529899999999998</v>
        <stp/>
        <stp>##V3_BDPV12</stp>
        <stp>EUSS10 Curncy</stp>
        <stp>PX LAST</stp>
        <stp>[PortRiskExposureMonitor_v1.2.xlsm]MT!R157C10</stp>
        <tr r="J157" s="20"/>
      </tp>
      <tp>
        <v>7.4850000000000003</v>
        <stp/>
        <stp>##V3_BDPV12</stp>
        <stp>GIND2YR Index</stp>
        <stp>PX LAST</stp>
        <stp>[PortRiskExposureMonitor_v1.2.xlsm]MT!R24C10</stp>
        <tr r="J24" s="20"/>
      </tp>
      <tp>
        <v>7.8319999999999999</v>
        <stp/>
        <stp>##V3_BDPV12</stp>
        <stp>GIND5YR Index</stp>
        <stp>PX LAST</stp>
        <stp>[PortRiskExposureMonitor_v1.2.xlsm]MT!R51C10</stp>
        <tr r="J51" s="20"/>
      </tp>
      <tp>
        <v>111.1691</v>
        <stp/>
        <stp>##V3_BDPV12</stp>
        <stp>CINO1U5 Curncy</stp>
        <stp>PX LAST</stp>
        <stp>[PortRiskExposureMonitor_v1.2.xlsm]MT!R54C50</stp>
        <tr r="AX54" s="20"/>
      </tp>
      <tp>
        <v>115.1947</v>
        <stp/>
        <stp>##V3_BDPV12</stp>
        <stp>CMEX1U5 Curncy</stp>
        <stp>PX LAST</stp>
        <stp>[PortRiskExposureMonitor_v1.2.xlsm]MT!R65C50</stp>
        <tr r="AX65" s="20"/>
      </tp>
      <tp>
        <v>13.400270000000001</v>
        <stp/>
        <stp>##V3_BDPV12</stp>
        <stp>CAUT1U5 Curncy</stp>
        <stp>PX LAST</stp>
        <stp>[PortRiskExposureMonitor_v1.2.xlsm]MT!R73C50</stp>
        <tr r="AX73" s="20"/>
      </tp>
      <tp>
        <v>105.38930000000001</v>
        <stp/>
        <stp>##V3_BDPV12</stp>
        <stp>CCOL1U5 Curncy</stp>
        <stp>PX LAST</stp>
        <stp>[PortRiskExposureMonitor_v1.2.xlsm]MT!R64C50</stp>
        <tr r="AX64" s="20"/>
      </tp>
      <tp>
        <v>218.69210000000001</v>
        <stp/>
        <stp>##V3_BDPV12</stp>
        <stp>CBRZ1U5 Curncy</stp>
        <stp>PX LAST</stp>
        <stp>[PortRiskExposureMonitor_v1.2.xlsm]MT!R62C50</stp>
        <tr r="AX62" s="20"/>
      </tp>
      <tp>
        <v>10.799860000000001</v>
        <stp/>
        <stp>##V3_BDPV12</stp>
        <stp>CDBR1U5 Curncy</stp>
        <stp>PX LAST</stp>
        <stp>[PortRiskExposureMonitor_v1.2.xlsm]MT!R67C50</stp>
        <tr r="AX67" s="20"/>
      </tp>
      <tp t="s">
        <v>#N/A N/A</v>
        <stp/>
        <stp>##V3_BDPV12</stp>
        <stp>CPGB1U5 Curncy</stp>
        <stp>PX LAST</stp>
        <stp>[PortRiskExposureMonitor_v1.2.xlsm]MT!R70C50</stp>
        <tr r="AX70" s="20"/>
      </tp>
      <tp>
        <v>65.171909999999997</v>
        <stp/>
        <stp>##V3_BDPV12</stp>
        <stp>CSPA1U5 Curncy</stp>
        <stp>PX LAST</stp>
        <stp>[PortRiskExposureMonitor_v1.2.xlsm]MT!R69C50</stp>
        <tr r="AX69" s="20"/>
      </tp>
      <tp t="s">
        <v>#N/A N/A</v>
        <stp/>
        <stp>##V3_BDPV12</stp>
        <stp>CUKT1U5 Curncy</stp>
        <stp>PX LAST</stp>
        <stp>[PortRiskExposureMonitor_v1.2.xlsm]MT!R51C50</stp>
        <tr r="AX51" s="20"/>
      </tp>
      <tp>
        <v>2.1408</v>
        <stp/>
        <stp>##V3_BDPV12</stp>
        <stp>USGGBE30 Index</stp>
        <stp>PX LAST</stp>
        <stp>[PortRiskExposureMonitor_v1.2.xlsm]MT!R94C10</stp>
        <tr r="J94" s="20"/>
      </tp>
      <tp>
        <v>2.0693999999999999</v>
        <stp/>
        <stp>##V3_BDPV12</stp>
        <stp>USGGBE20 Index</stp>
        <stp>PX LAST</stp>
        <stp>[PortRiskExposureMonitor_v1.2.xlsm]MT!R93C10</stp>
        <tr r="J93" s="20"/>
      </tp>
      <tp>
        <v>2.1213000000000002</v>
        <stp/>
        <stp>##V3_BDPV12</stp>
        <stp>USGGBE10 Index</stp>
        <stp>PX LAST</stp>
        <stp>[PortRiskExposureMonitor_v1.2.xlsm]MT!R92C10</stp>
        <tr r="J92" s="20"/>
      </tp>
      <tp>
        <v>1.9927999999999999</v>
        <stp/>
        <stp>##V3_BDPV12</stp>
        <stp>USGGBE05 Index</stp>
        <stp>PX LAST</stp>
        <stp>[PortRiskExposureMonitor_v1.2.xlsm]MT!R91C10</stp>
        <tr r="J91" s="20"/>
      </tp>
      <tp t="s">
        <v>SPDR BBG BARC HIGH YIELD BND</v>
        <stp/>
        <stp>##V3_BDPV12</stp>
        <stp>JNK US Equity</stp>
        <stp>NAME</stp>
        <stp>[PortRiskExposureMonitor_v1.2.xlsm]MT!R20C86</stp>
        <tr r="CH20" s="20"/>
      </tp>
      <tp>
        <v>146.5</v>
        <stp/>
        <stp>##V3_BDPV12</stp>
        <stp>CRUSS1U5 Curncy</stp>
        <stp>PX LAST</stp>
        <stp>[PortRiskExposureMonitor_v1.2.xlsm]MT!R59C50</stp>
        <tr r="AX59" s="20"/>
      </tp>
      <tp>
        <v>2.25</v>
        <stp/>
        <stp>##V3_BDPV12</stp>
        <stp>HKGG10Y Index</stp>
        <stp>PX LAST</stp>
        <stp>[PortRiskExposureMonitor_v1.2.xlsm]MT!R72C10</stp>
        <tr r="J72" s="20"/>
      </tp>
      <tp>
        <v>2.8279000000000001</v>
        <stp/>
        <stp>##V3_BDPV12</stp>
        <stp>USGG5YR Index</stp>
        <stp>PX LAST</stp>
        <stp>[PortRiskExposureMonitor_v1.2.xlsm]MT!R29C10</stp>
        <tr r="J29" s="20"/>
      </tp>
      <tp>
        <v>-0.504</v>
        <stp/>
        <stp>##V3_BDPV12</stp>
        <stp>GSGB2YR Index</stp>
        <stp>PX LAST</stp>
        <stp>[PortRiskExposureMonitor_v1.2.xlsm]MT!R7C10</stp>
        <tr r="J7" s="20"/>
      </tp>
      <tp>
        <v>2.6657000000000002</v>
        <stp/>
        <stp>##V3_BDPV12</stp>
        <stp>USGG2YR Index</stp>
        <stp>PX LAST</stp>
        <stp>[PortRiskExposureMonitor_v1.2.xlsm]MT!R2C10</stp>
        <tr r="J2" s="20"/>
      </tp>
      <tp>
        <v>45.928699999999999</v>
        <stp/>
        <stp>##V3_BDPV12</stp>
        <stp>EUSS30 Curncy</stp>
        <stp>PX LAST</stp>
        <stp>[PortRiskExposureMonitor_v1.2.xlsm]MT!R292C10</stp>
        <tr r="J292" s="20"/>
      </tp>
      <tp>
        <v>1.7490000000000001</v>
        <stp/>
        <stp>##V3_BDPV12</stp>
        <stp>GNZGB2 Index</stp>
        <stp>PX LAST</stp>
        <stp>[PortRiskExposureMonitor_v1.2.xlsm]MT!R27C10</stp>
        <tr r="J27" s="20"/>
      </tp>
      <tp>
        <v>2.0230000000000001</v>
        <stp/>
        <stp>##V3_BDPV12</stp>
        <stp>GNZGB5 Index</stp>
        <stp>PX LAST</stp>
        <stp>[PortRiskExposureMonitor_v1.2.xlsm]MT!R54C10</stp>
        <tr r="J54" s="20"/>
      </tp>
      <tp>
        <v>-4.2999999999999997E-2</v>
        <stp/>
        <stp>##V3_BDPV12</stp>
        <stp>GSWISS10 Index</stp>
        <stp>PX LAST</stp>
        <stp>[PortRiskExposureMonitor_v1.2.xlsm]MT!R60C10</stp>
        <tr r="J60" s="20"/>
      </tp>
      <tp>
        <v>-0.375</v>
        <stp/>
        <stp>##V3_BDPV12</stp>
        <stp>GSWISS05 Index</stp>
        <stp>PX LAST</stp>
        <stp>[PortRiskExposureMonitor_v1.2.xlsm]MT!R33C10</stp>
        <tr r="J33" s="20"/>
      </tp>
      <tp>
        <v>2.6829999999999998</v>
        <stp/>
        <stp>##V3_BDPV12</stp>
        <stp>GNZGB10 Index</stp>
        <stp>PX LAST</stp>
        <stp>[PortRiskExposureMonitor_v1.2.xlsm]MT!R81C10</stp>
        <tr r="J81" s="20"/>
      </tp>
      <tp>
        <v>2.6539999999999999</v>
        <stp/>
        <stp>##V3_BDPV12</stp>
        <stp>GACGB10 Index</stp>
        <stp>PX LAST</stp>
        <stp>[PortRiskExposureMonitor_v1.2.xlsm]MT!R80C10</stp>
        <tr r="J80" s="20"/>
      </tp>
      <tp>
        <v>186.66679999999999</v>
        <stp/>
        <stp>##V3_BDPV12</stp>
        <stp>CSOAF1U5 Curncy</stp>
        <stp>PX LAST</stp>
        <stp>[PortRiskExposureMonitor_v1.2.xlsm]MT!R60C50</stp>
        <tr r="AX60" s="20"/>
      </tp>
      <tp t="s">
        <v>ISHARES INTERNATIONAL HIGH Y</v>
        <stp/>
        <stp>##V3_BDPV12</stp>
        <stp>HYXU US Equity</stp>
        <stp>NAME</stp>
        <stp>[PortRiskExposureMonitor_v1.2.xlsm]MT!R16C86</stp>
        <tr r="CH16" s="20"/>
      </tp>
      <tp>
        <v>3.097</v>
        <stp/>
        <stp>##V3_BDPV12</stp>
        <stp>GCNY3YR Index</stp>
        <stp>PX LAST</stp>
        <stp>[PortRiskExposureMonitor_v1.2.xlsm]MT!R16C10</stp>
        <tr r="J16" s="20"/>
      </tp>
      <tp>
        <v>3.18</v>
        <stp/>
        <stp>##V3_BDPV12</stp>
        <stp>GCNY5YR Index</stp>
        <stp>PX LAST</stp>
        <stp>[PortRiskExposureMonitor_v1.2.xlsm]MT!R43C10</stp>
        <tr r="J43" s="20"/>
      </tp>
      <tp t="s">
        <v>ISHARES TIPS BOND ETF</v>
        <stp/>
        <stp>##V3_BDPV12</stp>
        <stp>TIP US Equity</stp>
        <stp>NAME</stp>
        <stp>[PortRiskExposureMonitor_v1.2.xlsm]MT!R13C86</stp>
        <tr r="CH13" s="20"/>
      </tp>
      <tp>
        <v>4.0460000000000003</v>
        <stp/>
        <stp>##V3_BDPV12</stp>
        <stp>MGIY10Y Index</stp>
        <stp>PX LAST</stp>
        <stp>[PortRiskExposureMonitor_v1.2.xlsm]MT!R75C10</stp>
        <tr r="J75" s="20"/>
      </tp>
      <tp>
        <v>81.962389999999999</v>
        <stp/>
        <stp>##V3_BDPV12</stp>
        <stp>CMLAY1U5 Curncy</stp>
        <stp>PX LAST</stp>
        <stp>[PortRiskExposureMonitor_v1.2.xlsm]MT!R55C50</stp>
        <tr r="AX55" s="20"/>
      </tp>
      <tp t="s">
        <v>VANGUARD REAL ESTATE ETF</v>
        <stp/>
        <stp>##V3_BDPV12</stp>
        <stp>VNQ US Equity</stp>
        <stp>NAME</stp>
        <stp>[PortRiskExposureMonitor_v1.2.xlsm]MT!R18C86</stp>
        <tr r="CH18" s="20"/>
      </tp>
      <tp t="s">
        <v>VANGUARD FTSE DEVELOPED ETF</v>
        <stp/>
        <stp>##V3_BDPV12</stp>
        <stp>VEA US Equity</stp>
        <stp>NAME</stp>
        <stp>[PortRiskExposureMonitor_v1.2.xlsm]MT!R22C86</stp>
        <tr r="CH22" s="20"/>
      </tp>
      <tp t="s">
        <v>VANGUARD FTSE EMERGING MARKE</v>
        <stp/>
        <stp>##V3_BDPV12</stp>
        <stp>VWO US Equity</stp>
        <stp>NAME</stp>
        <stp>[PortRiskExposureMonitor_v1.2.xlsm]MT!R23C86</stp>
        <tr r="CH23" s="20"/>
      </tp>
      <tp t="s">
        <v>VANGUARD TOTAL STOCK MKT ETF</v>
        <stp/>
        <stp>##V3_BDPV12</stp>
        <stp>VTI US Equity</stp>
        <stp>NAME</stp>
        <stp>[PortRiskExposureMonitor_v1.2.xlsm]MT!R17C86</stp>
        <tr r="CH17" s="20"/>
      </tp>
      <tp>
        <v>1.4586000000000001</v>
        <stp/>
        <stp>##V3_BDPV12</stp>
        <stp>THFX6M Index</stp>
        <stp>PX LAST</stp>
        <stp>[PortRiskExposureMonitor_v1.2.xlsm]MT!R19C51</stp>
        <tr r="AY19" s="20"/>
      </tp>
      <tp t="s">
        <v>SPDR FTSE INTERNATIONAL GOVE</v>
        <stp/>
        <stp>##V3_BDPV12</stp>
        <stp>WIP US Equity</stp>
        <stp>NAME</stp>
        <stp>[PortRiskExposureMonitor_v1.2.xlsm]MT!R14C86</stp>
        <tr r="CH14" s="20"/>
      </tp>
      <tp>
        <v>1.8</v>
        <stp/>
        <stp>##V3_BDPV12</stp>
        <stp>HKGG2Y Index</stp>
        <stp>PX LAST</stp>
        <stp>[PortRiskExposureMonitor_v1.2.xlsm]MT!R18C10</stp>
        <tr r="J18" s="20"/>
      </tp>
      <tp>
        <v>2.085</v>
        <stp/>
        <stp>##V3_BDPV12</stp>
        <stp>HKGG5Y Index</stp>
        <stp>PX LAST</stp>
        <stp>[PortRiskExposureMonitor_v1.2.xlsm]MT!R45C10</stp>
        <tr r="J45" s="20"/>
      </tp>
      <tp>
        <v>0.11700000000000001</v>
        <stp/>
        <stp>##V3_BDPV12</stp>
        <stp>GJGB10 Index</stp>
        <stp>PX LAST</stp>
        <stp>[PortRiskExposureMonitor_v1.2.xlsm]MT!R58C10</stp>
        <tr r="J58" s="20"/>
      </tp>
      <tp>
        <v>3.7800000000000002</v>
        <stp/>
        <stp>##V3_BDPV12</stp>
        <stp>CLGB3Y Index</stp>
        <stp>PX LAST</stp>
        <stp>[PortRiskExposureMonitor_v1.2.xlsm]MT!R15C10</stp>
        <tr r="J15" s="20"/>
      </tp>
      <tp>
        <v>3.98</v>
        <stp/>
        <stp>##V3_BDPV12</stp>
        <stp>CLGB7Y Index</stp>
        <stp>PX LAST</stp>
        <stp>[PortRiskExposureMonitor_v1.2.xlsm]MT!R42C10</stp>
        <tr r="J42" s="20"/>
      </tp>
      <tp>
        <v>0.85799999999999998</v>
        <stp/>
        <stp>##V3_BDPV12</stp>
        <stp>GJGB30 Index</stp>
        <stp>PX LAST</stp>
        <stp>[PortRiskExposureMonitor_v1.2.xlsm]MT!R85C10</stp>
        <tr r="J85" s="20"/>
      </tp>
      <tp t="s">
        <v>#N/A Invalid Security</v>
        <stp/>
        <stp>##V3_BDPV12</stp>
        <stp>.BS_NOK10 Index</stp>
        <stp>PX LAST</stp>
        <stp>[PortRiskExposureMonitor_v1.2.xlsm]MT!R163C10</stp>
        <tr r="J163" s="20"/>
      </tp>
      <tp>
        <v>1.2</v>
        <stp/>
        <stp>##V3_BDPV12</stp>
        <stp>NIBOR6M Index</stp>
        <stp>PX LAST</stp>
        <stp>[PortRiskExposureMonitor_v1.2.xlsm]MT!R9C51</stp>
        <tr r="AY9" s="20"/>
      </tp>
      <tp>
        <v>227.45910000000001</v>
        <stp/>
        <stp>##V3_BDPV12</stp>
        <stp>CITLY1U5 Curncy</stp>
        <stp>PX LAST</stp>
        <stp>[PortRiskExposureMonitor_v1.2.xlsm]MT!R68C50</stp>
        <tr r="AX68" s="20"/>
      </tp>
      <tp>
        <v>6.9749999999999996</v>
        <stp/>
        <stp>##V3_BDPV12</stp>
        <stp>JIBA3M Index</stp>
        <stp>PX LAST</stp>
        <stp>[PortRiskExposureMonitor_v1.2.xlsm]MT!R25C51</stp>
        <tr r="AY25" s="20"/>
      </tp>
      <tp t="s">
        <v>#N/A Invalid Security</v>
        <stp/>
        <stp>##V3_BDPV12</stp>
        <stp>.BS_MXN10 Index</stp>
        <stp>PX LAST</stp>
        <stp>[PortRiskExposureMonitor_v1.2.xlsm]MT!R176C10</stp>
        <tr r="J176" s="20"/>
      </tp>
      <tp>
        <v>1.78</v>
        <stp/>
        <stp>##V3_BDPV12</stp>
        <stp>WIBR6M Index</stp>
        <stp>PX LAST</stp>
        <stp>[PortRiskExposureMonitor_v1.2.xlsm]MT!R22C51</stp>
        <tr r="AY22" s="20"/>
      </tp>
      <tp>
        <v>10.404</v>
        <stp/>
        <stp>##V3_BDPV12</stp>
        <stp>GEBR5Y Index</stp>
        <stp>PX LAST</stp>
        <stp>[PortRiskExposureMonitor_v1.2.xlsm]MT!R55C10</stp>
        <tr r="J55" s="20"/>
      </tp>
      <tp>
        <v>45.555019999999999</v>
        <stp/>
        <stp>##V3_BDPV12</stp>
        <stp>CKREA1U5 Curncy</stp>
        <stp>PX LAST</stp>
        <stp>[PortRiskExposureMonitor_v1.2.xlsm]MT!R57C50</stp>
        <tr r="AX57" s="20"/>
      </tp>
      <tp>
        <v>2.0419999999999998</v>
        <stp/>
        <stp>##V3_BDPV12</stp>
        <stp>GACGB2 Index</stp>
        <stp>PX LAST</stp>
        <stp>[PortRiskExposureMonitor_v1.2.xlsm]MT!R26C10</stp>
        <tr r="J26" s="20"/>
      </tp>
      <tp>
        <v>2.2450000000000001</v>
        <stp/>
        <stp>##V3_BDPV12</stp>
        <stp>GACGB5 Index</stp>
        <stp>PX LAST</stp>
        <stp>[PortRiskExposureMonitor_v1.2.xlsm]MT!R53C10</stp>
        <tr r="J53" s="20"/>
      </tp>
      <tp>
        <v>21.73</v>
        <stp/>
        <stp>##V3_BDPV12</stp>
        <stp>IECM5Y Index</stp>
        <stp>PX LAST</stp>
        <stp>[PortRiskExposureMonitor_v1.2.xlsm]MT!R37C10</stp>
        <tr r="J37" s="20"/>
      </tp>
      <tp>
        <v>19.07</v>
        <stp/>
        <stp>##V3_BDPV12</stp>
        <stp>IECM10 Index</stp>
        <stp>PX LAST</stp>
        <stp>[PortRiskExposureMonitor_v1.2.xlsm]MT!R64C10</stp>
        <tr r="J64" s="20"/>
      </tp>
      <tp>
        <v>22.42</v>
        <stp/>
        <stp>##V3_BDPV12</stp>
        <stp>IECM2Y Index</stp>
        <stp>PX LAST</stp>
        <stp>[PortRiskExposureMonitor_v1.2.xlsm]MT!R10C10</stp>
        <tr r="J10" s="20"/>
      </tp>
      <tp t="s">
        <v>VANGUARD GLBL EX-US REAL EST</v>
        <stp/>
        <stp>##V3_BDPV12</stp>
        <stp>VNQI US Equity</stp>
        <stp>NAME</stp>
        <stp>[PortRiskExposureMonitor_v1.2.xlsm]MT!R21C86</stp>
        <tr r="CH21" s="20"/>
      </tp>
      <tp>
        <v>-19.136099999999999</v>
        <stp/>
        <stp>##V3_BDPV12</stp>
        <stp>PZSS10 Curncy</stp>
        <stp>PX LAST</stp>
        <stp>[PortRiskExposureMonitor_v1.2.xlsm]MT!R172C10</stp>
        <tr r="J172" s="20"/>
      </tp>
      <tp>
        <v>25.75816</v>
        <stp/>
        <stp>##V3_BDPV12</stp>
        <stp>CFRTR1U5 Curncy</stp>
        <stp>PX LAST</stp>
        <stp>[PortRiskExposureMonitor_v1.2.xlsm]MT!R66C50</stp>
        <tr r="AX66" s="20"/>
      </tp>
      <tp>
        <v>5.8985000000000003</v>
        <stp/>
        <stp>##V3_BDPV12</stp>
        <stp>PDSS5YR Index</stp>
        <stp>PX LAST</stp>
        <stp>[PortRiskExposureMonitor_v1.2.xlsm]MT!R50C10</stp>
        <tr r="J50" s="20"/>
      </tp>
      <tp>
        <v>4.8850999999999996</v>
        <stp/>
        <stp>##V3_BDPV12</stp>
        <stp>PDSS2YR Index</stp>
        <stp>PX LAST</stp>
        <stp>[PortRiskExposureMonitor_v1.2.xlsm]MT!R23C10</stp>
        <tr r="J23" s="20"/>
      </tp>
      <tp>
        <v>64.349999999999994</v>
        <stp/>
        <stp>##V3_BDPV12</stp>
        <stp>SKSS10 Curncy</stp>
        <stp>PX LAST</stp>
        <stp>[PortRiskExposureMonitor_v1.2.xlsm]MT!R164C10</stp>
        <tr r="J164" s="20"/>
      </tp>
      <tp t="s">
        <v>#N/A N/A</v>
        <stp/>
        <stp>##V3_BDPV12</stp>
        <stp>SASS10 Curncy</stp>
        <stp>PX LAST</stp>
        <stp>[PortRiskExposureMonitor_v1.2.xlsm]MT!R174C10</stp>
        <tr r="J174" s="20"/>
      </tp>
      <tp>
        <v>10.575699999999999</v>
        <stp/>
        <stp>##V3_BDPV12</stp>
        <stp>SDSS10 Curncy</stp>
        <stp>PX LAST</stp>
        <stp>[PortRiskExposureMonitor_v1.2.xlsm]MT!R168C10</stp>
        <tr r="J168" s="20"/>
      </tp>
      <tp>
        <v>53.838099999999997</v>
        <stp/>
        <stp>##V3_BDPV12</stp>
        <stp>SFSS10 Curncy</stp>
        <stp>PX LAST</stp>
        <stp>[PortRiskExposureMonitor_v1.2.xlsm]MT!R162C10</stp>
        <tr r="J162" s="20"/>
      </tp>
      <tp t="e">
        <v>#N/A</v>
        <stp/>
        <stp>##V3_BDPV12</stp>
        <stp xml:space="preserve"> Index</stp>
        <stp>PX LAST</stp>
        <stp>[PortRiskExposureMonitor_v1.2.xlsm]MT!R15C51</stp>
        <tr r="AY15" s="20"/>
      </tp>
      <tp t="e">
        <v>#N/A</v>
        <stp/>
        <stp>##V3_BDPV12</stp>
        <stp xml:space="preserve"> Index</stp>
        <stp>PX LAST</stp>
        <stp>[PortRiskExposureMonitor_v1.2.xlsm]MT!R13C51</stp>
        <tr r="AY13" s="20"/>
      </tp>
      <tp t="e">
        <v>#N/A</v>
        <stp/>
        <stp>##V3_BDPV12</stp>
        <stp xml:space="preserve"> Index</stp>
        <stp>PX LAST</stp>
        <stp>[PortRiskExposureMonitor_v1.2.xlsm]MT!R28C51</stp>
        <tr r="AY28" s="20"/>
      </tp>
      <tp t="e">
        <v>#N/A</v>
        <stp/>
        <stp>##V3_BDPV12</stp>
        <stp xml:space="preserve"> Index</stp>
        <stp>PX LAST</stp>
        <stp>[PortRiskExposureMonitor_v1.2.xlsm]MT!R29C51</stp>
        <tr r="AY29" s="20"/>
      </tp>
      <tp t="e">
        <v>#N/A</v>
        <stp/>
        <stp>##V3_BDPV12</stp>
        <stp xml:space="preserve"> Index</stp>
        <stp>PX LAST</stp>
        <stp>[PortRiskExposureMonitor_v1.2.xlsm]MT!R27C51</stp>
        <tr r="AY27" s="20"/>
      </tp>
      <tp t="e">
        <v>#N/A</v>
        <stp/>
        <stp>##V3_BDPV12</stp>
        <stp xml:space="preserve"> Index</stp>
        <stp>PX LAST</stp>
        <stp>[PortRiskExposureMonitor_v1.2.xlsm]MT!R23C51</stp>
        <tr r="AY23" s="20"/>
      </tp>
      <tp t="e">
        <v>#N/A</v>
        <stp/>
        <stp>##V3_BDPV12</stp>
        <stp xml:space="preserve"> Index</stp>
        <stp>PX LAST</stp>
        <stp>[PortRiskExposureMonitor_v1.2.xlsm]MT!R20C51</stp>
        <tr r="AY20" s="20"/>
      </tp>
      <tp t="s">
        <v>#N/A Invalid Security</v>
        <stp/>
        <stp>##V3_BDPV12</stp>
        <stp>.BS_RUB10 Index</stp>
        <stp>PX LAST</stp>
        <stp>[PortRiskExposureMonitor_v1.2.xlsm]MT!R173C10</stp>
        <tr r="J173" s="20"/>
      </tp>
      <tp>
        <v>8.3149999999999995</v>
        <stp/>
        <stp>##V3_BDPV12</stp>
        <stp>GEBR02Y Index</stp>
        <stp>PX LAST</stp>
        <stp>[PortRiskExposureMonitor_v1.2.xlsm]MT!R28C10</stp>
        <tr r="J28" s="20"/>
      </tp>
      <tp>
        <v>2.2999999999999998</v>
        <stp/>
        <stp>##V3_BDPV12</stp>
        <stp>CNRR007 Index</stp>
        <stp>PX LAST</stp>
        <stp>[PortRiskExposureMonitor_v1.2.xlsm]MT!R11C51</stp>
        <tr r="AY11" s="20"/>
      </tp>
      <tp>
        <v>11.413</v>
        <stp/>
        <stp>##V3_BDPV12</stp>
        <stp>GEBR10Y Index</stp>
        <stp>PX LAST</stp>
        <stp>[PortRiskExposureMonitor_v1.2.xlsm]MT!R82C10</stp>
        <tr r="J82" s="20"/>
      </tp>
      <tp>
        <v>0.92620000000000002</v>
        <stp/>
        <stp>##V3_BDPV12</stp>
        <stp>USGGT20Y Index</stp>
        <stp>PX LAST</stp>
        <stp>[PortRiskExposureMonitor_v1.2.xlsm]MT!R89C10</stp>
        <tr r="J89" s="20"/>
      </tp>
      <tp>
        <v>1.4359999999999999</v>
        <stp/>
        <stp>##V3_BDPV12</stp>
        <stp>GNOR5YR Index</stp>
        <stp>PX LAST</stp>
        <stp>[PortRiskExposureMonitor_v1.2.xlsm]MT!R35C10</stp>
        <tr r="J35" s="20"/>
      </tp>
      <tp>
        <v>0.96560000000000001</v>
        <stp/>
        <stp>##V3_BDPV12</stp>
        <stp>USGGT30Y Index</stp>
        <stp>PX LAST</stp>
        <stp>[PortRiskExposureMonitor_v1.2.xlsm]MT!R90C10</stp>
        <tr r="J90" s="20"/>
      </tp>
      <tp>
        <v>0.82099999999999995</v>
        <stp/>
        <stp>##V3_BDPV12</stp>
        <stp>USGGT05Y Index</stp>
        <stp>PX LAST</stp>
        <stp>[PortRiskExposureMonitor_v1.2.xlsm]MT!R87C10</stp>
        <tr r="J87" s="20"/>
      </tp>
      <tp>
        <v>0.82879999999999998</v>
        <stp/>
        <stp>##V3_BDPV12</stp>
        <stp>USGGT10Y Index</stp>
        <stp>PX LAST</stp>
        <stp>[PortRiskExposureMonitor_v1.2.xlsm]MT!R88C10</stp>
        <tr r="J88" s="20"/>
      </tp>
      <tp t="s">
        <v>VANECK VECTORS J.P. MORGAN E</v>
        <stp/>
        <stp>##V3_BDPV12</stp>
        <stp>EMLC US Equity</stp>
        <stp>NAME</stp>
        <stp>[PortRiskExposureMonitor_v1.2.xlsm]MT!R19C86</stp>
        <tr r="CH19" s="20"/>
      </tp>
      <tp>
        <v>34.75</v>
        <stp/>
        <stp>##V3_BDPV12</stp>
        <stp>NDSS055 Curncy</stp>
        <stp>PX LAST</stp>
        <stp>[PortRiskExposureMonitor_v1.2.xlsm]MT!R140C10</stp>
        <tr r="J140" s="20"/>
      </tp>
      <tp>
        <v>-0.17699999999999999</v>
        <stp/>
        <stp>##V3_BDPV12</stp>
        <stp>GECU5YR Index</stp>
        <stp>PX LAST</stp>
        <stp>[PortRiskExposureMonitor_v1.2.xlsm]MT!R32C10</stp>
        <tr r="J32" s="20"/>
      </tp>
      <tp>
        <v>6</v>
        <stp/>
        <stp>##V3_BDPV12</stp>
        <stp>USSP10 Curncy</stp>
        <stp>PX LAST</stp>
        <stp>[PortRiskExposureMonitor_v1.2.xlsm]MT!R156C10</stp>
        <tr r="J156" s="20"/>
      </tp>
      <tp>
        <v>1.28</v>
        <stp/>
        <stp>##V3_BDPV12</stp>
        <stp>DEGGBE10 Index</stp>
        <stp>PX LAST</stp>
        <stp>[PortRiskExposureMonitor_v1.2.xlsm]MT!R96C10</stp>
        <tr r="J96" s="20"/>
      </tp>
      <tp t="s">
        <v>#N/A N/A</v>
        <stp/>
        <stp>##V3_BDPV12</stp>
        <stp>DEGGBE07 Index</stp>
        <stp>PX LAST</stp>
        <stp>[PortRiskExposureMonitor_v1.2.xlsm]MT!R95C10</stp>
        <tr r="J95" s="20"/>
      </tp>
      <tp>
        <v>27.25</v>
        <stp/>
        <stp>##V3_BDPV12</stp>
        <stp>NDSS022 Curncy</stp>
        <stp>PX LAST</stp>
        <stp>[PortRiskExposureMonitor_v1.2.xlsm]MT!R119C10</stp>
        <tr r="J119" s="20"/>
      </tp>
      <tp t="s">
        <v>#N/A N/A</v>
        <stp/>
        <stp>##V3_BDPV12</stp>
        <stp>TBSS10 Curncy</stp>
        <stp>PX LAST</stp>
        <stp>[PortRiskExposureMonitor_v1.2.xlsm]MT!R170C10</stp>
        <tr r="J170" s="20"/>
      </tp>
      <tp>
        <v>3.69</v>
        <stp/>
        <stp>##V3_BDPV12</stp>
        <stp>KLIB3M Index</stp>
        <stp>PX LAST</stp>
        <stp>[PortRiskExposureMonitor_v1.2.xlsm]MT!R14C51</stp>
        <tr r="AY14" s="20"/>
      </tp>
      <tp>
        <v>-0.35199999999999998</v>
        <stp/>
        <stp>##V3_BDPV12</stp>
        <stp>STIB3M Index</stp>
        <stp>PX LAST</stp>
        <stp>[PortRiskExposureMonitor_v1.2.xlsm]MT!R10C51</stp>
        <tr r="AY10" s="20"/>
      </tp>
      <tp>
        <v>3.4670000000000001</v>
        <stp/>
        <stp>##V3_BDPV12</stp>
        <stp>MGIY2Y Index</stp>
        <stp>PX LAST</stp>
        <stp>[PortRiskExposureMonitor_v1.2.xlsm]MT!R21C10</stp>
        <tr r="J21" s="20"/>
      </tp>
      <tp>
        <v>3.7490000000000001</v>
        <stp/>
        <stp>##V3_BDPV12</stp>
        <stp>MGIY5Y Index</stp>
        <stp>PX LAST</stp>
        <stp>[PortRiskExposureMonitor_v1.2.xlsm]MT!R48C10</stp>
        <tr r="J48" s="20"/>
      </tp>
      <tp t="s">
        <v>#N/A N/A</v>
        <stp/>
        <stp>##V3_BDPV12</stp>
        <stp>CBELG1U5 Curncy</stp>
        <stp>PX LAST</stp>
        <stp>[PortRiskExposureMonitor_v1.2.xlsm]MT!R72C50</stp>
        <tr r="AX72" s="20"/>
      </tp>
      <tp>
        <v>-7</v>
        <stp/>
        <stp>##V3_BDPV12</stp>
        <stp>USSP30 Curncy</stp>
        <stp>PX LAST</stp>
        <stp>[PortRiskExposureMonitor_v1.2.xlsm]MT!R291C10</stp>
        <tr r="J291" s="20"/>
      </tp>
      <tp>
        <v>0.66</v>
        <stp/>
        <stp>##V3_BDPV12</stp>
        <stp>GVTWTL5 Index</stp>
        <stp>PX LAST</stp>
        <stp>[PortRiskExposureMonitor_v1.2.xlsm]MT!R47C10</stp>
        <tr r="J47" s="20"/>
      </tp>
      <tp>
        <v>0.44</v>
        <stp/>
        <stp>##V3_BDPV12</stp>
        <stp>GVTWTL2 Index</stp>
        <stp>PX LAST</stp>
        <stp>[PortRiskExposureMonitor_v1.2.xlsm]MT!R20C10</stp>
        <tr r="J20" s="20"/>
      </tp>
      <tp>
        <v>1.393</v>
        <stp/>
        <stp>##V3_BDPV12</stp>
        <stp>FRGGBE10 Index</stp>
        <stp>PX LAST</stp>
        <stp>[PortRiskExposureMonitor_v1.2.xlsm]MT!R98C10</stp>
        <tr r="J98" s="20"/>
      </tp>
      <tp t="s">
        <v>#N/A N/A</v>
        <stp/>
        <stp>##V3_BDPV12</stp>
        <stp>FRGGBE15 Index</stp>
        <stp>PX LAST</stp>
        <stp>[PortRiskExposureMonitor_v1.2.xlsm]MT!R99C10</stp>
        <tr r="J99" s="20"/>
      </tp>
      <tp>
        <v>1.1819999999999999</v>
        <stp/>
        <stp>##V3_BDPV12</stp>
        <stp>FRGGBE05 Index</stp>
        <stp>PX LAST</stp>
        <stp>[PortRiskExposureMonitor_v1.2.xlsm]MT!R97C10</stp>
        <tr r="J97" s="20"/>
      </tp>
      <tp>
        <v>48.046039999999998</v>
        <stp/>
        <stp>##V3_BDPV12</stp>
        <stp>CCHIL1U5 Curncy</stp>
        <stp>PX LAST</stp>
        <stp>[PortRiskExposureMonitor_v1.2.xlsm]MT!R63C50</stp>
        <tr r="AX63" s="20"/>
      </tp>
      <tp>
        <v>58.859259999999999</v>
        <stp/>
        <stp>##V3_BDPV12</stp>
        <stp>CCHIN1U5 Curncy</stp>
        <stp>PX LAST</stp>
        <stp>[PortRiskExposureMonitor_v1.2.xlsm]MT!R53C50</stp>
        <tr r="AX53" s="20"/>
      </tp>
      <tp t="s">
        <v>INVESCO INTERNATIONAL CORPOR</v>
        <stp/>
        <stp>##V3_BDPV12</stp>
        <stp>PICB US Equity</stp>
        <stp>NAME</stp>
        <stp>[PortRiskExposureMonitor_v1.2.xlsm]MT!R15C86</stp>
        <tr r="CH15" s="20"/>
      </tp>
      <tp>
        <v>1.3129999999999999</v>
        <stp/>
        <stp>##V3_BDPV12</stp>
        <stp>GUKG10 Index</stp>
        <stp>PX LAST</stp>
        <stp>[PortRiskExposureMonitor_v1.2.xlsm]MT!R57C10</stp>
        <tr r="J57" s="20"/>
      </tp>
      <tp>
        <v>1.7589999999999999</v>
        <stp/>
        <stp>##V3_BDPV12</stp>
        <stp>GUKG30 Index</stp>
        <stp>PX LAST</stp>
        <stp>[PortRiskExposureMonitor_v1.2.xlsm]MT!R84C10</stp>
        <tr r="J84" s="20"/>
      </tp>
      <tp t="s">
        <v>#N/A Invalid Security</v>
        <stp/>
        <stp>##V3_BDPV12</stp>
        <stp>.GBB1030 Index</stp>
        <stp>PX LAST</stp>
        <stp>[PortRiskExposureMonitor_v1.2.xlsm]MT!R289C10</stp>
        <tr r="J289" s="20"/>
      </tp>
      <tp>
        <v>0.73799999999999999</v>
        <stp/>
        <stp>##V3_BDPV12</stp>
        <stp>GUKG2 Index</stp>
        <stp>PX LAST</stp>
        <stp>[PortRiskExposureMonitor_v1.2.xlsm]MT!R3C10</stp>
        <tr r="J3" s="20"/>
      </tp>
      <tp>
        <v>-0.106</v>
        <stp/>
        <stp>##V3_BDPV12</stp>
        <stp>GJGB2 Index</stp>
        <stp>PX LAST</stp>
        <stp>[PortRiskExposureMonitor_v1.2.xlsm]MT!R4C10</stp>
        <tr r="J4" s="20"/>
      </tp>
      <tp t="s">
        <v>#N/A Invalid Security</v>
        <stp/>
        <stp>##V3_BDPV12</stp>
        <stp>.BRB2510 Index</stp>
        <stp>PX LAST</stp>
        <stp>[PortRiskExposureMonitor_v1.2.xlsm]MT!R285C10</stp>
        <tr r="J285" s="20"/>
      </tp>
      <tp t="s">
        <v>#N/A Invalid Security</v>
        <stp/>
        <stp>##V3_BDPV12</stp>
        <stp>.CHB2510 Index</stp>
        <stp>PX LAST</stp>
        <stp>[PortRiskExposureMonitor_v1.2.xlsm]MT!R263C10</stp>
        <tr r="J263" s="20"/>
      </tp>
      <tp t="s">
        <v>#N/A Invalid Security</v>
        <stp/>
        <stp>##V3_BDPV12</stp>
        <stp>.CNB2510 Index</stp>
        <stp>PX LAST</stp>
        <stp>[PortRiskExposureMonitor_v1.2.xlsm]MT!R273C10</stp>
        <tr r="J273" s="20"/>
      </tp>
      <tp t="s">
        <v>#N/A Invalid Security</v>
        <stp/>
        <stp>##V3_BDPV12</stp>
        <stp>.CLB2510 Index</stp>
        <stp>PX LAST</stp>
        <stp>[PortRiskExposureMonitor_v1.2.xlsm]MT!R272C10</stp>
        <tr r="J272" s="20"/>
      </tp>
      <tp t="s">
        <v>#N/A Invalid Security</v>
        <stp/>
        <stp>##V3_BDPV12</stp>
        <stp>.EUB1030 Index</stp>
        <stp>PX LAST</stp>
        <stp>[PortRiskExposureMonitor_v1.2.xlsm]MT!R287C10</stp>
        <tr r="J287" s="20"/>
      </tp>
      <tp t="s">
        <v>#N/A Invalid Security</v>
        <stp/>
        <stp>##V3_BDPV12</stp>
        <stp>.AUB2510 Index</stp>
        <stp>PX LAST</stp>
        <stp>[PortRiskExposureMonitor_v1.2.xlsm]MT!R283C10</stp>
        <tr r="J283" s="20"/>
      </tp>
      <tp t="s">
        <v>#N/A Invalid Security</v>
        <stp/>
        <stp>##V3_BDPV12</stp>
        <stp>.GBB2510 Index</stp>
        <stp>PX LAST</stp>
        <stp>[PortRiskExposureMonitor_v1.2.xlsm]MT!R260C10</stp>
        <tr r="J260" s="20"/>
      </tp>
      <tp t="s">
        <v>#N/A Invalid Security</v>
        <stp/>
        <stp>##V3_BDPV12</stp>
        <stp>.AUB1030 Index</stp>
        <stp>PX LAST</stp>
        <stp>[PortRiskExposureMonitor_v1.2.xlsm]MT!R290C10</stp>
        <tr r="J290" s="20"/>
      </tp>
      <tp t="s">
        <v>#N/A Invalid Security</v>
        <stp/>
        <stp>##V3_BDPV12</stp>
        <stp>.EUB2510 Index</stp>
        <stp>PX LAST</stp>
        <stp>[PortRiskExposureMonitor_v1.2.xlsm]MT!R262C10</stp>
        <tr r="J262" s="20"/>
      </tp>
      <tp t="s">
        <v>#N/A Invalid Security</v>
        <stp/>
        <stp>##V3_BDPV12</stp>
        <stp>.JPB2510 Index</stp>
        <stp>PX LAST</stp>
        <stp>[PortRiskExposureMonitor_v1.2.xlsm]MT!R261C10</stp>
        <tr r="J261" s="20"/>
      </tp>
      <tp t="s">
        <v>#N/A Invalid Security</v>
        <stp/>
        <stp>##V3_BDPV12</stp>
        <stp>.KRB2510 Index</stp>
        <stp>PX LAST</stp>
        <stp>[PortRiskExposureMonitor_v1.2.xlsm]MT!R274C10</stp>
        <tr r="J274" s="20"/>
      </tp>
      <tp t="s">
        <v>#N/A Invalid Security</v>
        <stp/>
        <stp>##V3_BDPV12</stp>
        <stp>.HKB2510 Index</stp>
        <stp>PX LAST</stp>
        <stp>[PortRiskExposureMonitor_v1.2.xlsm]MT!R275C10</stp>
        <tr r="J275" s="20"/>
      </tp>
      <tp t="s">
        <v>#N/A Invalid Security</v>
        <stp/>
        <stp>##V3_BDPV12</stp>
        <stp>.HUB2510 Index</stp>
        <stp>PX LAST</stp>
        <stp>[PortRiskExposureMonitor_v1.2.xlsm]MT!R269C10</stp>
        <tr r="J269" s="20"/>
      </tp>
      <tp t="s">
        <v>#N/A Invalid Security</v>
        <stp/>
        <stp>##V3_BDPV12</stp>
        <stp>.INB2510 Index</stp>
        <stp>PX LAST</stp>
        <stp>[PortRiskExposureMonitor_v1.2.xlsm]MT!R281C10</stp>
        <tr r="J281" s="20"/>
      </tp>
      <tp t="s">
        <v>#N/A Invalid Security</v>
        <stp/>
        <stp>##V3_BDPV12</stp>
        <stp>.IDB2510 Index</stp>
        <stp>PX LAST</stp>
        <stp>[PortRiskExposureMonitor_v1.2.xlsm]MT!R282C10</stp>
        <tr r="J282" s="20"/>
      </tp>
      <tp t="s">
        <v>#N/A Invalid Security</v>
        <stp/>
        <stp>##V3_BDPV12</stp>
        <stp>.NOB2510 Index</stp>
        <stp>PX LAST</stp>
        <stp>[PortRiskExposureMonitor_v1.2.xlsm]MT!R265C10</stp>
        <tr r="J265" s="20"/>
      </tp>
      <tp t="s">
        <v>#N/A Invalid Security</v>
        <stp/>
        <stp>##V3_BDPV12</stp>
        <stp>.NZB2510 Index</stp>
        <stp>PX LAST</stp>
        <stp>[PortRiskExposureMonitor_v1.2.xlsm]MT!R284C10</stp>
        <tr r="J284" s="20"/>
      </tp>
      <tp t="s">
        <v>#N/A Invalid Security</v>
        <stp/>
        <stp>##V3_BDPV12</stp>
        <stp>.JPB1030 Index</stp>
        <stp>PX LAST</stp>
        <stp>[PortRiskExposureMonitor_v1.2.xlsm]MT!R288C10</stp>
        <tr r="J288" s="20"/>
      </tp>
      <tp t="s">
        <v>#N/A Invalid Security</v>
        <stp/>
        <stp>##V3_BDPV12</stp>
        <stp>.THBE10 Index</stp>
        <stp>PX LAST</stp>
        <stp>[PortRiskExposureMonitor_v1.2.xlsm]MT!R106C10</stp>
        <tr r="J106" s="20"/>
      </tp>
      <tp t="s">
        <v>#N/A Invalid Security</v>
        <stp/>
        <stp>##V3_BDPV12</stp>
        <stp>.SEBE10 Index</stp>
        <stp>PX LAST</stp>
        <stp>[PortRiskExposureMonitor_v1.2.xlsm]MT!R307C10</stp>
        <tr r="J307" s="20"/>
      </tp>
      <tp t="s">
        <v>#N/A Invalid Security</v>
        <stp/>
        <stp>##V3_BDPV12</stp>
        <stp>.AUBE10 Index</stp>
        <stp>PX LAST</stp>
        <stp>[PortRiskExposureMonitor_v1.2.xlsm]MT!R299C10</stp>
        <tr r="J299" s="20"/>
      </tp>
      <tp t="s">
        <v>#N/A Invalid Security</v>
        <stp/>
        <stp>##V3_BDPV12</stp>
        <stp>.NZBE10 Index</stp>
        <stp>PX LAST</stp>
        <stp>[PortRiskExposureMonitor_v1.2.xlsm]MT!R305C10</stp>
        <tr r="J305" s="20"/>
      </tp>
      <tp t="s">
        <v>#N/A Invalid Security</v>
        <stp/>
        <stp>##V3_BDPV12</stp>
        <stp>.MXB2510 Index</stp>
        <stp>PX LAST</stp>
        <stp>[PortRiskExposureMonitor_v1.2.xlsm]MT!R271C10</stp>
        <tr r="J271" s="20"/>
      </tp>
      <tp t="s">
        <v>#N/A Invalid Security</v>
        <stp/>
        <stp>##V3_BDPV12</stp>
        <stp>.MYB2510 Index</stp>
        <stp>PX LAST</stp>
        <stp>[PortRiskExposureMonitor_v1.2.xlsm]MT!R278C10</stp>
        <tr r="J278" s="20"/>
      </tp>
      <tp t="s">
        <v>#N/A Invalid Security</v>
        <stp/>
        <stp>##V3_BDPV12</stp>
        <stp>.RUB2510 Index</stp>
        <stp>PX LAST</stp>
        <stp>[PortRiskExposureMonitor_v1.2.xlsm]MT!R266C10</stp>
        <tr r="J266" s="20"/>
      </tp>
      <tp t="s">
        <v>#N/A Invalid Security</v>
        <stp/>
        <stp>##V3_BDPV12</stp>
        <stp>.SGB2510 Index</stp>
        <stp>PX LAST</stp>
        <stp>[PortRiskExposureMonitor_v1.2.xlsm]MT!R276C10</stp>
        <tr r="J276" s="20"/>
      </tp>
      <tp t="s">
        <v>#N/A Invalid Security</v>
        <stp/>
        <stp>##V3_BDPV12</stp>
        <stp>.SEB2510 Index</stp>
        <stp>PX LAST</stp>
        <stp>[PortRiskExposureMonitor_v1.2.xlsm]MT!R264C10</stp>
        <tr r="J264" s="20"/>
      </tp>
      <tp t="s">
        <v>#N/A Invalid Security</v>
        <stp/>
        <stp>##V3_BDPV12</stp>
        <stp>.PHB2510 Index</stp>
        <stp>PX LAST</stp>
        <stp>[PortRiskExposureMonitor_v1.2.xlsm]MT!R280C10</stp>
        <tr r="J280" s="20"/>
      </tp>
      <tp t="s">
        <v>#N/A Invalid Security</v>
        <stp/>
        <stp>##V3_BDPV12</stp>
        <stp>.PLB2510 Index</stp>
        <stp>PX LAST</stp>
        <stp>[PortRiskExposureMonitor_v1.2.xlsm]MT!R270C10</stp>
        <tr r="J270" s="20"/>
      </tp>
      <tp t="s">
        <v>#N/A Invalid Security</v>
        <stp/>
        <stp>##V3_BDPV12</stp>
        <stp>.USB1030 Index</stp>
        <stp>PX LAST</stp>
        <stp>[PortRiskExposureMonitor_v1.2.xlsm]MT!R286C10</stp>
        <tr r="J286" s="20"/>
      </tp>
      <tp>
        <v>-1.1830000000000001</v>
        <stp/>
        <stp>##V3_BDPV12</stp>
        <stp>GEIL10Y Index</stp>
        <stp>PX LAST</stp>
        <stp>[PortRiskExposureMonitor_v1.2.xlsm]MT!R108C10</stp>
        <tr r="J108" s="20"/>
      </tp>
      <tp t="s">
        <v>#N/A Invalid Security</v>
        <stp/>
        <stp>##V3_BDPV12</stp>
        <stp>.THB2510 Index</stp>
        <stp>PX LAST</stp>
        <stp>[PortRiskExposureMonitor_v1.2.xlsm]MT!R279C10</stp>
        <tr r="J279" s="20"/>
      </tp>
      <tp t="s">
        <v>#N/A Invalid Security</v>
        <stp/>
        <stp>##V3_BDPV12</stp>
        <stp>.TRB2510 Index</stp>
        <stp>PX LAST</stp>
        <stp>[PortRiskExposureMonitor_v1.2.xlsm]MT!R267C10</stp>
        <tr r="J267" s="20"/>
      </tp>
      <tp t="s">
        <v>#N/A Invalid Security</v>
        <stp/>
        <stp>##V3_BDPV12</stp>
        <stp>.TWB2510 Index</stp>
        <stp>PX LAST</stp>
        <stp>[PortRiskExposureMonitor_v1.2.xlsm]MT!R277C10</stp>
        <tr r="J277" s="20"/>
      </tp>
      <tp t="s">
        <v>#N/A Invalid Security</v>
        <stp/>
        <stp>##V3_BDPV12</stp>
        <stp>.USB2510 Index</stp>
        <stp>PX LAST</stp>
        <stp>[PortRiskExposureMonitor_v1.2.xlsm]MT!R259C10</stp>
        <tr r="J259" s="20"/>
      </tp>
      <tp t="s">
        <v>#N/A Invalid Security</v>
        <stp/>
        <stp>##V3_BDPV12</stp>
        <stp>.ZAB2510 Index</stp>
        <stp>PX LAST</stp>
        <stp>[PortRiskExposureMonitor_v1.2.xlsm]MT!R268C10</stp>
        <tr r="J268" s="2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33"/>
          <c:h val="0.74333545216935382"/>
        </c:manualLayout>
      </c:layout>
      <c:areaChart>
        <c:grouping val="standard"/>
        <c:varyColors val="0"/>
        <c:ser>
          <c:idx val="2"/>
          <c:order val="1"/>
          <c:tx>
            <c:strRef>
              <c:f>Main!$AX$52</c:f>
              <c:strCache>
                <c:ptCount val="1"/>
                <c:pt idx="0">
                  <c:v>MSCI China Energy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Main!$AX$54:$AX$120</c:f>
              <c:numCache>
                <c:formatCode>General</c:formatCode>
                <c:ptCount val="67"/>
                <c:pt idx="0">
                  <c:v>234.15219999999999</c:v>
                </c:pt>
                <c:pt idx="1">
                  <c:v>235.6275</c:v>
                </c:pt>
                <c:pt idx="2">
                  <c:v>233.70609999999999</c:v>
                </c:pt>
                <c:pt idx="3">
                  <c:v>233.15209999999999</c:v>
                </c:pt>
                <c:pt idx="4">
                  <c:v>233.46850000000001</c:v>
                </c:pt>
                <c:pt idx="5">
                  <c:v>235.54480000000001</c:v>
                </c:pt>
                <c:pt idx="6">
                  <c:v>238.26310000000001</c:v>
                </c:pt>
                <c:pt idx="7">
                  <c:v>237.96440000000001</c:v>
                </c:pt>
                <c:pt idx="8">
                  <c:v>236.3835</c:v>
                </c:pt>
                <c:pt idx="9">
                  <c:v>236.57419999999999</c:v>
                </c:pt>
                <c:pt idx="10">
                  <c:v>235.51609999999999</c:v>
                </c:pt>
                <c:pt idx="11">
                  <c:v>234.47120000000001</c:v>
                </c:pt>
                <c:pt idx="12">
                  <c:v>232.27189999999999</c:v>
                </c:pt>
                <c:pt idx="13">
                  <c:v>232.77619999999999</c:v>
                </c:pt>
                <c:pt idx="14">
                  <c:v>232.904</c:v>
                </c:pt>
                <c:pt idx="15">
                  <c:v>232.14500000000001</c:v>
                </c:pt>
                <c:pt idx="16">
                  <c:v>232.52420000000001</c:v>
                </c:pt>
                <c:pt idx="17">
                  <c:v>233.5617</c:v>
                </c:pt>
                <c:pt idx="18">
                  <c:v>236.45480000000001</c:v>
                </c:pt>
                <c:pt idx="19">
                  <c:v>235.64189999999999</c:v>
                </c:pt>
                <c:pt idx="20">
                  <c:v>235.64330000000001</c:v>
                </c:pt>
                <c:pt idx="21">
                  <c:v>240.52279999999999</c:v>
                </c:pt>
                <c:pt idx="22">
                  <c:v>238.6199</c:v>
                </c:pt>
                <c:pt idx="23">
                  <c:v>235.63460000000001</c:v>
                </c:pt>
                <c:pt idx="24">
                  <c:v>234.07679999999999</c:v>
                </c:pt>
                <c:pt idx="25">
                  <c:v>233.72300000000001</c:v>
                </c:pt>
                <c:pt idx="26">
                  <c:v>233.5652</c:v>
                </c:pt>
                <c:pt idx="27">
                  <c:v>231.65729999999999</c:v>
                </c:pt>
                <c:pt idx="28">
                  <c:v>234.9624</c:v>
                </c:pt>
                <c:pt idx="29">
                  <c:v>233.08510000000001</c:v>
                </c:pt>
                <c:pt idx="30">
                  <c:v>233.4188</c:v>
                </c:pt>
                <c:pt idx="31">
                  <c:v>229.96850000000001</c:v>
                </c:pt>
                <c:pt idx="32">
                  <c:v>227.25729999999999</c:v>
                </c:pt>
                <c:pt idx="33">
                  <c:v>232.0762</c:v>
                </c:pt>
                <c:pt idx="34">
                  <c:v>226.63249999999999</c:v>
                </c:pt>
                <c:pt idx="35">
                  <c:v>229.83109999999999</c:v>
                </c:pt>
                <c:pt idx="36">
                  <c:v>229.37129999999999</c:v>
                </c:pt>
                <c:pt idx="37">
                  <c:v>230.4085</c:v>
                </c:pt>
                <c:pt idx="38">
                  <c:v>228.3296</c:v>
                </c:pt>
                <c:pt idx="39">
                  <c:v>233.464</c:v>
                </c:pt>
                <c:pt idx="40">
                  <c:v>233.1377</c:v>
                </c:pt>
                <c:pt idx="41">
                  <c:v>234.48159999999999</c:v>
                </c:pt>
                <c:pt idx="42">
                  <c:v>236.39660000000001</c:v>
                </c:pt>
                <c:pt idx="43">
                  <c:v>235.06059999999999</c:v>
                </c:pt>
                <c:pt idx="44">
                  <c:v>236.07669999999999</c:v>
                </c:pt>
                <c:pt idx="45">
                  <c:v>232.57769999999999</c:v>
                </c:pt>
                <c:pt idx="46">
                  <c:v>230.97040000000001</c:v>
                </c:pt>
                <c:pt idx="47">
                  <c:v>232.24860000000001</c:v>
                </c:pt>
                <c:pt idx="48">
                  <c:v>233.5429</c:v>
                </c:pt>
                <c:pt idx="49">
                  <c:v>232.42529999999999</c:v>
                </c:pt>
                <c:pt idx="50">
                  <c:v>233.25389999999999</c:v>
                </c:pt>
                <c:pt idx="51">
                  <c:v>226.96</c:v>
                </c:pt>
                <c:pt idx="52">
                  <c:v>227.4248</c:v>
                </c:pt>
                <c:pt idx="53">
                  <c:v>228.18639999999999</c:v>
                </c:pt>
                <c:pt idx="54">
                  <c:v>233.87180000000001</c:v>
                </c:pt>
                <c:pt idx="55">
                  <c:v>237.3785</c:v>
                </c:pt>
                <c:pt idx="56">
                  <c:v>240.30869999999999</c:v>
                </c:pt>
                <c:pt idx="57">
                  <c:v>242.42910000000001</c:v>
                </c:pt>
                <c:pt idx="58">
                  <c:v>240.86940000000001</c:v>
                </c:pt>
                <c:pt idx="59">
                  <c:v>242.13239999999999</c:v>
                </c:pt>
                <c:pt idx="60">
                  <c:v>238.8202</c:v>
                </c:pt>
                <c:pt idx="61">
                  <c:v>238.89259999999999</c:v>
                </c:pt>
                <c:pt idx="62">
                  <c:v>239.20480000000001</c:v>
                </c:pt>
                <c:pt idx="63">
                  <c:v>237.2816</c:v>
                </c:pt>
                <c:pt idx="64">
                  <c:v>236.434</c:v>
                </c:pt>
                <c:pt idx="65">
                  <c:v>235.67750000000001</c:v>
                </c:pt>
                <c:pt idx="66">
                  <c:v>230.43899999999999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FC-4840-B198-E242C03E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24832"/>
        <c:axId val="233223296"/>
      </c:areaChart>
      <c:lineChart>
        <c:grouping val="standard"/>
        <c:varyColors val="0"/>
        <c:ser>
          <c:idx val="0"/>
          <c:order val="0"/>
          <c:tx>
            <c:strRef>
              <c:f>Main!$N$52</c:f>
              <c:strCache>
                <c:ptCount val="1"/>
                <c:pt idx="0">
                  <c:v>Corr: MSCI China Energy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Main!$N$54:$N$120</c:f>
              <c:numCache>
                <c:formatCode>General</c:formatCode>
                <c:ptCount val="67"/>
                <c:pt idx="0">
                  <c:v>0.15957921683487641</c:v>
                </c:pt>
                <c:pt idx="1">
                  <c:v>0.16114398890133788</c:v>
                </c:pt>
                <c:pt idx="2">
                  <c:v>0.14526938761964739</c:v>
                </c:pt>
                <c:pt idx="3">
                  <c:v>0.16408037012899798</c:v>
                </c:pt>
                <c:pt idx="4">
                  <c:v>0.16576775095599169</c:v>
                </c:pt>
                <c:pt idx="5">
                  <c:v>0.15034823921973267</c:v>
                </c:pt>
                <c:pt idx="6">
                  <c:v>0.16328760936730216</c:v>
                </c:pt>
                <c:pt idx="7">
                  <c:v>0.15963563457105417</c:v>
                </c:pt>
                <c:pt idx="8">
                  <c:v>0.18029932607477811</c:v>
                </c:pt>
                <c:pt idx="9">
                  <c:v>0.17890919802374555</c:v>
                </c:pt>
                <c:pt idx="10">
                  <c:v>0.18709090868647871</c:v>
                </c:pt>
                <c:pt idx="11">
                  <c:v>0.1807378652048314</c:v>
                </c:pt>
                <c:pt idx="12">
                  <c:v>0.17982799238050351</c:v>
                </c:pt>
                <c:pt idx="13">
                  <c:v>0.17713378605274965</c:v>
                </c:pt>
                <c:pt idx="14">
                  <c:v>0.16860839527326993</c:v>
                </c:pt>
                <c:pt idx="15">
                  <c:v>0.16129926327923855</c:v>
                </c:pt>
                <c:pt idx="16">
                  <c:v>0.16102810621897382</c:v>
                </c:pt>
                <c:pt idx="17">
                  <c:v>0.14796340766638696</c:v>
                </c:pt>
                <c:pt idx="18">
                  <c:v>0.14157552426811404</c:v>
                </c:pt>
                <c:pt idx="19">
                  <c:v>0.15079591583500287</c:v>
                </c:pt>
                <c:pt idx="20">
                  <c:v>0.15860432122882345</c:v>
                </c:pt>
                <c:pt idx="21">
                  <c:v>0.13842050684713059</c:v>
                </c:pt>
                <c:pt idx="22">
                  <c:v>0.13953439288336963</c:v>
                </c:pt>
                <c:pt idx="23">
                  <c:v>0.10315349693816073</c:v>
                </c:pt>
                <c:pt idx="24">
                  <c:v>8.6525247143945286E-2</c:v>
                </c:pt>
                <c:pt idx="25">
                  <c:v>8.6476614905193011E-2</c:v>
                </c:pt>
                <c:pt idx="26">
                  <c:v>8.9076194937912898E-2</c:v>
                </c:pt>
                <c:pt idx="27">
                  <c:v>0.17382125932053358</c:v>
                </c:pt>
                <c:pt idx="28">
                  <c:v>0.16870815123581354</c:v>
                </c:pt>
                <c:pt idx="29">
                  <c:v>0.1490976597991408</c:v>
                </c:pt>
                <c:pt idx="30">
                  <c:v>0.14874905602976538</c:v>
                </c:pt>
                <c:pt idx="31">
                  <c:v>0.20306435498703335</c:v>
                </c:pt>
                <c:pt idx="32">
                  <c:v>0.21402751099981265</c:v>
                </c:pt>
                <c:pt idx="33">
                  <c:v>0.16881984447657652</c:v>
                </c:pt>
                <c:pt idx="34">
                  <c:v>0.16652068452524121</c:v>
                </c:pt>
                <c:pt idx="35">
                  <c:v>0.14875357906446524</c:v>
                </c:pt>
                <c:pt idx="36">
                  <c:v>0.21185473573491068</c:v>
                </c:pt>
                <c:pt idx="37">
                  <c:v>0.20011692263606376</c:v>
                </c:pt>
                <c:pt idx="38">
                  <c:v>0.22288814241821953</c:v>
                </c:pt>
                <c:pt idx="39">
                  <c:v>0.2111254133306337</c:v>
                </c:pt>
                <c:pt idx="40">
                  <c:v>0.24344582727621847</c:v>
                </c:pt>
                <c:pt idx="41">
                  <c:v>0.19736888472701442</c:v>
                </c:pt>
                <c:pt idx="42">
                  <c:v>0.22207759606579638</c:v>
                </c:pt>
                <c:pt idx="43">
                  <c:v>0.22075300692679276</c:v>
                </c:pt>
                <c:pt idx="44">
                  <c:v>0.21114625960830466</c:v>
                </c:pt>
                <c:pt idx="45">
                  <c:v>0.19674232690322141</c:v>
                </c:pt>
                <c:pt idx="46">
                  <c:v>0.19676193900450026</c:v>
                </c:pt>
                <c:pt idx="47">
                  <c:v>0.21049090479009999</c:v>
                </c:pt>
                <c:pt idx="48">
                  <c:v>0.23304173189760438</c:v>
                </c:pt>
                <c:pt idx="49">
                  <c:v>0.25033479647281798</c:v>
                </c:pt>
                <c:pt idx="50">
                  <c:v>0.26093979359957054</c:v>
                </c:pt>
                <c:pt idx="51">
                  <c:v>0.33267982725247963</c:v>
                </c:pt>
                <c:pt idx="52">
                  <c:v>0.33177803120991262</c:v>
                </c:pt>
                <c:pt idx="53">
                  <c:v>0.30935526951153797</c:v>
                </c:pt>
                <c:pt idx="54">
                  <c:v>0.31579771153195935</c:v>
                </c:pt>
                <c:pt idx="55">
                  <c:v>0.32092425663746088</c:v>
                </c:pt>
                <c:pt idx="56">
                  <c:v>0.32103757105141995</c:v>
                </c:pt>
                <c:pt idx="57">
                  <c:v>0.33749458681826533</c:v>
                </c:pt>
                <c:pt idx="58">
                  <c:v>0.33634172732186868</c:v>
                </c:pt>
                <c:pt idx="59">
                  <c:v>0.35997174829826406</c:v>
                </c:pt>
                <c:pt idx="60">
                  <c:v>0.37436091351478257</c:v>
                </c:pt>
                <c:pt idx="61">
                  <c:v>0.34994338452522411</c:v>
                </c:pt>
                <c:pt idx="62">
                  <c:v>0.34085161308048006</c:v>
                </c:pt>
                <c:pt idx="63">
                  <c:v>0.33325388208529272</c:v>
                </c:pt>
                <c:pt idx="64">
                  <c:v>0.33265115988111921</c:v>
                </c:pt>
                <c:pt idx="65">
                  <c:v>0.32101144924716007</c:v>
                </c:pt>
                <c:pt idx="66">
                  <c:v>0.33573157108387497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FC-4840-B198-E242C03E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625856"/>
        <c:axId val="231627392"/>
      </c:lineChart>
      <c:dateAx>
        <c:axId val="2316258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31627392"/>
        <c:crosses val="autoZero"/>
        <c:auto val="1"/>
        <c:lblOffset val="100"/>
        <c:baseTimeUnit val="days"/>
        <c:majorUnit val="1"/>
      </c:dateAx>
      <c:valAx>
        <c:axId val="231627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1625856"/>
        <c:crosses val="autoZero"/>
        <c:crossBetween val="between"/>
      </c:valAx>
      <c:valAx>
        <c:axId val="233223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3224832"/>
        <c:crosses val="max"/>
        <c:crossBetween val="between"/>
      </c:valAx>
      <c:dateAx>
        <c:axId val="23322483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3322329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08"/>
          <c:h val="6.58390948236364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55"/>
          <c:h val="0.74333545216935404"/>
        </c:manualLayout>
      </c:layout>
      <c:areaChart>
        <c:grouping val="standard"/>
        <c:varyColors val="0"/>
        <c:ser>
          <c:idx val="2"/>
          <c:order val="1"/>
          <c:tx>
            <c:strRef>
              <c:f>Main!$AY$52</c:f>
              <c:strCache>
                <c:ptCount val="1"/>
                <c:pt idx="0">
                  <c:v>MSCI China Financials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Main!$AY$54:$AY$120</c:f>
              <c:numCache>
                <c:formatCode>General</c:formatCode>
                <c:ptCount val="67"/>
                <c:pt idx="0">
                  <c:v>122.7389</c:v>
                </c:pt>
                <c:pt idx="1">
                  <c:v>122.4431</c:v>
                </c:pt>
                <c:pt idx="2">
                  <c:v>121.8623</c:v>
                </c:pt>
                <c:pt idx="3">
                  <c:v>121.8974</c:v>
                </c:pt>
                <c:pt idx="4">
                  <c:v>121.52719999999999</c:v>
                </c:pt>
                <c:pt idx="5">
                  <c:v>122.3434</c:v>
                </c:pt>
                <c:pt idx="6">
                  <c:v>122.56829999999999</c:v>
                </c:pt>
                <c:pt idx="7">
                  <c:v>123.0043</c:v>
                </c:pt>
                <c:pt idx="8">
                  <c:v>122.69459999999999</c:v>
                </c:pt>
                <c:pt idx="9">
                  <c:v>122.27970000000001</c:v>
                </c:pt>
                <c:pt idx="10">
                  <c:v>122.09050000000001</c:v>
                </c:pt>
                <c:pt idx="11">
                  <c:v>122.1888</c:v>
                </c:pt>
                <c:pt idx="12">
                  <c:v>121.2681</c:v>
                </c:pt>
                <c:pt idx="13">
                  <c:v>120.2067</c:v>
                </c:pt>
                <c:pt idx="14">
                  <c:v>119.6922</c:v>
                </c:pt>
                <c:pt idx="15">
                  <c:v>120.68210000000001</c:v>
                </c:pt>
                <c:pt idx="16">
                  <c:v>119.9157</c:v>
                </c:pt>
                <c:pt idx="17">
                  <c:v>119.8305</c:v>
                </c:pt>
                <c:pt idx="18">
                  <c:v>118.59050000000001</c:v>
                </c:pt>
                <c:pt idx="19">
                  <c:v>118.9188</c:v>
                </c:pt>
                <c:pt idx="20">
                  <c:v>118.7585</c:v>
                </c:pt>
                <c:pt idx="21">
                  <c:v>119.7487</c:v>
                </c:pt>
                <c:pt idx="22">
                  <c:v>120.2107</c:v>
                </c:pt>
                <c:pt idx="23">
                  <c:v>118.3561</c:v>
                </c:pt>
                <c:pt idx="24">
                  <c:v>117.7226</c:v>
                </c:pt>
                <c:pt idx="25">
                  <c:v>117.23569999999999</c:v>
                </c:pt>
                <c:pt idx="26">
                  <c:v>117.2041</c:v>
                </c:pt>
                <c:pt idx="27">
                  <c:v>117.3173</c:v>
                </c:pt>
                <c:pt idx="28">
                  <c:v>117.6482</c:v>
                </c:pt>
                <c:pt idx="29">
                  <c:v>117.1018</c:v>
                </c:pt>
                <c:pt idx="30">
                  <c:v>116.7861</c:v>
                </c:pt>
                <c:pt idx="31">
                  <c:v>117.89660000000001</c:v>
                </c:pt>
                <c:pt idx="32">
                  <c:v>118.0772</c:v>
                </c:pt>
                <c:pt idx="33">
                  <c:v>119.5157</c:v>
                </c:pt>
                <c:pt idx="34">
                  <c:v>119.2589</c:v>
                </c:pt>
                <c:pt idx="35">
                  <c:v>119.81619999999999</c:v>
                </c:pt>
                <c:pt idx="36">
                  <c:v>119.6502</c:v>
                </c:pt>
                <c:pt idx="37">
                  <c:v>120.277</c:v>
                </c:pt>
                <c:pt idx="38">
                  <c:v>120.5964</c:v>
                </c:pt>
                <c:pt idx="39">
                  <c:v>121.42789999999999</c:v>
                </c:pt>
                <c:pt idx="40">
                  <c:v>122.2381</c:v>
                </c:pt>
                <c:pt idx="41">
                  <c:v>122.66459999999999</c:v>
                </c:pt>
                <c:pt idx="42">
                  <c:v>122.9883</c:v>
                </c:pt>
                <c:pt idx="43">
                  <c:v>122.6032</c:v>
                </c:pt>
                <c:pt idx="44">
                  <c:v>122.9199</c:v>
                </c:pt>
                <c:pt idx="45">
                  <c:v>122.535</c:v>
                </c:pt>
                <c:pt idx="46">
                  <c:v>120.9569</c:v>
                </c:pt>
                <c:pt idx="47">
                  <c:v>121.8407</c:v>
                </c:pt>
                <c:pt idx="48">
                  <c:v>121.01130000000001</c:v>
                </c:pt>
                <c:pt idx="49">
                  <c:v>119.93510000000001</c:v>
                </c:pt>
                <c:pt idx="50">
                  <c:v>120.5761</c:v>
                </c:pt>
                <c:pt idx="51">
                  <c:v>119.5607</c:v>
                </c:pt>
                <c:pt idx="52">
                  <c:v>122.9657</c:v>
                </c:pt>
                <c:pt idx="53">
                  <c:v>123.2739</c:v>
                </c:pt>
                <c:pt idx="54">
                  <c:v>123.9572</c:v>
                </c:pt>
                <c:pt idx="55">
                  <c:v>124.79089999999999</c:v>
                </c:pt>
                <c:pt idx="56">
                  <c:v>126.1421</c:v>
                </c:pt>
                <c:pt idx="57">
                  <c:v>125.3802</c:v>
                </c:pt>
                <c:pt idx="58">
                  <c:v>124.99079999999999</c:v>
                </c:pt>
                <c:pt idx="59">
                  <c:v>125.8349</c:v>
                </c:pt>
                <c:pt idx="60">
                  <c:v>125.81</c:v>
                </c:pt>
                <c:pt idx="61">
                  <c:v>126.1991</c:v>
                </c:pt>
                <c:pt idx="62">
                  <c:v>126.6808</c:v>
                </c:pt>
                <c:pt idx="63">
                  <c:v>126.6876</c:v>
                </c:pt>
                <c:pt idx="64">
                  <c:v>126.1966</c:v>
                </c:pt>
                <c:pt idx="65">
                  <c:v>125.5089</c:v>
                </c:pt>
                <c:pt idx="66">
                  <c:v>124.33459999999999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72C-4E27-BD7B-8C1F183D0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792256"/>
        <c:axId val="365790720"/>
      </c:areaChart>
      <c:lineChart>
        <c:grouping val="standard"/>
        <c:varyColors val="0"/>
        <c:ser>
          <c:idx val="0"/>
          <c:order val="0"/>
          <c:tx>
            <c:strRef>
              <c:f>Main!$O$52</c:f>
              <c:strCache>
                <c:ptCount val="1"/>
                <c:pt idx="0">
                  <c:v>Corr: MSCI China Financials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Main!$O$54:$O$120</c:f>
              <c:numCache>
                <c:formatCode>General</c:formatCode>
                <c:ptCount val="67"/>
                <c:pt idx="0">
                  <c:v>0.39976922361539913</c:v>
                </c:pt>
                <c:pt idx="1">
                  <c:v>0.39476701523710006</c:v>
                </c:pt>
                <c:pt idx="2">
                  <c:v>0.38654365226445059</c:v>
                </c:pt>
                <c:pt idx="3">
                  <c:v>0.38062665109161942</c:v>
                </c:pt>
                <c:pt idx="4">
                  <c:v>0.39115905371524551</c:v>
                </c:pt>
                <c:pt idx="5">
                  <c:v>0.3869053420486438</c:v>
                </c:pt>
                <c:pt idx="6">
                  <c:v>0.39141298245018391</c:v>
                </c:pt>
                <c:pt idx="7">
                  <c:v>0.38953357146084816</c:v>
                </c:pt>
                <c:pt idx="8">
                  <c:v>0.4102989156182002</c:v>
                </c:pt>
                <c:pt idx="9">
                  <c:v>0.41471183895970304</c:v>
                </c:pt>
                <c:pt idx="10">
                  <c:v>0.424307994273325</c:v>
                </c:pt>
                <c:pt idx="11">
                  <c:v>0.43305310552642362</c:v>
                </c:pt>
                <c:pt idx="12">
                  <c:v>0.43565713060319672</c:v>
                </c:pt>
                <c:pt idx="13">
                  <c:v>0.45776413650860104</c:v>
                </c:pt>
                <c:pt idx="14">
                  <c:v>0.46085961386949714</c:v>
                </c:pt>
                <c:pt idx="15">
                  <c:v>0.45109444083378014</c:v>
                </c:pt>
                <c:pt idx="16">
                  <c:v>0.45661860547809596</c:v>
                </c:pt>
                <c:pt idx="17">
                  <c:v>0.45941508815443621</c:v>
                </c:pt>
                <c:pt idx="18">
                  <c:v>0.45759173857156465</c:v>
                </c:pt>
                <c:pt idx="19">
                  <c:v>0.45890572163871191</c:v>
                </c:pt>
                <c:pt idx="20">
                  <c:v>0.47338192276420044</c:v>
                </c:pt>
                <c:pt idx="21">
                  <c:v>0.46654551612444906</c:v>
                </c:pt>
                <c:pt idx="22">
                  <c:v>0.46007900042391692</c:v>
                </c:pt>
                <c:pt idx="23">
                  <c:v>0.40770776810321135</c:v>
                </c:pt>
                <c:pt idx="24">
                  <c:v>0.40096503685642793</c:v>
                </c:pt>
                <c:pt idx="25">
                  <c:v>0.39893010242818883</c:v>
                </c:pt>
                <c:pt idx="26">
                  <c:v>0.40709795305040247</c:v>
                </c:pt>
                <c:pt idx="27">
                  <c:v>0.45026686547479855</c:v>
                </c:pt>
                <c:pt idx="28">
                  <c:v>0.45954089385927527</c:v>
                </c:pt>
                <c:pt idx="29">
                  <c:v>0.43049920006116554</c:v>
                </c:pt>
                <c:pt idx="30">
                  <c:v>0.42475120305854297</c:v>
                </c:pt>
                <c:pt idx="31">
                  <c:v>0.38624650685679923</c:v>
                </c:pt>
                <c:pt idx="32">
                  <c:v>0.38707249295411822</c:v>
                </c:pt>
                <c:pt idx="33">
                  <c:v>0.36198418564251461</c:v>
                </c:pt>
                <c:pt idx="34">
                  <c:v>0.36096457296786733</c:v>
                </c:pt>
                <c:pt idx="35">
                  <c:v>0.36370196568577384</c:v>
                </c:pt>
                <c:pt idx="36">
                  <c:v>0.35113977584466916</c:v>
                </c:pt>
                <c:pt idx="37">
                  <c:v>0.34525244554805062</c:v>
                </c:pt>
                <c:pt idx="38">
                  <c:v>0.37607468688373213</c:v>
                </c:pt>
                <c:pt idx="39">
                  <c:v>0.44606501085077888</c:v>
                </c:pt>
                <c:pt idx="40">
                  <c:v>0.47315407627505141</c:v>
                </c:pt>
                <c:pt idx="41">
                  <c:v>0.47048088411810618</c:v>
                </c:pt>
                <c:pt idx="42">
                  <c:v>0.47957976659308288</c:v>
                </c:pt>
                <c:pt idx="43">
                  <c:v>0.47805527861293357</c:v>
                </c:pt>
                <c:pt idx="44">
                  <c:v>0.47814160451892407</c:v>
                </c:pt>
                <c:pt idx="45">
                  <c:v>0.47641147810777712</c:v>
                </c:pt>
                <c:pt idx="46">
                  <c:v>0.47459586126692094</c:v>
                </c:pt>
                <c:pt idx="47">
                  <c:v>0.49190288887626832</c:v>
                </c:pt>
                <c:pt idx="48">
                  <c:v>0.48004339060609774</c:v>
                </c:pt>
                <c:pt idx="49">
                  <c:v>0.50345945941693582</c:v>
                </c:pt>
                <c:pt idx="50">
                  <c:v>0.53133179370317096</c:v>
                </c:pt>
                <c:pt idx="51">
                  <c:v>0.56931901811293872</c:v>
                </c:pt>
                <c:pt idx="52">
                  <c:v>0.5953677733535937</c:v>
                </c:pt>
                <c:pt idx="53">
                  <c:v>0.56412135520503393</c:v>
                </c:pt>
                <c:pt idx="54">
                  <c:v>0.56440862126302194</c:v>
                </c:pt>
                <c:pt idx="55">
                  <c:v>0.55186950745081043</c:v>
                </c:pt>
                <c:pt idx="56">
                  <c:v>0.55057965415350785</c:v>
                </c:pt>
                <c:pt idx="57">
                  <c:v>0.55774180642108118</c:v>
                </c:pt>
                <c:pt idx="58">
                  <c:v>0.5600258653626794</c:v>
                </c:pt>
                <c:pt idx="59">
                  <c:v>0.58035836999746748</c:v>
                </c:pt>
                <c:pt idx="60">
                  <c:v>0.58628240622327976</c:v>
                </c:pt>
                <c:pt idx="61">
                  <c:v>0.58781703524704643</c:v>
                </c:pt>
                <c:pt idx="62">
                  <c:v>0.57947357574476821</c:v>
                </c:pt>
                <c:pt idx="63">
                  <c:v>0.58867055241239907</c:v>
                </c:pt>
                <c:pt idx="64">
                  <c:v>0.58629875188082703</c:v>
                </c:pt>
                <c:pt idx="65">
                  <c:v>0.59366244608367225</c:v>
                </c:pt>
                <c:pt idx="66">
                  <c:v>0.61674203295600671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2C-4E27-BD7B-8C1F183D0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73472"/>
        <c:axId val="363675008"/>
      </c:lineChart>
      <c:dateAx>
        <c:axId val="3636734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63675008"/>
        <c:crosses val="autoZero"/>
        <c:auto val="1"/>
        <c:lblOffset val="100"/>
        <c:baseTimeUnit val="days"/>
        <c:majorUnit val="1"/>
      </c:dateAx>
      <c:valAx>
        <c:axId val="363675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63673472"/>
        <c:crosses val="autoZero"/>
        <c:crossBetween val="between"/>
      </c:valAx>
      <c:valAx>
        <c:axId val="365790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65792256"/>
        <c:crosses val="max"/>
        <c:crossBetween val="between"/>
      </c:valAx>
      <c:dateAx>
        <c:axId val="36579225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6579072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186"/>
          <c:h val="6.583909482363646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77"/>
          <c:h val="0.74333545216935426"/>
        </c:manualLayout>
      </c:layout>
      <c:areaChart>
        <c:grouping val="standard"/>
        <c:varyColors val="0"/>
        <c:ser>
          <c:idx val="2"/>
          <c:order val="1"/>
          <c:tx>
            <c:strRef>
              <c:f>Main!$AZ$52</c:f>
              <c:strCache>
                <c:ptCount val="1"/>
                <c:pt idx="0">
                  <c:v>MSCI China Consumer Staples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Main!$AZ$54:$AZ$120</c:f>
              <c:numCache>
                <c:formatCode>General</c:formatCode>
                <c:ptCount val="67"/>
                <c:pt idx="0">
                  <c:v>226.25839999999999</c:v>
                </c:pt>
                <c:pt idx="1">
                  <c:v>227.4667</c:v>
                </c:pt>
                <c:pt idx="2">
                  <c:v>227.9564</c:v>
                </c:pt>
                <c:pt idx="3">
                  <c:v>228.1842</c:v>
                </c:pt>
                <c:pt idx="4">
                  <c:v>226.34979999999999</c:v>
                </c:pt>
                <c:pt idx="5">
                  <c:v>225.804</c:v>
                </c:pt>
                <c:pt idx="6">
                  <c:v>226.88740000000001</c:v>
                </c:pt>
                <c:pt idx="7">
                  <c:v>226.74969999999999</c:v>
                </c:pt>
                <c:pt idx="8">
                  <c:v>226.9556</c:v>
                </c:pt>
                <c:pt idx="9">
                  <c:v>226.20259999999999</c:v>
                </c:pt>
                <c:pt idx="10">
                  <c:v>225.0154</c:v>
                </c:pt>
                <c:pt idx="11">
                  <c:v>224.43440000000001</c:v>
                </c:pt>
                <c:pt idx="12">
                  <c:v>224.25640000000001</c:v>
                </c:pt>
                <c:pt idx="13">
                  <c:v>225.56739999999999</c:v>
                </c:pt>
                <c:pt idx="14">
                  <c:v>223.1362</c:v>
                </c:pt>
                <c:pt idx="15">
                  <c:v>223.16739999999999</c:v>
                </c:pt>
                <c:pt idx="16">
                  <c:v>224.208</c:v>
                </c:pt>
                <c:pt idx="17">
                  <c:v>223.64150000000001</c:v>
                </c:pt>
                <c:pt idx="18">
                  <c:v>224.16560000000001</c:v>
                </c:pt>
                <c:pt idx="19">
                  <c:v>223.33670000000001</c:v>
                </c:pt>
                <c:pt idx="20">
                  <c:v>223.11869999999999</c:v>
                </c:pt>
                <c:pt idx="21">
                  <c:v>223.94030000000001</c:v>
                </c:pt>
                <c:pt idx="22">
                  <c:v>222.959</c:v>
                </c:pt>
                <c:pt idx="23">
                  <c:v>223.3937</c:v>
                </c:pt>
                <c:pt idx="24">
                  <c:v>222.24299999999999</c:v>
                </c:pt>
                <c:pt idx="25">
                  <c:v>220.83510000000001</c:v>
                </c:pt>
                <c:pt idx="26">
                  <c:v>220.21940000000001</c:v>
                </c:pt>
                <c:pt idx="27">
                  <c:v>218.76</c:v>
                </c:pt>
                <c:pt idx="28">
                  <c:v>220.64259999999999</c:v>
                </c:pt>
                <c:pt idx="29">
                  <c:v>219.83320000000001</c:v>
                </c:pt>
                <c:pt idx="30">
                  <c:v>219.64490000000001</c:v>
                </c:pt>
                <c:pt idx="31">
                  <c:v>219.96860000000001</c:v>
                </c:pt>
                <c:pt idx="32">
                  <c:v>220.4854</c:v>
                </c:pt>
                <c:pt idx="33">
                  <c:v>221.16229999999999</c:v>
                </c:pt>
                <c:pt idx="34">
                  <c:v>218.97149999999999</c:v>
                </c:pt>
                <c:pt idx="35">
                  <c:v>218.71420000000001</c:v>
                </c:pt>
                <c:pt idx="36">
                  <c:v>217.71789999999999</c:v>
                </c:pt>
                <c:pt idx="37">
                  <c:v>217.86779999999999</c:v>
                </c:pt>
                <c:pt idx="38">
                  <c:v>220.69139999999999</c:v>
                </c:pt>
                <c:pt idx="39">
                  <c:v>219.14179999999999</c:v>
                </c:pt>
                <c:pt idx="40">
                  <c:v>219.80969999999999</c:v>
                </c:pt>
                <c:pt idx="41">
                  <c:v>219.8253</c:v>
                </c:pt>
                <c:pt idx="42">
                  <c:v>219.42080000000001</c:v>
                </c:pt>
                <c:pt idx="43">
                  <c:v>217.65090000000001</c:v>
                </c:pt>
                <c:pt idx="44">
                  <c:v>216.13730000000001</c:v>
                </c:pt>
                <c:pt idx="45">
                  <c:v>215.65170000000001</c:v>
                </c:pt>
                <c:pt idx="46">
                  <c:v>215.80350000000001</c:v>
                </c:pt>
                <c:pt idx="47">
                  <c:v>216.69839999999999</c:v>
                </c:pt>
                <c:pt idx="48">
                  <c:v>214.8597</c:v>
                </c:pt>
                <c:pt idx="49">
                  <c:v>215.45849999999999</c:v>
                </c:pt>
                <c:pt idx="50">
                  <c:v>217.09729999999999</c:v>
                </c:pt>
                <c:pt idx="51">
                  <c:v>215.7835</c:v>
                </c:pt>
                <c:pt idx="52">
                  <c:v>216.80950000000001</c:v>
                </c:pt>
                <c:pt idx="53">
                  <c:v>216.89169999999999</c:v>
                </c:pt>
                <c:pt idx="54">
                  <c:v>216.41900000000001</c:v>
                </c:pt>
                <c:pt idx="55">
                  <c:v>215.9633</c:v>
                </c:pt>
                <c:pt idx="56">
                  <c:v>215.68389999999999</c:v>
                </c:pt>
                <c:pt idx="57">
                  <c:v>216.0428</c:v>
                </c:pt>
                <c:pt idx="58">
                  <c:v>215.50450000000001</c:v>
                </c:pt>
                <c:pt idx="59">
                  <c:v>216.10419999999999</c:v>
                </c:pt>
                <c:pt idx="60">
                  <c:v>215.74170000000001</c:v>
                </c:pt>
                <c:pt idx="61">
                  <c:v>215.0446</c:v>
                </c:pt>
                <c:pt idx="62">
                  <c:v>216.52629999999999</c:v>
                </c:pt>
                <c:pt idx="63">
                  <c:v>216.04239999999999</c:v>
                </c:pt>
                <c:pt idx="64">
                  <c:v>215.66329999999999</c:v>
                </c:pt>
                <c:pt idx="65">
                  <c:v>215.1011</c:v>
                </c:pt>
                <c:pt idx="66">
                  <c:v>214.4289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BF-4C5F-94B4-93F9FA37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24320"/>
        <c:axId val="402730368"/>
      </c:areaChart>
      <c:lineChart>
        <c:grouping val="standard"/>
        <c:varyColors val="0"/>
        <c:ser>
          <c:idx val="0"/>
          <c:order val="0"/>
          <c:tx>
            <c:strRef>
              <c:f>Main!$P$52</c:f>
              <c:strCache>
                <c:ptCount val="1"/>
                <c:pt idx="0">
                  <c:v>Corr: MSCI China Consumer Staples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Main!$P$54:$P$120</c:f>
              <c:numCache>
                <c:formatCode>General</c:formatCode>
                <c:ptCount val="67"/>
                <c:pt idx="0">
                  <c:v>5.2255241191117123E-3</c:v>
                </c:pt>
                <c:pt idx="1">
                  <c:v>1.3021852906545844E-2</c:v>
                </c:pt>
                <c:pt idx="2">
                  <c:v>3.8754514546804585E-2</c:v>
                </c:pt>
                <c:pt idx="3">
                  <c:v>4.4211931070809139E-2</c:v>
                </c:pt>
                <c:pt idx="4">
                  <c:v>6.2757816973907907E-2</c:v>
                </c:pt>
                <c:pt idx="5">
                  <c:v>8.055699634285779E-2</c:v>
                </c:pt>
                <c:pt idx="6">
                  <c:v>8.5304278025958621E-2</c:v>
                </c:pt>
                <c:pt idx="7">
                  <c:v>6.7580478658451945E-2</c:v>
                </c:pt>
                <c:pt idx="8">
                  <c:v>5.1307017346478655E-2</c:v>
                </c:pt>
                <c:pt idx="9">
                  <c:v>5.5342639519874032E-2</c:v>
                </c:pt>
                <c:pt idx="10">
                  <c:v>7.1926001713252669E-2</c:v>
                </c:pt>
                <c:pt idx="11">
                  <c:v>7.2858304411765357E-2</c:v>
                </c:pt>
                <c:pt idx="12">
                  <c:v>6.7604079856053462E-2</c:v>
                </c:pt>
                <c:pt idx="13">
                  <c:v>3.9358878065591706E-2</c:v>
                </c:pt>
                <c:pt idx="14">
                  <c:v>5.4084689710510427E-2</c:v>
                </c:pt>
                <c:pt idx="15">
                  <c:v>3.7363758893585147E-2</c:v>
                </c:pt>
                <c:pt idx="16">
                  <c:v>3.880162890264853E-2</c:v>
                </c:pt>
                <c:pt idx="17">
                  <c:v>3.622699483973553E-2</c:v>
                </c:pt>
                <c:pt idx="18">
                  <c:v>5.8806461193251607E-2</c:v>
                </c:pt>
                <c:pt idx="19">
                  <c:v>9.388872689343794E-2</c:v>
                </c:pt>
                <c:pt idx="20">
                  <c:v>1.5649819979919356E-2</c:v>
                </c:pt>
                <c:pt idx="21">
                  <c:v>7.2393888515173022E-3</c:v>
                </c:pt>
                <c:pt idx="22">
                  <c:v>1.0565860477377119E-2</c:v>
                </c:pt>
                <c:pt idx="23">
                  <c:v>9.6740351566176469E-3</c:v>
                </c:pt>
                <c:pt idx="24">
                  <c:v>-9.5481249927996739E-3</c:v>
                </c:pt>
                <c:pt idx="25">
                  <c:v>-6.6951652571367037E-3</c:v>
                </c:pt>
                <c:pt idx="26">
                  <c:v>4.8317871846663895E-3</c:v>
                </c:pt>
                <c:pt idx="27">
                  <c:v>4.3627289371869812E-2</c:v>
                </c:pt>
                <c:pt idx="28">
                  <c:v>4.0523141016944333E-2</c:v>
                </c:pt>
                <c:pt idx="29">
                  <c:v>1.6668229282176584E-2</c:v>
                </c:pt>
                <c:pt idx="30">
                  <c:v>1.8313193050207344E-2</c:v>
                </c:pt>
                <c:pt idx="31">
                  <c:v>-2.414985697765255E-2</c:v>
                </c:pt>
                <c:pt idx="32">
                  <c:v>-2.4208057892349286E-2</c:v>
                </c:pt>
                <c:pt idx="33">
                  <c:v>-1.4973204823555545E-2</c:v>
                </c:pt>
                <c:pt idx="34">
                  <c:v>-2.2314934050141452E-2</c:v>
                </c:pt>
                <c:pt idx="35">
                  <c:v>-3.9079337313959866E-4</c:v>
                </c:pt>
                <c:pt idx="36">
                  <c:v>-0.11190597759192539</c:v>
                </c:pt>
                <c:pt idx="37">
                  <c:v>-0.12685861440867618</c:v>
                </c:pt>
                <c:pt idx="38">
                  <c:v>-0.10831080166661947</c:v>
                </c:pt>
                <c:pt idx="39">
                  <c:v>-1.7003871836438162E-2</c:v>
                </c:pt>
                <c:pt idx="40">
                  <c:v>-1.2112335170928889E-2</c:v>
                </c:pt>
                <c:pt idx="41">
                  <c:v>9.9723293047599259E-3</c:v>
                </c:pt>
                <c:pt idx="42">
                  <c:v>-1.244282674636687E-2</c:v>
                </c:pt>
                <c:pt idx="43">
                  <c:v>-1.8111437574816629E-2</c:v>
                </c:pt>
                <c:pt idx="44">
                  <c:v>1.019961307453939E-3</c:v>
                </c:pt>
                <c:pt idx="45">
                  <c:v>-7.85242236721349E-3</c:v>
                </c:pt>
                <c:pt idx="46">
                  <c:v>-1.7094246770112389E-3</c:v>
                </c:pt>
                <c:pt idx="47">
                  <c:v>6.7302360570317453E-3</c:v>
                </c:pt>
                <c:pt idx="48">
                  <c:v>-3.4557088754878236E-2</c:v>
                </c:pt>
                <c:pt idx="49">
                  <c:v>-6.5948996996923878E-3</c:v>
                </c:pt>
                <c:pt idx="50">
                  <c:v>5.2309482259493348E-2</c:v>
                </c:pt>
                <c:pt idx="51">
                  <c:v>8.032424334937413E-2</c:v>
                </c:pt>
                <c:pt idx="52">
                  <c:v>8.3928426522748484E-2</c:v>
                </c:pt>
                <c:pt idx="53">
                  <c:v>3.7425335471730499E-2</c:v>
                </c:pt>
                <c:pt idx="54">
                  <c:v>2.9390055698083627E-2</c:v>
                </c:pt>
                <c:pt idx="55">
                  <c:v>2.8501602356770381E-2</c:v>
                </c:pt>
                <c:pt idx="56">
                  <c:v>4.8232539868562269E-2</c:v>
                </c:pt>
                <c:pt idx="57">
                  <c:v>7.6478135493845495E-2</c:v>
                </c:pt>
                <c:pt idx="58">
                  <c:v>7.8483440866454007E-2</c:v>
                </c:pt>
                <c:pt idx="59">
                  <c:v>0.10113115787842833</c:v>
                </c:pt>
                <c:pt idx="60">
                  <c:v>0.10373537631192098</c:v>
                </c:pt>
                <c:pt idx="61">
                  <c:v>8.3392067700415032E-2</c:v>
                </c:pt>
                <c:pt idx="62">
                  <c:v>5.2971589673883011E-2</c:v>
                </c:pt>
                <c:pt idx="63">
                  <c:v>4.2339744777693922E-2</c:v>
                </c:pt>
                <c:pt idx="64">
                  <c:v>3.5671825042073384E-2</c:v>
                </c:pt>
                <c:pt idx="65">
                  <c:v>6.4505544017582336E-2</c:v>
                </c:pt>
                <c:pt idx="66">
                  <c:v>7.8362449524139038E-2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BF-4C5F-94B4-93F9FA37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99456"/>
        <c:axId val="402728832"/>
      </c:lineChart>
      <c:dateAx>
        <c:axId val="3752994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2728832"/>
        <c:crosses val="autoZero"/>
        <c:auto val="1"/>
        <c:lblOffset val="100"/>
        <c:baseTimeUnit val="days"/>
        <c:majorUnit val="1"/>
      </c:dateAx>
      <c:valAx>
        <c:axId val="4027288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75299456"/>
        <c:crosses val="autoZero"/>
        <c:crossBetween val="between"/>
      </c:valAx>
      <c:valAx>
        <c:axId val="402730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09224320"/>
        <c:crosses val="max"/>
        <c:crossBetween val="between"/>
      </c:valAx>
      <c:dateAx>
        <c:axId val="40922432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027303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153"/>
          <c:h val="6.583909482363650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22"/>
          <c:h val="0.74333545216935493"/>
        </c:manualLayout>
      </c:layout>
      <c:areaChart>
        <c:grouping val="standard"/>
        <c:varyColors val="0"/>
        <c:ser>
          <c:idx val="2"/>
          <c:order val="1"/>
          <c:tx>
            <c:strRef>
              <c:f>Main!$BA$52</c:f>
              <c:strCache>
                <c:ptCount val="1"/>
                <c:pt idx="0">
                  <c:v>MSCI China Consumer Disc.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Main!$BA$54:$BA$120</c:f>
              <c:numCache>
                <c:formatCode>General</c:formatCode>
                <c:ptCount val="67"/>
                <c:pt idx="0">
                  <c:v>257.12</c:v>
                </c:pt>
                <c:pt idx="1">
                  <c:v>257.10000000000002</c:v>
                </c:pt>
                <c:pt idx="2">
                  <c:v>255.34</c:v>
                </c:pt>
                <c:pt idx="3">
                  <c:v>254.67</c:v>
                </c:pt>
                <c:pt idx="4">
                  <c:v>253.81</c:v>
                </c:pt>
                <c:pt idx="5">
                  <c:v>253.56</c:v>
                </c:pt>
                <c:pt idx="6">
                  <c:v>254.63</c:v>
                </c:pt>
                <c:pt idx="7">
                  <c:v>254.26</c:v>
                </c:pt>
                <c:pt idx="8">
                  <c:v>255.53</c:v>
                </c:pt>
                <c:pt idx="9">
                  <c:v>256.13</c:v>
                </c:pt>
                <c:pt idx="10">
                  <c:v>256.63</c:v>
                </c:pt>
                <c:pt idx="11">
                  <c:v>255.84</c:v>
                </c:pt>
                <c:pt idx="12">
                  <c:v>255.59</c:v>
                </c:pt>
                <c:pt idx="13">
                  <c:v>256.39999999999998</c:v>
                </c:pt>
                <c:pt idx="14">
                  <c:v>256.88</c:v>
                </c:pt>
                <c:pt idx="15">
                  <c:v>257.87</c:v>
                </c:pt>
                <c:pt idx="16">
                  <c:v>257.54000000000002</c:v>
                </c:pt>
                <c:pt idx="17">
                  <c:v>256.95</c:v>
                </c:pt>
                <c:pt idx="18">
                  <c:v>256.79000000000002</c:v>
                </c:pt>
                <c:pt idx="19">
                  <c:v>255.53</c:v>
                </c:pt>
                <c:pt idx="20">
                  <c:v>254.08</c:v>
                </c:pt>
                <c:pt idx="21">
                  <c:v>255.59</c:v>
                </c:pt>
                <c:pt idx="22">
                  <c:v>254.99</c:v>
                </c:pt>
                <c:pt idx="23">
                  <c:v>252.34</c:v>
                </c:pt>
                <c:pt idx="24">
                  <c:v>250.4</c:v>
                </c:pt>
                <c:pt idx="25">
                  <c:v>249.3</c:v>
                </c:pt>
                <c:pt idx="26">
                  <c:v>249.51</c:v>
                </c:pt>
                <c:pt idx="27">
                  <c:v>250.24</c:v>
                </c:pt>
                <c:pt idx="28">
                  <c:v>251.6</c:v>
                </c:pt>
                <c:pt idx="29">
                  <c:v>250.64</c:v>
                </c:pt>
                <c:pt idx="30">
                  <c:v>250.16</c:v>
                </c:pt>
                <c:pt idx="31">
                  <c:v>252.56</c:v>
                </c:pt>
                <c:pt idx="32">
                  <c:v>251.73</c:v>
                </c:pt>
                <c:pt idx="33">
                  <c:v>256.64</c:v>
                </c:pt>
                <c:pt idx="34">
                  <c:v>256.8</c:v>
                </c:pt>
                <c:pt idx="35">
                  <c:v>258.64999999999998</c:v>
                </c:pt>
                <c:pt idx="36">
                  <c:v>257.69</c:v>
                </c:pt>
                <c:pt idx="37">
                  <c:v>259.51</c:v>
                </c:pt>
                <c:pt idx="38">
                  <c:v>260.41000000000003</c:v>
                </c:pt>
                <c:pt idx="39">
                  <c:v>260.45999999999998</c:v>
                </c:pt>
                <c:pt idx="40">
                  <c:v>259</c:v>
                </c:pt>
                <c:pt idx="41">
                  <c:v>258.62</c:v>
                </c:pt>
                <c:pt idx="42">
                  <c:v>257.93</c:v>
                </c:pt>
                <c:pt idx="43">
                  <c:v>257</c:v>
                </c:pt>
                <c:pt idx="44">
                  <c:v>256.74</c:v>
                </c:pt>
                <c:pt idx="45">
                  <c:v>256.82</c:v>
                </c:pt>
                <c:pt idx="46">
                  <c:v>254.05</c:v>
                </c:pt>
                <c:pt idx="47">
                  <c:v>253.37</c:v>
                </c:pt>
                <c:pt idx="48">
                  <c:v>250.46</c:v>
                </c:pt>
                <c:pt idx="49">
                  <c:v>249.12</c:v>
                </c:pt>
                <c:pt idx="50">
                  <c:v>249.6</c:v>
                </c:pt>
                <c:pt idx="51">
                  <c:v>248.59</c:v>
                </c:pt>
                <c:pt idx="52">
                  <c:v>250.89</c:v>
                </c:pt>
                <c:pt idx="53">
                  <c:v>251.19</c:v>
                </c:pt>
                <c:pt idx="54">
                  <c:v>251.27</c:v>
                </c:pt>
                <c:pt idx="55">
                  <c:v>251.58</c:v>
                </c:pt>
                <c:pt idx="56">
                  <c:v>251.43</c:v>
                </c:pt>
                <c:pt idx="57">
                  <c:v>252.17</c:v>
                </c:pt>
                <c:pt idx="58">
                  <c:v>251.09</c:v>
                </c:pt>
                <c:pt idx="59">
                  <c:v>251.45</c:v>
                </c:pt>
                <c:pt idx="60">
                  <c:v>251.28</c:v>
                </c:pt>
                <c:pt idx="61">
                  <c:v>250.05</c:v>
                </c:pt>
                <c:pt idx="62">
                  <c:v>251.82</c:v>
                </c:pt>
                <c:pt idx="63">
                  <c:v>251.28</c:v>
                </c:pt>
                <c:pt idx="64">
                  <c:v>250.14</c:v>
                </c:pt>
                <c:pt idx="65">
                  <c:v>249.12</c:v>
                </c:pt>
                <c:pt idx="66">
                  <c:v>248.94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75-43F0-950B-7AB06D68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519104"/>
        <c:axId val="439517568"/>
      </c:areaChart>
      <c:lineChart>
        <c:grouping val="standard"/>
        <c:varyColors val="0"/>
        <c:ser>
          <c:idx val="0"/>
          <c:order val="0"/>
          <c:tx>
            <c:strRef>
              <c:f>Main!$Q$52</c:f>
              <c:strCache>
                <c:ptCount val="1"/>
                <c:pt idx="0">
                  <c:v>Corr: MSCI China Consumer Disc.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Main!$Q$54:$Q$120</c:f>
              <c:numCache>
                <c:formatCode>General</c:formatCode>
                <c:ptCount val="67"/>
                <c:pt idx="0">
                  <c:v>0.62454876060576503</c:v>
                </c:pt>
                <c:pt idx="1">
                  <c:v>0.62693482424522207</c:v>
                </c:pt>
                <c:pt idx="2">
                  <c:v>0.6128381260207908</c:v>
                </c:pt>
                <c:pt idx="3">
                  <c:v>0.61157159644106218</c:v>
                </c:pt>
                <c:pt idx="4">
                  <c:v>0.62333129515353769</c:v>
                </c:pt>
                <c:pt idx="5">
                  <c:v>0.64697207572034621</c:v>
                </c:pt>
                <c:pt idx="6">
                  <c:v>0.65037479093431994</c:v>
                </c:pt>
                <c:pt idx="7">
                  <c:v>0.63766497738170591</c:v>
                </c:pt>
                <c:pt idx="8">
                  <c:v>0.63214885083683625</c:v>
                </c:pt>
                <c:pt idx="9">
                  <c:v>0.61822111084279641</c:v>
                </c:pt>
                <c:pt idx="10">
                  <c:v>0.61844107289494921</c:v>
                </c:pt>
                <c:pt idx="11">
                  <c:v>0.61819501739923832</c:v>
                </c:pt>
                <c:pt idx="12">
                  <c:v>0.61742852999275077</c:v>
                </c:pt>
                <c:pt idx="13">
                  <c:v>0.60434037388749318</c:v>
                </c:pt>
                <c:pt idx="14">
                  <c:v>0.60746396815323689</c:v>
                </c:pt>
                <c:pt idx="15">
                  <c:v>0.56323378176291827</c:v>
                </c:pt>
                <c:pt idx="16">
                  <c:v>0.5566591982503758</c:v>
                </c:pt>
                <c:pt idx="17">
                  <c:v>0.52603943274517573</c:v>
                </c:pt>
                <c:pt idx="18">
                  <c:v>0.52365126988376764</c:v>
                </c:pt>
                <c:pt idx="19">
                  <c:v>0.53407499961150284</c:v>
                </c:pt>
                <c:pt idx="20">
                  <c:v>0.50593898919916702</c:v>
                </c:pt>
                <c:pt idx="21">
                  <c:v>0.49818795516380265</c:v>
                </c:pt>
                <c:pt idx="22">
                  <c:v>0.45554501606501324</c:v>
                </c:pt>
                <c:pt idx="23">
                  <c:v>0.41099133959186113</c:v>
                </c:pt>
                <c:pt idx="24">
                  <c:v>0.3989389585218156</c:v>
                </c:pt>
                <c:pt idx="25">
                  <c:v>0.40289090529794636</c:v>
                </c:pt>
                <c:pt idx="26">
                  <c:v>0.40309082062370316</c:v>
                </c:pt>
                <c:pt idx="27">
                  <c:v>0.43777617472828684</c:v>
                </c:pt>
                <c:pt idx="28">
                  <c:v>0.42880791363954324</c:v>
                </c:pt>
                <c:pt idx="29">
                  <c:v>0.39577329343012146</c:v>
                </c:pt>
                <c:pt idx="30">
                  <c:v>0.38643157719220522</c:v>
                </c:pt>
                <c:pt idx="31">
                  <c:v>0.30196320081084166</c:v>
                </c:pt>
                <c:pt idx="32">
                  <c:v>0.30709518426021604</c:v>
                </c:pt>
                <c:pt idx="33">
                  <c:v>0.24423576318017079</c:v>
                </c:pt>
                <c:pt idx="34">
                  <c:v>0.24551814836852986</c:v>
                </c:pt>
                <c:pt idx="35">
                  <c:v>0.23571822956852814</c:v>
                </c:pt>
                <c:pt idx="36">
                  <c:v>0.29972021048619735</c:v>
                </c:pt>
                <c:pt idx="37">
                  <c:v>0.26304236523628982</c:v>
                </c:pt>
                <c:pt idx="38">
                  <c:v>0.3026493717174602</c:v>
                </c:pt>
                <c:pt idx="39">
                  <c:v>0.39043281229062282</c:v>
                </c:pt>
                <c:pt idx="40">
                  <c:v>0.43189651967287601</c:v>
                </c:pt>
                <c:pt idx="41">
                  <c:v>0.43879632201641461</c:v>
                </c:pt>
                <c:pt idx="42">
                  <c:v>0.43874750426907988</c:v>
                </c:pt>
                <c:pt idx="43">
                  <c:v>0.43482081596354316</c:v>
                </c:pt>
                <c:pt idx="44">
                  <c:v>0.43944478646200624</c:v>
                </c:pt>
                <c:pt idx="45">
                  <c:v>0.43894542204467979</c:v>
                </c:pt>
                <c:pt idx="46">
                  <c:v>0.43477073099898922</c:v>
                </c:pt>
                <c:pt idx="47">
                  <c:v>0.4371882909153233</c:v>
                </c:pt>
                <c:pt idx="48">
                  <c:v>0.41975907430021242</c:v>
                </c:pt>
                <c:pt idx="49">
                  <c:v>0.43496083605357527</c:v>
                </c:pt>
                <c:pt idx="50">
                  <c:v>0.45406419744533705</c:v>
                </c:pt>
                <c:pt idx="51">
                  <c:v>0.47435970514453352</c:v>
                </c:pt>
                <c:pt idx="52">
                  <c:v>0.4807747311595294</c:v>
                </c:pt>
                <c:pt idx="53">
                  <c:v>0.45463006286139057</c:v>
                </c:pt>
                <c:pt idx="54">
                  <c:v>0.45556580342840092</c:v>
                </c:pt>
                <c:pt idx="55">
                  <c:v>0.44205046060531267</c:v>
                </c:pt>
                <c:pt idx="56">
                  <c:v>0.45061543273715055</c:v>
                </c:pt>
                <c:pt idx="57">
                  <c:v>0.465038574101379</c:v>
                </c:pt>
                <c:pt idx="58">
                  <c:v>0.4658607612675324</c:v>
                </c:pt>
                <c:pt idx="59">
                  <c:v>0.47854265948436164</c:v>
                </c:pt>
                <c:pt idx="60">
                  <c:v>0.4814624651915122</c:v>
                </c:pt>
                <c:pt idx="61">
                  <c:v>0.47497215630885464</c:v>
                </c:pt>
                <c:pt idx="62">
                  <c:v>0.46235361829860155</c:v>
                </c:pt>
                <c:pt idx="63">
                  <c:v>0.46449480773386126</c:v>
                </c:pt>
                <c:pt idx="64">
                  <c:v>0.46267988980151203</c:v>
                </c:pt>
                <c:pt idx="65">
                  <c:v>0.47575267510081659</c:v>
                </c:pt>
                <c:pt idx="66">
                  <c:v>0.49767939580212939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475-43F0-950B-7AB06D68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07872"/>
        <c:axId val="431409792"/>
      </c:lineChart>
      <c:dateAx>
        <c:axId val="4314078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31409792"/>
        <c:crosses val="autoZero"/>
        <c:auto val="1"/>
        <c:lblOffset val="100"/>
        <c:baseTimeUnit val="days"/>
        <c:majorUnit val="1"/>
      </c:dateAx>
      <c:valAx>
        <c:axId val="431409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1407872"/>
        <c:crosses val="autoZero"/>
        <c:crossBetween val="between"/>
      </c:valAx>
      <c:valAx>
        <c:axId val="43951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9519104"/>
        <c:crosses val="max"/>
        <c:crossBetween val="between"/>
      </c:valAx>
      <c:dateAx>
        <c:axId val="439519104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395175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368752546548185E-2"/>
          <c:y val="2.1904868489747816E-2"/>
          <c:w val="0.90959608700263961"/>
          <c:h val="6.583909482363660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44"/>
          <c:h val="0.74333545216935515"/>
        </c:manualLayout>
      </c:layout>
      <c:areaChart>
        <c:grouping val="standard"/>
        <c:varyColors val="0"/>
        <c:ser>
          <c:idx val="2"/>
          <c:order val="1"/>
          <c:tx>
            <c:strRef>
              <c:f>Main!$BB$52</c:f>
              <c:strCache>
                <c:ptCount val="1"/>
                <c:pt idx="0">
                  <c:v>MSCI China Real Estate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Main!$BB$54:$BB$120</c:f>
              <c:numCache>
                <c:formatCode>General</c:formatCode>
                <c:ptCount val="67"/>
                <c:pt idx="0">
                  <c:v>209.35</c:v>
                </c:pt>
                <c:pt idx="1">
                  <c:v>210.14</c:v>
                </c:pt>
                <c:pt idx="2">
                  <c:v>209.49</c:v>
                </c:pt>
                <c:pt idx="3">
                  <c:v>209.93</c:v>
                </c:pt>
                <c:pt idx="4">
                  <c:v>208.34</c:v>
                </c:pt>
                <c:pt idx="5">
                  <c:v>209.72</c:v>
                </c:pt>
                <c:pt idx="6">
                  <c:v>209.58</c:v>
                </c:pt>
                <c:pt idx="7">
                  <c:v>207.42</c:v>
                </c:pt>
                <c:pt idx="8">
                  <c:v>207.5</c:v>
                </c:pt>
                <c:pt idx="9">
                  <c:v>208.11</c:v>
                </c:pt>
                <c:pt idx="10">
                  <c:v>207.5</c:v>
                </c:pt>
                <c:pt idx="11">
                  <c:v>205.98</c:v>
                </c:pt>
                <c:pt idx="12">
                  <c:v>205.94</c:v>
                </c:pt>
                <c:pt idx="13">
                  <c:v>206.67</c:v>
                </c:pt>
                <c:pt idx="14">
                  <c:v>206.97</c:v>
                </c:pt>
                <c:pt idx="15">
                  <c:v>206.22</c:v>
                </c:pt>
                <c:pt idx="16">
                  <c:v>206.61</c:v>
                </c:pt>
                <c:pt idx="17">
                  <c:v>207.51</c:v>
                </c:pt>
                <c:pt idx="18">
                  <c:v>208.41</c:v>
                </c:pt>
                <c:pt idx="19">
                  <c:v>208.48</c:v>
                </c:pt>
                <c:pt idx="20">
                  <c:v>208.29</c:v>
                </c:pt>
                <c:pt idx="21">
                  <c:v>209.47</c:v>
                </c:pt>
                <c:pt idx="22">
                  <c:v>209.25</c:v>
                </c:pt>
                <c:pt idx="23">
                  <c:v>209.87</c:v>
                </c:pt>
                <c:pt idx="24">
                  <c:v>208.85</c:v>
                </c:pt>
                <c:pt idx="25">
                  <c:v>207.21</c:v>
                </c:pt>
                <c:pt idx="26">
                  <c:v>207.12</c:v>
                </c:pt>
                <c:pt idx="27">
                  <c:v>206.09</c:v>
                </c:pt>
                <c:pt idx="28">
                  <c:v>207.29</c:v>
                </c:pt>
                <c:pt idx="29">
                  <c:v>206.82</c:v>
                </c:pt>
                <c:pt idx="30">
                  <c:v>206.28</c:v>
                </c:pt>
                <c:pt idx="31">
                  <c:v>207.38</c:v>
                </c:pt>
                <c:pt idx="32">
                  <c:v>206.64</c:v>
                </c:pt>
                <c:pt idx="33">
                  <c:v>207.65</c:v>
                </c:pt>
                <c:pt idx="34">
                  <c:v>206.48</c:v>
                </c:pt>
                <c:pt idx="35">
                  <c:v>205.91</c:v>
                </c:pt>
                <c:pt idx="36">
                  <c:v>204</c:v>
                </c:pt>
                <c:pt idx="37">
                  <c:v>205.13</c:v>
                </c:pt>
                <c:pt idx="38">
                  <c:v>205.59</c:v>
                </c:pt>
                <c:pt idx="39">
                  <c:v>205.61</c:v>
                </c:pt>
                <c:pt idx="40">
                  <c:v>205.32</c:v>
                </c:pt>
                <c:pt idx="41">
                  <c:v>207.99</c:v>
                </c:pt>
                <c:pt idx="42">
                  <c:v>207.41</c:v>
                </c:pt>
                <c:pt idx="43">
                  <c:v>207.66</c:v>
                </c:pt>
                <c:pt idx="44">
                  <c:v>207.6</c:v>
                </c:pt>
                <c:pt idx="45">
                  <c:v>207.67</c:v>
                </c:pt>
                <c:pt idx="46">
                  <c:v>206.72</c:v>
                </c:pt>
                <c:pt idx="47">
                  <c:v>207.52</c:v>
                </c:pt>
                <c:pt idx="48">
                  <c:v>205.23</c:v>
                </c:pt>
                <c:pt idx="49">
                  <c:v>205.18</c:v>
                </c:pt>
                <c:pt idx="50">
                  <c:v>205.09</c:v>
                </c:pt>
                <c:pt idx="51">
                  <c:v>203.7</c:v>
                </c:pt>
                <c:pt idx="52">
                  <c:v>203.83</c:v>
                </c:pt>
                <c:pt idx="53">
                  <c:v>203.71</c:v>
                </c:pt>
                <c:pt idx="54">
                  <c:v>203.43</c:v>
                </c:pt>
                <c:pt idx="55">
                  <c:v>203.53</c:v>
                </c:pt>
                <c:pt idx="56">
                  <c:v>203.01</c:v>
                </c:pt>
                <c:pt idx="57">
                  <c:v>202.74</c:v>
                </c:pt>
                <c:pt idx="58">
                  <c:v>201.61</c:v>
                </c:pt>
                <c:pt idx="59">
                  <c:v>201.42</c:v>
                </c:pt>
                <c:pt idx="60">
                  <c:v>202.18</c:v>
                </c:pt>
                <c:pt idx="61">
                  <c:v>203.39</c:v>
                </c:pt>
                <c:pt idx="62">
                  <c:v>206.73</c:v>
                </c:pt>
                <c:pt idx="63">
                  <c:v>206.58</c:v>
                </c:pt>
                <c:pt idx="64">
                  <c:v>206.24</c:v>
                </c:pt>
                <c:pt idx="65">
                  <c:v>205.09</c:v>
                </c:pt>
                <c:pt idx="66">
                  <c:v>204.41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CA-4011-BEAB-B66126F6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14208"/>
        <c:axId val="94804224"/>
      </c:areaChart>
      <c:lineChart>
        <c:grouping val="standard"/>
        <c:varyColors val="0"/>
        <c:ser>
          <c:idx val="0"/>
          <c:order val="0"/>
          <c:tx>
            <c:strRef>
              <c:f>Main!$R$52</c:f>
              <c:strCache>
                <c:ptCount val="1"/>
                <c:pt idx="0">
                  <c:v>Corr: MSCI China Real Estate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Main!$R$54:$R$120</c:f>
              <c:numCache>
                <c:formatCode>General</c:formatCode>
                <c:ptCount val="67"/>
                <c:pt idx="0">
                  <c:v>0.34184936934345839</c:v>
                </c:pt>
                <c:pt idx="1">
                  <c:v>0.32829829972392188</c:v>
                </c:pt>
                <c:pt idx="2">
                  <c:v>0.30975594698435926</c:v>
                </c:pt>
                <c:pt idx="3">
                  <c:v>0.30453079558807988</c:v>
                </c:pt>
                <c:pt idx="4">
                  <c:v>0.32806960888339309</c:v>
                </c:pt>
                <c:pt idx="5">
                  <c:v>0.31422234220778938</c:v>
                </c:pt>
                <c:pt idx="6">
                  <c:v>0.31754682399071327</c:v>
                </c:pt>
                <c:pt idx="7">
                  <c:v>0.34965832623635995</c:v>
                </c:pt>
                <c:pt idx="8">
                  <c:v>0.35419155088220788</c:v>
                </c:pt>
                <c:pt idx="9">
                  <c:v>0.34800032852397172</c:v>
                </c:pt>
                <c:pt idx="10">
                  <c:v>0.35986374074367028</c:v>
                </c:pt>
                <c:pt idx="11">
                  <c:v>0.34056810276682059</c:v>
                </c:pt>
                <c:pt idx="12">
                  <c:v>0.34021219549330112</c:v>
                </c:pt>
                <c:pt idx="13">
                  <c:v>0.33609127123289489</c:v>
                </c:pt>
                <c:pt idx="14">
                  <c:v>0.34534504533984189</c:v>
                </c:pt>
                <c:pt idx="15">
                  <c:v>0.33443540012140971</c:v>
                </c:pt>
                <c:pt idx="16">
                  <c:v>0.34902347600953576</c:v>
                </c:pt>
                <c:pt idx="17">
                  <c:v>0.33976123053681395</c:v>
                </c:pt>
                <c:pt idx="18">
                  <c:v>0.35082944722428472</c:v>
                </c:pt>
                <c:pt idx="19">
                  <c:v>0.3699393516276907</c:v>
                </c:pt>
                <c:pt idx="20">
                  <c:v>0.320608837072686</c:v>
                </c:pt>
                <c:pt idx="21">
                  <c:v>0.31112339458148935</c:v>
                </c:pt>
                <c:pt idx="22">
                  <c:v>0.29165108664165246</c:v>
                </c:pt>
                <c:pt idx="23">
                  <c:v>0.32046366399085535</c:v>
                </c:pt>
                <c:pt idx="24">
                  <c:v>0.30152076118998111</c:v>
                </c:pt>
                <c:pt idx="25">
                  <c:v>0.30239532016238796</c:v>
                </c:pt>
                <c:pt idx="26">
                  <c:v>0.30818962070962419</c:v>
                </c:pt>
                <c:pt idx="27">
                  <c:v>0.31673345781363699</c:v>
                </c:pt>
                <c:pt idx="28">
                  <c:v>0.31955792764680163</c:v>
                </c:pt>
                <c:pt idx="29">
                  <c:v>0.31257904703923445</c:v>
                </c:pt>
                <c:pt idx="30">
                  <c:v>0.3124481743536287</c:v>
                </c:pt>
                <c:pt idx="31">
                  <c:v>0.25124023421093356</c:v>
                </c:pt>
                <c:pt idx="32">
                  <c:v>0.2564367116550984</c:v>
                </c:pt>
                <c:pt idx="33">
                  <c:v>0.24721264392947828</c:v>
                </c:pt>
                <c:pt idx="34">
                  <c:v>0.24520304248226918</c:v>
                </c:pt>
                <c:pt idx="35">
                  <c:v>0.26477132309969142</c:v>
                </c:pt>
                <c:pt idx="36">
                  <c:v>0.18010942793471796</c:v>
                </c:pt>
                <c:pt idx="37">
                  <c:v>0.13362980923989978</c:v>
                </c:pt>
                <c:pt idx="38">
                  <c:v>0.15631743767455739</c:v>
                </c:pt>
                <c:pt idx="39">
                  <c:v>0.25649778521934186</c:v>
                </c:pt>
                <c:pt idx="40">
                  <c:v>0.26684223103696636</c:v>
                </c:pt>
                <c:pt idx="41">
                  <c:v>0.24605910635008288</c:v>
                </c:pt>
                <c:pt idx="42">
                  <c:v>0.22580993857956169</c:v>
                </c:pt>
                <c:pt idx="43">
                  <c:v>0.22969724311532563</c:v>
                </c:pt>
                <c:pt idx="44">
                  <c:v>0.23053944311975708</c:v>
                </c:pt>
                <c:pt idx="45">
                  <c:v>0.23044298605006755</c:v>
                </c:pt>
                <c:pt idx="46">
                  <c:v>0.22455199471212631</c:v>
                </c:pt>
                <c:pt idx="47">
                  <c:v>0.23284718691836753</c:v>
                </c:pt>
                <c:pt idx="48">
                  <c:v>0.20199758211469282</c:v>
                </c:pt>
                <c:pt idx="49">
                  <c:v>0.21366547964180821</c:v>
                </c:pt>
                <c:pt idx="50">
                  <c:v>0.23920943506177811</c:v>
                </c:pt>
                <c:pt idx="51">
                  <c:v>0.26530856803019065</c:v>
                </c:pt>
                <c:pt idx="52">
                  <c:v>0.27602091796464256</c:v>
                </c:pt>
                <c:pt idx="53">
                  <c:v>0.25268774259920007</c:v>
                </c:pt>
                <c:pt idx="54">
                  <c:v>0.26129726668296044</c:v>
                </c:pt>
                <c:pt idx="55">
                  <c:v>0.2583944751086335</c:v>
                </c:pt>
                <c:pt idx="56">
                  <c:v>0.27271340195617599</c:v>
                </c:pt>
                <c:pt idx="57">
                  <c:v>0.30067034042336432</c:v>
                </c:pt>
                <c:pt idx="58">
                  <c:v>0.29515170908880345</c:v>
                </c:pt>
                <c:pt idx="59">
                  <c:v>0.31717316181846672</c:v>
                </c:pt>
                <c:pt idx="60">
                  <c:v>0.30513284405900998</c:v>
                </c:pt>
                <c:pt idx="61">
                  <c:v>0.27964100551675203</c:v>
                </c:pt>
                <c:pt idx="62">
                  <c:v>0.25131415350314645</c:v>
                </c:pt>
                <c:pt idx="63">
                  <c:v>0.25423916196300267</c:v>
                </c:pt>
                <c:pt idx="64">
                  <c:v>0.24685083959807996</c:v>
                </c:pt>
                <c:pt idx="65">
                  <c:v>0.25618251317296897</c:v>
                </c:pt>
                <c:pt idx="66">
                  <c:v>0.24234086348864553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A-4011-BEAB-B66126F6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96800"/>
        <c:axId val="94802688"/>
      </c:lineChart>
      <c:dateAx>
        <c:axId val="9479680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4802688"/>
        <c:crosses val="autoZero"/>
        <c:auto val="1"/>
        <c:lblOffset val="100"/>
        <c:baseTimeUnit val="days"/>
        <c:majorUnit val="1"/>
      </c:dateAx>
      <c:valAx>
        <c:axId val="94802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796800"/>
        <c:crosses val="autoZero"/>
        <c:crossBetween val="between"/>
      </c:valAx>
      <c:valAx>
        <c:axId val="94804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814208"/>
        <c:crosses val="max"/>
        <c:crossBetween val="between"/>
      </c:valAx>
      <c:dateAx>
        <c:axId val="9481420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480422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"/>
          <c:y val="2.1904868489747816E-2"/>
          <c:w val="0.95243994456911962"/>
          <c:h val="6.58390948236366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66"/>
          <c:h val="0.74333545216935548"/>
        </c:manualLayout>
      </c:layout>
      <c:areaChart>
        <c:grouping val="standard"/>
        <c:varyColors val="0"/>
        <c:ser>
          <c:idx val="2"/>
          <c:order val="1"/>
          <c:tx>
            <c:strRef>
              <c:f>Main!$BC$52</c:f>
              <c:strCache>
                <c:ptCount val="1"/>
                <c:pt idx="0">
                  <c:v>MSCI China Industrials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Main!$BC$54:$BC$120</c:f>
              <c:numCache>
                <c:formatCode>General</c:formatCode>
                <c:ptCount val="67"/>
                <c:pt idx="0">
                  <c:v>258.99</c:v>
                </c:pt>
                <c:pt idx="1">
                  <c:v>259.26</c:v>
                </c:pt>
                <c:pt idx="2">
                  <c:v>257.31</c:v>
                </c:pt>
                <c:pt idx="3">
                  <c:v>257.58</c:v>
                </c:pt>
                <c:pt idx="4">
                  <c:v>257.33999999999997</c:v>
                </c:pt>
                <c:pt idx="5">
                  <c:v>258.87</c:v>
                </c:pt>
                <c:pt idx="6">
                  <c:v>260.82</c:v>
                </c:pt>
                <c:pt idx="7">
                  <c:v>258.62</c:v>
                </c:pt>
                <c:pt idx="8">
                  <c:v>260.13</c:v>
                </c:pt>
                <c:pt idx="9">
                  <c:v>259.63</c:v>
                </c:pt>
                <c:pt idx="10">
                  <c:v>257.74</c:v>
                </c:pt>
                <c:pt idx="11">
                  <c:v>255.75</c:v>
                </c:pt>
                <c:pt idx="12">
                  <c:v>254.17</c:v>
                </c:pt>
                <c:pt idx="13">
                  <c:v>255.31</c:v>
                </c:pt>
                <c:pt idx="14">
                  <c:v>254.9</c:v>
                </c:pt>
                <c:pt idx="15">
                  <c:v>255.04</c:v>
                </c:pt>
                <c:pt idx="16">
                  <c:v>253.55</c:v>
                </c:pt>
                <c:pt idx="17">
                  <c:v>252.94</c:v>
                </c:pt>
                <c:pt idx="18">
                  <c:v>253.38</c:v>
                </c:pt>
                <c:pt idx="19">
                  <c:v>251.71</c:v>
                </c:pt>
                <c:pt idx="20">
                  <c:v>250.3</c:v>
                </c:pt>
                <c:pt idx="21">
                  <c:v>253.63</c:v>
                </c:pt>
                <c:pt idx="22">
                  <c:v>252.69</c:v>
                </c:pt>
                <c:pt idx="23">
                  <c:v>249.36</c:v>
                </c:pt>
                <c:pt idx="24">
                  <c:v>248.02</c:v>
                </c:pt>
                <c:pt idx="25">
                  <c:v>247.22</c:v>
                </c:pt>
                <c:pt idx="26">
                  <c:v>247.53</c:v>
                </c:pt>
                <c:pt idx="27">
                  <c:v>247.3</c:v>
                </c:pt>
                <c:pt idx="28">
                  <c:v>249.17</c:v>
                </c:pt>
                <c:pt idx="29">
                  <c:v>247.45</c:v>
                </c:pt>
                <c:pt idx="30">
                  <c:v>248.02</c:v>
                </c:pt>
                <c:pt idx="31">
                  <c:v>249.03</c:v>
                </c:pt>
                <c:pt idx="32">
                  <c:v>248.91</c:v>
                </c:pt>
                <c:pt idx="33">
                  <c:v>252.39</c:v>
                </c:pt>
                <c:pt idx="34">
                  <c:v>251.34</c:v>
                </c:pt>
                <c:pt idx="35">
                  <c:v>253.6</c:v>
                </c:pt>
                <c:pt idx="36">
                  <c:v>253.23</c:v>
                </c:pt>
                <c:pt idx="37">
                  <c:v>257.72000000000003</c:v>
                </c:pt>
                <c:pt idx="38">
                  <c:v>259.45</c:v>
                </c:pt>
                <c:pt idx="39">
                  <c:v>260.58</c:v>
                </c:pt>
                <c:pt idx="40">
                  <c:v>261.23</c:v>
                </c:pt>
                <c:pt idx="41">
                  <c:v>262.13</c:v>
                </c:pt>
                <c:pt idx="42">
                  <c:v>262.08999999999997</c:v>
                </c:pt>
                <c:pt idx="43">
                  <c:v>261.49</c:v>
                </c:pt>
                <c:pt idx="44">
                  <c:v>261.49</c:v>
                </c:pt>
                <c:pt idx="45">
                  <c:v>260.76</c:v>
                </c:pt>
                <c:pt idx="46">
                  <c:v>258.68</c:v>
                </c:pt>
                <c:pt idx="47">
                  <c:v>258.76</c:v>
                </c:pt>
                <c:pt idx="48">
                  <c:v>258.04000000000002</c:v>
                </c:pt>
                <c:pt idx="49">
                  <c:v>256</c:v>
                </c:pt>
                <c:pt idx="50">
                  <c:v>257.44</c:v>
                </c:pt>
                <c:pt idx="51">
                  <c:v>256.25</c:v>
                </c:pt>
                <c:pt idx="52">
                  <c:v>259.35000000000002</c:v>
                </c:pt>
                <c:pt idx="53">
                  <c:v>259.93</c:v>
                </c:pt>
                <c:pt idx="54">
                  <c:v>260.64</c:v>
                </c:pt>
                <c:pt idx="55">
                  <c:v>260.08</c:v>
                </c:pt>
                <c:pt idx="56">
                  <c:v>261.64</c:v>
                </c:pt>
                <c:pt idx="57">
                  <c:v>262.75</c:v>
                </c:pt>
                <c:pt idx="58">
                  <c:v>260.41000000000003</c:v>
                </c:pt>
                <c:pt idx="59">
                  <c:v>259.38</c:v>
                </c:pt>
                <c:pt idx="60">
                  <c:v>258.56</c:v>
                </c:pt>
                <c:pt idx="61">
                  <c:v>258.35000000000002</c:v>
                </c:pt>
                <c:pt idx="62">
                  <c:v>259.87</c:v>
                </c:pt>
                <c:pt idx="63">
                  <c:v>260.14</c:v>
                </c:pt>
                <c:pt idx="64">
                  <c:v>258.95</c:v>
                </c:pt>
                <c:pt idx="65">
                  <c:v>257.73</c:v>
                </c:pt>
                <c:pt idx="66">
                  <c:v>256.17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9E-4EE4-8E66-8408A135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99200"/>
        <c:axId val="94897664"/>
      </c:areaChart>
      <c:lineChart>
        <c:grouping val="standard"/>
        <c:varyColors val="0"/>
        <c:ser>
          <c:idx val="0"/>
          <c:order val="0"/>
          <c:tx>
            <c:strRef>
              <c:f>Main!$S$52</c:f>
              <c:strCache>
                <c:ptCount val="1"/>
                <c:pt idx="0">
                  <c:v>Corr: MSCI China Industrials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Main!$S$54:$S$120</c:f>
              <c:numCache>
                <c:formatCode>General</c:formatCode>
                <c:ptCount val="67"/>
                <c:pt idx="0">
                  <c:v>0.5796640861522494</c:v>
                </c:pt>
                <c:pt idx="1">
                  <c:v>0.58010461849473893</c:v>
                </c:pt>
                <c:pt idx="2">
                  <c:v>0.56835210192434293</c:v>
                </c:pt>
                <c:pt idx="3">
                  <c:v>0.55176744801543798</c:v>
                </c:pt>
                <c:pt idx="4">
                  <c:v>0.557545171038761</c:v>
                </c:pt>
                <c:pt idx="5">
                  <c:v>0.55360487588119722</c:v>
                </c:pt>
                <c:pt idx="6">
                  <c:v>0.56338193322502683</c:v>
                </c:pt>
                <c:pt idx="7">
                  <c:v>0.60178367263620436</c:v>
                </c:pt>
                <c:pt idx="8">
                  <c:v>0.60045140892494497</c:v>
                </c:pt>
                <c:pt idx="9">
                  <c:v>0.59791368663526245</c:v>
                </c:pt>
                <c:pt idx="10">
                  <c:v>0.6185905869192394</c:v>
                </c:pt>
                <c:pt idx="11">
                  <c:v>0.60892094594604718</c:v>
                </c:pt>
                <c:pt idx="12">
                  <c:v>0.60701823780155995</c:v>
                </c:pt>
                <c:pt idx="13">
                  <c:v>0.57494945515079499</c:v>
                </c:pt>
                <c:pt idx="14">
                  <c:v>0.57281533222477532</c:v>
                </c:pt>
                <c:pt idx="15">
                  <c:v>0.57307399727081165</c:v>
                </c:pt>
                <c:pt idx="16">
                  <c:v>0.58131545984145239</c:v>
                </c:pt>
                <c:pt idx="17">
                  <c:v>0.53521197522130937</c:v>
                </c:pt>
                <c:pt idx="18">
                  <c:v>0.53345634238609407</c:v>
                </c:pt>
                <c:pt idx="19">
                  <c:v>0.53768807065165936</c:v>
                </c:pt>
                <c:pt idx="20">
                  <c:v>0.52434710483067448</c:v>
                </c:pt>
                <c:pt idx="21">
                  <c:v>0.50926535346525881</c:v>
                </c:pt>
                <c:pt idx="22">
                  <c:v>0.49630302336367382</c:v>
                </c:pt>
                <c:pt idx="23">
                  <c:v>0.43741596161664842</c:v>
                </c:pt>
                <c:pt idx="24">
                  <c:v>0.42261237542698094</c:v>
                </c:pt>
                <c:pt idx="25">
                  <c:v>0.42449840510906472</c:v>
                </c:pt>
                <c:pt idx="26">
                  <c:v>0.42592952713802018</c:v>
                </c:pt>
                <c:pt idx="27">
                  <c:v>0.47695571412052934</c:v>
                </c:pt>
                <c:pt idx="28">
                  <c:v>0.47555165117126275</c:v>
                </c:pt>
                <c:pt idx="29">
                  <c:v>0.42889361611162041</c:v>
                </c:pt>
                <c:pt idx="30">
                  <c:v>0.42131372589189248</c:v>
                </c:pt>
                <c:pt idx="31">
                  <c:v>0.41735817680166371</c:v>
                </c:pt>
                <c:pt idx="32">
                  <c:v>0.41966208327234999</c:v>
                </c:pt>
                <c:pt idx="33">
                  <c:v>0.38536297944911074</c:v>
                </c:pt>
                <c:pt idx="34">
                  <c:v>0.38401715971475142</c:v>
                </c:pt>
                <c:pt idx="35">
                  <c:v>0.3737147681742532</c:v>
                </c:pt>
                <c:pt idx="36">
                  <c:v>0.39096365604371469</c:v>
                </c:pt>
                <c:pt idx="37">
                  <c:v>0.29997567820167292</c:v>
                </c:pt>
                <c:pt idx="38">
                  <c:v>0.33124594475409597</c:v>
                </c:pt>
                <c:pt idx="39">
                  <c:v>0.39959400587899829</c:v>
                </c:pt>
                <c:pt idx="40">
                  <c:v>0.43241248333701576</c:v>
                </c:pt>
                <c:pt idx="41">
                  <c:v>0.4261545187437748</c:v>
                </c:pt>
                <c:pt idx="42">
                  <c:v>0.42388785401749651</c:v>
                </c:pt>
                <c:pt idx="43">
                  <c:v>0.42233672473185346</c:v>
                </c:pt>
                <c:pt idx="44">
                  <c:v>0.42523072668513145</c:v>
                </c:pt>
                <c:pt idx="45">
                  <c:v>0.42680746594091667</c:v>
                </c:pt>
                <c:pt idx="46">
                  <c:v>0.42364134479918886</c:v>
                </c:pt>
                <c:pt idx="47">
                  <c:v>0.42783824683660598</c:v>
                </c:pt>
                <c:pt idx="48">
                  <c:v>0.41396465981124042</c:v>
                </c:pt>
                <c:pt idx="49">
                  <c:v>0.440841097219485</c:v>
                </c:pt>
                <c:pt idx="50">
                  <c:v>0.4793028903137625</c:v>
                </c:pt>
                <c:pt idx="51">
                  <c:v>0.50160730801227771</c:v>
                </c:pt>
                <c:pt idx="52">
                  <c:v>0.50536912653043997</c:v>
                </c:pt>
                <c:pt idx="53">
                  <c:v>0.47472968929492715</c:v>
                </c:pt>
                <c:pt idx="54">
                  <c:v>0.48143977656018699</c:v>
                </c:pt>
                <c:pt idx="55">
                  <c:v>0.45439885703362931</c:v>
                </c:pt>
                <c:pt idx="56">
                  <c:v>0.45625820566487962</c:v>
                </c:pt>
                <c:pt idx="57">
                  <c:v>0.46559483800919088</c:v>
                </c:pt>
                <c:pt idx="58">
                  <c:v>0.45811077279537415</c:v>
                </c:pt>
                <c:pt idx="59">
                  <c:v>0.46255993884183877</c:v>
                </c:pt>
                <c:pt idx="60">
                  <c:v>0.46819228246429956</c:v>
                </c:pt>
                <c:pt idx="61">
                  <c:v>0.46311548161172855</c:v>
                </c:pt>
                <c:pt idx="62">
                  <c:v>0.44809855578069352</c:v>
                </c:pt>
                <c:pt idx="63">
                  <c:v>0.45837786244615863</c:v>
                </c:pt>
                <c:pt idx="64">
                  <c:v>0.4528960509942489</c:v>
                </c:pt>
                <c:pt idx="65">
                  <c:v>0.47284035797840906</c:v>
                </c:pt>
                <c:pt idx="66">
                  <c:v>0.49091778703735678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19E-4EE4-8E66-8408A135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24704"/>
        <c:axId val="94896128"/>
      </c:lineChart>
      <c:dateAx>
        <c:axId val="9482470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4896128"/>
        <c:crosses val="autoZero"/>
        <c:auto val="1"/>
        <c:lblOffset val="100"/>
        <c:baseTimeUnit val="days"/>
        <c:majorUnit val="1"/>
      </c:dateAx>
      <c:valAx>
        <c:axId val="948961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824704"/>
        <c:crosses val="autoZero"/>
        <c:crossBetween val="between"/>
      </c:valAx>
      <c:valAx>
        <c:axId val="94897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899200"/>
        <c:crosses val="max"/>
        <c:crossBetween val="between"/>
      </c:valAx>
      <c:dateAx>
        <c:axId val="9489920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489766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053"/>
          <c:h val="6.583909482363671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88"/>
          <c:h val="0.74333545216935581"/>
        </c:manualLayout>
      </c:layout>
      <c:areaChart>
        <c:grouping val="standard"/>
        <c:varyColors val="0"/>
        <c:ser>
          <c:idx val="2"/>
          <c:order val="1"/>
          <c:tx>
            <c:strRef>
              <c:f>Main!$BD$52</c:f>
              <c:strCache>
                <c:ptCount val="1"/>
                <c:pt idx="0">
                  <c:v>MSCI China Telecom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Main!$BD$54:$BD$120</c:f>
              <c:numCache>
                <c:formatCode>General</c:formatCode>
                <c:ptCount val="67"/>
                <c:pt idx="0">
                  <c:v>66.77</c:v>
                </c:pt>
                <c:pt idx="1">
                  <c:v>66.47</c:v>
                </c:pt>
                <c:pt idx="2">
                  <c:v>65.89</c:v>
                </c:pt>
                <c:pt idx="3">
                  <c:v>65.7</c:v>
                </c:pt>
                <c:pt idx="4">
                  <c:v>65.180000000000007</c:v>
                </c:pt>
                <c:pt idx="5">
                  <c:v>65.53</c:v>
                </c:pt>
                <c:pt idx="6">
                  <c:v>65.599999999999994</c:v>
                </c:pt>
                <c:pt idx="7">
                  <c:v>66.02</c:v>
                </c:pt>
                <c:pt idx="8">
                  <c:v>65.27</c:v>
                </c:pt>
                <c:pt idx="9">
                  <c:v>64.25</c:v>
                </c:pt>
                <c:pt idx="10">
                  <c:v>64.010000000000005</c:v>
                </c:pt>
                <c:pt idx="11">
                  <c:v>64.92</c:v>
                </c:pt>
                <c:pt idx="12">
                  <c:v>64.400000000000006</c:v>
                </c:pt>
                <c:pt idx="13">
                  <c:v>64.540000000000006</c:v>
                </c:pt>
                <c:pt idx="14">
                  <c:v>64.260000000000005</c:v>
                </c:pt>
                <c:pt idx="15">
                  <c:v>64.77</c:v>
                </c:pt>
                <c:pt idx="16">
                  <c:v>64.86</c:v>
                </c:pt>
                <c:pt idx="17">
                  <c:v>65.31</c:v>
                </c:pt>
                <c:pt idx="18">
                  <c:v>65.17</c:v>
                </c:pt>
                <c:pt idx="19">
                  <c:v>65.41</c:v>
                </c:pt>
                <c:pt idx="20">
                  <c:v>65.14</c:v>
                </c:pt>
                <c:pt idx="21">
                  <c:v>65.69</c:v>
                </c:pt>
                <c:pt idx="22">
                  <c:v>65.540000000000006</c:v>
                </c:pt>
                <c:pt idx="23">
                  <c:v>65.739999999999995</c:v>
                </c:pt>
                <c:pt idx="24">
                  <c:v>65.2</c:v>
                </c:pt>
                <c:pt idx="25">
                  <c:v>64.83</c:v>
                </c:pt>
                <c:pt idx="26">
                  <c:v>64.28</c:v>
                </c:pt>
                <c:pt idx="27">
                  <c:v>63.46</c:v>
                </c:pt>
                <c:pt idx="28">
                  <c:v>63.74</c:v>
                </c:pt>
                <c:pt idx="29">
                  <c:v>63.78</c:v>
                </c:pt>
                <c:pt idx="30">
                  <c:v>63.48</c:v>
                </c:pt>
                <c:pt idx="31">
                  <c:v>63.55</c:v>
                </c:pt>
                <c:pt idx="32">
                  <c:v>63.82</c:v>
                </c:pt>
                <c:pt idx="33">
                  <c:v>64.19</c:v>
                </c:pt>
                <c:pt idx="34">
                  <c:v>63.71</c:v>
                </c:pt>
                <c:pt idx="35">
                  <c:v>63.68</c:v>
                </c:pt>
                <c:pt idx="36">
                  <c:v>63.78</c:v>
                </c:pt>
                <c:pt idx="37">
                  <c:v>63.72</c:v>
                </c:pt>
                <c:pt idx="38">
                  <c:v>64.45</c:v>
                </c:pt>
                <c:pt idx="39">
                  <c:v>64.42</c:v>
                </c:pt>
                <c:pt idx="40">
                  <c:v>64.06</c:v>
                </c:pt>
                <c:pt idx="41">
                  <c:v>65.44</c:v>
                </c:pt>
                <c:pt idx="42">
                  <c:v>65.540000000000006</c:v>
                </c:pt>
                <c:pt idx="43">
                  <c:v>65</c:v>
                </c:pt>
                <c:pt idx="44">
                  <c:v>65.17</c:v>
                </c:pt>
                <c:pt idx="45">
                  <c:v>65</c:v>
                </c:pt>
                <c:pt idx="46">
                  <c:v>64.22</c:v>
                </c:pt>
                <c:pt idx="47">
                  <c:v>64.150000000000006</c:v>
                </c:pt>
                <c:pt idx="48">
                  <c:v>63.76</c:v>
                </c:pt>
                <c:pt idx="49">
                  <c:v>63.7</c:v>
                </c:pt>
                <c:pt idx="50">
                  <c:v>64.099999999999994</c:v>
                </c:pt>
                <c:pt idx="51">
                  <c:v>63.67</c:v>
                </c:pt>
                <c:pt idx="52">
                  <c:v>64.2</c:v>
                </c:pt>
                <c:pt idx="53">
                  <c:v>64.39</c:v>
                </c:pt>
                <c:pt idx="54">
                  <c:v>64.790000000000006</c:v>
                </c:pt>
                <c:pt idx="55">
                  <c:v>64.84</c:v>
                </c:pt>
                <c:pt idx="56">
                  <c:v>65.150000000000006</c:v>
                </c:pt>
                <c:pt idx="57">
                  <c:v>64.75</c:v>
                </c:pt>
                <c:pt idx="58">
                  <c:v>64.430000000000007</c:v>
                </c:pt>
                <c:pt idx="59">
                  <c:v>64.819999999999993</c:v>
                </c:pt>
                <c:pt idx="60">
                  <c:v>64.959999999999994</c:v>
                </c:pt>
                <c:pt idx="61">
                  <c:v>65.22</c:v>
                </c:pt>
                <c:pt idx="62">
                  <c:v>66.319999999999993</c:v>
                </c:pt>
                <c:pt idx="63">
                  <c:v>66.64</c:v>
                </c:pt>
                <c:pt idx="64">
                  <c:v>65.739999999999995</c:v>
                </c:pt>
                <c:pt idx="65">
                  <c:v>65.47</c:v>
                </c:pt>
                <c:pt idx="66">
                  <c:v>65.760000000000005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A3-4F93-9057-CE0B12E3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18912"/>
        <c:axId val="94917376"/>
      </c:areaChart>
      <c:lineChart>
        <c:grouping val="standard"/>
        <c:varyColors val="0"/>
        <c:ser>
          <c:idx val="0"/>
          <c:order val="0"/>
          <c:tx>
            <c:strRef>
              <c:f>Main!$T$52</c:f>
              <c:strCache>
                <c:ptCount val="1"/>
                <c:pt idx="0">
                  <c:v>Corr: MSCI China Telecom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Main!$T$54:$T$120</c:f>
              <c:numCache>
                <c:formatCode>General</c:formatCode>
                <c:ptCount val="67"/>
                <c:pt idx="0">
                  <c:v>6.6337483382455945E-2</c:v>
                </c:pt>
                <c:pt idx="1">
                  <c:v>5.9268534734570388E-2</c:v>
                </c:pt>
                <c:pt idx="2">
                  <c:v>4.2674736574654509E-2</c:v>
                </c:pt>
                <c:pt idx="3">
                  <c:v>2.567098732050159E-2</c:v>
                </c:pt>
                <c:pt idx="4">
                  <c:v>5.109429334757002E-2</c:v>
                </c:pt>
                <c:pt idx="5">
                  <c:v>4.1133361784878995E-2</c:v>
                </c:pt>
                <c:pt idx="6">
                  <c:v>3.5955575174064718E-2</c:v>
                </c:pt>
                <c:pt idx="7">
                  <c:v>4.5845769503100936E-3</c:v>
                </c:pt>
                <c:pt idx="8">
                  <c:v>3.8029530132512208E-2</c:v>
                </c:pt>
                <c:pt idx="9">
                  <c:v>6.147513815719971E-2</c:v>
                </c:pt>
                <c:pt idx="10">
                  <c:v>7.4602872007177523E-2</c:v>
                </c:pt>
                <c:pt idx="11">
                  <c:v>0.12607419906010064</c:v>
                </c:pt>
                <c:pt idx="12">
                  <c:v>0.12356924002191083</c:v>
                </c:pt>
                <c:pt idx="13">
                  <c:v>9.5468145956330311E-2</c:v>
                </c:pt>
                <c:pt idx="14">
                  <c:v>0.11260046027090224</c:v>
                </c:pt>
                <c:pt idx="15">
                  <c:v>0.11023062252255622</c:v>
                </c:pt>
                <c:pt idx="16">
                  <c:v>0.10080401815582322</c:v>
                </c:pt>
                <c:pt idx="17">
                  <c:v>8.859399827211753E-2</c:v>
                </c:pt>
                <c:pt idx="18">
                  <c:v>7.0794171756296001E-2</c:v>
                </c:pt>
                <c:pt idx="19">
                  <c:v>7.4783673505825501E-2</c:v>
                </c:pt>
                <c:pt idx="20">
                  <c:v>5.0162011288716071E-2</c:v>
                </c:pt>
                <c:pt idx="21">
                  <c:v>3.7286391406973887E-2</c:v>
                </c:pt>
                <c:pt idx="22">
                  <c:v>3.9312096609975873E-2</c:v>
                </c:pt>
                <c:pt idx="23">
                  <c:v>3.3273654585389265E-2</c:v>
                </c:pt>
                <c:pt idx="24">
                  <c:v>1.0744258150728103E-2</c:v>
                </c:pt>
                <c:pt idx="25">
                  <c:v>1.3314595124221845E-2</c:v>
                </c:pt>
                <c:pt idx="26">
                  <c:v>4.6765128897968855E-2</c:v>
                </c:pt>
                <c:pt idx="27">
                  <c:v>0.16232395281586193</c:v>
                </c:pt>
                <c:pt idx="28">
                  <c:v>0.15403047841056722</c:v>
                </c:pt>
                <c:pt idx="29">
                  <c:v>0.15656290288698024</c:v>
                </c:pt>
                <c:pt idx="30">
                  <c:v>0.15529198418023404</c:v>
                </c:pt>
                <c:pt idx="31">
                  <c:v>0.1368516894661205</c:v>
                </c:pt>
                <c:pt idx="32">
                  <c:v>0.1334290701349316</c:v>
                </c:pt>
                <c:pt idx="33">
                  <c:v>0.12212823298953468</c:v>
                </c:pt>
                <c:pt idx="34">
                  <c:v>0.11865964959435533</c:v>
                </c:pt>
                <c:pt idx="35">
                  <c:v>0.12618541453169499</c:v>
                </c:pt>
                <c:pt idx="36">
                  <c:v>9.6483989384485894E-2</c:v>
                </c:pt>
                <c:pt idx="37">
                  <c:v>0.10999011160178858</c:v>
                </c:pt>
                <c:pt idx="38">
                  <c:v>0.1154126543369605</c:v>
                </c:pt>
                <c:pt idx="39">
                  <c:v>0.18221662087173898</c:v>
                </c:pt>
                <c:pt idx="40">
                  <c:v>0.22175838289369082</c:v>
                </c:pt>
                <c:pt idx="41">
                  <c:v>0.18536937601104883</c:v>
                </c:pt>
                <c:pt idx="42">
                  <c:v>0.14947196616201372</c:v>
                </c:pt>
                <c:pt idx="43">
                  <c:v>0.14443163053050556</c:v>
                </c:pt>
                <c:pt idx="44">
                  <c:v>0.13991601975495838</c:v>
                </c:pt>
                <c:pt idx="45">
                  <c:v>0.13550602937775638</c:v>
                </c:pt>
                <c:pt idx="46">
                  <c:v>0.12421772780658528</c:v>
                </c:pt>
                <c:pt idx="47">
                  <c:v>0.12443967754257865</c:v>
                </c:pt>
                <c:pt idx="48">
                  <c:v>0.10676893014901979</c:v>
                </c:pt>
                <c:pt idx="49">
                  <c:v>0.11267040597026981</c:v>
                </c:pt>
                <c:pt idx="50">
                  <c:v>0.15458985378601109</c:v>
                </c:pt>
                <c:pt idx="51">
                  <c:v>0.18321129204319619</c:v>
                </c:pt>
                <c:pt idx="52">
                  <c:v>0.1999022330199309</c:v>
                </c:pt>
                <c:pt idx="53">
                  <c:v>0.15462022549932472</c:v>
                </c:pt>
                <c:pt idx="54">
                  <c:v>0.14661892042634633</c:v>
                </c:pt>
                <c:pt idx="55">
                  <c:v>0.14497720118989069</c:v>
                </c:pt>
                <c:pt idx="56">
                  <c:v>0.15106556005703289</c:v>
                </c:pt>
                <c:pt idx="57">
                  <c:v>0.17832354181698559</c:v>
                </c:pt>
                <c:pt idx="58">
                  <c:v>0.17881226367772654</c:v>
                </c:pt>
                <c:pt idx="59">
                  <c:v>0.2107445048550016</c:v>
                </c:pt>
                <c:pt idx="60">
                  <c:v>0.20737766500546523</c:v>
                </c:pt>
                <c:pt idx="61">
                  <c:v>0.1885222504649943</c:v>
                </c:pt>
                <c:pt idx="62">
                  <c:v>0.15886607473850797</c:v>
                </c:pt>
                <c:pt idx="63">
                  <c:v>0.17758020256682783</c:v>
                </c:pt>
                <c:pt idx="64">
                  <c:v>0.16750307882411514</c:v>
                </c:pt>
                <c:pt idx="65">
                  <c:v>0.19041592919750558</c:v>
                </c:pt>
                <c:pt idx="66">
                  <c:v>0.18340595475316424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3A3-4F93-9057-CE0B12E3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14048"/>
        <c:axId val="94915584"/>
      </c:lineChart>
      <c:dateAx>
        <c:axId val="949140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4915584"/>
        <c:crosses val="autoZero"/>
        <c:auto val="1"/>
        <c:lblOffset val="100"/>
        <c:baseTimeUnit val="days"/>
        <c:majorUnit val="1"/>
      </c:dateAx>
      <c:valAx>
        <c:axId val="949155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914048"/>
        <c:crosses val="autoZero"/>
        <c:crossBetween val="between"/>
      </c:valAx>
      <c:valAx>
        <c:axId val="94917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918912"/>
        <c:crosses val="max"/>
        <c:crossBetween val="between"/>
      </c:valAx>
      <c:dateAx>
        <c:axId val="9491891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491737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03"/>
          <c:h val="6.583909482363677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11"/>
          <c:h val="0.74333545216935604"/>
        </c:manualLayout>
      </c:layout>
      <c:areaChart>
        <c:grouping val="standard"/>
        <c:varyColors val="0"/>
        <c:ser>
          <c:idx val="2"/>
          <c:order val="1"/>
          <c:tx>
            <c:strRef>
              <c:f>Main!$BE$52</c:f>
              <c:strCache>
                <c:ptCount val="1"/>
                <c:pt idx="0">
                  <c:v>MSCI China Material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Main!$BE$54:$BE$120</c:f>
              <c:numCache>
                <c:formatCode>General</c:formatCode>
                <c:ptCount val="67"/>
                <c:pt idx="0">
                  <c:v>269.19</c:v>
                </c:pt>
                <c:pt idx="1">
                  <c:v>269.68</c:v>
                </c:pt>
                <c:pt idx="2">
                  <c:v>268.61</c:v>
                </c:pt>
                <c:pt idx="3">
                  <c:v>269.70999999999998</c:v>
                </c:pt>
                <c:pt idx="4">
                  <c:v>268.39</c:v>
                </c:pt>
                <c:pt idx="5">
                  <c:v>271.98</c:v>
                </c:pt>
                <c:pt idx="6">
                  <c:v>273.26</c:v>
                </c:pt>
                <c:pt idx="7">
                  <c:v>271.76</c:v>
                </c:pt>
                <c:pt idx="8">
                  <c:v>272.26</c:v>
                </c:pt>
                <c:pt idx="9">
                  <c:v>271.73</c:v>
                </c:pt>
                <c:pt idx="10">
                  <c:v>270.33999999999997</c:v>
                </c:pt>
                <c:pt idx="11">
                  <c:v>269.69</c:v>
                </c:pt>
                <c:pt idx="12">
                  <c:v>264.95999999999998</c:v>
                </c:pt>
                <c:pt idx="13">
                  <c:v>266.58999999999997</c:v>
                </c:pt>
                <c:pt idx="14">
                  <c:v>267.10000000000002</c:v>
                </c:pt>
                <c:pt idx="15">
                  <c:v>269.42</c:v>
                </c:pt>
                <c:pt idx="16">
                  <c:v>268.14</c:v>
                </c:pt>
                <c:pt idx="17">
                  <c:v>266.25</c:v>
                </c:pt>
                <c:pt idx="18">
                  <c:v>267.23</c:v>
                </c:pt>
                <c:pt idx="19">
                  <c:v>266.92</c:v>
                </c:pt>
                <c:pt idx="20">
                  <c:v>266.81</c:v>
                </c:pt>
                <c:pt idx="21">
                  <c:v>272.08999999999997</c:v>
                </c:pt>
                <c:pt idx="22">
                  <c:v>271.25</c:v>
                </c:pt>
                <c:pt idx="23">
                  <c:v>268.58</c:v>
                </c:pt>
                <c:pt idx="24">
                  <c:v>266.23</c:v>
                </c:pt>
                <c:pt idx="25">
                  <c:v>263.61</c:v>
                </c:pt>
                <c:pt idx="26">
                  <c:v>264.64999999999998</c:v>
                </c:pt>
                <c:pt idx="27">
                  <c:v>264.95999999999998</c:v>
                </c:pt>
                <c:pt idx="28">
                  <c:v>268.37</c:v>
                </c:pt>
                <c:pt idx="29">
                  <c:v>265.45999999999998</c:v>
                </c:pt>
                <c:pt idx="30">
                  <c:v>266.64999999999998</c:v>
                </c:pt>
                <c:pt idx="31">
                  <c:v>266.31</c:v>
                </c:pt>
                <c:pt idx="32">
                  <c:v>265.91000000000003</c:v>
                </c:pt>
                <c:pt idx="33">
                  <c:v>270.06</c:v>
                </c:pt>
                <c:pt idx="34">
                  <c:v>267.18</c:v>
                </c:pt>
                <c:pt idx="35">
                  <c:v>268.8</c:v>
                </c:pt>
                <c:pt idx="36">
                  <c:v>268.98</c:v>
                </c:pt>
                <c:pt idx="37">
                  <c:v>274.44</c:v>
                </c:pt>
                <c:pt idx="38">
                  <c:v>276.5</c:v>
                </c:pt>
                <c:pt idx="39">
                  <c:v>280.22000000000003</c:v>
                </c:pt>
                <c:pt idx="40">
                  <c:v>280.83999999999997</c:v>
                </c:pt>
                <c:pt idx="41">
                  <c:v>281.70999999999998</c:v>
                </c:pt>
                <c:pt idx="42">
                  <c:v>282.95999999999998</c:v>
                </c:pt>
                <c:pt idx="43">
                  <c:v>281.77</c:v>
                </c:pt>
                <c:pt idx="44">
                  <c:v>282.89999999999998</c:v>
                </c:pt>
                <c:pt idx="45">
                  <c:v>283.27999999999997</c:v>
                </c:pt>
                <c:pt idx="46">
                  <c:v>278.05</c:v>
                </c:pt>
                <c:pt idx="47">
                  <c:v>277.31</c:v>
                </c:pt>
                <c:pt idx="48">
                  <c:v>275.39</c:v>
                </c:pt>
                <c:pt idx="49">
                  <c:v>272.67</c:v>
                </c:pt>
                <c:pt idx="50">
                  <c:v>272.72000000000003</c:v>
                </c:pt>
                <c:pt idx="51">
                  <c:v>270.99</c:v>
                </c:pt>
                <c:pt idx="52">
                  <c:v>274.62</c:v>
                </c:pt>
                <c:pt idx="53">
                  <c:v>275.75</c:v>
                </c:pt>
                <c:pt idx="54">
                  <c:v>277.35000000000002</c:v>
                </c:pt>
                <c:pt idx="55">
                  <c:v>278.38</c:v>
                </c:pt>
                <c:pt idx="56">
                  <c:v>281.85000000000002</c:v>
                </c:pt>
                <c:pt idx="57">
                  <c:v>281.97000000000003</c:v>
                </c:pt>
                <c:pt idx="58">
                  <c:v>281.19</c:v>
                </c:pt>
                <c:pt idx="59">
                  <c:v>282.02</c:v>
                </c:pt>
                <c:pt idx="60">
                  <c:v>280.41000000000003</c:v>
                </c:pt>
                <c:pt idx="61">
                  <c:v>277.60000000000002</c:v>
                </c:pt>
                <c:pt idx="62">
                  <c:v>279.64</c:v>
                </c:pt>
                <c:pt idx="63">
                  <c:v>278.63</c:v>
                </c:pt>
                <c:pt idx="64">
                  <c:v>276.72000000000003</c:v>
                </c:pt>
                <c:pt idx="65">
                  <c:v>274.43</c:v>
                </c:pt>
                <c:pt idx="66">
                  <c:v>271.56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E8-4005-A279-DEC070D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59488"/>
        <c:axId val="94957952"/>
      </c:areaChart>
      <c:lineChart>
        <c:grouping val="standard"/>
        <c:varyColors val="0"/>
        <c:ser>
          <c:idx val="0"/>
          <c:order val="0"/>
          <c:tx>
            <c:strRef>
              <c:f>Main!$U$52</c:f>
              <c:strCache>
                <c:ptCount val="1"/>
                <c:pt idx="0">
                  <c:v>Corr: MSCI China Material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Main!$U$54:$U$120</c:f>
              <c:numCache>
                <c:formatCode>General</c:formatCode>
                <c:ptCount val="67"/>
                <c:pt idx="0">
                  <c:v>0.47648369888050485</c:v>
                </c:pt>
                <c:pt idx="1">
                  <c:v>0.48025788773089789</c:v>
                </c:pt>
                <c:pt idx="2">
                  <c:v>0.47820576710571411</c:v>
                </c:pt>
                <c:pt idx="3">
                  <c:v>0.47990456797572428</c:v>
                </c:pt>
                <c:pt idx="4">
                  <c:v>0.49268696297806747</c:v>
                </c:pt>
                <c:pt idx="5">
                  <c:v>0.47915037222683343</c:v>
                </c:pt>
                <c:pt idx="6">
                  <c:v>0.48342138256276096</c:v>
                </c:pt>
                <c:pt idx="7">
                  <c:v>0.48409508345745184</c:v>
                </c:pt>
                <c:pt idx="8">
                  <c:v>0.48639647710785366</c:v>
                </c:pt>
                <c:pt idx="9">
                  <c:v>0.48607196303820277</c:v>
                </c:pt>
                <c:pt idx="10">
                  <c:v>0.49777699487010069</c:v>
                </c:pt>
                <c:pt idx="11">
                  <c:v>0.49249107684047638</c:v>
                </c:pt>
                <c:pt idx="12">
                  <c:v>0.50787981283588479</c:v>
                </c:pt>
                <c:pt idx="13">
                  <c:v>0.4820098337832226</c:v>
                </c:pt>
                <c:pt idx="14">
                  <c:v>0.48150125986125292</c:v>
                </c:pt>
                <c:pt idx="15">
                  <c:v>0.46915993295760294</c:v>
                </c:pt>
                <c:pt idx="16">
                  <c:v>0.47726203292873409</c:v>
                </c:pt>
                <c:pt idx="17">
                  <c:v>0.47683574387251987</c:v>
                </c:pt>
                <c:pt idx="18">
                  <c:v>0.48195568853993009</c:v>
                </c:pt>
                <c:pt idx="19">
                  <c:v>0.48899654794413355</c:v>
                </c:pt>
                <c:pt idx="20">
                  <c:v>0.48975675260711876</c:v>
                </c:pt>
                <c:pt idx="21">
                  <c:v>0.47144528018258242</c:v>
                </c:pt>
                <c:pt idx="22">
                  <c:v>0.45534675388645673</c:v>
                </c:pt>
                <c:pt idx="23">
                  <c:v>0.4245171258859004</c:v>
                </c:pt>
                <c:pt idx="24">
                  <c:v>0.40196887695952527</c:v>
                </c:pt>
                <c:pt idx="25">
                  <c:v>0.4110064771096405</c:v>
                </c:pt>
                <c:pt idx="26">
                  <c:v>0.40682156063487762</c:v>
                </c:pt>
                <c:pt idx="27">
                  <c:v>0.45353352092006022</c:v>
                </c:pt>
                <c:pt idx="28">
                  <c:v>0.45539671174147422</c:v>
                </c:pt>
                <c:pt idx="29">
                  <c:v>0.41749880942148065</c:v>
                </c:pt>
                <c:pt idx="30">
                  <c:v>0.40918804518333241</c:v>
                </c:pt>
                <c:pt idx="31">
                  <c:v>0.43924433301657612</c:v>
                </c:pt>
                <c:pt idx="32">
                  <c:v>0.44202028260547721</c:v>
                </c:pt>
                <c:pt idx="33">
                  <c:v>0.41044316022430771</c:v>
                </c:pt>
                <c:pt idx="34">
                  <c:v>0.41106447281108088</c:v>
                </c:pt>
                <c:pt idx="35">
                  <c:v>0.41078698989802193</c:v>
                </c:pt>
                <c:pt idx="36">
                  <c:v>0.45682882370923689</c:v>
                </c:pt>
                <c:pt idx="37">
                  <c:v>0.38317994754508361</c:v>
                </c:pt>
                <c:pt idx="38">
                  <c:v>0.39306034722372984</c:v>
                </c:pt>
                <c:pt idx="39">
                  <c:v>0.43259910870172646</c:v>
                </c:pt>
                <c:pt idx="40">
                  <c:v>0.4595814897864457</c:v>
                </c:pt>
                <c:pt idx="41">
                  <c:v>0.43547193605862222</c:v>
                </c:pt>
                <c:pt idx="42">
                  <c:v>0.43312240754002024</c:v>
                </c:pt>
                <c:pt idx="43">
                  <c:v>0.42783893175786442</c:v>
                </c:pt>
                <c:pt idx="44">
                  <c:v>0.42390133860739243</c:v>
                </c:pt>
                <c:pt idx="45">
                  <c:v>0.4110227374389801</c:v>
                </c:pt>
                <c:pt idx="46">
                  <c:v>0.40999460947849653</c:v>
                </c:pt>
                <c:pt idx="47">
                  <c:v>0.40959131864214826</c:v>
                </c:pt>
                <c:pt idx="48">
                  <c:v>0.40208625712849089</c:v>
                </c:pt>
                <c:pt idx="49">
                  <c:v>0.41920568404260455</c:v>
                </c:pt>
                <c:pt idx="50">
                  <c:v>0.41857705784829374</c:v>
                </c:pt>
                <c:pt idx="51">
                  <c:v>0.44452176591325943</c:v>
                </c:pt>
                <c:pt idx="52">
                  <c:v>0.45705117027783337</c:v>
                </c:pt>
                <c:pt idx="53">
                  <c:v>0.43047544428290191</c:v>
                </c:pt>
                <c:pt idx="54">
                  <c:v>0.4405097259466435</c:v>
                </c:pt>
                <c:pt idx="55">
                  <c:v>0.42493920054375528</c:v>
                </c:pt>
                <c:pt idx="56">
                  <c:v>0.42352910550678302</c:v>
                </c:pt>
                <c:pt idx="57">
                  <c:v>0.43450167149987479</c:v>
                </c:pt>
                <c:pt idx="58">
                  <c:v>0.43747684885831228</c:v>
                </c:pt>
                <c:pt idx="59">
                  <c:v>0.44961186212389614</c:v>
                </c:pt>
                <c:pt idx="60">
                  <c:v>0.45725708369183121</c:v>
                </c:pt>
                <c:pt idx="61">
                  <c:v>0.45167040658413715</c:v>
                </c:pt>
                <c:pt idx="62">
                  <c:v>0.44094591808366324</c:v>
                </c:pt>
                <c:pt idx="63">
                  <c:v>0.43842684184666936</c:v>
                </c:pt>
                <c:pt idx="64">
                  <c:v>0.43656734983004464</c:v>
                </c:pt>
                <c:pt idx="65">
                  <c:v>0.44866168893915942</c:v>
                </c:pt>
                <c:pt idx="66">
                  <c:v>0.47057236913657213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E8-4005-A279-DEC070D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50528"/>
        <c:axId val="94952064"/>
      </c:lineChart>
      <c:dateAx>
        <c:axId val="9495052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4952064"/>
        <c:crosses val="autoZero"/>
        <c:auto val="1"/>
        <c:lblOffset val="100"/>
        <c:baseTimeUnit val="days"/>
        <c:majorUnit val="1"/>
      </c:dateAx>
      <c:valAx>
        <c:axId val="949520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950528"/>
        <c:crosses val="autoZero"/>
        <c:crossBetween val="between"/>
      </c:valAx>
      <c:valAx>
        <c:axId val="94957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959488"/>
        <c:crosses val="max"/>
        <c:crossBetween val="between"/>
      </c:valAx>
      <c:dateAx>
        <c:axId val="9495948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49579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008"/>
          <c:h val="6.583909482363682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33"/>
          <c:h val="0.74333545216935626"/>
        </c:manualLayout>
      </c:layout>
      <c:areaChart>
        <c:grouping val="standard"/>
        <c:varyColors val="0"/>
        <c:ser>
          <c:idx val="2"/>
          <c:order val="1"/>
          <c:tx>
            <c:strRef>
              <c:f>Main!$BF$52</c:f>
              <c:strCache>
                <c:ptCount val="1"/>
                <c:pt idx="0">
                  <c:v>MSCI China Utilities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Main!$BF$54:$BF$120</c:f>
              <c:numCache>
                <c:formatCode>General</c:formatCode>
                <c:ptCount val="67"/>
                <c:pt idx="0">
                  <c:v>127.22</c:v>
                </c:pt>
                <c:pt idx="1">
                  <c:v>127.84</c:v>
                </c:pt>
                <c:pt idx="2">
                  <c:v>127.6</c:v>
                </c:pt>
                <c:pt idx="3">
                  <c:v>127.56</c:v>
                </c:pt>
                <c:pt idx="4">
                  <c:v>126.64</c:v>
                </c:pt>
                <c:pt idx="5">
                  <c:v>126.66</c:v>
                </c:pt>
                <c:pt idx="6">
                  <c:v>128.05000000000001</c:v>
                </c:pt>
                <c:pt idx="7">
                  <c:v>127.32</c:v>
                </c:pt>
                <c:pt idx="8">
                  <c:v>127.94</c:v>
                </c:pt>
                <c:pt idx="9">
                  <c:v>127.97</c:v>
                </c:pt>
                <c:pt idx="10">
                  <c:v>126.93</c:v>
                </c:pt>
                <c:pt idx="11">
                  <c:v>126.89</c:v>
                </c:pt>
                <c:pt idx="12">
                  <c:v>127</c:v>
                </c:pt>
                <c:pt idx="13">
                  <c:v>127.64</c:v>
                </c:pt>
                <c:pt idx="14">
                  <c:v>127.62</c:v>
                </c:pt>
                <c:pt idx="15">
                  <c:v>127.34</c:v>
                </c:pt>
                <c:pt idx="16">
                  <c:v>127.74</c:v>
                </c:pt>
                <c:pt idx="17">
                  <c:v>127.72</c:v>
                </c:pt>
                <c:pt idx="18">
                  <c:v>127.87</c:v>
                </c:pt>
                <c:pt idx="19">
                  <c:v>127.99</c:v>
                </c:pt>
                <c:pt idx="20">
                  <c:v>127.77</c:v>
                </c:pt>
                <c:pt idx="21">
                  <c:v>127.52</c:v>
                </c:pt>
                <c:pt idx="22">
                  <c:v>127.27</c:v>
                </c:pt>
                <c:pt idx="23">
                  <c:v>129.76</c:v>
                </c:pt>
                <c:pt idx="24">
                  <c:v>128.54</c:v>
                </c:pt>
                <c:pt idx="25">
                  <c:v>127.52</c:v>
                </c:pt>
                <c:pt idx="26">
                  <c:v>127.1</c:v>
                </c:pt>
                <c:pt idx="27">
                  <c:v>126.16</c:v>
                </c:pt>
                <c:pt idx="28">
                  <c:v>125.86</c:v>
                </c:pt>
                <c:pt idx="29">
                  <c:v>125.5</c:v>
                </c:pt>
                <c:pt idx="30">
                  <c:v>125.69</c:v>
                </c:pt>
                <c:pt idx="31">
                  <c:v>125.22</c:v>
                </c:pt>
                <c:pt idx="32">
                  <c:v>124.79</c:v>
                </c:pt>
                <c:pt idx="33">
                  <c:v>123.76</c:v>
                </c:pt>
                <c:pt idx="34">
                  <c:v>122.88</c:v>
                </c:pt>
                <c:pt idx="35">
                  <c:v>123.09</c:v>
                </c:pt>
                <c:pt idx="36">
                  <c:v>122.78</c:v>
                </c:pt>
                <c:pt idx="37">
                  <c:v>122.29</c:v>
                </c:pt>
                <c:pt idx="38">
                  <c:v>122.69</c:v>
                </c:pt>
                <c:pt idx="39">
                  <c:v>122.31</c:v>
                </c:pt>
                <c:pt idx="40">
                  <c:v>121.34</c:v>
                </c:pt>
                <c:pt idx="41">
                  <c:v>121.44</c:v>
                </c:pt>
                <c:pt idx="42">
                  <c:v>120.46</c:v>
                </c:pt>
                <c:pt idx="43">
                  <c:v>120.35</c:v>
                </c:pt>
                <c:pt idx="44">
                  <c:v>120.83</c:v>
                </c:pt>
                <c:pt idx="45">
                  <c:v>120.23</c:v>
                </c:pt>
                <c:pt idx="46">
                  <c:v>121.52</c:v>
                </c:pt>
                <c:pt idx="47">
                  <c:v>122.49</c:v>
                </c:pt>
                <c:pt idx="48">
                  <c:v>122.4</c:v>
                </c:pt>
                <c:pt idx="49">
                  <c:v>123.63</c:v>
                </c:pt>
                <c:pt idx="50">
                  <c:v>123.88</c:v>
                </c:pt>
                <c:pt idx="51">
                  <c:v>122.96</c:v>
                </c:pt>
                <c:pt idx="52">
                  <c:v>123.57</c:v>
                </c:pt>
                <c:pt idx="53">
                  <c:v>123.73</c:v>
                </c:pt>
                <c:pt idx="54">
                  <c:v>124.03</c:v>
                </c:pt>
                <c:pt idx="55">
                  <c:v>123.76</c:v>
                </c:pt>
                <c:pt idx="56">
                  <c:v>123.43</c:v>
                </c:pt>
                <c:pt idx="57">
                  <c:v>123.21</c:v>
                </c:pt>
                <c:pt idx="58">
                  <c:v>122.84</c:v>
                </c:pt>
                <c:pt idx="59">
                  <c:v>122.84</c:v>
                </c:pt>
                <c:pt idx="60">
                  <c:v>122.93</c:v>
                </c:pt>
                <c:pt idx="61">
                  <c:v>124.36</c:v>
                </c:pt>
                <c:pt idx="62">
                  <c:v>125.44</c:v>
                </c:pt>
                <c:pt idx="63">
                  <c:v>125.44</c:v>
                </c:pt>
                <c:pt idx="64">
                  <c:v>125.02</c:v>
                </c:pt>
                <c:pt idx="65">
                  <c:v>124.46</c:v>
                </c:pt>
                <c:pt idx="66">
                  <c:v>125.16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5-4931-B2FF-3C4D99DB6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79200"/>
        <c:axId val="94977408"/>
      </c:areaChart>
      <c:lineChart>
        <c:grouping val="standard"/>
        <c:varyColors val="0"/>
        <c:ser>
          <c:idx val="0"/>
          <c:order val="0"/>
          <c:tx>
            <c:strRef>
              <c:f>Main!$V$52</c:f>
              <c:strCache>
                <c:ptCount val="1"/>
                <c:pt idx="0">
                  <c:v>Corr: MSCI China Utilities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Main!$V$54:$V$120</c:f>
              <c:numCache>
                <c:formatCode>General</c:formatCode>
                <c:ptCount val="67"/>
                <c:pt idx="0">
                  <c:v>-0.25293574703448363</c:v>
                </c:pt>
                <c:pt idx="1">
                  <c:v>-0.2602174977296472</c:v>
                </c:pt>
                <c:pt idx="2">
                  <c:v>-0.25585355907929735</c:v>
                </c:pt>
                <c:pt idx="3">
                  <c:v>-0.25177002156520845</c:v>
                </c:pt>
                <c:pt idx="4">
                  <c:v>-0.23767237938921834</c:v>
                </c:pt>
                <c:pt idx="5">
                  <c:v>-0.22898202114395291</c:v>
                </c:pt>
                <c:pt idx="6">
                  <c:v>-0.24308499101126813</c:v>
                </c:pt>
                <c:pt idx="7">
                  <c:v>-0.26353570564178558</c:v>
                </c:pt>
                <c:pt idx="8">
                  <c:v>-0.28981996173985386</c:v>
                </c:pt>
                <c:pt idx="9">
                  <c:v>-0.29005828293262131</c:v>
                </c:pt>
                <c:pt idx="10">
                  <c:v>-0.27662085299054234</c:v>
                </c:pt>
                <c:pt idx="11">
                  <c:v>-0.28256787143186418</c:v>
                </c:pt>
                <c:pt idx="12">
                  <c:v>-0.28235494184453241</c:v>
                </c:pt>
                <c:pt idx="13">
                  <c:v>-0.29946039269634028</c:v>
                </c:pt>
                <c:pt idx="14">
                  <c:v>-0.28586219816447361</c:v>
                </c:pt>
                <c:pt idx="15">
                  <c:v>-0.29272537091378448</c:v>
                </c:pt>
                <c:pt idx="16">
                  <c:v>-0.28447829812171554</c:v>
                </c:pt>
                <c:pt idx="17">
                  <c:v>-0.27122015117532317</c:v>
                </c:pt>
                <c:pt idx="18">
                  <c:v>-0.25678901789058417</c:v>
                </c:pt>
                <c:pt idx="19">
                  <c:v>-0.22282810731297881</c:v>
                </c:pt>
                <c:pt idx="20">
                  <c:v>-0.23441306683405819</c:v>
                </c:pt>
                <c:pt idx="21">
                  <c:v>-0.23187264211784767</c:v>
                </c:pt>
                <c:pt idx="22">
                  <c:v>-0.24135733456533792</c:v>
                </c:pt>
                <c:pt idx="23">
                  <c:v>-0.17343082821563202</c:v>
                </c:pt>
                <c:pt idx="24">
                  <c:v>-0.21707966651171184</c:v>
                </c:pt>
                <c:pt idx="25">
                  <c:v>-0.21424581231412293</c:v>
                </c:pt>
                <c:pt idx="26">
                  <c:v>-0.20603726372778594</c:v>
                </c:pt>
                <c:pt idx="27">
                  <c:v>-0.20416222969384304</c:v>
                </c:pt>
                <c:pt idx="28">
                  <c:v>-0.18656343996845132</c:v>
                </c:pt>
                <c:pt idx="29">
                  <c:v>-0.21018988428598881</c:v>
                </c:pt>
                <c:pt idx="30">
                  <c:v>-0.20679739108898748</c:v>
                </c:pt>
                <c:pt idx="31">
                  <c:v>-0.19541689801888559</c:v>
                </c:pt>
                <c:pt idx="32">
                  <c:v>-0.19169362127954095</c:v>
                </c:pt>
                <c:pt idx="33">
                  <c:v>-0.13494424587153842</c:v>
                </c:pt>
                <c:pt idx="34">
                  <c:v>-0.14260301119711669</c:v>
                </c:pt>
                <c:pt idx="35">
                  <c:v>-0.15201585285399291</c:v>
                </c:pt>
                <c:pt idx="36">
                  <c:v>-0.21929080244911364</c:v>
                </c:pt>
                <c:pt idx="37">
                  <c:v>-0.19986526017683187</c:v>
                </c:pt>
                <c:pt idx="38">
                  <c:v>-0.17523249105094613</c:v>
                </c:pt>
                <c:pt idx="39">
                  <c:v>-9.6195240108054053E-2</c:v>
                </c:pt>
                <c:pt idx="40">
                  <c:v>-7.9194709904402527E-2</c:v>
                </c:pt>
                <c:pt idx="41">
                  <c:v>-8.117260851808844E-2</c:v>
                </c:pt>
                <c:pt idx="42">
                  <c:v>-0.12179733142061555</c:v>
                </c:pt>
                <c:pt idx="43">
                  <c:v>-0.1182142493561429</c:v>
                </c:pt>
                <c:pt idx="44">
                  <c:v>-0.13084815548243336</c:v>
                </c:pt>
                <c:pt idx="45">
                  <c:v>-0.13493180088893367</c:v>
                </c:pt>
                <c:pt idx="46">
                  <c:v>-0.12598399163516844</c:v>
                </c:pt>
                <c:pt idx="47">
                  <c:v>-0.11565291371950566</c:v>
                </c:pt>
                <c:pt idx="48">
                  <c:v>-9.0951783258476679E-2</c:v>
                </c:pt>
                <c:pt idx="49">
                  <c:v>-8.1091616175869977E-2</c:v>
                </c:pt>
                <c:pt idx="50">
                  <c:v>-4.287682281501224E-2</c:v>
                </c:pt>
                <c:pt idx="51">
                  <c:v>-1.1836366446330597E-2</c:v>
                </c:pt>
                <c:pt idx="52">
                  <c:v>-4.2195093274495346E-2</c:v>
                </c:pt>
                <c:pt idx="53">
                  <c:v>-0.1029820299871478</c:v>
                </c:pt>
                <c:pt idx="54">
                  <c:v>-8.7169076615102287E-2</c:v>
                </c:pt>
                <c:pt idx="55">
                  <c:v>-8.7281871052148616E-2</c:v>
                </c:pt>
                <c:pt idx="56">
                  <c:v>-5.9897668795457437E-2</c:v>
                </c:pt>
                <c:pt idx="57">
                  <c:v>-2.0912171354658268E-2</c:v>
                </c:pt>
                <c:pt idx="58">
                  <c:v>-3.2044091030502327E-2</c:v>
                </c:pt>
                <c:pt idx="59">
                  <c:v>2.4741324135225364E-2</c:v>
                </c:pt>
                <c:pt idx="60">
                  <c:v>1.6449321800982037E-2</c:v>
                </c:pt>
                <c:pt idx="61">
                  <c:v>7.0743191030282683E-4</c:v>
                </c:pt>
                <c:pt idx="62">
                  <c:v>-2.6504626484922342E-2</c:v>
                </c:pt>
                <c:pt idx="63">
                  <c:v>-2.4685354261394801E-2</c:v>
                </c:pt>
                <c:pt idx="64">
                  <c:v>-3.1365186222036733E-2</c:v>
                </c:pt>
                <c:pt idx="65">
                  <c:v>1.3267569407398366E-3</c:v>
                </c:pt>
                <c:pt idx="66">
                  <c:v>7.1442127684890168E-4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A5-4931-B2FF-3C4D99DB6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74336"/>
        <c:axId val="94975872"/>
      </c:lineChart>
      <c:dateAx>
        <c:axId val="9497433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4975872"/>
        <c:crosses val="autoZero"/>
        <c:auto val="1"/>
        <c:lblOffset val="100"/>
        <c:baseTimeUnit val="days"/>
        <c:majorUnit val="1"/>
      </c:dateAx>
      <c:valAx>
        <c:axId val="94975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974336"/>
        <c:crosses val="autoZero"/>
        <c:crossBetween val="between"/>
      </c:valAx>
      <c:valAx>
        <c:axId val="94977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4979200"/>
        <c:crosses val="max"/>
        <c:crossBetween val="between"/>
      </c:valAx>
      <c:dateAx>
        <c:axId val="9497920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497740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86"/>
          <c:h val="6.583909482363688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55"/>
          <c:h val="0.7433354521693567"/>
        </c:manualLayout>
      </c:layout>
      <c:areaChart>
        <c:grouping val="standard"/>
        <c:varyColors val="0"/>
        <c:ser>
          <c:idx val="2"/>
          <c:order val="1"/>
          <c:tx>
            <c:strRef>
              <c:f>Main!$BG$52</c:f>
              <c:strCache>
                <c:ptCount val="1"/>
                <c:pt idx="0">
                  <c:v>MSCI China SmallCap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Main!$BG$54:$BG$120</c:f>
              <c:numCache>
                <c:formatCode>General</c:formatCode>
                <c:ptCount val="67"/>
                <c:pt idx="0">
                  <c:v>1262.96</c:v>
                </c:pt>
                <c:pt idx="1">
                  <c:v>1264.3499999999999</c:v>
                </c:pt>
                <c:pt idx="2">
                  <c:v>1241.05</c:v>
                </c:pt>
                <c:pt idx="3">
                  <c:v>1257.6300000000001</c:v>
                </c:pt>
                <c:pt idx="4">
                  <c:v>1272.42</c:v>
                </c:pt>
                <c:pt idx="5">
                  <c:v>1293.25</c:v>
                </c:pt>
                <c:pt idx="6">
                  <c:v>1302.81</c:v>
                </c:pt>
                <c:pt idx="7">
                  <c:v>1312.25</c:v>
                </c:pt>
                <c:pt idx="8">
                  <c:v>1328.17</c:v>
                </c:pt>
                <c:pt idx="9">
                  <c:v>1331.47</c:v>
                </c:pt>
                <c:pt idx="10">
                  <c:v>1333.91</c:v>
                </c:pt>
                <c:pt idx="11">
                  <c:v>1325.83</c:v>
                </c:pt>
                <c:pt idx="12">
                  <c:v>1305.99</c:v>
                </c:pt>
                <c:pt idx="13">
                  <c:v>1306.05</c:v>
                </c:pt>
                <c:pt idx="14">
                  <c:v>1304.6300000000001</c:v>
                </c:pt>
                <c:pt idx="15">
                  <c:v>1328.35</c:v>
                </c:pt>
                <c:pt idx="16">
                  <c:v>1321.12</c:v>
                </c:pt>
                <c:pt idx="17">
                  <c:v>1327.66</c:v>
                </c:pt>
                <c:pt idx="18">
                  <c:v>1331.37</c:v>
                </c:pt>
                <c:pt idx="19">
                  <c:v>1326.55</c:v>
                </c:pt>
                <c:pt idx="20">
                  <c:v>1299.23</c:v>
                </c:pt>
                <c:pt idx="21">
                  <c:v>1315.18</c:v>
                </c:pt>
                <c:pt idx="22">
                  <c:v>1321.85</c:v>
                </c:pt>
                <c:pt idx="23">
                  <c:v>1291.81</c:v>
                </c:pt>
                <c:pt idx="24">
                  <c:v>1285.3599999999999</c:v>
                </c:pt>
                <c:pt idx="25">
                  <c:v>1300.29</c:v>
                </c:pt>
                <c:pt idx="26">
                  <c:v>1323.45</c:v>
                </c:pt>
                <c:pt idx="27">
                  <c:v>1340.57</c:v>
                </c:pt>
                <c:pt idx="28">
                  <c:v>1340.86</c:v>
                </c:pt>
                <c:pt idx="29">
                  <c:v>1306.3499999999999</c:v>
                </c:pt>
                <c:pt idx="30">
                  <c:v>1315.95</c:v>
                </c:pt>
                <c:pt idx="31">
                  <c:v>1351.4</c:v>
                </c:pt>
                <c:pt idx="32">
                  <c:v>1365.91</c:v>
                </c:pt>
                <c:pt idx="33">
                  <c:v>1393.08</c:v>
                </c:pt>
                <c:pt idx="34">
                  <c:v>1385.89</c:v>
                </c:pt>
                <c:pt idx="35">
                  <c:v>1398.24</c:v>
                </c:pt>
                <c:pt idx="36">
                  <c:v>1387.24</c:v>
                </c:pt>
                <c:pt idx="37">
                  <c:v>1440.39</c:v>
                </c:pt>
                <c:pt idx="38">
                  <c:v>1438.11</c:v>
                </c:pt>
                <c:pt idx="39">
                  <c:v>1445.57</c:v>
                </c:pt>
                <c:pt idx="40">
                  <c:v>1463.33</c:v>
                </c:pt>
                <c:pt idx="41">
                  <c:v>1468.46</c:v>
                </c:pt>
                <c:pt idx="42">
                  <c:v>1460.99</c:v>
                </c:pt>
                <c:pt idx="43">
                  <c:v>1453.48</c:v>
                </c:pt>
                <c:pt idx="44">
                  <c:v>1456.72</c:v>
                </c:pt>
                <c:pt idx="45">
                  <c:v>1465.35</c:v>
                </c:pt>
                <c:pt idx="46">
                  <c:v>1459.35</c:v>
                </c:pt>
                <c:pt idx="47">
                  <c:v>1459.79</c:v>
                </c:pt>
                <c:pt idx="48">
                  <c:v>1459.01</c:v>
                </c:pt>
                <c:pt idx="49">
                  <c:v>1463.2</c:v>
                </c:pt>
                <c:pt idx="50">
                  <c:v>1445.77</c:v>
                </c:pt>
                <c:pt idx="51">
                  <c:v>1457.52</c:v>
                </c:pt>
                <c:pt idx="52">
                  <c:v>1483.92</c:v>
                </c:pt>
                <c:pt idx="53">
                  <c:v>1478.3</c:v>
                </c:pt>
                <c:pt idx="54">
                  <c:v>1478.33</c:v>
                </c:pt>
                <c:pt idx="55">
                  <c:v>1471.38</c:v>
                </c:pt>
                <c:pt idx="56">
                  <c:v>1476.15</c:v>
                </c:pt>
                <c:pt idx="57">
                  <c:v>1478.39</c:v>
                </c:pt>
                <c:pt idx="58">
                  <c:v>1477.63</c:v>
                </c:pt>
                <c:pt idx="59">
                  <c:v>1461.73</c:v>
                </c:pt>
                <c:pt idx="60">
                  <c:v>1460.09</c:v>
                </c:pt>
                <c:pt idx="61">
                  <c:v>1451.73</c:v>
                </c:pt>
                <c:pt idx="62">
                  <c:v>1447.24</c:v>
                </c:pt>
                <c:pt idx="63">
                  <c:v>1435.49</c:v>
                </c:pt>
                <c:pt idx="64">
                  <c:v>1436.38</c:v>
                </c:pt>
                <c:pt idx="65">
                  <c:v>1428.26</c:v>
                </c:pt>
                <c:pt idx="66">
                  <c:v>1423.29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58-4349-BC2A-E1E7D4B4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19392"/>
        <c:axId val="95017600"/>
      </c:areaChart>
      <c:lineChart>
        <c:grouping val="standard"/>
        <c:varyColors val="0"/>
        <c:ser>
          <c:idx val="0"/>
          <c:order val="0"/>
          <c:tx>
            <c:strRef>
              <c:f>Main!$W$52</c:f>
              <c:strCache>
                <c:ptCount val="1"/>
                <c:pt idx="0">
                  <c:v>Corr: MSCI China SmallCap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Main!$W$54:$W$120</c:f>
              <c:numCache>
                <c:formatCode>General</c:formatCode>
                <c:ptCount val="67"/>
                <c:pt idx="0">
                  <c:v>0.84205578676572368</c:v>
                </c:pt>
                <c:pt idx="1">
                  <c:v>0.84269006536717128</c:v>
                </c:pt>
                <c:pt idx="2">
                  <c:v>0.83109235091803757</c:v>
                </c:pt>
                <c:pt idx="3">
                  <c:v>0.83567695644196449</c:v>
                </c:pt>
                <c:pt idx="4">
                  <c:v>0.83406181492139908</c:v>
                </c:pt>
                <c:pt idx="5">
                  <c:v>0.82998030033329251</c:v>
                </c:pt>
                <c:pt idx="6">
                  <c:v>0.83258648194347107</c:v>
                </c:pt>
                <c:pt idx="7">
                  <c:v>0.82953737651803705</c:v>
                </c:pt>
                <c:pt idx="8">
                  <c:v>0.82941942042968775</c:v>
                </c:pt>
                <c:pt idx="9">
                  <c:v>0.83003396898872772</c:v>
                </c:pt>
                <c:pt idx="10">
                  <c:v>0.83293895158670872</c:v>
                </c:pt>
                <c:pt idx="11">
                  <c:v>0.82656448073729227</c:v>
                </c:pt>
                <c:pt idx="12">
                  <c:v>0.8410378330546211</c:v>
                </c:pt>
                <c:pt idx="13">
                  <c:v>0.8486337501852943</c:v>
                </c:pt>
                <c:pt idx="14">
                  <c:v>0.85011985673301671</c:v>
                </c:pt>
                <c:pt idx="15">
                  <c:v>0.85091967679411351</c:v>
                </c:pt>
                <c:pt idx="16">
                  <c:v>0.84427572963314301</c:v>
                </c:pt>
                <c:pt idx="17">
                  <c:v>0.84631792174733989</c:v>
                </c:pt>
                <c:pt idx="18">
                  <c:v>0.84765130164176106</c:v>
                </c:pt>
                <c:pt idx="19">
                  <c:v>0.85033739541356279</c:v>
                </c:pt>
                <c:pt idx="20">
                  <c:v>0.8463046163842165</c:v>
                </c:pt>
                <c:pt idx="21">
                  <c:v>0.84432419936742398</c:v>
                </c:pt>
                <c:pt idx="22">
                  <c:v>0.845569832781358</c:v>
                </c:pt>
                <c:pt idx="23">
                  <c:v>0.83681691605472164</c:v>
                </c:pt>
                <c:pt idx="24">
                  <c:v>0.83202623928067565</c:v>
                </c:pt>
                <c:pt idx="25">
                  <c:v>0.83567708562015741</c:v>
                </c:pt>
                <c:pt idx="26">
                  <c:v>0.8292674640166563</c:v>
                </c:pt>
                <c:pt idx="27">
                  <c:v>0.82982538167979758</c:v>
                </c:pt>
                <c:pt idx="28">
                  <c:v>0.83446519360321902</c:v>
                </c:pt>
                <c:pt idx="29">
                  <c:v>0.82053816474610675</c:v>
                </c:pt>
                <c:pt idx="30">
                  <c:v>0.82517113330211067</c:v>
                </c:pt>
                <c:pt idx="31">
                  <c:v>0.80422968050809707</c:v>
                </c:pt>
                <c:pt idx="32">
                  <c:v>0.80610717613048699</c:v>
                </c:pt>
                <c:pt idx="33">
                  <c:v>0.7863964139763151</c:v>
                </c:pt>
                <c:pt idx="34">
                  <c:v>0.78664973077500033</c:v>
                </c:pt>
                <c:pt idx="35">
                  <c:v>0.78474352069285436</c:v>
                </c:pt>
                <c:pt idx="36">
                  <c:v>0.79655111337849804</c:v>
                </c:pt>
                <c:pt idx="37">
                  <c:v>0.74002043022733721</c:v>
                </c:pt>
                <c:pt idx="38">
                  <c:v>0.74880730688828434</c:v>
                </c:pt>
                <c:pt idx="39">
                  <c:v>0.78290244752951599</c:v>
                </c:pt>
                <c:pt idx="40">
                  <c:v>0.78678690788112859</c:v>
                </c:pt>
                <c:pt idx="41">
                  <c:v>0.79069582397727878</c:v>
                </c:pt>
                <c:pt idx="42">
                  <c:v>0.78303729913962417</c:v>
                </c:pt>
                <c:pt idx="43">
                  <c:v>0.78247101268788877</c:v>
                </c:pt>
                <c:pt idx="44">
                  <c:v>0.78420281145712445</c:v>
                </c:pt>
                <c:pt idx="45">
                  <c:v>0.78969246306005914</c:v>
                </c:pt>
                <c:pt idx="46">
                  <c:v>0.78861870685930824</c:v>
                </c:pt>
                <c:pt idx="47">
                  <c:v>0.79285027097690131</c:v>
                </c:pt>
                <c:pt idx="48">
                  <c:v>0.82088230558313091</c:v>
                </c:pt>
                <c:pt idx="49">
                  <c:v>0.8235299590808064</c:v>
                </c:pt>
                <c:pt idx="50">
                  <c:v>0.82223442174100048</c:v>
                </c:pt>
                <c:pt idx="51">
                  <c:v>0.81932630950719709</c:v>
                </c:pt>
                <c:pt idx="52">
                  <c:v>0.83518489990781486</c:v>
                </c:pt>
                <c:pt idx="53">
                  <c:v>0.84294225031102599</c:v>
                </c:pt>
                <c:pt idx="54">
                  <c:v>0.8446935927284388</c:v>
                </c:pt>
                <c:pt idx="55">
                  <c:v>0.84203338836790464</c:v>
                </c:pt>
                <c:pt idx="56">
                  <c:v>0.84053075233478147</c:v>
                </c:pt>
                <c:pt idx="57">
                  <c:v>0.84387946614680664</c:v>
                </c:pt>
                <c:pt idx="58">
                  <c:v>0.85099065496823745</c:v>
                </c:pt>
                <c:pt idx="59">
                  <c:v>0.8528491217614047</c:v>
                </c:pt>
                <c:pt idx="60">
                  <c:v>0.8567231654702484</c:v>
                </c:pt>
                <c:pt idx="61">
                  <c:v>0.85810760597278546</c:v>
                </c:pt>
                <c:pt idx="62">
                  <c:v>0.86378367906140141</c:v>
                </c:pt>
                <c:pt idx="63">
                  <c:v>0.86464447640770759</c:v>
                </c:pt>
                <c:pt idx="64">
                  <c:v>0.86637574359573188</c:v>
                </c:pt>
                <c:pt idx="65">
                  <c:v>0.87160611723371861</c:v>
                </c:pt>
                <c:pt idx="66">
                  <c:v>0.87729022791000433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58-4349-BC2A-E1E7D4B4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014272"/>
        <c:axId val="95016064"/>
      </c:lineChart>
      <c:dateAx>
        <c:axId val="950142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016064"/>
        <c:crosses val="autoZero"/>
        <c:auto val="1"/>
        <c:lblOffset val="100"/>
        <c:baseTimeUnit val="days"/>
        <c:majorUnit val="1"/>
      </c:dateAx>
      <c:valAx>
        <c:axId val="950160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5014272"/>
        <c:crosses val="autoZero"/>
        <c:crossBetween val="between"/>
      </c:valAx>
      <c:valAx>
        <c:axId val="9501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5019392"/>
        <c:crosses val="max"/>
        <c:crossBetween val="between"/>
      </c:valAx>
      <c:dateAx>
        <c:axId val="9501939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50176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53"/>
          <c:h val="6.583909482363693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77"/>
          <c:h val="0.74333545216935693"/>
        </c:manualLayout>
      </c:layout>
      <c:areaChart>
        <c:grouping val="standard"/>
        <c:varyColors val="0"/>
        <c:ser>
          <c:idx val="2"/>
          <c:order val="1"/>
          <c:tx>
            <c:strRef>
              <c:f>Main!$BH$52</c:f>
              <c:strCache>
                <c:ptCount val="1"/>
                <c:pt idx="0">
                  <c:v>MSCI China MidCap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Main!$BH$54:$BH$120</c:f>
              <c:numCache>
                <c:formatCode>General</c:formatCode>
                <c:ptCount val="67"/>
                <c:pt idx="0">
                  <c:v>1506.14</c:v>
                </c:pt>
                <c:pt idx="1">
                  <c:v>1503.11</c:v>
                </c:pt>
                <c:pt idx="2">
                  <c:v>1472.7</c:v>
                </c:pt>
                <c:pt idx="3">
                  <c:v>1488.58</c:v>
                </c:pt>
                <c:pt idx="4">
                  <c:v>1526.16</c:v>
                </c:pt>
                <c:pt idx="5">
                  <c:v>1560.49</c:v>
                </c:pt>
                <c:pt idx="6">
                  <c:v>1564.9</c:v>
                </c:pt>
                <c:pt idx="7">
                  <c:v>1597.84</c:v>
                </c:pt>
                <c:pt idx="8">
                  <c:v>1615.78</c:v>
                </c:pt>
                <c:pt idx="9">
                  <c:v>1609.35</c:v>
                </c:pt>
                <c:pt idx="10">
                  <c:v>1620.29</c:v>
                </c:pt>
                <c:pt idx="11">
                  <c:v>1605.2</c:v>
                </c:pt>
                <c:pt idx="12">
                  <c:v>1580.45</c:v>
                </c:pt>
                <c:pt idx="13">
                  <c:v>1579.83</c:v>
                </c:pt>
                <c:pt idx="14">
                  <c:v>1569.61</c:v>
                </c:pt>
                <c:pt idx="15">
                  <c:v>1590.3</c:v>
                </c:pt>
                <c:pt idx="16">
                  <c:v>1585.03</c:v>
                </c:pt>
                <c:pt idx="17">
                  <c:v>1603.84</c:v>
                </c:pt>
                <c:pt idx="18">
                  <c:v>1615.5</c:v>
                </c:pt>
                <c:pt idx="19">
                  <c:v>1605.83</c:v>
                </c:pt>
                <c:pt idx="20">
                  <c:v>1576.56</c:v>
                </c:pt>
                <c:pt idx="21">
                  <c:v>1592.16</c:v>
                </c:pt>
                <c:pt idx="22">
                  <c:v>1600.58</c:v>
                </c:pt>
                <c:pt idx="23">
                  <c:v>1556.77</c:v>
                </c:pt>
                <c:pt idx="24">
                  <c:v>1542.72</c:v>
                </c:pt>
                <c:pt idx="25">
                  <c:v>1557.81</c:v>
                </c:pt>
                <c:pt idx="26">
                  <c:v>1607.37</c:v>
                </c:pt>
                <c:pt idx="27">
                  <c:v>1647.79</c:v>
                </c:pt>
                <c:pt idx="28">
                  <c:v>1650.82</c:v>
                </c:pt>
                <c:pt idx="29">
                  <c:v>1589.06</c:v>
                </c:pt>
                <c:pt idx="30">
                  <c:v>1608.22</c:v>
                </c:pt>
                <c:pt idx="31">
                  <c:v>1669.6</c:v>
                </c:pt>
                <c:pt idx="32">
                  <c:v>1698.79</c:v>
                </c:pt>
                <c:pt idx="33">
                  <c:v>1737.97</c:v>
                </c:pt>
                <c:pt idx="34">
                  <c:v>1727.68</c:v>
                </c:pt>
                <c:pt idx="35">
                  <c:v>1738.19</c:v>
                </c:pt>
                <c:pt idx="36">
                  <c:v>1729.86</c:v>
                </c:pt>
                <c:pt idx="37">
                  <c:v>1790.72</c:v>
                </c:pt>
                <c:pt idx="38">
                  <c:v>1791.55</c:v>
                </c:pt>
                <c:pt idx="39">
                  <c:v>1803.21</c:v>
                </c:pt>
                <c:pt idx="40">
                  <c:v>1820.11</c:v>
                </c:pt>
                <c:pt idx="41">
                  <c:v>1832.57</c:v>
                </c:pt>
                <c:pt idx="42">
                  <c:v>1824.99</c:v>
                </c:pt>
                <c:pt idx="43">
                  <c:v>1807.77</c:v>
                </c:pt>
                <c:pt idx="44">
                  <c:v>1826.9</c:v>
                </c:pt>
                <c:pt idx="45">
                  <c:v>1837.1</c:v>
                </c:pt>
                <c:pt idx="46">
                  <c:v>1843.7</c:v>
                </c:pt>
                <c:pt idx="47">
                  <c:v>1844.07</c:v>
                </c:pt>
                <c:pt idx="48">
                  <c:v>1809.91</c:v>
                </c:pt>
                <c:pt idx="49">
                  <c:v>1837</c:v>
                </c:pt>
                <c:pt idx="50">
                  <c:v>1791.31</c:v>
                </c:pt>
                <c:pt idx="51">
                  <c:v>1804.05</c:v>
                </c:pt>
                <c:pt idx="52">
                  <c:v>1819.86</c:v>
                </c:pt>
                <c:pt idx="53">
                  <c:v>1799.29</c:v>
                </c:pt>
                <c:pt idx="54">
                  <c:v>1796.51</c:v>
                </c:pt>
                <c:pt idx="55">
                  <c:v>1790.99</c:v>
                </c:pt>
                <c:pt idx="56">
                  <c:v>1800.67</c:v>
                </c:pt>
                <c:pt idx="57">
                  <c:v>1801.21</c:v>
                </c:pt>
                <c:pt idx="58">
                  <c:v>1787.32</c:v>
                </c:pt>
                <c:pt idx="59">
                  <c:v>1778.81</c:v>
                </c:pt>
                <c:pt idx="60">
                  <c:v>1783.26</c:v>
                </c:pt>
                <c:pt idx="61">
                  <c:v>1782.02</c:v>
                </c:pt>
                <c:pt idx="62">
                  <c:v>1792.06</c:v>
                </c:pt>
                <c:pt idx="63">
                  <c:v>1768.99</c:v>
                </c:pt>
                <c:pt idx="64">
                  <c:v>1769.18</c:v>
                </c:pt>
                <c:pt idx="65">
                  <c:v>1754.65</c:v>
                </c:pt>
                <c:pt idx="66">
                  <c:v>1751.65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02-4C6B-87B6-E8CE3AA5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78112"/>
        <c:axId val="95176576"/>
      </c:areaChart>
      <c:lineChart>
        <c:grouping val="standard"/>
        <c:varyColors val="0"/>
        <c:ser>
          <c:idx val="0"/>
          <c:order val="0"/>
          <c:tx>
            <c:strRef>
              <c:f>Main!$X$52</c:f>
              <c:strCache>
                <c:ptCount val="1"/>
                <c:pt idx="0">
                  <c:v>Corr: MSCI China MidCap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Main!$X$54:$X$120</c:f>
              <c:numCache>
                <c:formatCode>General</c:formatCode>
                <c:ptCount val="67"/>
                <c:pt idx="0">
                  <c:v>0.86835691999410425</c:v>
                </c:pt>
                <c:pt idx="1">
                  <c:v>0.86818727925103012</c:v>
                </c:pt>
                <c:pt idx="2">
                  <c:v>0.86303952911051085</c:v>
                </c:pt>
                <c:pt idx="3">
                  <c:v>0.86584858289876321</c:v>
                </c:pt>
                <c:pt idx="4">
                  <c:v>0.86968452637061611</c:v>
                </c:pt>
                <c:pt idx="5">
                  <c:v>0.86593900209261587</c:v>
                </c:pt>
                <c:pt idx="6">
                  <c:v>0.8658463184609223</c:v>
                </c:pt>
                <c:pt idx="7">
                  <c:v>0.86524734460775887</c:v>
                </c:pt>
                <c:pt idx="8">
                  <c:v>0.86924348642957672</c:v>
                </c:pt>
                <c:pt idx="9">
                  <c:v>0.87545080192191649</c:v>
                </c:pt>
                <c:pt idx="10">
                  <c:v>0.87462073617856984</c:v>
                </c:pt>
                <c:pt idx="11">
                  <c:v>0.87418018422619304</c:v>
                </c:pt>
                <c:pt idx="12">
                  <c:v>0.88427838860226415</c:v>
                </c:pt>
                <c:pt idx="13">
                  <c:v>0.89325966490106401</c:v>
                </c:pt>
                <c:pt idx="14">
                  <c:v>0.89659188828114911</c:v>
                </c:pt>
                <c:pt idx="15">
                  <c:v>0.8938346192155523</c:v>
                </c:pt>
                <c:pt idx="16">
                  <c:v>0.88641534986029191</c:v>
                </c:pt>
                <c:pt idx="17">
                  <c:v>0.88667296047525568</c:v>
                </c:pt>
                <c:pt idx="18">
                  <c:v>0.88948953161031419</c:v>
                </c:pt>
                <c:pt idx="19">
                  <c:v>0.88978073126515012</c:v>
                </c:pt>
                <c:pt idx="20">
                  <c:v>0.88658643555537131</c:v>
                </c:pt>
                <c:pt idx="21">
                  <c:v>0.88578753726942927</c:v>
                </c:pt>
                <c:pt idx="22">
                  <c:v>0.88695819226410322</c:v>
                </c:pt>
                <c:pt idx="23">
                  <c:v>0.8799877978306162</c:v>
                </c:pt>
                <c:pt idx="24">
                  <c:v>0.87870923409932733</c:v>
                </c:pt>
                <c:pt idx="25">
                  <c:v>0.87965533863735423</c:v>
                </c:pt>
                <c:pt idx="26">
                  <c:v>0.87738647541470183</c:v>
                </c:pt>
                <c:pt idx="27">
                  <c:v>0.87411946450588751</c:v>
                </c:pt>
                <c:pt idx="28">
                  <c:v>0.87665304722180348</c:v>
                </c:pt>
                <c:pt idx="29">
                  <c:v>0.87686406049762855</c:v>
                </c:pt>
                <c:pt idx="30">
                  <c:v>0.88570249389111966</c:v>
                </c:pt>
                <c:pt idx="31">
                  <c:v>0.87435320581933818</c:v>
                </c:pt>
                <c:pt idx="32">
                  <c:v>0.88054525910546333</c:v>
                </c:pt>
                <c:pt idx="33">
                  <c:v>0.87160005060874413</c:v>
                </c:pt>
                <c:pt idx="34">
                  <c:v>0.87213804017926821</c:v>
                </c:pt>
                <c:pt idx="35">
                  <c:v>0.87885532405971956</c:v>
                </c:pt>
                <c:pt idx="36">
                  <c:v>0.89138922447369862</c:v>
                </c:pt>
                <c:pt idx="37">
                  <c:v>0.87319845174966382</c:v>
                </c:pt>
                <c:pt idx="38">
                  <c:v>0.87668961034956816</c:v>
                </c:pt>
                <c:pt idx="39">
                  <c:v>0.89084756793294628</c:v>
                </c:pt>
                <c:pt idx="40">
                  <c:v>0.89381371973832224</c:v>
                </c:pt>
                <c:pt idx="41">
                  <c:v>0.89555472383312007</c:v>
                </c:pt>
                <c:pt idx="42">
                  <c:v>0.90021750323690553</c:v>
                </c:pt>
                <c:pt idx="43">
                  <c:v>0.90050726380701451</c:v>
                </c:pt>
                <c:pt idx="44">
                  <c:v>0.89810429303171813</c:v>
                </c:pt>
                <c:pt idx="45">
                  <c:v>0.90173330760731263</c:v>
                </c:pt>
                <c:pt idx="46">
                  <c:v>0.90873452127973575</c:v>
                </c:pt>
                <c:pt idx="47">
                  <c:v>0.9148376413267858</c:v>
                </c:pt>
                <c:pt idx="48">
                  <c:v>0.91079203232514072</c:v>
                </c:pt>
                <c:pt idx="49">
                  <c:v>0.93676575028939635</c:v>
                </c:pt>
                <c:pt idx="50">
                  <c:v>0.9391202303987487</c:v>
                </c:pt>
                <c:pt idx="51">
                  <c:v>0.93852882586938624</c:v>
                </c:pt>
                <c:pt idx="52">
                  <c:v>0.93661867778993868</c:v>
                </c:pt>
                <c:pt idx="53">
                  <c:v>0.93848019183483655</c:v>
                </c:pt>
                <c:pt idx="54">
                  <c:v>0.93697996833853581</c:v>
                </c:pt>
                <c:pt idx="55">
                  <c:v>0.9370342194569834</c:v>
                </c:pt>
                <c:pt idx="56">
                  <c:v>0.93446677339851991</c:v>
                </c:pt>
                <c:pt idx="57">
                  <c:v>0.93548333331326927</c:v>
                </c:pt>
                <c:pt idx="58">
                  <c:v>0.93112773792595749</c:v>
                </c:pt>
                <c:pt idx="59">
                  <c:v>0.92981212525316204</c:v>
                </c:pt>
                <c:pt idx="60">
                  <c:v>0.93088721740009117</c:v>
                </c:pt>
                <c:pt idx="61">
                  <c:v>0.9324502205896128</c:v>
                </c:pt>
                <c:pt idx="62">
                  <c:v>0.93251198412890912</c:v>
                </c:pt>
                <c:pt idx="63">
                  <c:v>0.93162777523083695</c:v>
                </c:pt>
                <c:pt idx="64">
                  <c:v>0.93282391779105711</c:v>
                </c:pt>
                <c:pt idx="65">
                  <c:v>0.93501145329040392</c:v>
                </c:pt>
                <c:pt idx="66">
                  <c:v>0.93829981436476873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302-4C6B-87B6-E8CE3AA5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73248"/>
        <c:axId val="95175040"/>
      </c:lineChart>
      <c:dateAx>
        <c:axId val="951732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175040"/>
        <c:crosses val="autoZero"/>
        <c:auto val="1"/>
        <c:lblOffset val="100"/>
        <c:baseTimeUnit val="days"/>
        <c:majorUnit val="1"/>
      </c:dateAx>
      <c:valAx>
        <c:axId val="951750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5173248"/>
        <c:crosses val="autoZero"/>
        <c:crossBetween val="between"/>
      </c:valAx>
      <c:valAx>
        <c:axId val="9517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5178112"/>
        <c:crosses val="max"/>
        <c:crossBetween val="between"/>
      </c:valAx>
      <c:dateAx>
        <c:axId val="9517811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517657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31"/>
          <c:h val="6.5839094823636979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99"/>
          <c:h val="0.74333545216935715"/>
        </c:manualLayout>
      </c:layout>
      <c:areaChart>
        <c:grouping val="standard"/>
        <c:varyColors val="0"/>
        <c:ser>
          <c:idx val="2"/>
          <c:order val="1"/>
          <c:tx>
            <c:strRef>
              <c:f>Main!$BI$52</c:f>
              <c:strCache>
                <c:ptCount val="1"/>
                <c:pt idx="0">
                  <c:v>MSCI China largeCap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Main!$BI$54:$BI$120</c:f>
              <c:numCache>
                <c:formatCode>General</c:formatCode>
                <c:ptCount val="67"/>
                <c:pt idx="0">
                  <c:v>1488.41</c:v>
                </c:pt>
                <c:pt idx="1">
                  <c:v>1489.74</c:v>
                </c:pt>
                <c:pt idx="2">
                  <c:v>1467.16</c:v>
                </c:pt>
                <c:pt idx="3">
                  <c:v>1470.75</c:v>
                </c:pt>
                <c:pt idx="4">
                  <c:v>1475.23</c:v>
                </c:pt>
                <c:pt idx="5">
                  <c:v>1505.09</c:v>
                </c:pt>
                <c:pt idx="6">
                  <c:v>1518.58</c:v>
                </c:pt>
                <c:pt idx="7">
                  <c:v>1528.01</c:v>
                </c:pt>
                <c:pt idx="8">
                  <c:v>1545.35</c:v>
                </c:pt>
                <c:pt idx="9">
                  <c:v>1553.23</c:v>
                </c:pt>
                <c:pt idx="10">
                  <c:v>1568.01</c:v>
                </c:pt>
                <c:pt idx="11">
                  <c:v>1542.08</c:v>
                </c:pt>
                <c:pt idx="12">
                  <c:v>1520.87</c:v>
                </c:pt>
                <c:pt idx="13">
                  <c:v>1521.67</c:v>
                </c:pt>
                <c:pt idx="14">
                  <c:v>1514.75</c:v>
                </c:pt>
                <c:pt idx="15">
                  <c:v>1532</c:v>
                </c:pt>
                <c:pt idx="16">
                  <c:v>1533.42</c:v>
                </c:pt>
                <c:pt idx="17">
                  <c:v>1544.81</c:v>
                </c:pt>
                <c:pt idx="18">
                  <c:v>1547.82</c:v>
                </c:pt>
                <c:pt idx="19">
                  <c:v>1547.63</c:v>
                </c:pt>
                <c:pt idx="20">
                  <c:v>1528.98</c:v>
                </c:pt>
                <c:pt idx="21">
                  <c:v>1552.99</c:v>
                </c:pt>
                <c:pt idx="22">
                  <c:v>1560.21</c:v>
                </c:pt>
                <c:pt idx="23">
                  <c:v>1535.06</c:v>
                </c:pt>
                <c:pt idx="24">
                  <c:v>1519.77</c:v>
                </c:pt>
                <c:pt idx="25">
                  <c:v>1522.94</c:v>
                </c:pt>
                <c:pt idx="26">
                  <c:v>1544.89</c:v>
                </c:pt>
                <c:pt idx="27">
                  <c:v>1565.47</c:v>
                </c:pt>
                <c:pt idx="28">
                  <c:v>1564.55</c:v>
                </c:pt>
                <c:pt idx="29">
                  <c:v>1533.35</c:v>
                </c:pt>
                <c:pt idx="30">
                  <c:v>1528.6</c:v>
                </c:pt>
                <c:pt idx="31">
                  <c:v>1572.13</c:v>
                </c:pt>
                <c:pt idx="32">
                  <c:v>1580.84</c:v>
                </c:pt>
                <c:pt idx="33">
                  <c:v>1621.61</c:v>
                </c:pt>
                <c:pt idx="34">
                  <c:v>1620.56</c:v>
                </c:pt>
                <c:pt idx="35">
                  <c:v>1642.52</c:v>
                </c:pt>
                <c:pt idx="36">
                  <c:v>1634.51</c:v>
                </c:pt>
                <c:pt idx="37">
                  <c:v>1684.88</c:v>
                </c:pt>
                <c:pt idx="38">
                  <c:v>1685.03</c:v>
                </c:pt>
                <c:pt idx="39">
                  <c:v>1696.76</c:v>
                </c:pt>
                <c:pt idx="40">
                  <c:v>1701.87</c:v>
                </c:pt>
                <c:pt idx="41">
                  <c:v>1722.22</c:v>
                </c:pt>
                <c:pt idx="42">
                  <c:v>1710.95</c:v>
                </c:pt>
                <c:pt idx="43">
                  <c:v>1703.96</c:v>
                </c:pt>
                <c:pt idx="44">
                  <c:v>1727.33</c:v>
                </c:pt>
                <c:pt idx="45">
                  <c:v>1724.49</c:v>
                </c:pt>
                <c:pt idx="46">
                  <c:v>1713.32</c:v>
                </c:pt>
                <c:pt idx="47">
                  <c:v>1704.8</c:v>
                </c:pt>
                <c:pt idx="48">
                  <c:v>1668.62</c:v>
                </c:pt>
                <c:pt idx="49">
                  <c:v>1651.7</c:v>
                </c:pt>
                <c:pt idx="50">
                  <c:v>1632.46</c:v>
                </c:pt>
                <c:pt idx="51">
                  <c:v>1653.47</c:v>
                </c:pt>
                <c:pt idx="52">
                  <c:v>1668.79</c:v>
                </c:pt>
                <c:pt idx="53">
                  <c:v>1664.08</c:v>
                </c:pt>
                <c:pt idx="54">
                  <c:v>1670.49</c:v>
                </c:pt>
                <c:pt idx="55">
                  <c:v>1666.55</c:v>
                </c:pt>
                <c:pt idx="56">
                  <c:v>1682.12</c:v>
                </c:pt>
                <c:pt idx="57">
                  <c:v>1684.21</c:v>
                </c:pt>
                <c:pt idx="58">
                  <c:v>1686.49</c:v>
                </c:pt>
                <c:pt idx="59">
                  <c:v>1690.46</c:v>
                </c:pt>
                <c:pt idx="60">
                  <c:v>1695.86</c:v>
                </c:pt>
                <c:pt idx="61">
                  <c:v>1689.48</c:v>
                </c:pt>
                <c:pt idx="62">
                  <c:v>1711.94</c:v>
                </c:pt>
                <c:pt idx="63">
                  <c:v>1688.95</c:v>
                </c:pt>
                <c:pt idx="64">
                  <c:v>1681.56</c:v>
                </c:pt>
                <c:pt idx="65">
                  <c:v>1665.02</c:v>
                </c:pt>
                <c:pt idx="66">
                  <c:v>1660.18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8A-43B4-84F4-D1D8AABE6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13824"/>
        <c:axId val="95212288"/>
      </c:areaChart>
      <c:lineChart>
        <c:grouping val="standard"/>
        <c:varyColors val="0"/>
        <c:ser>
          <c:idx val="0"/>
          <c:order val="0"/>
          <c:tx>
            <c:strRef>
              <c:f>Main!$Y$52</c:f>
              <c:strCache>
                <c:ptCount val="1"/>
                <c:pt idx="0">
                  <c:v>Corr: MSCI China largeCap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Main!$Y$54:$Y$120</c:f>
              <c:numCache>
                <c:formatCode>General</c:formatCode>
                <c:ptCount val="67"/>
                <c:pt idx="0">
                  <c:v>0.91704707387817508</c:v>
                </c:pt>
                <c:pt idx="1">
                  <c:v>0.91740776992180639</c:v>
                </c:pt>
                <c:pt idx="2">
                  <c:v>0.91166808635382546</c:v>
                </c:pt>
                <c:pt idx="3">
                  <c:v>0.91524565944501202</c:v>
                </c:pt>
                <c:pt idx="4">
                  <c:v>0.91761910695498639</c:v>
                </c:pt>
                <c:pt idx="5">
                  <c:v>0.91532104300599204</c:v>
                </c:pt>
                <c:pt idx="6">
                  <c:v>0.91906401923291015</c:v>
                </c:pt>
                <c:pt idx="7">
                  <c:v>0.92146654194391187</c:v>
                </c:pt>
                <c:pt idx="8">
                  <c:v>0.92245108521390351</c:v>
                </c:pt>
                <c:pt idx="9">
                  <c:v>0.92234371742449506</c:v>
                </c:pt>
                <c:pt idx="10">
                  <c:v>0.92066640816719914</c:v>
                </c:pt>
                <c:pt idx="11">
                  <c:v>0.91878044003467663</c:v>
                </c:pt>
                <c:pt idx="12">
                  <c:v>0.93251331909498969</c:v>
                </c:pt>
                <c:pt idx="13">
                  <c:v>0.93926851251893695</c:v>
                </c:pt>
                <c:pt idx="14">
                  <c:v>0.93823854133041695</c:v>
                </c:pt>
                <c:pt idx="15">
                  <c:v>0.93670491947851964</c:v>
                </c:pt>
                <c:pt idx="16">
                  <c:v>0.93869611880227133</c:v>
                </c:pt>
                <c:pt idx="17">
                  <c:v>0.94065501133746321</c:v>
                </c:pt>
                <c:pt idx="18">
                  <c:v>0.94138230110894527</c:v>
                </c:pt>
                <c:pt idx="19">
                  <c:v>0.94295140880225958</c:v>
                </c:pt>
                <c:pt idx="20">
                  <c:v>0.94364298038447492</c:v>
                </c:pt>
                <c:pt idx="21">
                  <c:v>0.94173876727089934</c:v>
                </c:pt>
                <c:pt idx="22">
                  <c:v>0.94068431112815554</c:v>
                </c:pt>
                <c:pt idx="23">
                  <c:v>0.93901463736731139</c:v>
                </c:pt>
                <c:pt idx="24">
                  <c:v>0.93826309767077221</c:v>
                </c:pt>
                <c:pt idx="25">
                  <c:v>0.93790962633840291</c:v>
                </c:pt>
                <c:pt idx="26">
                  <c:v>0.93647330700773757</c:v>
                </c:pt>
                <c:pt idx="27">
                  <c:v>0.93792040426423884</c:v>
                </c:pt>
                <c:pt idx="28">
                  <c:v>0.94086293269076049</c:v>
                </c:pt>
                <c:pt idx="29">
                  <c:v>0.93706244104019876</c:v>
                </c:pt>
                <c:pt idx="30">
                  <c:v>0.93734871196464453</c:v>
                </c:pt>
                <c:pt idx="31">
                  <c:v>0.92940422215765639</c:v>
                </c:pt>
                <c:pt idx="32">
                  <c:v>0.92916359367823365</c:v>
                </c:pt>
                <c:pt idx="33">
                  <c:v>0.92357138011759798</c:v>
                </c:pt>
                <c:pt idx="34">
                  <c:v>0.92375045537489264</c:v>
                </c:pt>
                <c:pt idx="35">
                  <c:v>0.92020468622896567</c:v>
                </c:pt>
                <c:pt idx="36">
                  <c:v>0.92957642982147981</c:v>
                </c:pt>
                <c:pt idx="37">
                  <c:v>0.91904010189855179</c:v>
                </c:pt>
                <c:pt idx="38">
                  <c:v>0.9217289855924391</c:v>
                </c:pt>
                <c:pt idx="39">
                  <c:v>0.93123936546992037</c:v>
                </c:pt>
                <c:pt idx="40">
                  <c:v>0.93153784494500269</c:v>
                </c:pt>
                <c:pt idx="41">
                  <c:v>0.93086745364535028</c:v>
                </c:pt>
                <c:pt idx="42">
                  <c:v>0.92661767900868419</c:v>
                </c:pt>
                <c:pt idx="43">
                  <c:v>0.924371095392716</c:v>
                </c:pt>
                <c:pt idx="44">
                  <c:v>0.92327711667524304</c:v>
                </c:pt>
                <c:pt idx="45">
                  <c:v>0.92438945820228613</c:v>
                </c:pt>
                <c:pt idx="46">
                  <c:v>0.9220134746652926</c:v>
                </c:pt>
                <c:pt idx="47">
                  <c:v>0.92201081884324254</c:v>
                </c:pt>
                <c:pt idx="48">
                  <c:v>0.9196799567201468</c:v>
                </c:pt>
                <c:pt idx="49">
                  <c:v>0.92456961676462324</c:v>
                </c:pt>
                <c:pt idx="50">
                  <c:v>0.92551098054838599</c:v>
                </c:pt>
                <c:pt idx="51">
                  <c:v>0.92423840708724436</c:v>
                </c:pt>
                <c:pt idx="52">
                  <c:v>0.92379349566073887</c:v>
                </c:pt>
                <c:pt idx="53">
                  <c:v>0.92716845985256946</c:v>
                </c:pt>
                <c:pt idx="54">
                  <c:v>0.92832736919698788</c:v>
                </c:pt>
                <c:pt idx="55">
                  <c:v>0.92845489481252952</c:v>
                </c:pt>
                <c:pt idx="56">
                  <c:v>0.92575779107915712</c:v>
                </c:pt>
                <c:pt idx="57">
                  <c:v>0.92654803764857407</c:v>
                </c:pt>
                <c:pt idx="58">
                  <c:v>0.93904182242183831</c:v>
                </c:pt>
                <c:pt idx="59">
                  <c:v>0.94395626309717673</c:v>
                </c:pt>
                <c:pt idx="60">
                  <c:v>0.94516468137105047</c:v>
                </c:pt>
                <c:pt idx="61">
                  <c:v>0.94328454481169721</c:v>
                </c:pt>
                <c:pt idx="62">
                  <c:v>0.9399066008814051</c:v>
                </c:pt>
                <c:pt idx="63">
                  <c:v>0.93950936655944939</c:v>
                </c:pt>
                <c:pt idx="64">
                  <c:v>0.93946956828317496</c:v>
                </c:pt>
                <c:pt idx="65">
                  <c:v>0.94029531539649291</c:v>
                </c:pt>
                <c:pt idx="66">
                  <c:v>0.94220012664514807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8A-43B4-84F4-D1D8AABE6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208960"/>
        <c:axId val="95210496"/>
      </c:lineChart>
      <c:dateAx>
        <c:axId val="9520896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210496"/>
        <c:crosses val="autoZero"/>
        <c:auto val="1"/>
        <c:lblOffset val="100"/>
        <c:baseTimeUnit val="days"/>
        <c:majorUnit val="1"/>
      </c:dateAx>
      <c:valAx>
        <c:axId val="952104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5208960"/>
        <c:crosses val="autoZero"/>
        <c:crossBetween val="between"/>
      </c:valAx>
      <c:valAx>
        <c:axId val="9521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5213824"/>
        <c:crosses val="max"/>
        <c:crossBetween val="between"/>
      </c:valAx>
      <c:dateAx>
        <c:axId val="95213824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9521228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08"/>
          <c:h val="6.583909482363703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22"/>
          <c:h val="0.74333545216935748"/>
        </c:manualLayout>
      </c:layout>
      <c:areaChart>
        <c:grouping val="standard"/>
        <c:varyColors val="0"/>
        <c:ser>
          <c:idx val="2"/>
          <c:order val="1"/>
          <c:tx>
            <c:strRef>
              <c:f>Main!$BJ$52</c:f>
              <c:strCache>
                <c:ptCount val="1"/>
                <c:pt idx="0">
                  <c:v>MSCI US Momentum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Main!$BJ$54:$BJ$120</c:f>
              <c:numCache>
                <c:formatCode>General</c:formatCode>
                <c:ptCount val="67"/>
                <c:pt idx="0">
                  <c:v>1039.1199999999999</c:v>
                </c:pt>
                <c:pt idx="1">
                  <c:v>1037.76</c:v>
                </c:pt>
                <c:pt idx="2">
                  <c:v>1037.83</c:v>
                </c:pt>
                <c:pt idx="3">
                  <c:v>1036.77</c:v>
                </c:pt>
                <c:pt idx="4">
                  <c:v>1038.79</c:v>
                </c:pt>
                <c:pt idx="5">
                  <c:v>1037.1600000000001</c:v>
                </c:pt>
                <c:pt idx="6">
                  <c:v>1034.03</c:v>
                </c:pt>
                <c:pt idx="7">
                  <c:v>1034.19</c:v>
                </c:pt>
                <c:pt idx="8">
                  <c:v>1038.6600000000001</c:v>
                </c:pt>
                <c:pt idx="9">
                  <c:v>1042.6500000000001</c:v>
                </c:pt>
                <c:pt idx="10">
                  <c:v>1044.99</c:v>
                </c:pt>
                <c:pt idx="11">
                  <c:v>1042.1199999999999</c:v>
                </c:pt>
                <c:pt idx="12">
                  <c:v>1043.81</c:v>
                </c:pt>
                <c:pt idx="13">
                  <c:v>1043.24</c:v>
                </c:pt>
                <c:pt idx="14">
                  <c:v>1042.31</c:v>
                </c:pt>
                <c:pt idx="15">
                  <c:v>1043.57</c:v>
                </c:pt>
                <c:pt idx="16">
                  <c:v>1042.5</c:v>
                </c:pt>
                <c:pt idx="17">
                  <c:v>1040.82</c:v>
                </c:pt>
                <c:pt idx="18">
                  <c:v>1038.83</c:v>
                </c:pt>
                <c:pt idx="19">
                  <c:v>1037.79</c:v>
                </c:pt>
                <c:pt idx="20">
                  <c:v>1036.2</c:v>
                </c:pt>
                <c:pt idx="21">
                  <c:v>1036.55</c:v>
                </c:pt>
                <c:pt idx="22">
                  <c:v>1036.52</c:v>
                </c:pt>
                <c:pt idx="23">
                  <c:v>1037.17</c:v>
                </c:pt>
                <c:pt idx="24">
                  <c:v>1038.05</c:v>
                </c:pt>
                <c:pt idx="25">
                  <c:v>1039.9100000000001</c:v>
                </c:pt>
                <c:pt idx="26">
                  <c:v>1039.9100000000001</c:v>
                </c:pt>
                <c:pt idx="27">
                  <c:v>1041.79</c:v>
                </c:pt>
                <c:pt idx="28">
                  <c:v>1039.53</c:v>
                </c:pt>
                <c:pt idx="29">
                  <c:v>1040.5999999999999</c:v>
                </c:pt>
                <c:pt idx="30">
                  <c:v>1039.1099999999999</c:v>
                </c:pt>
                <c:pt idx="31">
                  <c:v>1040.97</c:v>
                </c:pt>
                <c:pt idx="32">
                  <c:v>1039.6500000000001</c:v>
                </c:pt>
                <c:pt idx="33">
                  <c:v>1043.27</c:v>
                </c:pt>
                <c:pt idx="34">
                  <c:v>1047.8</c:v>
                </c:pt>
                <c:pt idx="35">
                  <c:v>1047.83</c:v>
                </c:pt>
                <c:pt idx="36">
                  <c:v>1048.4000000000001</c:v>
                </c:pt>
                <c:pt idx="37">
                  <c:v>1049.43</c:v>
                </c:pt>
                <c:pt idx="38">
                  <c:v>1048.23</c:v>
                </c:pt>
                <c:pt idx="39">
                  <c:v>1050.25</c:v>
                </c:pt>
                <c:pt idx="40">
                  <c:v>1050.46</c:v>
                </c:pt>
                <c:pt idx="41">
                  <c:v>1050.28</c:v>
                </c:pt>
                <c:pt idx="42">
                  <c:v>1049.47</c:v>
                </c:pt>
                <c:pt idx="43">
                  <c:v>1050.8599999999999</c:v>
                </c:pt>
                <c:pt idx="44">
                  <c:v>1050.56</c:v>
                </c:pt>
                <c:pt idx="45">
                  <c:v>1054.1500000000001</c:v>
                </c:pt>
                <c:pt idx="46">
                  <c:v>1056.03</c:v>
                </c:pt>
                <c:pt idx="47">
                  <c:v>1054.78</c:v>
                </c:pt>
                <c:pt idx="48">
                  <c:v>1055.29</c:v>
                </c:pt>
                <c:pt idx="49">
                  <c:v>1053.0899999999999</c:v>
                </c:pt>
                <c:pt idx="50">
                  <c:v>1052.6600000000001</c:v>
                </c:pt>
                <c:pt idx="51">
                  <c:v>1051.8800000000001</c:v>
                </c:pt>
                <c:pt idx="52">
                  <c:v>1051.02</c:v>
                </c:pt>
                <c:pt idx="53">
                  <c:v>1051.02</c:v>
                </c:pt>
                <c:pt idx="54">
                  <c:v>1054.3399999999999</c:v>
                </c:pt>
                <c:pt idx="55">
                  <c:v>1052.55</c:v>
                </c:pt>
                <c:pt idx="56">
                  <c:v>1051.03</c:v>
                </c:pt>
                <c:pt idx="57">
                  <c:v>1052.43</c:v>
                </c:pt>
                <c:pt idx="58">
                  <c:v>1051</c:v>
                </c:pt>
                <c:pt idx="59">
                  <c:v>1048.31</c:v>
                </c:pt>
                <c:pt idx="60">
                  <c:v>1047.49</c:v>
                </c:pt>
                <c:pt idx="61">
                  <c:v>1047.19</c:v>
                </c:pt>
                <c:pt idx="62">
                  <c:v>1046.42</c:v>
                </c:pt>
                <c:pt idx="63">
                  <c:v>1048.43</c:v>
                </c:pt>
                <c:pt idx="64">
                  <c:v>1046.8399999999999</c:v>
                </c:pt>
                <c:pt idx="65">
                  <c:v>1046.06</c:v>
                </c:pt>
                <c:pt idx="66">
                  <c:v>1044.76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BA0-4119-8599-8ABE73BC6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80384"/>
        <c:axId val="214478848"/>
      </c:areaChart>
      <c:lineChart>
        <c:grouping val="standard"/>
        <c:varyColors val="0"/>
        <c:ser>
          <c:idx val="0"/>
          <c:order val="0"/>
          <c:tx>
            <c:strRef>
              <c:f>Main!$Z$52</c:f>
              <c:strCache>
                <c:ptCount val="1"/>
                <c:pt idx="0">
                  <c:v>Corr: MSCI US Momentum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Main!$Z$54:$Z$120</c:f>
              <c:numCache>
                <c:formatCode>General</c:formatCode>
                <c:ptCount val="67"/>
                <c:pt idx="0">
                  <c:v>0.22203086064100441</c:v>
                </c:pt>
                <c:pt idx="1">
                  <c:v>0.22269386642746714</c:v>
                </c:pt>
                <c:pt idx="2">
                  <c:v>0.22186578622895184</c:v>
                </c:pt>
                <c:pt idx="3">
                  <c:v>0.19176823593438097</c:v>
                </c:pt>
                <c:pt idx="4">
                  <c:v>0.1889975086980418</c:v>
                </c:pt>
                <c:pt idx="5">
                  <c:v>0.22986465540778073</c:v>
                </c:pt>
                <c:pt idx="6">
                  <c:v>0.24134606236011164</c:v>
                </c:pt>
                <c:pt idx="7">
                  <c:v>0.25355138421651424</c:v>
                </c:pt>
                <c:pt idx="8">
                  <c:v>0.21766383880349943</c:v>
                </c:pt>
                <c:pt idx="9">
                  <c:v>0.20136341405924846</c:v>
                </c:pt>
                <c:pt idx="10">
                  <c:v>0.1682819948526105</c:v>
                </c:pt>
                <c:pt idx="11">
                  <c:v>0.13249512865137553</c:v>
                </c:pt>
                <c:pt idx="12">
                  <c:v>0.13196874797896063</c:v>
                </c:pt>
                <c:pt idx="13">
                  <c:v>0.14643617982478452</c:v>
                </c:pt>
                <c:pt idx="14">
                  <c:v>0.14124575812874657</c:v>
                </c:pt>
                <c:pt idx="15">
                  <c:v>0.13266804878487884</c:v>
                </c:pt>
                <c:pt idx="16">
                  <c:v>0.13890541579521887</c:v>
                </c:pt>
                <c:pt idx="17">
                  <c:v>0.12173380078386548</c:v>
                </c:pt>
                <c:pt idx="18">
                  <c:v>0.12317206344848694</c:v>
                </c:pt>
                <c:pt idx="19">
                  <c:v>0.12058805825605941</c:v>
                </c:pt>
                <c:pt idx="20">
                  <c:v>9.8005713249529974E-2</c:v>
                </c:pt>
                <c:pt idx="21">
                  <c:v>9.7961715385781883E-2</c:v>
                </c:pt>
                <c:pt idx="22">
                  <c:v>7.0499631597931364E-2</c:v>
                </c:pt>
                <c:pt idx="23">
                  <c:v>8.5751473291135291E-2</c:v>
                </c:pt>
                <c:pt idx="24">
                  <c:v>0.10281939078772832</c:v>
                </c:pt>
                <c:pt idx="25">
                  <c:v>9.9625754647144862E-2</c:v>
                </c:pt>
                <c:pt idx="26">
                  <c:v>9.9276301388565941E-2</c:v>
                </c:pt>
                <c:pt idx="27">
                  <c:v>9.4598991226743839E-2</c:v>
                </c:pt>
                <c:pt idx="28">
                  <c:v>0.1396279967460044</c:v>
                </c:pt>
                <c:pt idx="29">
                  <c:v>0.16275847688669812</c:v>
                </c:pt>
                <c:pt idx="30">
                  <c:v>0.16045085424011996</c:v>
                </c:pt>
                <c:pt idx="31">
                  <c:v>0.12217529428951535</c:v>
                </c:pt>
                <c:pt idx="32">
                  <c:v>0.1283187296515616</c:v>
                </c:pt>
                <c:pt idx="33">
                  <c:v>7.0014517208793231E-2</c:v>
                </c:pt>
                <c:pt idx="34">
                  <c:v>8.595899849939409E-2</c:v>
                </c:pt>
                <c:pt idx="35">
                  <c:v>9.5581249184331349E-2</c:v>
                </c:pt>
                <c:pt idx="36">
                  <c:v>0.19006266127858859</c:v>
                </c:pt>
                <c:pt idx="37">
                  <c:v>0.17132103379566946</c:v>
                </c:pt>
                <c:pt idx="38">
                  <c:v>0.20665148295733729</c:v>
                </c:pt>
                <c:pt idx="39">
                  <c:v>0.17146086324106827</c:v>
                </c:pt>
                <c:pt idx="40">
                  <c:v>0.19592732977050034</c:v>
                </c:pt>
                <c:pt idx="41">
                  <c:v>0.20465277840424242</c:v>
                </c:pt>
                <c:pt idx="42">
                  <c:v>0.25670643264121196</c:v>
                </c:pt>
                <c:pt idx="43">
                  <c:v>0.25604795640393696</c:v>
                </c:pt>
                <c:pt idx="44">
                  <c:v>0.25936837233429072</c:v>
                </c:pt>
                <c:pt idx="45">
                  <c:v>0.26818135335755949</c:v>
                </c:pt>
                <c:pt idx="46">
                  <c:v>0.26706184025657026</c:v>
                </c:pt>
                <c:pt idx="47">
                  <c:v>0.26164624627570704</c:v>
                </c:pt>
                <c:pt idx="48">
                  <c:v>0.24189801301438746</c:v>
                </c:pt>
                <c:pt idx="49">
                  <c:v>0.25105429711036892</c:v>
                </c:pt>
                <c:pt idx="50">
                  <c:v>0.25497382850816513</c:v>
                </c:pt>
                <c:pt idx="51">
                  <c:v>0.25685696204342662</c:v>
                </c:pt>
                <c:pt idx="52">
                  <c:v>0.24855690100914496</c:v>
                </c:pt>
                <c:pt idx="53">
                  <c:v>0.27147107918230778</c:v>
                </c:pt>
                <c:pt idx="54">
                  <c:v>0.2720558988806695</c:v>
                </c:pt>
                <c:pt idx="55">
                  <c:v>0.27242979789930927</c:v>
                </c:pt>
                <c:pt idx="56">
                  <c:v>0.2816207312171391</c:v>
                </c:pt>
                <c:pt idx="57">
                  <c:v>0.27484024100588544</c:v>
                </c:pt>
                <c:pt idx="58">
                  <c:v>0.26253804488190685</c:v>
                </c:pt>
                <c:pt idx="59">
                  <c:v>0.25244679285227711</c:v>
                </c:pt>
                <c:pt idx="60">
                  <c:v>0.25164290543837359</c:v>
                </c:pt>
                <c:pt idx="61">
                  <c:v>0.26143974558240979</c:v>
                </c:pt>
                <c:pt idx="62">
                  <c:v>0.26589309196278188</c:v>
                </c:pt>
                <c:pt idx="63">
                  <c:v>0.30166993832035061</c:v>
                </c:pt>
                <c:pt idx="64">
                  <c:v>0.30073796657142104</c:v>
                </c:pt>
                <c:pt idx="65">
                  <c:v>0.29435250481904818</c:v>
                </c:pt>
                <c:pt idx="66">
                  <c:v>0.30052447849728081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A0-4119-8599-8ABE73BC6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46848"/>
        <c:axId val="214448384"/>
      </c:lineChart>
      <c:dateAx>
        <c:axId val="2144468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4448384"/>
        <c:crosses val="autoZero"/>
        <c:auto val="1"/>
        <c:lblOffset val="100"/>
        <c:baseTimeUnit val="days"/>
        <c:majorUnit val="1"/>
      </c:dateAx>
      <c:valAx>
        <c:axId val="2144483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446848"/>
        <c:crosses val="autoZero"/>
        <c:crossBetween val="between"/>
      </c:valAx>
      <c:valAx>
        <c:axId val="214478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480384"/>
        <c:crosses val="max"/>
        <c:crossBetween val="between"/>
      </c:valAx>
      <c:dateAx>
        <c:axId val="214480384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447884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86"/>
          <c:h val="6.583909482363707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44"/>
          <c:h val="0.74333545216935781"/>
        </c:manualLayout>
      </c:layout>
      <c:areaChart>
        <c:grouping val="standard"/>
        <c:varyColors val="0"/>
        <c:ser>
          <c:idx val="2"/>
          <c:order val="1"/>
          <c:tx>
            <c:strRef>
              <c:f>Main!$BK$52</c:f>
              <c:strCache>
                <c:ptCount val="1"/>
                <c:pt idx="0">
                  <c:v>MSCI US Value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Main!$BK$54:$BK$120</c:f>
              <c:numCache>
                <c:formatCode>General</c:formatCode>
                <c:ptCount val="67"/>
                <c:pt idx="0">
                  <c:v>2388.3200000000002</c:v>
                </c:pt>
                <c:pt idx="1">
                  <c:v>2388.96</c:v>
                </c:pt>
                <c:pt idx="2">
                  <c:v>2385.98</c:v>
                </c:pt>
                <c:pt idx="3">
                  <c:v>2386.8000000000002</c:v>
                </c:pt>
                <c:pt idx="4">
                  <c:v>2377.6999999999998</c:v>
                </c:pt>
                <c:pt idx="5">
                  <c:v>2385.17</c:v>
                </c:pt>
                <c:pt idx="6">
                  <c:v>2388.4299999999998</c:v>
                </c:pt>
                <c:pt idx="7">
                  <c:v>2392.15</c:v>
                </c:pt>
                <c:pt idx="8">
                  <c:v>2378.12</c:v>
                </c:pt>
                <c:pt idx="9">
                  <c:v>2374.04</c:v>
                </c:pt>
                <c:pt idx="10">
                  <c:v>2374.0100000000002</c:v>
                </c:pt>
                <c:pt idx="11">
                  <c:v>2381.94</c:v>
                </c:pt>
                <c:pt idx="12">
                  <c:v>2381.33</c:v>
                </c:pt>
                <c:pt idx="13">
                  <c:v>2379.5500000000002</c:v>
                </c:pt>
                <c:pt idx="14">
                  <c:v>2383.87</c:v>
                </c:pt>
                <c:pt idx="15">
                  <c:v>2386.1999999999998</c:v>
                </c:pt>
                <c:pt idx="16">
                  <c:v>2380.67</c:v>
                </c:pt>
                <c:pt idx="17">
                  <c:v>2382.0700000000002</c:v>
                </c:pt>
                <c:pt idx="18">
                  <c:v>2382.85</c:v>
                </c:pt>
                <c:pt idx="19">
                  <c:v>2380.44</c:v>
                </c:pt>
                <c:pt idx="20">
                  <c:v>2387</c:v>
                </c:pt>
                <c:pt idx="21">
                  <c:v>2394.5</c:v>
                </c:pt>
                <c:pt idx="22">
                  <c:v>2399.56</c:v>
                </c:pt>
                <c:pt idx="23">
                  <c:v>2392.09</c:v>
                </c:pt>
                <c:pt idx="24">
                  <c:v>2393.4499999999998</c:v>
                </c:pt>
                <c:pt idx="25">
                  <c:v>2394.3200000000002</c:v>
                </c:pt>
                <c:pt idx="26">
                  <c:v>2394.3200000000002</c:v>
                </c:pt>
                <c:pt idx="27">
                  <c:v>2392.7600000000002</c:v>
                </c:pt>
                <c:pt idx="28">
                  <c:v>2389.96</c:v>
                </c:pt>
                <c:pt idx="29">
                  <c:v>2393.16</c:v>
                </c:pt>
                <c:pt idx="30">
                  <c:v>2399.41</c:v>
                </c:pt>
                <c:pt idx="31">
                  <c:v>2399.2600000000002</c:v>
                </c:pt>
                <c:pt idx="32">
                  <c:v>2398.67</c:v>
                </c:pt>
                <c:pt idx="33">
                  <c:v>2396.64</c:v>
                </c:pt>
                <c:pt idx="34">
                  <c:v>2396.85</c:v>
                </c:pt>
                <c:pt idx="35">
                  <c:v>2394.81</c:v>
                </c:pt>
                <c:pt idx="36">
                  <c:v>2397.04</c:v>
                </c:pt>
                <c:pt idx="37">
                  <c:v>2392.0100000000002</c:v>
                </c:pt>
                <c:pt idx="38">
                  <c:v>2395.25</c:v>
                </c:pt>
                <c:pt idx="39">
                  <c:v>2394.6799999999998</c:v>
                </c:pt>
                <c:pt idx="40">
                  <c:v>2399.71</c:v>
                </c:pt>
                <c:pt idx="41">
                  <c:v>2403.1799999999998</c:v>
                </c:pt>
                <c:pt idx="42">
                  <c:v>2408.09</c:v>
                </c:pt>
                <c:pt idx="43">
                  <c:v>2406.91</c:v>
                </c:pt>
                <c:pt idx="44">
                  <c:v>2407.9299999999998</c:v>
                </c:pt>
                <c:pt idx="45">
                  <c:v>2403.29</c:v>
                </c:pt>
                <c:pt idx="46">
                  <c:v>2402.2399999999998</c:v>
                </c:pt>
                <c:pt idx="47">
                  <c:v>2402.34</c:v>
                </c:pt>
                <c:pt idx="48">
                  <c:v>2404.0300000000002</c:v>
                </c:pt>
                <c:pt idx="49">
                  <c:v>2406.31</c:v>
                </c:pt>
                <c:pt idx="50">
                  <c:v>2412.23</c:v>
                </c:pt>
                <c:pt idx="51">
                  <c:v>2413.6999999999998</c:v>
                </c:pt>
                <c:pt idx="52">
                  <c:v>2415.19</c:v>
                </c:pt>
                <c:pt idx="53">
                  <c:v>2415.19</c:v>
                </c:pt>
                <c:pt idx="54">
                  <c:v>2417.48</c:v>
                </c:pt>
                <c:pt idx="55">
                  <c:v>2417</c:v>
                </c:pt>
                <c:pt idx="56">
                  <c:v>2420.54</c:v>
                </c:pt>
                <c:pt idx="57">
                  <c:v>2416.7800000000002</c:v>
                </c:pt>
                <c:pt idx="58">
                  <c:v>2412.56</c:v>
                </c:pt>
                <c:pt idx="59">
                  <c:v>2415.14</c:v>
                </c:pt>
                <c:pt idx="60">
                  <c:v>2411</c:v>
                </c:pt>
                <c:pt idx="61">
                  <c:v>2405.64</c:v>
                </c:pt>
                <c:pt idx="62">
                  <c:v>2401.29</c:v>
                </c:pt>
                <c:pt idx="63">
                  <c:v>2398.14</c:v>
                </c:pt>
                <c:pt idx="64">
                  <c:v>2398.4899999999998</c:v>
                </c:pt>
                <c:pt idx="65">
                  <c:v>2395.42</c:v>
                </c:pt>
                <c:pt idx="66">
                  <c:v>2397.81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49B-4F55-96F5-9FFD3AD08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4192"/>
        <c:axId val="214502400"/>
      </c:areaChart>
      <c:lineChart>
        <c:grouping val="standard"/>
        <c:varyColors val="0"/>
        <c:ser>
          <c:idx val="0"/>
          <c:order val="0"/>
          <c:tx>
            <c:strRef>
              <c:f>Main!$AA$52</c:f>
              <c:strCache>
                <c:ptCount val="1"/>
                <c:pt idx="0">
                  <c:v>Corr: MSCI US Value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Main!$AA$54:$AA$120</c:f>
              <c:numCache>
                <c:formatCode>General</c:formatCode>
                <c:ptCount val="67"/>
                <c:pt idx="0">
                  <c:v>-0.15576376115201518</c:v>
                </c:pt>
                <c:pt idx="1">
                  <c:v>-0.14142538838938012</c:v>
                </c:pt>
                <c:pt idx="2">
                  <c:v>-0.1686163359009393</c:v>
                </c:pt>
                <c:pt idx="3">
                  <c:v>-0.14324553844843516</c:v>
                </c:pt>
                <c:pt idx="4">
                  <c:v>-0.12593729412948548</c:v>
                </c:pt>
                <c:pt idx="5">
                  <c:v>-0.16850293016852216</c:v>
                </c:pt>
                <c:pt idx="6">
                  <c:v>-0.1732217798672176</c:v>
                </c:pt>
                <c:pt idx="7">
                  <c:v>-0.18987628168644288</c:v>
                </c:pt>
                <c:pt idx="8">
                  <c:v>-0.13870871257117512</c:v>
                </c:pt>
                <c:pt idx="9">
                  <c:v>-0.12857428996071552</c:v>
                </c:pt>
                <c:pt idx="10">
                  <c:v>-0.10337729170587984</c:v>
                </c:pt>
                <c:pt idx="11">
                  <c:v>-6.1370076282894925E-2</c:v>
                </c:pt>
                <c:pt idx="12">
                  <c:v>-6.1718022607000642E-2</c:v>
                </c:pt>
                <c:pt idx="13">
                  <c:v>-7.5616570397666671E-2</c:v>
                </c:pt>
                <c:pt idx="14">
                  <c:v>-9.8117461425054717E-2</c:v>
                </c:pt>
                <c:pt idx="15">
                  <c:v>-7.9883416547044159E-2</c:v>
                </c:pt>
                <c:pt idx="16">
                  <c:v>-0.11173612611368623</c:v>
                </c:pt>
                <c:pt idx="17">
                  <c:v>-8.91536455901972E-2</c:v>
                </c:pt>
                <c:pt idx="18">
                  <c:v>-0.10034467528816784</c:v>
                </c:pt>
                <c:pt idx="19">
                  <c:v>-0.10612556863404395</c:v>
                </c:pt>
                <c:pt idx="20">
                  <c:v>-5.014174051837126E-2</c:v>
                </c:pt>
                <c:pt idx="21">
                  <c:v>-7.3050928628508205E-2</c:v>
                </c:pt>
                <c:pt idx="22">
                  <c:v>-5.8688411358133977E-2</c:v>
                </c:pt>
                <c:pt idx="23">
                  <c:v>-0.14514937905958311</c:v>
                </c:pt>
                <c:pt idx="24">
                  <c:v>-0.13814331624373163</c:v>
                </c:pt>
                <c:pt idx="25">
                  <c:v>-0.13843101010211026</c:v>
                </c:pt>
                <c:pt idx="26">
                  <c:v>-0.13831798389904099</c:v>
                </c:pt>
                <c:pt idx="27">
                  <c:v>-0.11451178205568525</c:v>
                </c:pt>
                <c:pt idx="28">
                  <c:v>-0.11622317052980807</c:v>
                </c:pt>
                <c:pt idx="29">
                  <c:v>-9.7977506487104349E-2</c:v>
                </c:pt>
                <c:pt idx="30">
                  <c:v>-9.6723676056961513E-2</c:v>
                </c:pt>
                <c:pt idx="31">
                  <c:v>-8.8215229129297384E-2</c:v>
                </c:pt>
                <c:pt idx="32">
                  <c:v>-8.1414660443139011E-2</c:v>
                </c:pt>
                <c:pt idx="33">
                  <c:v>-6.5014560820999392E-2</c:v>
                </c:pt>
                <c:pt idx="34">
                  <c:v>-6.553692644257951E-2</c:v>
                </c:pt>
                <c:pt idx="35">
                  <c:v>-4.0552367880438221E-2</c:v>
                </c:pt>
                <c:pt idx="36">
                  <c:v>-0.13823935636552442</c:v>
                </c:pt>
                <c:pt idx="37">
                  <c:v>-7.6181572415432858E-2</c:v>
                </c:pt>
                <c:pt idx="38">
                  <c:v>-7.7338487062527619E-2</c:v>
                </c:pt>
                <c:pt idx="39">
                  <c:v>-1.0563356429317486E-2</c:v>
                </c:pt>
                <c:pt idx="40">
                  <c:v>4.1840964139214527E-3</c:v>
                </c:pt>
                <c:pt idx="41">
                  <c:v>-1.9928597056377624E-2</c:v>
                </c:pt>
                <c:pt idx="42">
                  <c:v>-2.1148593343612247E-2</c:v>
                </c:pt>
                <c:pt idx="43">
                  <c:v>-2.68519513591646E-2</c:v>
                </c:pt>
                <c:pt idx="44">
                  <c:v>-3.2691266017776284E-2</c:v>
                </c:pt>
                <c:pt idx="45">
                  <c:v>-4.0987778138689236E-2</c:v>
                </c:pt>
                <c:pt idx="46">
                  <c:v>-4.0072130765758732E-2</c:v>
                </c:pt>
                <c:pt idx="47">
                  <c:v>-5.4216801799060951E-2</c:v>
                </c:pt>
                <c:pt idx="48">
                  <c:v>-4.2413081450162586E-2</c:v>
                </c:pt>
                <c:pt idx="49">
                  <c:v>-2.7577840724079688E-2</c:v>
                </c:pt>
                <c:pt idx="50">
                  <c:v>-5.654517136666916E-3</c:v>
                </c:pt>
                <c:pt idx="51">
                  <c:v>-7.7953392080543906E-3</c:v>
                </c:pt>
                <c:pt idx="52">
                  <c:v>1.3246912044959824E-2</c:v>
                </c:pt>
                <c:pt idx="53">
                  <c:v>2.3275514011014149E-2</c:v>
                </c:pt>
                <c:pt idx="54">
                  <c:v>2.5450251799934147E-2</c:v>
                </c:pt>
                <c:pt idx="55">
                  <c:v>2.581223645146127E-2</c:v>
                </c:pt>
                <c:pt idx="56">
                  <c:v>2.5004060238869245E-2</c:v>
                </c:pt>
                <c:pt idx="57">
                  <c:v>1.7889837384815935E-2</c:v>
                </c:pt>
                <c:pt idx="58">
                  <c:v>-9.4660389194851074E-3</c:v>
                </c:pt>
                <c:pt idx="59">
                  <c:v>-4.1500159762675503E-3</c:v>
                </c:pt>
                <c:pt idx="60">
                  <c:v>3.2940014447465963E-3</c:v>
                </c:pt>
                <c:pt idx="61">
                  <c:v>1.1562258024058213E-2</c:v>
                </c:pt>
                <c:pt idx="62">
                  <c:v>1.2778147904984966E-2</c:v>
                </c:pt>
                <c:pt idx="63">
                  <c:v>-1.2396997233432981E-2</c:v>
                </c:pt>
                <c:pt idx="64">
                  <c:v>-1.5961498084279449E-2</c:v>
                </c:pt>
                <c:pt idx="65">
                  <c:v>-6.235577774195869E-2</c:v>
                </c:pt>
                <c:pt idx="66">
                  <c:v>-4.2172605992008318E-2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9B-4F55-96F5-9FFD3AD08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99328"/>
        <c:axId val="214500864"/>
      </c:lineChart>
      <c:dateAx>
        <c:axId val="21449932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4500864"/>
        <c:crosses val="autoZero"/>
        <c:auto val="1"/>
        <c:lblOffset val="100"/>
        <c:baseTimeUnit val="days"/>
        <c:majorUnit val="1"/>
      </c:dateAx>
      <c:valAx>
        <c:axId val="21450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499328"/>
        <c:crosses val="autoZero"/>
        <c:crossBetween val="between"/>
      </c:valAx>
      <c:valAx>
        <c:axId val="214502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504192"/>
        <c:crosses val="max"/>
        <c:crossBetween val="between"/>
      </c:valAx>
      <c:dateAx>
        <c:axId val="21450419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45024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53"/>
          <c:h val="6.583909482363711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66"/>
          <c:h val="0.74333545216935804"/>
        </c:manualLayout>
      </c:layout>
      <c:areaChart>
        <c:grouping val="standard"/>
        <c:varyColors val="0"/>
        <c:ser>
          <c:idx val="2"/>
          <c:order val="1"/>
          <c:tx>
            <c:strRef>
              <c:f>Main!$BL$52</c:f>
              <c:strCache>
                <c:ptCount val="1"/>
                <c:pt idx="0">
                  <c:v>MSCI US Dividend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Main!$BL$54:$BL$120</c:f>
              <c:numCache>
                <c:formatCode>General</c:formatCode>
                <c:ptCount val="67"/>
                <c:pt idx="0">
                  <c:v>933.73</c:v>
                </c:pt>
                <c:pt idx="1">
                  <c:v>933.67</c:v>
                </c:pt>
                <c:pt idx="2">
                  <c:v>934.98</c:v>
                </c:pt>
                <c:pt idx="3">
                  <c:v>936.5</c:v>
                </c:pt>
                <c:pt idx="4">
                  <c:v>937.57</c:v>
                </c:pt>
                <c:pt idx="5">
                  <c:v>938.19</c:v>
                </c:pt>
                <c:pt idx="6">
                  <c:v>938.97</c:v>
                </c:pt>
                <c:pt idx="7">
                  <c:v>938.51</c:v>
                </c:pt>
                <c:pt idx="8">
                  <c:v>936.31</c:v>
                </c:pt>
                <c:pt idx="9">
                  <c:v>935.95</c:v>
                </c:pt>
                <c:pt idx="10">
                  <c:v>937.17</c:v>
                </c:pt>
                <c:pt idx="11">
                  <c:v>936.9</c:v>
                </c:pt>
                <c:pt idx="12">
                  <c:v>936.33</c:v>
                </c:pt>
                <c:pt idx="13">
                  <c:v>935.98</c:v>
                </c:pt>
                <c:pt idx="14">
                  <c:v>936.14</c:v>
                </c:pt>
                <c:pt idx="15">
                  <c:v>935.2</c:v>
                </c:pt>
                <c:pt idx="16">
                  <c:v>937.22</c:v>
                </c:pt>
                <c:pt idx="17">
                  <c:v>937.91</c:v>
                </c:pt>
                <c:pt idx="18">
                  <c:v>937.08</c:v>
                </c:pt>
                <c:pt idx="19">
                  <c:v>937.8</c:v>
                </c:pt>
                <c:pt idx="20">
                  <c:v>938.81</c:v>
                </c:pt>
                <c:pt idx="21">
                  <c:v>938.14</c:v>
                </c:pt>
                <c:pt idx="22">
                  <c:v>936.81</c:v>
                </c:pt>
                <c:pt idx="23">
                  <c:v>938.59</c:v>
                </c:pt>
                <c:pt idx="24">
                  <c:v>939.6</c:v>
                </c:pt>
                <c:pt idx="25">
                  <c:v>939.74</c:v>
                </c:pt>
                <c:pt idx="26">
                  <c:v>939.74</c:v>
                </c:pt>
                <c:pt idx="27">
                  <c:v>937.76</c:v>
                </c:pt>
                <c:pt idx="28">
                  <c:v>938.83</c:v>
                </c:pt>
                <c:pt idx="29">
                  <c:v>939.97</c:v>
                </c:pt>
                <c:pt idx="30">
                  <c:v>939.13</c:v>
                </c:pt>
                <c:pt idx="31">
                  <c:v>938.91</c:v>
                </c:pt>
                <c:pt idx="32">
                  <c:v>940.25</c:v>
                </c:pt>
                <c:pt idx="33">
                  <c:v>937.93</c:v>
                </c:pt>
                <c:pt idx="34">
                  <c:v>938.24</c:v>
                </c:pt>
                <c:pt idx="35">
                  <c:v>937.47</c:v>
                </c:pt>
                <c:pt idx="36">
                  <c:v>937.3</c:v>
                </c:pt>
                <c:pt idx="37">
                  <c:v>936.59</c:v>
                </c:pt>
                <c:pt idx="38">
                  <c:v>936.66</c:v>
                </c:pt>
                <c:pt idx="39">
                  <c:v>936.27</c:v>
                </c:pt>
                <c:pt idx="40">
                  <c:v>935.09</c:v>
                </c:pt>
                <c:pt idx="41">
                  <c:v>935.93</c:v>
                </c:pt>
                <c:pt idx="42">
                  <c:v>936.01</c:v>
                </c:pt>
                <c:pt idx="43">
                  <c:v>935.38</c:v>
                </c:pt>
                <c:pt idx="44">
                  <c:v>935.41</c:v>
                </c:pt>
                <c:pt idx="45">
                  <c:v>935.41</c:v>
                </c:pt>
                <c:pt idx="46">
                  <c:v>936.47</c:v>
                </c:pt>
                <c:pt idx="47">
                  <c:v>936.34</c:v>
                </c:pt>
                <c:pt idx="48">
                  <c:v>935.26</c:v>
                </c:pt>
                <c:pt idx="49">
                  <c:v>936.25</c:v>
                </c:pt>
                <c:pt idx="50">
                  <c:v>935.07</c:v>
                </c:pt>
                <c:pt idx="51">
                  <c:v>935.06</c:v>
                </c:pt>
                <c:pt idx="52">
                  <c:v>933.78</c:v>
                </c:pt>
                <c:pt idx="53">
                  <c:v>933.78</c:v>
                </c:pt>
                <c:pt idx="54">
                  <c:v>933.66</c:v>
                </c:pt>
                <c:pt idx="55">
                  <c:v>932.93</c:v>
                </c:pt>
                <c:pt idx="56">
                  <c:v>932.65</c:v>
                </c:pt>
                <c:pt idx="57">
                  <c:v>932.5</c:v>
                </c:pt>
                <c:pt idx="58">
                  <c:v>931.86</c:v>
                </c:pt>
                <c:pt idx="59">
                  <c:v>931.13</c:v>
                </c:pt>
                <c:pt idx="60">
                  <c:v>932.22</c:v>
                </c:pt>
                <c:pt idx="61">
                  <c:v>931.66</c:v>
                </c:pt>
                <c:pt idx="62">
                  <c:v>930.95</c:v>
                </c:pt>
                <c:pt idx="63">
                  <c:v>931.05</c:v>
                </c:pt>
                <c:pt idx="64">
                  <c:v>930.14</c:v>
                </c:pt>
                <c:pt idx="65">
                  <c:v>929.06</c:v>
                </c:pt>
                <c:pt idx="66">
                  <c:v>928.85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44A0-AE84-67820349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36192"/>
        <c:axId val="214534400"/>
      </c:areaChart>
      <c:lineChart>
        <c:grouping val="standard"/>
        <c:varyColors val="0"/>
        <c:ser>
          <c:idx val="0"/>
          <c:order val="0"/>
          <c:tx>
            <c:strRef>
              <c:f>Main!$AB$52</c:f>
              <c:strCache>
                <c:ptCount val="1"/>
                <c:pt idx="0">
                  <c:v>Corr: MSCI US Dividend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Main!$AB$54:$AB$120</c:f>
              <c:numCache>
                <c:formatCode>General</c:formatCode>
                <c:ptCount val="67"/>
                <c:pt idx="0">
                  <c:v>-0.30134515126548572</c:v>
                </c:pt>
                <c:pt idx="1">
                  <c:v>-0.29536663308000127</c:v>
                </c:pt>
                <c:pt idx="2">
                  <c:v>-0.27326193421593337</c:v>
                </c:pt>
                <c:pt idx="3">
                  <c:v>-0.28519899807890547</c:v>
                </c:pt>
                <c:pt idx="4">
                  <c:v>-0.29424231429261777</c:v>
                </c:pt>
                <c:pt idx="5">
                  <c:v>-0.30315799817275896</c:v>
                </c:pt>
                <c:pt idx="6">
                  <c:v>-0.30474997537112336</c:v>
                </c:pt>
                <c:pt idx="7">
                  <c:v>-0.32310226733655506</c:v>
                </c:pt>
                <c:pt idx="8">
                  <c:v>-0.29572198532467076</c:v>
                </c:pt>
                <c:pt idx="9">
                  <c:v>-0.29349052653320007</c:v>
                </c:pt>
                <c:pt idx="10">
                  <c:v>-0.32577932161174389</c:v>
                </c:pt>
                <c:pt idx="11">
                  <c:v>-0.33330391835925938</c:v>
                </c:pt>
                <c:pt idx="12">
                  <c:v>-0.33116557368805793</c:v>
                </c:pt>
                <c:pt idx="13">
                  <c:v>-0.30891247556115248</c:v>
                </c:pt>
                <c:pt idx="14">
                  <c:v>-0.2534684886989238</c:v>
                </c:pt>
                <c:pt idx="15">
                  <c:v>-0.24963546783870669</c:v>
                </c:pt>
                <c:pt idx="16">
                  <c:v>-0.26870440764576603</c:v>
                </c:pt>
                <c:pt idx="17">
                  <c:v>-0.29166823967524497</c:v>
                </c:pt>
                <c:pt idx="18">
                  <c:v>-0.31480549466579671</c:v>
                </c:pt>
                <c:pt idx="19">
                  <c:v>-0.27717865767481081</c:v>
                </c:pt>
                <c:pt idx="20">
                  <c:v>-0.27783341156710345</c:v>
                </c:pt>
                <c:pt idx="21">
                  <c:v>-0.27034181303716259</c:v>
                </c:pt>
                <c:pt idx="22">
                  <c:v>-0.26140457832054392</c:v>
                </c:pt>
                <c:pt idx="23">
                  <c:v>-0.21559590163040546</c:v>
                </c:pt>
                <c:pt idx="24">
                  <c:v>-0.20176603214424407</c:v>
                </c:pt>
                <c:pt idx="25">
                  <c:v>-0.19811405376565885</c:v>
                </c:pt>
                <c:pt idx="26">
                  <c:v>-0.20797324635130562</c:v>
                </c:pt>
                <c:pt idx="27">
                  <c:v>-0.22294827443823431</c:v>
                </c:pt>
                <c:pt idx="28">
                  <c:v>-0.21877975067841013</c:v>
                </c:pt>
                <c:pt idx="29">
                  <c:v>-0.17468321296910236</c:v>
                </c:pt>
                <c:pt idx="30">
                  <c:v>-0.17713844755807304</c:v>
                </c:pt>
                <c:pt idx="31">
                  <c:v>-0.19328215755578648</c:v>
                </c:pt>
                <c:pt idx="32">
                  <c:v>-0.20473598893399825</c:v>
                </c:pt>
                <c:pt idx="33">
                  <c:v>-0.13402829953612766</c:v>
                </c:pt>
                <c:pt idx="34">
                  <c:v>-0.13214409049744069</c:v>
                </c:pt>
                <c:pt idx="35">
                  <c:v>-0.15406953461558984</c:v>
                </c:pt>
                <c:pt idx="36">
                  <c:v>-0.22538823821933307</c:v>
                </c:pt>
                <c:pt idx="37">
                  <c:v>-0.2182746869089896</c:v>
                </c:pt>
                <c:pt idx="38">
                  <c:v>-0.24631231002115739</c:v>
                </c:pt>
                <c:pt idx="39">
                  <c:v>-0.27592062892116104</c:v>
                </c:pt>
                <c:pt idx="40">
                  <c:v>-0.29876699699818754</c:v>
                </c:pt>
                <c:pt idx="41">
                  <c:v>-0.30655441003171519</c:v>
                </c:pt>
                <c:pt idx="42">
                  <c:v>-0.29616512373292753</c:v>
                </c:pt>
                <c:pt idx="43">
                  <c:v>-0.29883477443422674</c:v>
                </c:pt>
                <c:pt idx="44">
                  <c:v>-0.30074359782605431</c:v>
                </c:pt>
                <c:pt idx="45">
                  <c:v>-0.30408356766819433</c:v>
                </c:pt>
                <c:pt idx="46">
                  <c:v>-0.29999015916413269</c:v>
                </c:pt>
                <c:pt idx="47">
                  <c:v>-0.29870474687692933</c:v>
                </c:pt>
                <c:pt idx="48">
                  <c:v>-0.31601915712163131</c:v>
                </c:pt>
                <c:pt idx="49">
                  <c:v>-0.34454709158128116</c:v>
                </c:pt>
                <c:pt idx="50">
                  <c:v>-0.38191475857327695</c:v>
                </c:pt>
                <c:pt idx="51">
                  <c:v>-0.38259088239917249</c:v>
                </c:pt>
                <c:pt idx="52">
                  <c:v>-0.39962591126099023</c:v>
                </c:pt>
                <c:pt idx="53">
                  <c:v>-0.39768263550412536</c:v>
                </c:pt>
                <c:pt idx="54">
                  <c:v>-0.38309138700460849</c:v>
                </c:pt>
                <c:pt idx="55">
                  <c:v>-0.38288395649950435</c:v>
                </c:pt>
                <c:pt idx="56">
                  <c:v>-0.38806398591258429</c:v>
                </c:pt>
                <c:pt idx="57">
                  <c:v>-0.36062216772437133</c:v>
                </c:pt>
                <c:pt idx="58">
                  <c:v>-0.36430375225967537</c:v>
                </c:pt>
                <c:pt idx="59">
                  <c:v>-0.38224856262764256</c:v>
                </c:pt>
                <c:pt idx="60">
                  <c:v>-0.38507891397027966</c:v>
                </c:pt>
                <c:pt idx="61">
                  <c:v>-0.38525519194496116</c:v>
                </c:pt>
                <c:pt idx="62">
                  <c:v>-0.3892964956545793</c:v>
                </c:pt>
                <c:pt idx="63">
                  <c:v>-0.39387773530562642</c:v>
                </c:pt>
                <c:pt idx="64">
                  <c:v>-0.39889855592489371</c:v>
                </c:pt>
                <c:pt idx="65">
                  <c:v>-0.40169018404111817</c:v>
                </c:pt>
                <c:pt idx="66">
                  <c:v>-0.43131369168132871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AA-44A0-AE84-67820349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26976"/>
        <c:axId val="214532864"/>
      </c:lineChart>
      <c:dateAx>
        <c:axId val="21452697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4532864"/>
        <c:crosses val="autoZero"/>
        <c:auto val="1"/>
        <c:lblOffset val="100"/>
        <c:baseTimeUnit val="days"/>
        <c:majorUnit val="1"/>
      </c:dateAx>
      <c:valAx>
        <c:axId val="214532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526976"/>
        <c:crosses val="autoZero"/>
        <c:crossBetween val="between"/>
      </c:valAx>
      <c:valAx>
        <c:axId val="214534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536192"/>
        <c:crosses val="max"/>
        <c:crossBetween val="between"/>
      </c:valAx>
      <c:dateAx>
        <c:axId val="21453619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45344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31"/>
          <c:h val="6.583909482363714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88"/>
          <c:h val="0.74333545216935826"/>
        </c:manualLayout>
      </c:layout>
      <c:areaChart>
        <c:grouping val="standard"/>
        <c:varyColors val="0"/>
        <c:ser>
          <c:idx val="2"/>
          <c:order val="1"/>
          <c:tx>
            <c:strRef>
              <c:f>Main!$BM$52</c:f>
              <c:strCache>
                <c:ptCount val="1"/>
                <c:pt idx="0">
                  <c:v>MSCI US Size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Main!$BM$54:$BM$120</c:f>
              <c:numCache>
                <c:formatCode>General</c:formatCode>
                <c:ptCount val="67"/>
                <c:pt idx="0">
                  <c:v>712.78</c:v>
                </c:pt>
                <c:pt idx="1">
                  <c:v>712.38</c:v>
                </c:pt>
                <c:pt idx="2">
                  <c:v>711.97</c:v>
                </c:pt>
                <c:pt idx="3">
                  <c:v>712.39</c:v>
                </c:pt>
                <c:pt idx="4">
                  <c:v>710.81</c:v>
                </c:pt>
                <c:pt idx="5">
                  <c:v>711.24</c:v>
                </c:pt>
                <c:pt idx="6">
                  <c:v>711.37</c:v>
                </c:pt>
                <c:pt idx="7">
                  <c:v>712.99</c:v>
                </c:pt>
                <c:pt idx="8">
                  <c:v>713.53</c:v>
                </c:pt>
                <c:pt idx="9">
                  <c:v>711.43</c:v>
                </c:pt>
                <c:pt idx="10">
                  <c:v>713.09</c:v>
                </c:pt>
                <c:pt idx="11">
                  <c:v>711.91</c:v>
                </c:pt>
                <c:pt idx="12">
                  <c:v>709.49</c:v>
                </c:pt>
                <c:pt idx="13">
                  <c:v>709.02</c:v>
                </c:pt>
                <c:pt idx="14">
                  <c:v>709.15</c:v>
                </c:pt>
                <c:pt idx="15">
                  <c:v>711.89</c:v>
                </c:pt>
                <c:pt idx="16">
                  <c:v>711.63</c:v>
                </c:pt>
                <c:pt idx="17">
                  <c:v>711.57</c:v>
                </c:pt>
                <c:pt idx="18">
                  <c:v>710.41</c:v>
                </c:pt>
                <c:pt idx="19">
                  <c:v>710.14</c:v>
                </c:pt>
                <c:pt idx="20">
                  <c:v>708.97</c:v>
                </c:pt>
                <c:pt idx="21">
                  <c:v>709.23</c:v>
                </c:pt>
                <c:pt idx="22">
                  <c:v>707.82</c:v>
                </c:pt>
                <c:pt idx="23">
                  <c:v>707.07</c:v>
                </c:pt>
                <c:pt idx="24">
                  <c:v>706.88</c:v>
                </c:pt>
                <c:pt idx="25">
                  <c:v>707.58</c:v>
                </c:pt>
                <c:pt idx="26">
                  <c:v>707.58</c:v>
                </c:pt>
                <c:pt idx="27">
                  <c:v>709.98</c:v>
                </c:pt>
                <c:pt idx="28">
                  <c:v>710.32</c:v>
                </c:pt>
                <c:pt idx="29">
                  <c:v>710.07</c:v>
                </c:pt>
                <c:pt idx="30">
                  <c:v>709.62</c:v>
                </c:pt>
                <c:pt idx="31">
                  <c:v>708.56</c:v>
                </c:pt>
                <c:pt idx="32">
                  <c:v>708.99</c:v>
                </c:pt>
                <c:pt idx="33">
                  <c:v>709.4</c:v>
                </c:pt>
                <c:pt idx="34">
                  <c:v>709.59</c:v>
                </c:pt>
                <c:pt idx="35">
                  <c:v>708.73</c:v>
                </c:pt>
                <c:pt idx="36">
                  <c:v>710.07</c:v>
                </c:pt>
                <c:pt idx="37">
                  <c:v>711.48</c:v>
                </c:pt>
                <c:pt idx="38">
                  <c:v>712.97</c:v>
                </c:pt>
                <c:pt idx="39">
                  <c:v>713.47</c:v>
                </c:pt>
                <c:pt idx="40">
                  <c:v>714.03</c:v>
                </c:pt>
                <c:pt idx="41">
                  <c:v>713.98</c:v>
                </c:pt>
                <c:pt idx="42">
                  <c:v>713.7</c:v>
                </c:pt>
                <c:pt idx="43">
                  <c:v>713.82</c:v>
                </c:pt>
                <c:pt idx="44">
                  <c:v>713.76</c:v>
                </c:pt>
                <c:pt idx="45">
                  <c:v>713.65</c:v>
                </c:pt>
                <c:pt idx="46">
                  <c:v>712.48</c:v>
                </c:pt>
                <c:pt idx="47">
                  <c:v>713.72</c:v>
                </c:pt>
                <c:pt idx="48">
                  <c:v>714.2</c:v>
                </c:pt>
                <c:pt idx="49">
                  <c:v>712.94</c:v>
                </c:pt>
                <c:pt idx="50">
                  <c:v>712.61</c:v>
                </c:pt>
                <c:pt idx="51">
                  <c:v>712.75</c:v>
                </c:pt>
                <c:pt idx="52">
                  <c:v>715.65</c:v>
                </c:pt>
                <c:pt idx="53">
                  <c:v>715.65</c:v>
                </c:pt>
                <c:pt idx="54">
                  <c:v>716.05</c:v>
                </c:pt>
                <c:pt idx="55">
                  <c:v>716.55</c:v>
                </c:pt>
                <c:pt idx="56">
                  <c:v>716.28</c:v>
                </c:pt>
                <c:pt idx="57">
                  <c:v>715.35</c:v>
                </c:pt>
                <c:pt idx="58">
                  <c:v>715.41</c:v>
                </c:pt>
                <c:pt idx="59">
                  <c:v>716.38</c:v>
                </c:pt>
                <c:pt idx="60">
                  <c:v>717.73</c:v>
                </c:pt>
                <c:pt idx="61">
                  <c:v>718.67</c:v>
                </c:pt>
                <c:pt idx="62">
                  <c:v>720.18</c:v>
                </c:pt>
                <c:pt idx="63">
                  <c:v>719.41</c:v>
                </c:pt>
                <c:pt idx="64">
                  <c:v>719.3</c:v>
                </c:pt>
                <c:pt idx="65">
                  <c:v>718.36</c:v>
                </c:pt>
                <c:pt idx="66">
                  <c:v>717.32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36-4711-A929-B2F28F77E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3840"/>
        <c:axId val="214562304"/>
      </c:areaChart>
      <c:lineChart>
        <c:grouping val="standard"/>
        <c:varyColors val="0"/>
        <c:ser>
          <c:idx val="0"/>
          <c:order val="0"/>
          <c:tx>
            <c:strRef>
              <c:f>Main!$AC$52</c:f>
              <c:strCache>
                <c:ptCount val="1"/>
                <c:pt idx="0">
                  <c:v>Corr: MSCI US Size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Main!$AC$54:$AC$120</c:f>
              <c:numCache>
                <c:formatCode>General</c:formatCode>
                <c:ptCount val="67"/>
                <c:pt idx="0">
                  <c:v>0.24517871461652246</c:v>
                </c:pt>
                <c:pt idx="1">
                  <c:v>0.2359590620150788</c:v>
                </c:pt>
                <c:pt idx="2">
                  <c:v>0.23272307554494112</c:v>
                </c:pt>
                <c:pt idx="3">
                  <c:v>0.24779743189961584</c:v>
                </c:pt>
                <c:pt idx="4">
                  <c:v>0.27194353732369714</c:v>
                </c:pt>
                <c:pt idx="5">
                  <c:v>0.28353159023146562</c:v>
                </c:pt>
                <c:pt idx="6">
                  <c:v>0.28901612235275714</c:v>
                </c:pt>
                <c:pt idx="7">
                  <c:v>0.25300147673897938</c:v>
                </c:pt>
                <c:pt idx="8">
                  <c:v>0.22814413071619835</c:v>
                </c:pt>
                <c:pt idx="9">
                  <c:v>0.25698444347087251</c:v>
                </c:pt>
                <c:pt idx="10">
                  <c:v>0.24101231575303414</c:v>
                </c:pt>
                <c:pt idx="11">
                  <c:v>0.22193933210487946</c:v>
                </c:pt>
                <c:pt idx="12">
                  <c:v>0.23273843616054379</c:v>
                </c:pt>
                <c:pt idx="13">
                  <c:v>0.24729412329273909</c:v>
                </c:pt>
                <c:pt idx="14">
                  <c:v>0.25489028109334688</c:v>
                </c:pt>
                <c:pt idx="15">
                  <c:v>0.20375952597680844</c:v>
                </c:pt>
                <c:pt idx="16">
                  <c:v>0.19133392966236273</c:v>
                </c:pt>
                <c:pt idx="17">
                  <c:v>0.16529302937072449</c:v>
                </c:pt>
                <c:pt idx="18">
                  <c:v>0.16940509823133001</c:v>
                </c:pt>
                <c:pt idx="19">
                  <c:v>0.1658550353419759</c:v>
                </c:pt>
                <c:pt idx="20">
                  <c:v>0.1455719181503681</c:v>
                </c:pt>
                <c:pt idx="21">
                  <c:v>0.14517165579614572</c:v>
                </c:pt>
                <c:pt idx="22">
                  <c:v>0.15722382562533346</c:v>
                </c:pt>
                <c:pt idx="23">
                  <c:v>0.13819461106565048</c:v>
                </c:pt>
                <c:pt idx="24">
                  <c:v>0.12856278064443255</c:v>
                </c:pt>
                <c:pt idx="25">
                  <c:v>0.12544648431387148</c:v>
                </c:pt>
                <c:pt idx="26">
                  <c:v>0.12674926389053864</c:v>
                </c:pt>
                <c:pt idx="27">
                  <c:v>8.2995375126249368E-2</c:v>
                </c:pt>
                <c:pt idx="28">
                  <c:v>9.8481959721164108E-2</c:v>
                </c:pt>
                <c:pt idx="29">
                  <c:v>7.9806201584791264E-2</c:v>
                </c:pt>
                <c:pt idx="30">
                  <c:v>7.8850135568597365E-2</c:v>
                </c:pt>
                <c:pt idx="31">
                  <c:v>0.12626067264028526</c:v>
                </c:pt>
                <c:pt idx="32">
                  <c:v>0.1254083283482775</c:v>
                </c:pt>
                <c:pt idx="33">
                  <c:v>0.11767991109335198</c:v>
                </c:pt>
                <c:pt idx="34">
                  <c:v>0.11758864346221531</c:v>
                </c:pt>
                <c:pt idx="35">
                  <c:v>0.1769774674074473</c:v>
                </c:pt>
                <c:pt idx="36">
                  <c:v>0.24628015276410392</c:v>
                </c:pt>
                <c:pt idx="37">
                  <c:v>0.20113026344722101</c:v>
                </c:pt>
                <c:pt idx="38">
                  <c:v>0.23565181100007807</c:v>
                </c:pt>
                <c:pt idx="39">
                  <c:v>0.2519742109142456</c:v>
                </c:pt>
                <c:pt idx="40">
                  <c:v>0.27286678898721189</c:v>
                </c:pt>
                <c:pt idx="41">
                  <c:v>0.29026875136522684</c:v>
                </c:pt>
                <c:pt idx="42">
                  <c:v>0.27960542487879725</c:v>
                </c:pt>
                <c:pt idx="43">
                  <c:v>0.27995297722232348</c:v>
                </c:pt>
                <c:pt idx="44">
                  <c:v>0.28653290478885551</c:v>
                </c:pt>
                <c:pt idx="45">
                  <c:v>0.29674488435552254</c:v>
                </c:pt>
                <c:pt idx="46">
                  <c:v>0.29053098733075039</c:v>
                </c:pt>
                <c:pt idx="47">
                  <c:v>0.30886071940329557</c:v>
                </c:pt>
                <c:pt idx="48">
                  <c:v>0.31737026262120166</c:v>
                </c:pt>
                <c:pt idx="49">
                  <c:v>0.33407709640439465</c:v>
                </c:pt>
                <c:pt idx="50">
                  <c:v>0.34671700170876574</c:v>
                </c:pt>
                <c:pt idx="51">
                  <c:v>0.35676867830435033</c:v>
                </c:pt>
                <c:pt idx="52">
                  <c:v>0.31988837196575964</c:v>
                </c:pt>
                <c:pt idx="53">
                  <c:v>0.27626790333252665</c:v>
                </c:pt>
                <c:pt idx="54">
                  <c:v>0.30172871059403295</c:v>
                </c:pt>
                <c:pt idx="55">
                  <c:v>0.28879148793172604</c:v>
                </c:pt>
                <c:pt idx="56">
                  <c:v>0.28747039814242098</c:v>
                </c:pt>
                <c:pt idx="57">
                  <c:v>0.2757495587878156</c:v>
                </c:pt>
                <c:pt idx="58">
                  <c:v>0.28625026117022717</c:v>
                </c:pt>
                <c:pt idx="59">
                  <c:v>0.30972327864615024</c:v>
                </c:pt>
                <c:pt idx="60">
                  <c:v>0.29268375152677412</c:v>
                </c:pt>
                <c:pt idx="61">
                  <c:v>0.27891081173371784</c:v>
                </c:pt>
                <c:pt idx="62">
                  <c:v>0.27693943925799641</c:v>
                </c:pt>
                <c:pt idx="63">
                  <c:v>0.26058977141419359</c:v>
                </c:pt>
                <c:pt idx="64">
                  <c:v>0.26080498827441562</c:v>
                </c:pt>
                <c:pt idx="65">
                  <c:v>0.24665295242585256</c:v>
                </c:pt>
                <c:pt idx="66">
                  <c:v>0.22957880542663076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36-4711-A929-B2F28F77E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54880"/>
        <c:axId val="214560768"/>
      </c:lineChart>
      <c:dateAx>
        <c:axId val="2145548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4560768"/>
        <c:crosses val="autoZero"/>
        <c:auto val="1"/>
        <c:lblOffset val="100"/>
        <c:baseTimeUnit val="days"/>
        <c:majorUnit val="1"/>
      </c:dateAx>
      <c:valAx>
        <c:axId val="21456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554880"/>
        <c:crosses val="autoZero"/>
        <c:crossBetween val="between"/>
      </c:valAx>
      <c:valAx>
        <c:axId val="214562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563840"/>
        <c:crosses val="max"/>
        <c:crossBetween val="between"/>
      </c:valAx>
      <c:dateAx>
        <c:axId val="21456384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456230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08"/>
          <c:h val="6.583909482363718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11"/>
          <c:h val="0.7433354521693587"/>
        </c:manualLayout>
      </c:layout>
      <c:areaChart>
        <c:grouping val="standard"/>
        <c:varyColors val="0"/>
        <c:ser>
          <c:idx val="2"/>
          <c:order val="1"/>
          <c:tx>
            <c:strRef>
              <c:f>Main!$BN$52</c:f>
              <c:strCache>
                <c:ptCount val="1"/>
                <c:pt idx="0">
                  <c:v>MSCI US Trade Act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Main!$BN$54:$BN$120</c:f>
              <c:numCache>
                <c:formatCode>General</c:formatCode>
                <c:ptCount val="67"/>
                <c:pt idx="0">
                  <c:v>900.79</c:v>
                </c:pt>
                <c:pt idx="1">
                  <c:v>899.71</c:v>
                </c:pt>
                <c:pt idx="2">
                  <c:v>899.23</c:v>
                </c:pt>
                <c:pt idx="3">
                  <c:v>898.49</c:v>
                </c:pt>
                <c:pt idx="4">
                  <c:v>898.02</c:v>
                </c:pt>
                <c:pt idx="5">
                  <c:v>895.12</c:v>
                </c:pt>
                <c:pt idx="6">
                  <c:v>895.91</c:v>
                </c:pt>
                <c:pt idx="7">
                  <c:v>897.13</c:v>
                </c:pt>
                <c:pt idx="8">
                  <c:v>898.44</c:v>
                </c:pt>
                <c:pt idx="9">
                  <c:v>900.19</c:v>
                </c:pt>
                <c:pt idx="10">
                  <c:v>901.08</c:v>
                </c:pt>
                <c:pt idx="11">
                  <c:v>899.24</c:v>
                </c:pt>
                <c:pt idx="12">
                  <c:v>901.55</c:v>
                </c:pt>
                <c:pt idx="13">
                  <c:v>900.81</c:v>
                </c:pt>
                <c:pt idx="14">
                  <c:v>902.73</c:v>
                </c:pt>
                <c:pt idx="15">
                  <c:v>902.93</c:v>
                </c:pt>
                <c:pt idx="16">
                  <c:v>903.53</c:v>
                </c:pt>
                <c:pt idx="17">
                  <c:v>902.67</c:v>
                </c:pt>
                <c:pt idx="18">
                  <c:v>903.39</c:v>
                </c:pt>
                <c:pt idx="19">
                  <c:v>904.75</c:v>
                </c:pt>
                <c:pt idx="20">
                  <c:v>904.68</c:v>
                </c:pt>
                <c:pt idx="21">
                  <c:v>904.42</c:v>
                </c:pt>
                <c:pt idx="22">
                  <c:v>904.75</c:v>
                </c:pt>
                <c:pt idx="23">
                  <c:v>904.22</c:v>
                </c:pt>
                <c:pt idx="24">
                  <c:v>902.31</c:v>
                </c:pt>
                <c:pt idx="25">
                  <c:v>902.26</c:v>
                </c:pt>
                <c:pt idx="26">
                  <c:v>902.26</c:v>
                </c:pt>
                <c:pt idx="27">
                  <c:v>903.01</c:v>
                </c:pt>
                <c:pt idx="28">
                  <c:v>903.77</c:v>
                </c:pt>
                <c:pt idx="29">
                  <c:v>905.33</c:v>
                </c:pt>
                <c:pt idx="30">
                  <c:v>903.07</c:v>
                </c:pt>
                <c:pt idx="31">
                  <c:v>903.26</c:v>
                </c:pt>
                <c:pt idx="32">
                  <c:v>902.98</c:v>
                </c:pt>
                <c:pt idx="33">
                  <c:v>904.68</c:v>
                </c:pt>
                <c:pt idx="34">
                  <c:v>906.42</c:v>
                </c:pt>
                <c:pt idx="35">
                  <c:v>905.91</c:v>
                </c:pt>
                <c:pt idx="36">
                  <c:v>903.41</c:v>
                </c:pt>
                <c:pt idx="37">
                  <c:v>903.74</c:v>
                </c:pt>
                <c:pt idx="38">
                  <c:v>902</c:v>
                </c:pt>
                <c:pt idx="39">
                  <c:v>903.02</c:v>
                </c:pt>
                <c:pt idx="40">
                  <c:v>903.11</c:v>
                </c:pt>
                <c:pt idx="41">
                  <c:v>903.04</c:v>
                </c:pt>
                <c:pt idx="42">
                  <c:v>900.6</c:v>
                </c:pt>
                <c:pt idx="43">
                  <c:v>898.72</c:v>
                </c:pt>
                <c:pt idx="44">
                  <c:v>897.13</c:v>
                </c:pt>
                <c:pt idx="45">
                  <c:v>896.97</c:v>
                </c:pt>
                <c:pt idx="46">
                  <c:v>895.99</c:v>
                </c:pt>
                <c:pt idx="47">
                  <c:v>894.45</c:v>
                </c:pt>
                <c:pt idx="48">
                  <c:v>894.66</c:v>
                </c:pt>
                <c:pt idx="49">
                  <c:v>894.09</c:v>
                </c:pt>
                <c:pt idx="50">
                  <c:v>894.79</c:v>
                </c:pt>
                <c:pt idx="51">
                  <c:v>894.55</c:v>
                </c:pt>
                <c:pt idx="52">
                  <c:v>894.7</c:v>
                </c:pt>
                <c:pt idx="53">
                  <c:v>894.7</c:v>
                </c:pt>
                <c:pt idx="54">
                  <c:v>894.63</c:v>
                </c:pt>
                <c:pt idx="55">
                  <c:v>893.92</c:v>
                </c:pt>
                <c:pt idx="56">
                  <c:v>893.68</c:v>
                </c:pt>
                <c:pt idx="57">
                  <c:v>894.2</c:v>
                </c:pt>
                <c:pt idx="58">
                  <c:v>894.03</c:v>
                </c:pt>
                <c:pt idx="59">
                  <c:v>896.42</c:v>
                </c:pt>
                <c:pt idx="60">
                  <c:v>897.35</c:v>
                </c:pt>
                <c:pt idx="61">
                  <c:v>896.31</c:v>
                </c:pt>
                <c:pt idx="62">
                  <c:v>896.26</c:v>
                </c:pt>
                <c:pt idx="63">
                  <c:v>894.84</c:v>
                </c:pt>
                <c:pt idx="64">
                  <c:v>895.37</c:v>
                </c:pt>
                <c:pt idx="65">
                  <c:v>894.15</c:v>
                </c:pt>
                <c:pt idx="66">
                  <c:v>891.03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35-48E8-8CC4-4EBE7769D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16320"/>
        <c:axId val="214614784"/>
      </c:areaChart>
      <c:lineChart>
        <c:grouping val="standard"/>
        <c:varyColors val="0"/>
        <c:ser>
          <c:idx val="0"/>
          <c:order val="0"/>
          <c:tx>
            <c:strRef>
              <c:f>Main!$AD$52</c:f>
              <c:strCache>
                <c:ptCount val="1"/>
                <c:pt idx="0">
                  <c:v>Corr: MSCI US Trade Act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Main!$AD$54:$AD$120</c:f>
              <c:numCache>
                <c:formatCode>General</c:formatCode>
                <c:ptCount val="67"/>
                <c:pt idx="0">
                  <c:v>0.12293364451386317</c:v>
                </c:pt>
                <c:pt idx="1">
                  <c:v>0.12746999231013253</c:v>
                </c:pt>
                <c:pt idx="2">
                  <c:v>0.12112795084107435</c:v>
                </c:pt>
                <c:pt idx="3">
                  <c:v>0.14975427859051951</c:v>
                </c:pt>
                <c:pt idx="4">
                  <c:v>0.14971619571070058</c:v>
                </c:pt>
                <c:pt idx="5">
                  <c:v>0.24728176666343976</c:v>
                </c:pt>
                <c:pt idx="6">
                  <c:v>0.25506505271668878</c:v>
                </c:pt>
                <c:pt idx="7">
                  <c:v>0.24018011802441197</c:v>
                </c:pt>
                <c:pt idx="8">
                  <c:v>0.23470293994812738</c:v>
                </c:pt>
                <c:pt idx="9">
                  <c:v>0.2232793195838208</c:v>
                </c:pt>
                <c:pt idx="10">
                  <c:v>0.22123752243915937</c:v>
                </c:pt>
                <c:pt idx="11">
                  <c:v>0.197938125187541</c:v>
                </c:pt>
                <c:pt idx="12">
                  <c:v>0.20599103084756773</c:v>
                </c:pt>
                <c:pt idx="13">
                  <c:v>0.20891891028735807</c:v>
                </c:pt>
                <c:pt idx="14">
                  <c:v>0.22854618529466836</c:v>
                </c:pt>
                <c:pt idx="15">
                  <c:v>0.19270844076499949</c:v>
                </c:pt>
                <c:pt idx="16">
                  <c:v>0.19834377226675351</c:v>
                </c:pt>
                <c:pt idx="17">
                  <c:v>0.19562444745968607</c:v>
                </c:pt>
                <c:pt idx="18">
                  <c:v>0.20782379665030293</c:v>
                </c:pt>
                <c:pt idx="19">
                  <c:v>0.23588673175985331</c:v>
                </c:pt>
                <c:pt idx="20">
                  <c:v>0.21857813684960989</c:v>
                </c:pt>
                <c:pt idx="21">
                  <c:v>0.21960410204130335</c:v>
                </c:pt>
                <c:pt idx="22">
                  <c:v>0.20892113655466912</c:v>
                </c:pt>
                <c:pt idx="23">
                  <c:v>0.22318353391114146</c:v>
                </c:pt>
                <c:pt idx="24">
                  <c:v>0.21034653294053515</c:v>
                </c:pt>
                <c:pt idx="25">
                  <c:v>0.21005589432358601</c:v>
                </c:pt>
                <c:pt idx="26">
                  <c:v>0.20865043676737599</c:v>
                </c:pt>
                <c:pt idx="27">
                  <c:v>0.22878981812129059</c:v>
                </c:pt>
                <c:pt idx="28">
                  <c:v>0.21889111182796131</c:v>
                </c:pt>
                <c:pt idx="29">
                  <c:v>0.27586251942137657</c:v>
                </c:pt>
                <c:pt idx="30">
                  <c:v>0.27875425582294538</c:v>
                </c:pt>
                <c:pt idx="31">
                  <c:v>0.24621756185079244</c:v>
                </c:pt>
                <c:pt idx="32">
                  <c:v>0.2461253653489883</c:v>
                </c:pt>
                <c:pt idx="33">
                  <c:v>0.21630980590279619</c:v>
                </c:pt>
                <c:pt idx="34">
                  <c:v>0.22899129950007213</c:v>
                </c:pt>
                <c:pt idx="35">
                  <c:v>0.24418753650645708</c:v>
                </c:pt>
                <c:pt idx="36">
                  <c:v>0.26707284514806601</c:v>
                </c:pt>
                <c:pt idx="37">
                  <c:v>0.25834606563973261</c:v>
                </c:pt>
                <c:pt idx="38">
                  <c:v>0.26710692004536096</c:v>
                </c:pt>
                <c:pt idx="39">
                  <c:v>0.22102090170844785</c:v>
                </c:pt>
                <c:pt idx="40">
                  <c:v>0.23533673177321648</c:v>
                </c:pt>
                <c:pt idx="41">
                  <c:v>0.22416941243895749</c:v>
                </c:pt>
                <c:pt idx="42">
                  <c:v>0.20023144295792217</c:v>
                </c:pt>
                <c:pt idx="43">
                  <c:v>0.19549729388864887</c:v>
                </c:pt>
                <c:pt idx="44">
                  <c:v>0.21957513986668997</c:v>
                </c:pt>
                <c:pt idx="45">
                  <c:v>0.19498444216864672</c:v>
                </c:pt>
                <c:pt idx="46">
                  <c:v>0.19024842042461595</c:v>
                </c:pt>
                <c:pt idx="47">
                  <c:v>0.18376927627384179</c:v>
                </c:pt>
                <c:pt idx="48">
                  <c:v>0.21216851144636317</c:v>
                </c:pt>
                <c:pt idx="49">
                  <c:v>0.18857626487044671</c:v>
                </c:pt>
                <c:pt idx="50">
                  <c:v>0.20546395397253234</c:v>
                </c:pt>
                <c:pt idx="51">
                  <c:v>0.21687649864496325</c:v>
                </c:pt>
                <c:pt idx="52">
                  <c:v>0.22413763544721285</c:v>
                </c:pt>
                <c:pt idx="53">
                  <c:v>0.17060581293662247</c:v>
                </c:pt>
                <c:pt idx="54">
                  <c:v>0.13648744595842643</c:v>
                </c:pt>
                <c:pt idx="55">
                  <c:v>0.13695404773358039</c:v>
                </c:pt>
                <c:pt idx="56">
                  <c:v>0.13071619496059203</c:v>
                </c:pt>
                <c:pt idx="57">
                  <c:v>0.14180856622141477</c:v>
                </c:pt>
                <c:pt idx="58">
                  <c:v>0.13359824170577655</c:v>
                </c:pt>
                <c:pt idx="59">
                  <c:v>0.15524563831660881</c:v>
                </c:pt>
                <c:pt idx="60">
                  <c:v>0.14191676121776894</c:v>
                </c:pt>
                <c:pt idx="61">
                  <c:v>0.11826036774230714</c:v>
                </c:pt>
                <c:pt idx="62">
                  <c:v>0.12732596197338875</c:v>
                </c:pt>
                <c:pt idx="63">
                  <c:v>0.10444708417021244</c:v>
                </c:pt>
                <c:pt idx="64">
                  <c:v>0.11035383833474471</c:v>
                </c:pt>
                <c:pt idx="65">
                  <c:v>0.10556345710498236</c:v>
                </c:pt>
                <c:pt idx="66">
                  <c:v>0.1600545163623292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35-48E8-8CC4-4EBE7769D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95072"/>
        <c:axId val="214596608"/>
      </c:lineChart>
      <c:dateAx>
        <c:axId val="2145950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4596608"/>
        <c:crosses val="autoZero"/>
        <c:auto val="1"/>
        <c:lblOffset val="100"/>
        <c:baseTimeUnit val="days"/>
        <c:majorUnit val="1"/>
      </c:dateAx>
      <c:valAx>
        <c:axId val="214596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595072"/>
        <c:crosses val="autoZero"/>
        <c:crossBetween val="between"/>
      </c:valAx>
      <c:valAx>
        <c:axId val="21461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4616320"/>
        <c:crosses val="max"/>
        <c:crossBetween val="between"/>
      </c:valAx>
      <c:dateAx>
        <c:axId val="21461632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461478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86"/>
          <c:h val="6.5839094823637229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33"/>
          <c:h val="0.74333545216935892"/>
        </c:manualLayout>
      </c:layout>
      <c:areaChart>
        <c:grouping val="standard"/>
        <c:varyColors val="0"/>
        <c:ser>
          <c:idx val="2"/>
          <c:order val="1"/>
          <c:tx>
            <c:strRef>
              <c:f>Main!$BO$52</c:f>
              <c:strCache>
                <c:ptCount val="1"/>
                <c:pt idx="0">
                  <c:v>MSCI US Growth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Main!$BO$54:$BO$120</c:f>
              <c:numCache>
                <c:formatCode>General</c:formatCode>
                <c:ptCount val="67"/>
                <c:pt idx="0">
                  <c:v>955.06</c:v>
                </c:pt>
                <c:pt idx="1">
                  <c:v>956.5</c:v>
                </c:pt>
                <c:pt idx="2">
                  <c:v>955.08</c:v>
                </c:pt>
                <c:pt idx="3">
                  <c:v>955.32</c:v>
                </c:pt>
                <c:pt idx="4">
                  <c:v>957.24</c:v>
                </c:pt>
                <c:pt idx="5">
                  <c:v>955.04</c:v>
                </c:pt>
                <c:pt idx="6">
                  <c:v>952.67</c:v>
                </c:pt>
                <c:pt idx="7">
                  <c:v>954.05</c:v>
                </c:pt>
                <c:pt idx="8">
                  <c:v>955.55</c:v>
                </c:pt>
                <c:pt idx="9">
                  <c:v>956.85</c:v>
                </c:pt>
                <c:pt idx="10">
                  <c:v>958.2</c:v>
                </c:pt>
                <c:pt idx="11">
                  <c:v>956.93</c:v>
                </c:pt>
                <c:pt idx="12">
                  <c:v>957.47</c:v>
                </c:pt>
                <c:pt idx="13">
                  <c:v>957.33</c:v>
                </c:pt>
                <c:pt idx="14">
                  <c:v>957.62</c:v>
                </c:pt>
                <c:pt idx="15">
                  <c:v>957.7</c:v>
                </c:pt>
                <c:pt idx="16">
                  <c:v>957.99</c:v>
                </c:pt>
                <c:pt idx="17">
                  <c:v>957.12</c:v>
                </c:pt>
                <c:pt idx="18">
                  <c:v>956.31</c:v>
                </c:pt>
                <c:pt idx="19">
                  <c:v>956.8</c:v>
                </c:pt>
                <c:pt idx="20">
                  <c:v>956.28</c:v>
                </c:pt>
                <c:pt idx="21">
                  <c:v>955.77</c:v>
                </c:pt>
                <c:pt idx="22">
                  <c:v>956.19</c:v>
                </c:pt>
                <c:pt idx="23">
                  <c:v>956.23</c:v>
                </c:pt>
                <c:pt idx="24">
                  <c:v>955.17</c:v>
                </c:pt>
                <c:pt idx="25">
                  <c:v>955.03</c:v>
                </c:pt>
                <c:pt idx="26">
                  <c:v>955.03</c:v>
                </c:pt>
                <c:pt idx="27">
                  <c:v>955.4</c:v>
                </c:pt>
                <c:pt idx="28">
                  <c:v>954.49</c:v>
                </c:pt>
                <c:pt idx="29">
                  <c:v>955.3</c:v>
                </c:pt>
                <c:pt idx="30">
                  <c:v>954.87</c:v>
                </c:pt>
                <c:pt idx="31">
                  <c:v>955.59</c:v>
                </c:pt>
                <c:pt idx="32">
                  <c:v>954.69</c:v>
                </c:pt>
                <c:pt idx="33">
                  <c:v>954.99</c:v>
                </c:pt>
                <c:pt idx="34">
                  <c:v>956.39</c:v>
                </c:pt>
                <c:pt idx="35">
                  <c:v>956.32</c:v>
                </c:pt>
                <c:pt idx="36">
                  <c:v>955.89</c:v>
                </c:pt>
                <c:pt idx="37">
                  <c:v>955.09</c:v>
                </c:pt>
                <c:pt idx="38">
                  <c:v>956.04</c:v>
                </c:pt>
                <c:pt idx="39">
                  <c:v>955.86</c:v>
                </c:pt>
                <c:pt idx="40">
                  <c:v>955.08</c:v>
                </c:pt>
                <c:pt idx="41">
                  <c:v>955.6</c:v>
                </c:pt>
                <c:pt idx="42">
                  <c:v>953.33</c:v>
                </c:pt>
                <c:pt idx="43">
                  <c:v>953.69</c:v>
                </c:pt>
                <c:pt idx="44">
                  <c:v>953.48</c:v>
                </c:pt>
                <c:pt idx="45">
                  <c:v>953.77</c:v>
                </c:pt>
                <c:pt idx="46">
                  <c:v>953.4</c:v>
                </c:pt>
                <c:pt idx="47">
                  <c:v>954.75</c:v>
                </c:pt>
                <c:pt idx="48">
                  <c:v>953.57</c:v>
                </c:pt>
                <c:pt idx="49">
                  <c:v>955.38</c:v>
                </c:pt>
                <c:pt idx="50">
                  <c:v>955.99</c:v>
                </c:pt>
                <c:pt idx="51">
                  <c:v>956.32</c:v>
                </c:pt>
                <c:pt idx="52">
                  <c:v>954.89</c:v>
                </c:pt>
                <c:pt idx="53">
                  <c:v>954.89</c:v>
                </c:pt>
                <c:pt idx="54">
                  <c:v>953.12</c:v>
                </c:pt>
                <c:pt idx="55">
                  <c:v>953.33</c:v>
                </c:pt>
                <c:pt idx="56">
                  <c:v>952.49</c:v>
                </c:pt>
                <c:pt idx="57">
                  <c:v>953.72</c:v>
                </c:pt>
                <c:pt idx="58">
                  <c:v>954</c:v>
                </c:pt>
                <c:pt idx="59">
                  <c:v>953.7</c:v>
                </c:pt>
                <c:pt idx="60">
                  <c:v>953.97</c:v>
                </c:pt>
                <c:pt idx="61">
                  <c:v>954.49</c:v>
                </c:pt>
                <c:pt idx="62">
                  <c:v>956.08</c:v>
                </c:pt>
                <c:pt idx="63">
                  <c:v>957.83</c:v>
                </c:pt>
                <c:pt idx="64">
                  <c:v>958.32</c:v>
                </c:pt>
                <c:pt idx="65">
                  <c:v>958.28</c:v>
                </c:pt>
                <c:pt idx="66">
                  <c:v>960.15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35-4A70-8103-BE2D766C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46048"/>
        <c:axId val="215744512"/>
      </c:areaChart>
      <c:lineChart>
        <c:grouping val="standard"/>
        <c:varyColors val="0"/>
        <c:ser>
          <c:idx val="0"/>
          <c:order val="0"/>
          <c:tx>
            <c:strRef>
              <c:f>Main!$AE$52</c:f>
              <c:strCache>
                <c:ptCount val="1"/>
                <c:pt idx="0">
                  <c:v>Corr: MSCI US Growth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Main!$AE$54:$AE$120</c:f>
              <c:numCache>
                <c:formatCode>General</c:formatCode>
                <c:ptCount val="67"/>
                <c:pt idx="0">
                  <c:v>8.0898891294429148E-2</c:v>
                </c:pt>
                <c:pt idx="1">
                  <c:v>8.1131340115084438E-2</c:v>
                </c:pt>
                <c:pt idx="2">
                  <c:v>5.6948396029389219E-2</c:v>
                </c:pt>
                <c:pt idx="3">
                  <c:v>8.1051496984350727E-3</c:v>
                </c:pt>
                <c:pt idx="4">
                  <c:v>-1.4968021749383789E-2</c:v>
                </c:pt>
                <c:pt idx="5">
                  <c:v>5.4033308807698438E-2</c:v>
                </c:pt>
                <c:pt idx="6">
                  <c:v>3.9536024046521151E-2</c:v>
                </c:pt>
                <c:pt idx="7">
                  <c:v>1.4118464107750923E-2</c:v>
                </c:pt>
                <c:pt idx="8">
                  <c:v>3.5643091850163884E-3</c:v>
                </c:pt>
                <c:pt idx="9">
                  <c:v>-9.2369684349673745E-3</c:v>
                </c:pt>
                <c:pt idx="10">
                  <c:v>-3.283542904492745E-2</c:v>
                </c:pt>
                <c:pt idx="11">
                  <c:v>-6.8258832825866214E-2</c:v>
                </c:pt>
                <c:pt idx="12">
                  <c:v>-6.3293144729075379E-2</c:v>
                </c:pt>
                <c:pt idx="13">
                  <c:v>-4.7211071495262699E-2</c:v>
                </c:pt>
                <c:pt idx="14">
                  <c:v>-4.9325549934275792E-2</c:v>
                </c:pt>
                <c:pt idx="15">
                  <c:v>-7.0571455188437035E-2</c:v>
                </c:pt>
                <c:pt idx="16">
                  <c:v>-5.2805255559398648E-2</c:v>
                </c:pt>
                <c:pt idx="17">
                  <c:v>-5.2446652774987765E-2</c:v>
                </c:pt>
                <c:pt idx="18">
                  <c:v>-5.2776687888998246E-2</c:v>
                </c:pt>
                <c:pt idx="19">
                  <c:v>-4.2879017472979092E-2</c:v>
                </c:pt>
                <c:pt idx="20">
                  <c:v>-5.6234135882032452E-2</c:v>
                </c:pt>
                <c:pt idx="21">
                  <c:v>-4.9914274428393246E-2</c:v>
                </c:pt>
                <c:pt idx="22">
                  <c:v>-7.4803536431609932E-2</c:v>
                </c:pt>
                <c:pt idx="23">
                  <c:v>-7.6185585263993383E-2</c:v>
                </c:pt>
                <c:pt idx="24">
                  <c:v>-9.8387696024308316E-2</c:v>
                </c:pt>
                <c:pt idx="25">
                  <c:v>-9.7988419041495162E-2</c:v>
                </c:pt>
                <c:pt idx="26">
                  <c:v>-0.10123950894080819</c:v>
                </c:pt>
                <c:pt idx="27">
                  <c:v>-0.13405945563843741</c:v>
                </c:pt>
                <c:pt idx="28">
                  <c:v>-0.17033814757199911</c:v>
                </c:pt>
                <c:pt idx="29">
                  <c:v>-0.15150052797900432</c:v>
                </c:pt>
                <c:pt idx="30">
                  <c:v>-0.15023255559949864</c:v>
                </c:pt>
                <c:pt idx="31">
                  <c:v>-0.19251796896902748</c:v>
                </c:pt>
                <c:pt idx="32">
                  <c:v>-0.1890836594657693</c:v>
                </c:pt>
                <c:pt idx="33">
                  <c:v>-0.19813142733487069</c:v>
                </c:pt>
                <c:pt idx="34">
                  <c:v>-0.19573107552553784</c:v>
                </c:pt>
                <c:pt idx="35">
                  <c:v>-0.17118862275681418</c:v>
                </c:pt>
                <c:pt idx="36">
                  <c:v>-0.12812203812867257</c:v>
                </c:pt>
                <c:pt idx="37">
                  <c:v>-8.9760273807583293E-2</c:v>
                </c:pt>
                <c:pt idx="38">
                  <c:v>-0.10464768116467521</c:v>
                </c:pt>
                <c:pt idx="39">
                  <c:v>-8.0450226892794657E-2</c:v>
                </c:pt>
                <c:pt idx="40">
                  <c:v>-6.6412537126331148E-2</c:v>
                </c:pt>
                <c:pt idx="41">
                  <c:v>-6.9535307036494035E-2</c:v>
                </c:pt>
                <c:pt idx="42">
                  <c:v>-0.11362284190626003</c:v>
                </c:pt>
                <c:pt idx="43">
                  <c:v>-0.10839390207565755</c:v>
                </c:pt>
                <c:pt idx="44">
                  <c:v>-0.10371060935159329</c:v>
                </c:pt>
                <c:pt idx="45">
                  <c:v>-0.1097366415795358</c:v>
                </c:pt>
                <c:pt idx="46">
                  <c:v>-0.12217306707532524</c:v>
                </c:pt>
                <c:pt idx="47">
                  <c:v>-0.10792382539083928</c:v>
                </c:pt>
                <c:pt idx="48">
                  <c:v>-9.8305326459855458E-2</c:v>
                </c:pt>
                <c:pt idx="49">
                  <c:v>-7.7096183783534236E-2</c:v>
                </c:pt>
                <c:pt idx="50">
                  <c:v>-6.3634773994090996E-2</c:v>
                </c:pt>
                <c:pt idx="51">
                  <c:v>-7.8241809950160487E-2</c:v>
                </c:pt>
                <c:pt idx="52">
                  <c:v>-3.5511758112703115E-2</c:v>
                </c:pt>
                <c:pt idx="53">
                  <c:v>-5.9788475451331223E-2</c:v>
                </c:pt>
                <c:pt idx="54">
                  <c:v>-4.4721895144218392E-2</c:v>
                </c:pt>
                <c:pt idx="55">
                  <c:v>-4.4653388897760382E-2</c:v>
                </c:pt>
                <c:pt idx="56">
                  <c:v>-4.8163289944471666E-2</c:v>
                </c:pt>
                <c:pt idx="57">
                  <c:v>-5.041839036721954E-2</c:v>
                </c:pt>
                <c:pt idx="58">
                  <c:v>-3.2398001543101254E-2</c:v>
                </c:pt>
                <c:pt idx="59">
                  <c:v>-3.4383990123245639E-2</c:v>
                </c:pt>
                <c:pt idx="60">
                  <c:v>-3.1494572193475068E-2</c:v>
                </c:pt>
                <c:pt idx="61">
                  <c:v>-2.2809957758647435E-2</c:v>
                </c:pt>
                <c:pt idx="62">
                  <c:v>-5.1454475076269615E-2</c:v>
                </c:pt>
                <c:pt idx="63">
                  <c:v>-4.8195012042806197E-3</c:v>
                </c:pt>
                <c:pt idx="64">
                  <c:v>-2.8265655550650617E-3</c:v>
                </c:pt>
                <c:pt idx="65">
                  <c:v>3.1704642592374148E-2</c:v>
                </c:pt>
                <c:pt idx="66">
                  <c:v>4.0587707655105623E-2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35-4A70-8103-BE2D766C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036672"/>
        <c:axId val="215038208"/>
      </c:lineChart>
      <c:dateAx>
        <c:axId val="2150366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5038208"/>
        <c:crosses val="autoZero"/>
        <c:auto val="1"/>
        <c:lblOffset val="100"/>
        <c:baseTimeUnit val="days"/>
        <c:majorUnit val="1"/>
      </c:dateAx>
      <c:valAx>
        <c:axId val="2150382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5036672"/>
        <c:crosses val="autoZero"/>
        <c:crossBetween val="between"/>
      </c:valAx>
      <c:valAx>
        <c:axId val="215744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5746048"/>
        <c:crosses val="max"/>
        <c:crossBetween val="between"/>
      </c:valAx>
      <c:dateAx>
        <c:axId val="21574604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574451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53"/>
          <c:h val="6.583909482363728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55"/>
          <c:h val="0.74333545216935915"/>
        </c:manualLayout>
      </c:layout>
      <c:areaChart>
        <c:grouping val="standard"/>
        <c:varyColors val="0"/>
        <c:ser>
          <c:idx val="2"/>
          <c:order val="1"/>
          <c:tx>
            <c:strRef>
              <c:f>Main!$BP$52</c:f>
              <c:strCache>
                <c:ptCount val="1"/>
                <c:pt idx="0">
                  <c:v>MSCI US Leverage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Main!$BP$54:$BP$120</c:f>
              <c:numCache>
                <c:formatCode>General</c:formatCode>
                <c:ptCount val="67"/>
                <c:pt idx="0">
                  <c:v>969.95</c:v>
                </c:pt>
                <c:pt idx="1">
                  <c:v>969.57</c:v>
                </c:pt>
                <c:pt idx="2">
                  <c:v>969.94</c:v>
                </c:pt>
                <c:pt idx="3">
                  <c:v>970.56</c:v>
                </c:pt>
                <c:pt idx="4">
                  <c:v>969.96</c:v>
                </c:pt>
                <c:pt idx="5">
                  <c:v>971.04</c:v>
                </c:pt>
                <c:pt idx="6">
                  <c:v>971.64</c:v>
                </c:pt>
                <c:pt idx="7">
                  <c:v>971.13</c:v>
                </c:pt>
                <c:pt idx="8">
                  <c:v>970.16</c:v>
                </c:pt>
                <c:pt idx="9">
                  <c:v>970</c:v>
                </c:pt>
                <c:pt idx="10">
                  <c:v>968.62</c:v>
                </c:pt>
                <c:pt idx="11">
                  <c:v>969.74</c:v>
                </c:pt>
                <c:pt idx="12">
                  <c:v>969.35</c:v>
                </c:pt>
                <c:pt idx="13">
                  <c:v>969.94</c:v>
                </c:pt>
                <c:pt idx="14">
                  <c:v>969.18</c:v>
                </c:pt>
                <c:pt idx="15">
                  <c:v>968.95</c:v>
                </c:pt>
                <c:pt idx="16">
                  <c:v>969.59</c:v>
                </c:pt>
                <c:pt idx="17">
                  <c:v>970.46</c:v>
                </c:pt>
                <c:pt idx="18">
                  <c:v>971.13</c:v>
                </c:pt>
                <c:pt idx="19">
                  <c:v>970.9</c:v>
                </c:pt>
                <c:pt idx="20">
                  <c:v>971.46</c:v>
                </c:pt>
                <c:pt idx="21">
                  <c:v>972.07</c:v>
                </c:pt>
                <c:pt idx="22">
                  <c:v>972.19</c:v>
                </c:pt>
                <c:pt idx="23">
                  <c:v>971.8</c:v>
                </c:pt>
                <c:pt idx="24">
                  <c:v>971.41</c:v>
                </c:pt>
                <c:pt idx="25">
                  <c:v>970.77</c:v>
                </c:pt>
                <c:pt idx="26">
                  <c:v>970.77</c:v>
                </c:pt>
                <c:pt idx="27">
                  <c:v>970.55</c:v>
                </c:pt>
                <c:pt idx="28">
                  <c:v>971.41</c:v>
                </c:pt>
                <c:pt idx="29">
                  <c:v>971.76</c:v>
                </c:pt>
                <c:pt idx="30">
                  <c:v>972.09</c:v>
                </c:pt>
                <c:pt idx="31">
                  <c:v>972.03</c:v>
                </c:pt>
                <c:pt idx="32">
                  <c:v>972.53</c:v>
                </c:pt>
                <c:pt idx="33">
                  <c:v>973.23</c:v>
                </c:pt>
                <c:pt idx="34">
                  <c:v>971.42</c:v>
                </c:pt>
                <c:pt idx="35">
                  <c:v>972</c:v>
                </c:pt>
                <c:pt idx="36">
                  <c:v>971.12</c:v>
                </c:pt>
                <c:pt idx="37">
                  <c:v>970.56</c:v>
                </c:pt>
                <c:pt idx="38">
                  <c:v>970.56</c:v>
                </c:pt>
                <c:pt idx="39">
                  <c:v>971.03</c:v>
                </c:pt>
                <c:pt idx="40">
                  <c:v>971.23</c:v>
                </c:pt>
                <c:pt idx="41">
                  <c:v>971.8</c:v>
                </c:pt>
                <c:pt idx="42">
                  <c:v>971.27</c:v>
                </c:pt>
                <c:pt idx="43">
                  <c:v>970.19</c:v>
                </c:pt>
                <c:pt idx="44">
                  <c:v>970.5</c:v>
                </c:pt>
                <c:pt idx="45">
                  <c:v>969.25</c:v>
                </c:pt>
                <c:pt idx="46">
                  <c:v>967.89</c:v>
                </c:pt>
                <c:pt idx="47">
                  <c:v>968.23</c:v>
                </c:pt>
                <c:pt idx="48">
                  <c:v>969.48</c:v>
                </c:pt>
                <c:pt idx="49">
                  <c:v>970.55</c:v>
                </c:pt>
                <c:pt idx="50">
                  <c:v>970.73</c:v>
                </c:pt>
                <c:pt idx="51">
                  <c:v>971.24</c:v>
                </c:pt>
                <c:pt idx="52">
                  <c:v>971.44</c:v>
                </c:pt>
                <c:pt idx="53">
                  <c:v>971.44</c:v>
                </c:pt>
                <c:pt idx="54">
                  <c:v>971.43</c:v>
                </c:pt>
                <c:pt idx="55">
                  <c:v>971.55</c:v>
                </c:pt>
                <c:pt idx="56">
                  <c:v>971.74</c:v>
                </c:pt>
                <c:pt idx="57">
                  <c:v>972.53</c:v>
                </c:pt>
                <c:pt idx="58">
                  <c:v>973.01</c:v>
                </c:pt>
                <c:pt idx="59">
                  <c:v>972.88</c:v>
                </c:pt>
                <c:pt idx="60">
                  <c:v>972.97</c:v>
                </c:pt>
                <c:pt idx="61">
                  <c:v>973.42</c:v>
                </c:pt>
                <c:pt idx="62">
                  <c:v>972.78</c:v>
                </c:pt>
                <c:pt idx="63">
                  <c:v>972.62</c:v>
                </c:pt>
                <c:pt idx="64">
                  <c:v>973.62</c:v>
                </c:pt>
                <c:pt idx="65">
                  <c:v>973.27</c:v>
                </c:pt>
                <c:pt idx="66">
                  <c:v>974.96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D12-4E3F-8A90-94BDD1528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0336"/>
        <c:axId val="215788544"/>
      </c:areaChart>
      <c:lineChart>
        <c:grouping val="standard"/>
        <c:varyColors val="0"/>
        <c:ser>
          <c:idx val="0"/>
          <c:order val="0"/>
          <c:tx>
            <c:strRef>
              <c:f>Main!$AF$52</c:f>
              <c:strCache>
                <c:ptCount val="1"/>
                <c:pt idx="0">
                  <c:v>Corr: MSCI US Leverage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Main!$AF$54:$AF$120</c:f>
              <c:numCache>
                <c:formatCode>General</c:formatCode>
                <c:ptCount val="67"/>
                <c:pt idx="0">
                  <c:v>5.0425360446827282E-3</c:v>
                </c:pt>
                <c:pt idx="1">
                  <c:v>-1.546384797266119E-3</c:v>
                </c:pt>
                <c:pt idx="2">
                  <c:v>3.594127861130413E-3</c:v>
                </c:pt>
                <c:pt idx="3">
                  <c:v>8.5343552641271164E-3</c:v>
                </c:pt>
                <c:pt idx="4">
                  <c:v>7.7086937333907292E-3</c:v>
                </c:pt>
                <c:pt idx="5">
                  <c:v>-2.5890894706482748E-2</c:v>
                </c:pt>
                <c:pt idx="6">
                  <c:v>-4.4042365367765991E-2</c:v>
                </c:pt>
                <c:pt idx="7">
                  <c:v>-6.1670354608126698E-2</c:v>
                </c:pt>
                <c:pt idx="8">
                  <c:v>3.8309211452171106E-3</c:v>
                </c:pt>
                <c:pt idx="9">
                  <c:v>6.9665307962663474E-3</c:v>
                </c:pt>
                <c:pt idx="10">
                  <c:v>3.1490716833103775E-2</c:v>
                </c:pt>
                <c:pt idx="11">
                  <c:v>5.8476925096703665E-2</c:v>
                </c:pt>
                <c:pt idx="12">
                  <c:v>5.8220429302137583E-2</c:v>
                </c:pt>
                <c:pt idx="13">
                  <c:v>5.9726687037814696E-2</c:v>
                </c:pt>
                <c:pt idx="14">
                  <c:v>5.1304956393159629E-2</c:v>
                </c:pt>
                <c:pt idx="15">
                  <c:v>7.5384049440291298E-2</c:v>
                </c:pt>
                <c:pt idx="16">
                  <c:v>3.55621245965776E-2</c:v>
                </c:pt>
                <c:pt idx="17">
                  <c:v>2.1970859537778251E-2</c:v>
                </c:pt>
                <c:pt idx="18">
                  <c:v>3.1744264413863861E-2</c:v>
                </c:pt>
                <c:pt idx="19">
                  <c:v>3.6464949253145154E-2</c:v>
                </c:pt>
                <c:pt idx="20">
                  <c:v>3.8491065984984939E-2</c:v>
                </c:pt>
                <c:pt idx="21">
                  <c:v>3.0617672980462484E-2</c:v>
                </c:pt>
                <c:pt idx="22">
                  <c:v>3.8494273064335539E-2</c:v>
                </c:pt>
                <c:pt idx="23">
                  <c:v>9.8352143117991751E-3</c:v>
                </c:pt>
                <c:pt idx="24">
                  <c:v>-4.3898792302288275E-3</c:v>
                </c:pt>
                <c:pt idx="25">
                  <c:v>-2.3049120136125916E-3</c:v>
                </c:pt>
                <c:pt idx="26">
                  <c:v>3.2165432561033242E-4</c:v>
                </c:pt>
                <c:pt idx="27">
                  <c:v>-3.4961236489404232E-2</c:v>
                </c:pt>
                <c:pt idx="28">
                  <c:v>-6.5924742847602968E-2</c:v>
                </c:pt>
                <c:pt idx="29">
                  <c:v>-5.5555741508504307E-2</c:v>
                </c:pt>
                <c:pt idx="30">
                  <c:v>-4.7833670953622523E-2</c:v>
                </c:pt>
                <c:pt idx="31">
                  <c:v>-4.2609609738865684E-2</c:v>
                </c:pt>
                <c:pt idx="32">
                  <c:v>-4.9930351886556354E-2</c:v>
                </c:pt>
                <c:pt idx="33">
                  <c:v>-9.4567244185829499E-2</c:v>
                </c:pt>
                <c:pt idx="34">
                  <c:v>-0.10926510254140928</c:v>
                </c:pt>
                <c:pt idx="35">
                  <c:v>-0.12872287025704759</c:v>
                </c:pt>
                <c:pt idx="36">
                  <c:v>-0.1296281509281885</c:v>
                </c:pt>
                <c:pt idx="37">
                  <c:v>-9.740234563743902E-2</c:v>
                </c:pt>
                <c:pt idx="38">
                  <c:v>-0.13087253986824746</c:v>
                </c:pt>
                <c:pt idx="39">
                  <c:v>-0.17007296135419986</c:v>
                </c:pt>
                <c:pt idx="40">
                  <c:v>-0.18384935039061365</c:v>
                </c:pt>
                <c:pt idx="41">
                  <c:v>-0.19963770996902852</c:v>
                </c:pt>
                <c:pt idx="42">
                  <c:v>-0.24156483069277523</c:v>
                </c:pt>
                <c:pt idx="43">
                  <c:v>-0.25711394365219137</c:v>
                </c:pt>
                <c:pt idx="44">
                  <c:v>-0.26394832157076181</c:v>
                </c:pt>
                <c:pt idx="45">
                  <c:v>-0.2865339781038525</c:v>
                </c:pt>
                <c:pt idx="46">
                  <c:v>-0.32052420115517083</c:v>
                </c:pt>
                <c:pt idx="47">
                  <c:v>-0.31749720010043297</c:v>
                </c:pt>
                <c:pt idx="48">
                  <c:v>-0.25511900372775076</c:v>
                </c:pt>
                <c:pt idx="49">
                  <c:v>-0.24399749994596684</c:v>
                </c:pt>
                <c:pt idx="50">
                  <c:v>-0.23455349801794692</c:v>
                </c:pt>
                <c:pt idx="51">
                  <c:v>-0.25410283741401252</c:v>
                </c:pt>
                <c:pt idx="52">
                  <c:v>-0.25358981752938403</c:v>
                </c:pt>
                <c:pt idx="53">
                  <c:v>-0.24088148691914879</c:v>
                </c:pt>
                <c:pt idx="54">
                  <c:v>-0.23718398088981674</c:v>
                </c:pt>
                <c:pt idx="55">
                  <c:v>-0.23548445014298652</c:v>
                </c:pt>
                <c:pt idx="56">
                  <c:v>-0.19821544355776835</c:v>
                </c:pt>
                <c:pt idx="57">
                  <c:v>-0.18564510667141956</c:v>
                </c:pt>
                <c:pt idx="58">
                  <c:v>-0.17887766898447552</c:v>
                </c:pt>
                <c:pt idx="59">
                  <c:v>-0.16110247110021017</c:v>
                </c:pt>
                <c:pt idx="60">
                  <c:v>-0.16615038887081479</c:v>
                </c:pt>
                <c:pt idx="61">
                  <c:v>-0.18108279481197051</c:v>
                </c:pt>
                <c:pt idx="62">
                  <c:v>-0.15669603089008613</c:v>
                </c:pt>
                <c:pt idx="63">
                  <c:v>-0.16806577008400206</c:v>
                </c:pt>
                <c:pt idx="64">
                  <c:v>-0.1649393026599808</c:v>
                </c:pt>
                <c:pt idx="65">
                  <c:v>-0.1604159715841568</c:v>
                </c:pt>
                <c:pt idx="66">
                  <c:v>-0.20886652441175765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D12-4E3F-8A90-94BDD1528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85472"/>
        <c:axId val="215787008"/>
      </c:lineChart>
      <c:dateAx>
        <c:axId val="2157854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15787008"/>
        <c:crosses val="autoZero"/>
        <c:auto val="1"/>
        <c:lblOffset val="100"/>
        <c:baseTimeUnit val="days"/>
        <c:majorUnit val="1"/>
      </c:dateAx>
      <c:valAx>
        <c:axId val="215787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5785472"/>
        <c:crosses val="autoZero"/>
        <c:crossBetween val="between"/>
      </c:valAx>
      <c:valAx>
        <c:axId val="215788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15790336"/>
        <c:crosses val="max"/>
        <c:crossBetween val="between"/>
      </c:valAx>
      <c:dateAx>
        <c:axId val="21579033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157885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31"/>
          <c:h val="6.583909482363732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77"/>
          <c:h val="0.74333545216935948"/>
        </c:manualLayout>
      </c:layout>
      <c:areaChart>
        <c:grouping val="standard"/>
        <c:varyColors val="0"/>
        <c:ser>
          <c:idx val="2"/>
          <c:order val="1"/>
          <c:tx>
            <c:strRef>
              <c:f>Main!$BQ$52</c:f>
              <c:strCache>
                <c:ptCount val="1"/>
                <c:pt idx="0">
                  <c:v>MSCI US Profit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Main!$BQ$54:$BQ$120</c:f>
              <c:numCache>
                <c:formatCode>General</c:formatCode>
                <c:ptCount val="67"/>
                <c:pt idx="0">
                  <c:v>1115.23</c:v>
                </c:pt>
                <c:pt idx="1">
                  <c:v>1114.6300000000001</c:v>
                </c:pt>
                <c:pt idx="2">
                  <c:v>1114.99</c:v>
                </c:pt>
                <c:pt idx="3">
                  <c:v>1115.5899999999999</c:v>
                </c:pt>
                <c:pt idx="4">
                  <c:v>1113.8800000000001</c:v>
                </c:pt>
                <c:pt idx="5">
                  <c:v>1114.1300000000001</c:v>
                </c:pt>
                <c:pt idx="6">
                  <c:v>1114.52</c:v>
                </c:pt>
                <c:pt idx="7">
                  <c:v>1113.28</c:v>
                </c:pt>
                <c:pt idx="8">
                  <c:v>1113.0899999999999</c:v>
                </c:pt>
                <c:pt idx="9">
                  <c:v>1112.24</c:v>
                </c:pt>
                <c:pt idx="10">
                  <c:v>1112.55</c:v>
                </c:pt>
                <c:pt idx="11">
                  <c:v>1111.42</c:v>
                </c:pt>
                <c:pt idx="12">
                  <c:v>1108.9100000000001</c:v>
                </c:pt>
                <c:pt idx="13">
                  <c:v>1109.93</c:v>
                </c:pt>
                <c:pt idx="14">
                  <c:v>1108.9100000000001</c:v>
                </c:pt>
                <c:pt idx="15">
                  <c:v>1108.0899999999999</c:v>
                </c:pt>
                <c:pt idx="16">
                  <c:v>1108.7</c:v>
                </c:pt>
                <c:pt idx="17">
                  <c:v>1109.17</c:v>
                </c:pt>
                <c:pt idx="18">
                  <c:v>1109.31</c:v>
                </c:pt>
                <c:pt idx="19">
                  <c:v>1108.6300000000001</c:v>
                </c:pt>
                <c:pt idx="20">
                  <c:v>1109.27</c:v>
                </c:pt>
                <c:pt idx="21">
                  <c:v>1108.32</c:v>
                </c:pt>
                <c:pt idx="22">
                  <c:v>1107.07</c:v>
                </c:pt>
                <c:pt idx="23">
                  <c:v>1107.8</c:v>
                </c:pt>
                <c:pt idx="24">
                  <c:v>1107.6300000000001</c:v>
                </c:pt>
                <c:pt idx="25">
                  <c:v>1107.3599999999999</c:v>
                </c:pt>
                <c:pt idx="26">
                  <c:v>1107.3599999999999</c:v>
                </c:pt>
                <c:pt idx="27">
                  <c:v>1108.3</c:v>
                </c:pt>
                <c:pt idx="28">
                  <c:v>1109.52</c:v>
                </c:pt>
                <c:pt idx="29">
                  <c:v>1109.53</c:v>
                </c:pt>
                <c:pt idx="30">
                  <c:v>1107.9000000000001</c:v>
                </c:pt>
                <c:pt idx="31">
                  <c:v>1106.02</c:v>
                </c:pt>
                <c:pt idx="32">
                  <c:v>1107.1099999999999</c:v>
                </c:pt>
                <c:pt idx="33">
                  <c:v>1105.21</c:v>
                </c:pt>
                <c:pt idx="34">
                  <c:v>1105.76</c:v>
                </c:pt>
                <c:pt idx="35">
                  <c:v>1104.79</c:v>
                </c:pt>
                <c:pt idx="36">
                  <c:v>1104.3599999999999</c:v>
                </c:pt>
                <c:pt idx="37">
                  <c:v>1104.58</c:v>
                </c:pt>
                <c:pt idx="38">
                  <c:v>1105.26</c:v>
                </c:pt>
                <c:pt idx="39">
                  <c:v>1104.71</c:v>
                </c:pt>
                <c:pt idx="40">
                  <c:v>1104.8</c:v>
                </c:pt>
                <c:pt idx="41">
                  <c:v>1104.8</c:v>
                </c:pt>
                <c:pt idx="42">
                  <c:v>1106.2</c:v>
                </c:pt>
                <c:pt idx="43">
                  <c:v>1106.6300000000001</c:v>
                </c:pt>
                <c:pt idx="44">
                  <c:v>1106.67</c:v>
                </c:pt>
                <c:pt idx="45">
                  <c:v>1105.69</c:v>
                </c:pt>
                <c:pt idx="46">
                  <c:v>1106.8599999999999</c:v>
                </c:pt>
                <c:pt idx="47">
                  <c:v>1107.04</c:v>
                </c:pt>
                <c:pt idx="48">
                  <c:v>1106</c:v>
                </c:pt>
                <c:pt idx="49">
                  <c:v>1106.32</c:v>
                </c:pt>
                <c:pt idx="50">
                  <c:v>1107.69</c:v>
                </c:pt>
                <c:pt idx="51">
                  <c:v>1107.68</c:v>
                </c:pt>
                <c:pt idx="52">
                  <c:v>1106.56</c:v>
                </c:pt>
                <c:pt idx="53">
                  <c:v>1106.56</c:v>
                </c:pt>
                <c:pt idx="54">
                  <c:v>1106.76</c:v>
                </c:pt>
                <c:pt idx="55">
                  <c:v>1106.96</c:v>
                </c:pt>
                <c:pt idx="56">
                  <c:v>1105.72</c:v>
                </c:pt>
                <c:pt idx="57">
                  <c:v>1105.67</c:v>
                </c:pt>
                <c:pt idx="58">
                  <c:v>1105.3</c:v>
                </c:pt>
                <c:pt idx="59">
                  <c:v>1106.19</c:v>
                </c:pt>
                <c:pt idx="60">
                  <c:v>1106.8699999999999</c:v>
                </c:pt>
                <c:pt idx="61">
                  <c:v>1108.23</c:v>
                </c:pt>
                <c:pt idx="62">
                  <c:v>1109.43</c:v>
                </c:pt>
                <c:pt idx="63">
                  <c:v>1108.9000000000001</c:v>
                </c:pt>
                <c:pt idx="64">
                  <c:v>1108.8900000000001</c:v>
                </c:pt>
                <c:pt idx="65">
                  <c:v>1108.4100000000001</c:v>
                </c:pt>
                <c:pt idx="66">
                  <c:v>1108.1300000000001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C7-442B-B744-D1951F1A6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64768"/>
        <c:axId val="228862976"/>
      </c:areaChart>
      <c:lineChart>
        <c:grouping val="standard"/>
        <c:varyColors val="0"/>
        <c:ser>
          <c:idx val="0"/>
          <c:order val="0"/>
          <c:tx>
            <c:strRef>
              <c:f>Main!$AG$52</c:f>
              <c:strCache>
                <c:ptCount val="1"/>
                <c:pt idx="0">
                  <c:v>Corr: MSCI US Profit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Main!$AG$54:$AG$120</c:f>
              <c:numCache>
                <c:formatCode>General</c:formatCode>
                <c:ptCount val="67"/>
                <c:pt idx="0">
                  <c:v>-0.2404196985790483</c:v>
                </c:pt>
                <c:pt idx="1">
                  <c:v>-0.25021816255760526</c:v>
                </c:pt>
                <c:pt idx="2">
                  <c:v>-0.23006242837014468</c:v>
                </c:pt>
                <c:pt idx="3">
                  <c:v>-0.21596749373503366</c:v>
                </c:pt>
                <c:pt idx="4">
                  <c:v>-0.20427453143381175</c:v>
                </c:pt>
                <c:pt idx="5">
                  <c:v>-0.21043186268329689</c:v>
                </c:pt>
                <c:pt idx="6">
                  <c:v>-0.20881275636855712</c:v>
                </c:pt>
                <c:pt idx="7">
                  <c:v>-0.19833425170229324</c:v>
                </c:pt>
                <c:pt idx="8">
                  <c:v>-0.2172823331834062</c:v>
                </c:pt>
                <c:pt idx="9">
                  <c:v>-0.21100246377041373</c:v>
                </c:pt>
                <c:pt idx="10">
                  <c:v>-0.22580571508321595</c:v>
                </c:pt>
                <c:pt idx="11">
                  <c:v>-0.24839618534157296</c:v>
                </c:pt>
                <c:pt idx="12">
                  <c:v>-0.26847694457323285</c:v>
                </c:pt>
                <c:pt idx="13">
                  <c:v>-0.28696530814046611</c:v>
                </c:pt>
                <c:pt idx="14">
                  <c:v>-0.27691145752868807</c:v>
                </c:pt>
                <c:pt idx="15">
                  <c:v>-0.27645662637148088</c:v>
                </c:pt>
                <c:pt idx="16">
                  <c:v>-0.30397671692463751</c:v>
                </c:pt>
                <c:pt idx="17">
                  <c:v>-0.31889412462427186</c:v>
                </c:pt>
                <c:pt idx="18">
                  <c:v>-0.29911512086526065</c:v>
                </c:pt>
                <c:pt idx="19">
                  <c:v>-0.29922235149563725</c:v>
                </c:pt>
                <c:pt idx="20">
                  <c:v>-0.31402106714822753</c:v>
                </c:pt>
                <c:pt idx="21">
                  <c:v>-0.30558293762006827</c:v>
                </c:pt>
                <c:pt idx="22">
                  <c:v>-0.29305846759236681</c:v>
                </c:pt>
                <c:pt idx="23">
                  <c:v>-0.28278037554344709</c:v>
                </c:pt>
                <c:pt idx="24">
                  <c:v>-0.29383035134531621</c:v>
                </c:pt>
                <c:pt idx="25">
                  <c:v>-0.28829349347044381</c:v>
                </c:pt>
                <c:pt idx="26">
                  <c:v>-0.29291405267581921</c:v>
                </c:pt>
                <c:pt idx="27">
                  <c:v>-0.32600081114327772</c:v>
                </c:pt>
                <c:pt idx="28">
                  <c:v>-0.35063209022509223</c:v>
                </c:pt>
                <c:pt idx="29">
                  <c:v>-0.35695501366032328</c:v>
                </c:pt>
                <c:pt idx="30">
                  <c:v>-0.3688865565399036</c:v>
                </c:pt>
                <c:pt idx="31">
                  <c:v>-0.30443453281831301</c:v>
                </c:pt>
                <c:pt idx="32">
                  <c:v>-0.31761270300358113</c:v>
                </c:pt>
                <c:pt idx="33">
                  <c:v>-0.27823621979964963</c:v>
                </c:pt>
                <c:pt idx="34">
                  <c:v>-0.27685250038942716</c:v>
                </c:pt>
                <c:pt idx="35">
                  <c:v>-0.2415205953592878</c:v>
                </c:pt>
                <c:pt idx="36">
                  <c:v>-0.27196771412203613</c:v>
                </c:pt>
                <c:pt idx="37">
                  <c:v>-0.30143061715001013</c:v>
                </c:pt>
                <c:pt idx="38">
                  <c:v>-0.30032318423951376</c:v>
                </c:pt>
                <c:pt idx="39">
                  <c:v>-0.31749231466254624</c:v>
                </c:pt>
                <c:pt idx="40">
                  <c:v>-0.31665170690547023</c:v>
                </c:pt>
                <c:pt idx="41">
                  <c:v>-0.2920229255639108</c:v>
                </c:pt>
                <c:pt idx="42">
                  <c:v>-0.23280775244770269</c:v>
                </c:pt>
                <c:pt idx="43">
                  <c:v>-0.23138322373005668</c:v>
                </c:pt>
                <c:pt idx="44">
                  <c:v>-0.23396429490752244</c:v>
                </c:pt>
                <c:pt idx="45">
                  <c:v>-0.21295077318976566</c:v>
                </c:pt>
                <c:pt idx="46">
                  <c:v>-0.19574006800095803</c:v>
                </c:pt>
                <c:pt idx="47">
                  <c:v>-0.20501336630234213</c:v>
                </c:pt>
                <c:pt idx="48">
                  <c:v>-0.2645677496206002</c:v>
                </c:pt>
                <c:pt idx="49">
                  <c:v>-0.25686308114727896</c:v>
                </c:pt>
                <c:pt idx="50">
                  <c:v>-0.19305239994205065</c:v>
                </c:pt>
                <c:pt idx="51">
                  <c:v>-0.1794451382011728</c:v>
                </c:pt>
                <c:pt idx="52">
                  <c:v>-0.16201042717261416</c:v>
                </c:pt>
                <c:pt idx="53">
                  <c:v>-0.13636929350694241</c:v>
                </c:pt>
                <c:pt idx="54">
                  <c:v>-8.6923182548458863E-2</c:v>
                </c:pt>
                <c:pt idx="55">
                  <c:v>-8.7179549692181876E-2</c:v>
                </c:pt>
                <c:pt idx="56">
                  <c:v>-8.3026038337007807E-2</c:v>
                </c:pt>
                <c:pt idx="57">
                  <c:v>-5.6141621911247039E-2</c:v>
                </c:pt>
                <c:pt idx="58">
                  <c:v>-6.9402891564478056E-2</c:v>
                </c:pt>
                <c:pt idx="59">
                  <c:v>-4.9949941062700579E-2</c:v>
                </c:pt>
                <c:pt idx="60">
                  <c:v>-6.0992373207894808E-2</c:v>
                </c:pt>
                <c:pt idx="61">
                  <c:v>-6.8362603544979028E-2</c:v>
                </c:pt>
                <c:pt idx="62">
                  <c:v>-7.5274135212280699E-2</c:v>
                </c:pt>
                <c:pt idx="63">
                  <c:v>-8.9886534879503446E-2</c:v>
                </c:pt>
                <c:pt idx="64">
                  <c:v>-8.5237075074190163E-2</c:v>
                </c:pt>
                <c:pt idx="65">
                  <c:v>-7.2535028610566515E-2</c:v>
                </c:pt>
                <c:pt idx="66">
                  <c:v>-0.10242526663033344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C7-442B-B744-D1951F1A6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59904"/>
        <c:axId val="228861440"/>
      </c:lineChart>
      <c:dateAx>
        <c:axId val="22885990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28861440"/>
        <c:crosses val="autoZero"/>
        <c:auto val="1"/>
        <c:lblOffset val="100"/>
        <c:baseTimeUnit val="days"/>
        <c:majorUnit val="1"/>
      </c:dateAx>
      <c:valAx>
        <c:axId val="2288614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8859904"/>
        <c:crosses val="autoZero"/>
        <c:crossBetween val="between"/>
      </c:valAx>
      <c:valAx>
        <c:axId val="22886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8864768"/>
        <c:crosses val="max"/>
        <c:crossBetween val="between"/>
      </c:valAx>
      <c:dateAx>
        <c:axId val="22886476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2886297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08"/>
          <c:h val="6.583909482363738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99"/>
          <c:h val="0.74333545216935981"/>
        </c:manualLayout>
      </c:layout>
      <c:areaChart>
        <c:grouping val="standard"/>
        <c:varyColors val="0"/>
        <c:ser>
          <c:idx val="2"/>
          <c:order val="1"/>
          <c:tx>
            <c:strRef>
              <c:f>Main!$BR$52</c:f>
              <c:strCache>
                <c:ptCount val="1"/>
                <c:pt idx="0">
                  <c:v>MSCI US Volatility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Main!$BR$54:$BR$120</c:f>
              <c:numCache>
                <c:formatCode>General</c:formatCode>
                <c:ptCount val="67"/>
                <c:pt idx="0">
                  <c:v>1096.32</c:v>
                </c:pt>
                <c:pt idx="1">
                  <c:v>1096.97</c:v>
                </c:pt>
                <c:pt idx="2">
                  <c:v>1097.28</c:v>
                </c:pt>
                <c:pt idx="3">
                  <c:v>1096.83</c:v>
                </c:pt>
                <c:pt idx="4">
                  <c:v>1096.54</c:v>
                </c:pt>
                <c:pt idx="5">
                  <c:v>1096.79</c:v>
                </c:pt>
                <c:pt idx="6">
                  <c:v>1096.71</c:v>
                </c:pt>
                <c:pt idx="7">
                  <c:v>1096.72</c:v>
                </c:pt>
                <c:pt idx="8">
                  <c:v>1096.05</c:v>
                </c:pt>
                <c:pt idx="9">
                  <c:v>1097.56</c:v>
                </c:pt>
                <c:pt idx="10">
                  <c:v>1097.67</c:v>
                </c:pt>
                <c:pt idx="11">
                  <c:v>1097.92</c:v>
                </c:pt>
                <c:pt idx="12">
                  <c:v>1098.45</c:v>
                </c:pt>
                <c:pt idx="13">
                  <c:v>1097.3699999999999</c:v>
                </c:pt>
                <c:pt idx="14">
                  <c:v>1098.31</c:v>
                </c:pt>
                <c:pt idx="15">
                  <c:v>1099.22</c:v>
                </c:pt>
                <c:pt idx="16">
                  <c:v>1098.45</c:v>
                </c:pt>
                <c:pt idx="17">
                  <c:v>1098.3</c:v>
                </c:pt>
                <c:pt idx="18">
                  <c:v>1098.3800000000001</c:v>
                </c:pt>
                <c:pt idx="19">
                  <c:v>1098.7</c:v>
                </c:pt>
                <c:pt idx="20">
                  <c:v>1098.1600000000001</c:v>
                </c:pt>
                <c:pt idx="21">
                  <c:v>1099.78</c:v>
                </c:pt>
                <c:pt idx="22">
                  <c:v>1100.17</c:v>
                </c:pt>
                <c:pt idx="23">
                  <c:v>1098.97</c:v>
                </c:pt>
                <c:pt idx="24">
                  <c:v>1097.74</c:v>
                </c:pt>
                <c:pt idx="25">
                  <c:v>1097.31</c:v>
                </c:pt>
                <c:pt idx="26">
                  <c:v>1097.31</c:v>
                </c:pt>
                <c:pt idx="27">
                  <c:v>1097.04</c:v>
                </c:pt>
                <c:pt idx="28">
                  <c:v>1096.44</c:v>
                </c:pt>
                <c:pt idx="29">
                  <c:v>1096.6300000000001</c:v>
                </c:pt>
                <c:pt idx="30">
                  <c:v>1097.43</c:v>
                </c:pt>
                <c:pt idx="31">
                  <c:v>1098.53</c:v>
                </c:pt>
                <c:pt idx="32">
                  <c:v>1097.76</c:v>
                </c:pt>
                <c:pt idx="33">
                  <c:v>1099.98</c:v>
                </c:pt>
                <c:pt idx="34">
                  <c:v>1099.0899999999999</c:v>
                </c:pt>
                <c:pt idx="35">
                  <c:v>1100.18</c:v>
                </c:pt>
                <c:pt idx="36">
                  <c:v>1099.47</c:v>
                </c:pt>
                <c:pt idx="37">
                  <c:v>1099.52</c:v>
                </c:pt>
                <c:pt idx="38">
                  <c:v>1099.54</c:v>
                </c:pt>
                <c:pt idx="39">
                  <c:v>1100.6199999999999</c:v>
                </c:pt>
                <c:pt idx="40">
                  <c:v>1101.29</c:v>
                </c:pt>
                <c:pt idx="41">
                  <c:v>1101.21</c:v>
                </c:pt>
                <c:pt idx="42">
                  <c:v>1100.3900000000001</c:v>
                </c:pt>
                <c:pt idx="43">
                  <c:v>1099.0999999999999</c:v>
                </c:pt>
                <c:pt idx="44">
                  <c:v>1098.6500000000001</c:v>
                </c:pt>
                <c:pt idx="45">
                  <c:v>1100.5899999999999</c:v>
                </c:pt>
                <c:pt idx="46">
                  <c:v>1099.83</c:v>
                </c:pt>
                <c:pt idx="47">
                  <c:v>1098.4100000000001</c:v>
                </c:pt>
                <c:pt idx="48">
                  <c:v>1098.92</c:v>
                </c:pt>
                <c:pt idx="49">
                  <c:v>1098.4100000000001</c:v>
                </c:pt>
                <c:pt idx="50">
                  <c:v>1099.55</c:v>
                </c:pt>
                <c:pt idx="51">
                  <c:v>1098.05</c:v>
                </c:pt>
                <c:pt idx="52">
                  <c:v>1097.8699999999999</c:v>
                </c:pt>
                <c:pt idx="53">
                  <c:v>1097.8699999999999</c:v>
                </c:pt>
                <c:pt idx="54">
                  <c:v>1098.47</c:v>
                </c:pt>
                <c:pt idx="55">
                  <c:v>1098.44</c:v>
                </c:pt>
                <c:pt idx="56">
                  <c:v>1099.19</c:v>
                </c:pt>
                <c:pt idx="57">
                  <c:v>1099.4100000000001</c:v>
                </c:pt>
                <c:pt idx="58">
                  <c:v>1098.5999999999999</c:v>
                </c:pt>
                <c:pt idx="59">
                  <c:v>1099.81</c:v>
                </c:pt>
                <c:pt idx="60">
                  <c:v>1098.43</c:v>
                </c:pt>
                <c:pt idx="61">
                  <c:v>1095.96</c:v>
                </c:pt>
                <c:pt idx="62">
                  <c:v>1094.95</c:v>
                </c:pt>
                <c:pt idx="63">
                  <c:v>1094.3399999999999</c:v>
                </c:pt>
                <c:pt idx="64">
                  <c:v>1094.77</c:v>
                </c:pt>
                <c:pt idx="65">
                  <c:v>1094.4100000000001</c:v>
                </c:pt>
                <c:pt idx="66">
                  <c:v>1092.74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80-471B-9DF3-ED2F39A9F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92672"/>
        <c:axId val="228890880"/>
      </c:areaChart>
      <c:lineChart>
        <c:grouping val="standard"/>
        <c:varyColors val="0"/>
        <c:ser>
          <c:idx val="0"/>
          <c:order val="0"/>
          <c:tx>
            <c:strRef>
              <c:f>Main!$AH$52</c:f>
              <c:strCache>
                <c:ptCount val="1"/>
                <c:pt idx="0">
                  <c:v>Corr: MSCI US Volatility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Main!$AH$54:$AH$120</c:f>
              <c:numCache>
                <c:formatCode>General</c:formatCode>
                <c:ptCount val="67"/>
                <c:pt idx="0">
                  <c:v>0.21836107982826644</c:v>
                </c:pt>
                <c:pt idx="1">
                  <c:v>0.22974004662322775</c:v>
                </c:pt>
                <c:pt idx="2">
                  <c:v>0.23408569910537388</c:v>
                </c:pt>
                <c:pt idx="3">
                  <c:v>0.24698383432984636</c:v>
                </c:pt>
                <c:pt idx="4">
                  <c:v>0.24596807568298099</c:v>
                </c:pt>
                <c:pt idx="5">
                  <c:v>0.24702104424641957</c:v>
                </c:pt>
                <c:pt idx="6">
                  <c:v>0.25448925915514847</c:v>
                </c:pt>
                <c:pt idx="7">
                  <c:v>0.2466563900131547</c:v>
                </c:pt>
                <c:pt idx="8">
                  <c:v>0.29089169676279181</c:v>
                </c:pt>
                <c:pt idx="9">
                  <c:v>0.27974398968829572</c:v>
                </c:pt>
                <c:pt idx="10">
                  <c:v>0.28488657684645657</c:v>
                </c:pt>
                <c:pt idx="11">
                  <c:v>0.28277806550219409</c:v>
                </c:pt>
                <c:pt idx="12">
                  <c:v>0.2831000629982236</c:v>
                </c:pt>
                <c:pt idx="13">
                  <c:v>0.28701182659650659</c:v>
                </c:pt>
                <c:pt idx="14">
                  <c:v>0.29139848865017259</c:v>
                </c:pt>
                <c:pt idx="15">
                  <c:v>0.25702348534380814</c:v>
                </c:pt>
                <c:pt idx="16">
                  <c:v>0.26995973056769484</c:v>
                </c:pt>
                <c:pt idx="17">
                  <c:v>0.26962025796214223</c:v>
                </c:pt>
                <c:pt idx="18">
                  <c:v>0.28486945299110794</c:v>
                </c:pt>
                <c:pt idx="19">
                  <c:v>0.29006791711717278</c:v>
                </c:pt>
                <c:pt idx="20">
                  <c:v>0.25535548924335594</c:v>
                </c:pt>
                <c:pt idx="21">
                  <c:v>0.24117987557992288</c:v>
                </c:pt>
                <c:pt idx="22">
                  <c:v>0.20578322687440623</c:v>
                </c:pt>
                <c:pt idx="23">
                  <c:v>0.18830258416184864</c:v>
                </c:pt>
                <c:pt idx="24">
                  <c:v>0.18290504066960731</c:v>
                </c:pt>
                <c:pt idx="25">
                  <c:v>0.18334263913725099</c:v>
                </c:pt>
                <c:pt idx="26">
                  <c:v>0.18423269696607086</c:v>
                </c:pt>
                <c:pt idx="27">
                  <c:v>0.25105443071031713</c:v>
                </c:pt>
                <c:pt idx="28">
                  <c:v>0.24085859441575214</c:v>
                </c:pt>
                <c:pt idx="29">
                  <c:v>0.24575169471502079</c:v>
                </c:pt>
                <c:pt idx="30">
                  <c:v>0.24834915644165589</c:v>
                </c:pt>
                <c:pt idx="31">
                  <c:v>0.19744340141582414</c:v>
                </c:pt>
                <c:pt idx="32">
                  <c:v>0.20040845245517466</c:v>
                </c:pt>
                <c:pt idx="33">
                  <c:v>0.15222528831356233</c:v>
                </c:pt>
                <c:pt idx="34">
                  <c:v>0.15036965584586992</c:v>
                </c:pt>
                <c:pt idx="35">
                  <c:v>0.13392464532159321</c:v>
                </c:pt>
                <c:pt idx="36">
                  <c:v>0.14138916043885494</c:v>
                </c:pt>
                <c:pt idx="37">
                  <c:v>0.14107356666305912</c:v>
                </c:pt>
                <c:pt idx="38">
                  <c:v>0.13728903020622099</c:v>
                </c:pt>
                <c:pt idx="39">
                  <c:v>0.17994203737957198</c:v>
                </c:pt>
                <c:pt idx="40">
                  <c:v>0.21360392933144956</c:v>
                </c:pt>
                <c:pt idx="41">
                  <c:v>0.20063920233403193</c:v>
                </c:pt>
                <c:pt idx="42">
                  <c:v>0.18411555069810856</c:v>
                </c:pt>
                <c:pt idx="43">
                  <c:v>0.18115787812627834</c:v>
                </c:pt>
                <c:pt idx="44">
                  <c:v>0.18649085699589885</c:v>
                </c:pt>
                <c:pt idx="45">
                  <c:v>0.18465271600751718</c:v>
                </c:pt>
                <c:pt idx="46">
                  <c:v>0.18139003668231174</c:v>
                </c:pt>
                <c:pt idx="47">
                  <c:v>0.17999538252860381</c:v>
                </c:pt>
                <c:pt idx="48">
                  <c:v>0.2020827412921774</c:v>
                </c:pt>
                <c:pt idx="49">
                  <c:v>0.20858726564544139</c:v>
                </c:pt>
                <c:pt idx="50">
                  <c:v>0.21305892608704344</c:v>
                </c:pt>
                <c:pt idx="51">
                  <c:v>0.24429359043455642</c:v>
                </c:pt>
                <c:pt idx="52">
                  <c:v>0.24745751730548413</c:v>
                </c:pt>
                <c:pt idx="53">
                  <c:v>0.21059451122234535</c:v>
                </c:pt>
                <c:pt idx="54">
                  <c:v>0.18292808475973391</c:v>
                </c:pt>
                <c:pt idx="55">
                  <c:v>0.18243923827000166</c:v>
                </c:pt>
                <c:pt idx="56">
                  <c:v>0.18861574289576993</c:v>
                </c:pt>
                <c:pt idx="57">
                  <c:v>0.20024331883073379</c:v>
                </c:pt>
                <c:pt idx="58">
                  <c:v>0.19714697226349837</c:v>
                </c:pt>
                <c:pt idx="59">
                  <c:v>0.2128051479880072</c:v>
                </c:pt>
                <c:pt idx="60">
                  <c:v>0.21373074199005487</c:v>
                </c:pt>
                <c:pt idx="61">
                  <c:v>0.20432221534147837</c:v>
                </c:pt>
                <c:pt idx="62">
                  <c:v>0.2071130150473437</c:v>
                </c:pt>
                <c:pt idx="63">
                  <c:v>0.20009770087743092</c:v>
                </c:pt>
                <c:pt idx="64">
                  <c:v>0.20278069002180782</c:v>
                </c:pt>
                <c:pt idx="65">
                  <c:v>0.1980870609960102</c:v>
                </c:pt>
                <c:pt idx="66">
                  <c:v>0.22371216752970929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80-471B-9DF3-ED2F39A9F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83456"/>
        <c:axId val="228889344"/>
      </c:lineChart>
      <c:dateAx>
        <c:axId val="2288834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28889344"/>
        <c:crosses val="autoZero"/>
        <c:auto val="1"/>
        <c:lblOffset val="100"/>
        <c:baseTimeUnit val="days"/>
        <c:majorUnit val="1"/>
      </c:dateAx>
      <c:valAx>
        <c:axId val="2288893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8883456"/>
        <c:crosses val="autoZero"/>
        <c:crossBetween val="between"/>
      </c:valAx>
      <c:valAx>
        <c:axId val="228890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8892672"/>
        <c:crosses val="max"/>
        <c:crossBetween val="between"/>
      </c:valAx>
      <c:dateAx>
        <c:axId val="22889267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2889088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86"/>
          <c:h val="6.583909482363742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22"/>
          <c:h val="0.74333545216936003"/>
        </c:manualLayout>
      </c:layout>
      <c:areaChart>
        <c:grouping val="standard"/>
        <c:varyColors val="0"/>
        <c:ser>
          <c:idx val="2"/>
          <c:order val="1"/>
          <c:tx>
            <c:strRef>
              <c:f>Main!$BS$52</c:f>
              <c:strCache>
                <c:ptCount val="1"/>
                <c:pt idx="0">
                  <c:v>MSCI US Earning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Main!$BS$54:$BS$120</c:f>
              <c:numCache>
                <c:formatCode>General</c:formatCode>
                <c:ptCount val="67"/>
                <c:pt idx="0">
                  <c:v>928.03</c:v>
                </c:pt>
                <c:pt idx="1">
                  <c:v>928.29</c:v>
                </c:pt>
                <c:pt idx="2">
                  <c:v>928.56</c:v>
                </c:pt>
                <c:pt idx="3">
                  <c:v>927.62</c:v>
                </c:pt>
                <c:pt idx="4">
                  <c:v>928.31</c:v>
                </c:pt>
                <c:pt idx="5">
                  <c:v>928.27</c:v>
                </c:pt>
                <c:pt idx="6">
                  <c:v>928.53</c:v>
                </c:pt>
                <c:pt idx="7">
                  <c:v>927.76</c:v>
                </c:pt>
                <c:pt idx="8">
                  <c:v>927.74</c:v>
                </c:pt>
                <c:pt idx="9">
                  <c:v>927.84</c:v>
                </c:pt>
                <c:pt idx="10">
                  <c:v>928.7</c:v>
                </c:pt>
                <c:pt idx="11">
                  <c:v>929.74</c:v>
                </c:pt>
                <c:pt idx="12">
                  <c:v>931.82</c:v>
                </c:pt>
                <c:pt idx="13">
                  <c:v>932.59</c:v>
                </c:pt>
                <c:pt idx="14">
                  <c:v>932.88</c:v>
                </c:pt>
                <c:pt idx="15">
                  <c:v>934.23</c:v>
                </c:pt>
                <c:pt idx="16">
                  <c:v>934.09</c:v>
                </c:pt>
                <c:pt idx="17">
                  <c:v>932.81</c:v>
                </c:pt>
                <c:pt idx="18">
                  <c:v>932.9</c:v>
                </c:pt>
                <c:pt idx="19">
                  <c:v>933.16</c:v>
                </c:pt>
                <c:pt idx="20">
                  <c:v>932.9</c:v>
                </c:pt>
                <c:pt idx="21">
                  <c:v>932.89</c:v>
                </c:pt>
                <c:pt idx="22">
                  <c:v>933.72</c:v>
                </c:pt>
                <c:pt idx="23">
                  <c:v>933.4</c:v>
                </c:pt>
                <c:pt idx="24">
                  <c:v>933.06</c:v>
                </c:pt>
                <c:pt idx="25">
                  <c:v>932.98</c:v>
                </c:pt>
                <c:pt idx="26">
                  <c:v>932.98</c:v>
                </c:pt>
                <c:pt idx="27">
                  <c:v>933.44</c:v>
                </c:pt>
                <c:pt idx="28">
                  <c:v>933.35</c:v>
                </c:pt>
                <c:pt idx="29">
                  <c:v>931.55</c:v>
                </c:pt>
                <c:pt idx="30">
                  <c:v>931.7</c:v>
                </c:pt>
                <c:pt idx="31">
                  <c:v>933.14</c:v>
                </c:pt>
                <c:pt idx="32">
                  <c:v>932.51</c:v>
                </c:pt>
                <c:pt idx="33">
                  <c:v>934.3</c:v>
                </c:pt>
                <c:pt idx="34">
                  <c:v>934.29</c:v>
                </c:pt>
                <c:pt idx="35">
                  <c:v>935.6</c:v>
                </c:pt>
                <c:pt idx="36">
                  <c:v>935.85</c:v>
                </c:pt>
                <c:pt idx="37">
                  <c:v>934.95</c:v>
                </c:pt>
                <c:pt idx="38">
                  <c:v>933.88</c:v>
                </c:pt>
                <c:pt idx="39">
                  <c:v>933.96</c:v>
                </c:pt>
                <c:pt idx="40">
                  <c:v>933.62</c:v>
                </c:pt>
                <c:pt idx="41">
                  <c:v>933.62</c:v>
                </c:pt>
                <c:pt idx="42">
                  <c:v>933.06</c:v>
                </c:pt>
                <c:pt idx="43">
                  <c:v>932.52</c:v>
                </c:pt>
                <c:pt idx="44">
                  <c:v>932.34</c:v>
                </c:pt>
                <c:pt idx="45">
                  <c:v>933.48</c:v>
                </c:pt>
                <c:pt idx="46">
                  <c:v>932.74</c:v>
                </c:pt>
                <c:pt idx="47">
                  <c:v>932.66</c:v>
                </c:pt>
                <c:pt idx="48">
                  <c:v>932.62</c:v>
                </c:pt>
                <c:pt idx="49">
                  <c:v>931.8</c:v>
                </c:pt>
                <c:pt idx="50">
                  <c:v>931.91</c:v>
                </c:pt>
                <c:pt idx="51">
                  <c:v>932.85</c:v>
                </c:pt>
                <c:pt idx="52">
                  <c:v>932.74</c:v>
                </c:pt>
                <c:pt idx="53">
                  <c:v>932.74</c:v>
                </c:pt>
                <c:pt idx="54">
                  <c:v>932.68</c:v>
                </c:pt>
                <c:pt idx="55">
                  <c:v>932.93</c:v>
                </c:pt>
                <c:pt idx="56">
                  <c:v>933.48</c:v>
                </c:pt>
                <c:pt idx="57">
                  <c:v>932.17</c:v>
                </c:pt>
                <c:pt idx="58">
                  <c:v>932.99</c:v>
                </c:pt>
                <c:pt idx="59">
                  <c:v>933.02</c:v>
                </c:pt>
                <c:pt idx="60">
                  <c:v>932.87</c:v>
                </c:pt>
                <c:pt idx="61">
                  <c:v>932.42</c:v>
                </c:pt>
                <c:pt idx="62">
                  <c:v>931.5</c:v>
                </c:pt>
                <c:pt idx="63">
                  <c:v>930.15</c:v>
                </c:pt>
                <c:pt idx="64">
                  <c:v>929.51</c:v>
                </c:pt>
                <c:pt idx="65">
                  <c:v>929.53</c:v>
                </c:pt>
                <c:pt idx="66">
                  <c:v>929.32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DF2-403A-826F-845C434DC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06336"/>
        <c:axId val="229004800"/>
      </c:areaChart>
      <c:lineChart>
        <c:grouping val="standard"/>
        <c:varyColors val="0"/>
        <c:ser>
          <c:idx val="0"/>
          <c:order val="0"/>
          <c:tx>
            <c:strRef>
              <c:f>Main!$AI$52</c:f>
              <c:strCache>
                <c:ptCount val="1"/>
                <c:pt idx="0">
                  <c:v>Corr: MSCI US Earning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Main!$AI$54:$AI$120</c:f>
              <c:numCache>
                <c:formatCode>General</c:formatCode>
                <c:ptCount val="67"/>
                <c:pt idx="0">
                  <c:v>0.22953471305987797</c:v>
                </c:pt>
                <c:pt idx="1">
                  <c:v>0.23484437416993714</c:v>
                </c:pt>
                <c:pt idx="2">
                  <c:v>0.23455271324244428</c:v>
                </c:pt>
                <c:pt idx="3">
                  <c:v>0.27980038385204392</c:v>
                </c:pt>
                <c:pt idx="4">
                  <c:v>0.27789922264838579</c:v>
                </c:pt>
                <c:pt idx="5">
                  <c:v>0.28443318685520641</c:v>
                </c:pt>
                <c:pt idx="6">
                  <c:v>0.28633160803211644</c:v>
                </c:pt>
                <c:pt idx="7">
                  <c:v>0.29420360624101421</c:v>
                </c:pt>
                <c:pt idx="8">
                  <c:v>0.31579126741564412</c:v>
                </c:pt>
                <c:pt idx="9">
                  <c:v>0.31538381639391361</c:v>
                </c:pt>
                <c:pt idx="10">
                  <c:v>0.31257666147262153</c:v>
                </c:pt>
                <c:pt idx="11">
                  <c:v>0.35148490420740908</c:v>
                </c:pt>
                <c:pt idx="12">
                  <c:v>0.35813024916553576</c:v>
                </c:pt>
                <c:pt idx="13">
                  <c:v>0.34863272706478493</c:v>
                </c:pt>
                <c:pt idx="14">
                  <c:v>0.31006685024336056</c:v>
                </c:pt>
                <c:pt idx="15">
                  <c:v>0.27092747698713793</c:v>
                </c:pt>
                <c:pt idx="16">
                  <c:v>0.26692506606695449</c:v>
                </c:pt>
                <c:pt idx="17">
                  <c:v>0.26839040639331291</c:v>
                </c:pt>
                <c:pt idx="18">
                  <c:v>0.28130156765996711</c:v>
                </c:pt>
                <c:pt idx="19">
                  <c:v>0.27892447938140236</c:v>
                </c:pt>
                <c:pt idx="20">
                  <c:v>0.26511106970148107</c:v>
                </c:pt>
                <c:pt idx="21">
                  <c:v>0.26633965447476299</c:v>
                </c:pt>
                <c:pt idx="22">
                  <c:v>0.23084407472010474</c:v>
                </c:pt>
                <c:pt idx="23">
                  <c:v>0.23736502941836157</c:v>
                </c:pt>
                <c:pt idx="24">
                  <c:v>0.24063960262364334</c:v>
                </c:pt>
                <c:pt idx="25">
                  <c:v>0.23958857897364721</c:v>
                </c:pt>
                <c:pt idx="26">
                  <c:v>0.24355795448009276</c:v>
                </c:pt>
                <c:pt idx="27">
                  <c:v>0.22328435321071274</c:v>
                </c:pt>
                <c:pt idx="28">
                  <c:v>0.24057026608702298</c:v>
                </c:pt>
                <c:pt idx="29">
                  <c:v>0.17942458286934057</c:v>
                </c:pt>
                <c:pt idx="30">
                  <c:v>0.17711462174966086</c:v>
                </c:pt>
                <c:pt idx="31">
                  <c:v>0.1017337341386671</c:v>
                </c:pt>
                <c:pt idx="32">
                  <c:v>0.1058945411664611</c:v>
                </c:pt>
                <c:pt idx="33">
                  <c:v>2.9129685990759862E-2</c:v>
                </c:pt>
                <c:pt idx="34">
                  <c:v>2.9447293485029846E-2</c:v>
                </c:pt>
                <c:pt idx="35">
                  <c:v>-1.8936104123733193E-2</c:v>
                </c:pt>
                <c:pt idx="36">
                  <c:v>2.5180253270561892E-2</c:v>
                </c:pt>
                <c:pt idx="37">
                  <c:v>8.7780795989810811E-2</c:v>
                </c:pt>
                <c:pt idx="38">
                  <c:v>8.147077861440126E-2</c:v>
                </c:pt>
                <c:pt idx="39">
                  <c:v>0.17348049630607676</c:v>
                </c:pt>
                <c:pt idx="40">
                  <c:v>0.15543851712950457</c:v>
                </c:pt>
                <c:pt idx="41">
                  <c:v>0.14529571467236896</c:v>
                </c:pt>
                <c:pt idx="42">
                  <c:v>0.13651453793528839</c:v>
                </c:pt>
                <c:pt idx="43">
                  <c:v>0.134383371218081</c:v>
                </c:pt>
                <c:pt idx="44">
                  <c:v>0.13972788371868833</c:v>
                </c:pt>
                <c:pt idx="45">
                  <c:v>0.14356502809037019</c:v>
                </c:pt>
                <c:pt idx="46">
                  <c:v>0.14210244417135126</c:v>
                </c:pt>
                <c:pt idx="47">
                  <c:v>0.13945950399613449</c:v>
                </c:pt>
                <c:pt idx="48">
                  <c:v>0.18307767269359623</c:v>
                </c:pt>
                <c:pt idx="49">
                  <c:v>0.15193778403848165</c:v>
                </c:pt>
                <c:pt idx="50">
                  <c:v>0.16136646815327854</c:v>
                </c:pt>
                <c:pt idx="51">
                  <c:v>0.14053695202057359</c:v>
                </c:pt>
                <c:pt idx="52">
                  <c:v>0.14149371986057477</c:v>
                </c:pt>
                <c:pt idx="53">
                  <c:v>0.14142613321542757</c:v>
                </c:pt>
                <c:pt idx="54">
                  <c:v>0.12801398688741109</c:v>
                </c:pt>
                <c:pt idx="55">
                  <c:v>0.12735125512963152</c:v>
                </c:pt>
                <c:pt idx="56">
                  <c:v>0.11975508598722918</c:v>
                </c:pt>
                <c:pt idx="57">
                  <c:v>0.12546473271977379</c:v>
                </c:pt>
                <c:pt idx="58">
                  <c:v>0.15198195498761985</c:v>
                </c:pt>
                <c:pt idx="59">
                  <c:v>0.15671095508055699</c:v>
                </c:pt>
                <c:pt idx="60">
                  <c:v>0.16893758513810861</c:v>
                </c:pt>
                <c:pt idx="61">
                  <c:v>0.16304504920374721</c:v>
                </c:pt>
                <c:pt idx="62">
                  <c:v>0.1864917852890563</c:v>
                </c:pt>
                <c:pt idx="63">
                  <c:v>0.15096292960236612</c:v>
                </c:pt>
                <c:pt idx="64">
                  <c:v>0.14851959419713495</c:v>
                </c:pt>
                <c:pt idx="65">
                  <c:v>0.10048028361366633</c:v>
                </c:pt>
                <c:pt idx="66">
                  <c:v>7.40607470461183E-2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DF2-403A-826F-845C434DC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993280"/>
        <c:axId val="229003264"/>
      </c:lineChart>
      <c:dateAx>
        <c:axId val="2289932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29003264"/>
        <c:crosses val="autoZero"/>
        <c:auto val="1"/>
        <c:lblOffset val="100"/>
        <c:baseTimeUnit val="days"/>
        <c:majorUnit val="1"/>
      </c:dateAx>
      <c:valAx>
        <c:axId val="229003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8993280"/>
        <c:crosses val="autoZero"/>
        <c:crossBetween val="between"/>
      </c:valAx>
      <c:valAx>
        <c:axId val="229004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9006336"/>
        <c:crosses val="max"/>
        <c:crossBetween val="between"/>
      </c:valAx>
      <c:dateAx>
        <c:axId val="22900633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290048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53"/>
          <c:h val="6.583909482363745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44"/>
          <c:h val="0.74333545216936026"/>
        </c:manualLayout>
      </c:layout>
      <c:areaChart>
        <c:grouping val="standard"/>
        <c:varyColors val="0"/>
        <c:ser>
          <c:idx val="2"/>
          <c:order val="1"/>
          <c:tx>
            <c:strRef>
              <c:f>Main!$BT$52</c:f>
              <c:strCache>
                <c:ptCount val="1"/>
                <c:pt idx="0">
                  <c:v>VIX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Main!$BT$54:$BT$120</c:f>
              <c:numCache>
                <c:formatCode>General</c:formatCode>
                <c:ptCount val="67"/>
                <c:pt idx="0">
                  <c:v>10.85</c:v>
                </c:pt>
                <c:pt idx="1">
                  <c:v>10.93</c:v>
                </c:pt>
                <c:pt idx="2">
                  <c:v>11.27</c:v>
                </c:pt>
                <c:pt idx="3">
                  <c:v>11.64</c:v>
                </c:pt>
                <c:pt idx="4">
                  <c:v>12.19</c:v>
                </c:pt>
                <c:pt idx="5">
                  <c:v>13.15</c:v>
                </c:pt>
                <c:pt idx="6">
                  <c:v>12.83</c:v>
                </c:pt>
                <c:pt idx="7">
                  <c:v>14.26</c:v>
                </c:pt>
                <c:pt idx="8">
                  <c:v>13.03</c:v>
                </c:pt>
                <c:pt idx="9">
                  <c:v>12.14</c:v>
                </c:pt>
                <c:pt idx="10">
                  <c:v>12.29</c:v>
                </c:pt>
                <c:pt idx="11">
                  <c:v>12.41</c:v>
                </c:pt>
                <c:pt idx="12">
                  <c:v>12.62</c:v>
                </c:pt>
                <c:pt idx="13">
                  <c:v>12.86</c:v>
                </c:pt>
                <c:pt idx="14">
                  <c:v>12.87</c:v>
                </c:pt>
                <c:pt idx="15">
                  <c:v>12.1</c:v>
                </c:pt>
                <c:pt idx="16">
                  <c:v>12.06</c:v>
                </c:pt>
                <c:pt idx="17">
                  <c:v>12.83</c:v>
                </c:pt>
                <c:pt idx="18">
                  <c:v>12.18</c:v>
                </c:pt>
                <c:pt idx="19">
                  <c:v>12.58</c:v>
                </c:pt>
                <c:pt idx="20">
                  <c:v>13.63</c:v>
                </c:pt>
                <c:pt idx="21">
                  <c:v>12.64</c:v>
                </c:pt>
                <c:pt idx="22">
                  <c:v>12.69</c:v>
                </c:pt>
                <c:pt idx="23">
                  <c:v>13.37</c:v>
                </c:pt>
                <c:pt idx="24">
                  <c:v>14.97</c:v>
                </c:pt>
                <c:pt idx="25">
                  <c:v>16.14</c:v>
                </c:pt>
                <c:pt idx="26">
                  <c:v>16.14</c:v>
                </c:pt>
                <c:pt idx="27">
                  <c:v>15.6</c:v>
                </c:pt>
                <c:pt idx="28">
                  <c:v>16.09</c:v>
                </c:pt>
                <c:pt idx="29">
                  <c:v>16.850000000000001</c:v>
                </c:pt>
                <c:pt idx="30">
                  <c:v>17.91</c:v>
                </c:pt>
                <c:pt idx="31">
                  <c:v>15.92</c:v>
                </c:pt>
                <c:pt idx="32">
                  <c:v>17.329999999999998</c:v>
                </c:pt>
                <c:pt idx="33">
                  <c:v>13.77</c:v>
                </c:pt>
                <c:pt idx="34">
                  <c:v>14.64</c:v>
                </c:pt>
                <c:pt idx="35">
                  <c:v>12.79</c:v>
                </c:pt>
                <c:pt idx="36">
                  <c:v>13.35</c:v>
                </c:pt>
                <c:pt idx="37">
                  <c:v>12.31</c:v>
                </c:pt>
                <c:pt idx="38">
                  <c:v>11.98</c:v>
                </c:pt>
                <c:pt idx="39">
                  <c:v>12.12</c:v>
                </c:pt>
                <c:pt idx="40">
                  <c:v>12.94</c:v>
                </c:pt>
                <c:pt idx="41">
                  <c:v>12.34</c:v>
                </c:pt>
                <c:pt idx="42">
                  <c:v>12.35</c:v>
                </c:pt>
                <c:pt idx="43">
                  <c:v>12.18</c:v>
                </c:pt>
                <c:pt idx="44">
                  <c:v>12.13</c:v>
                </c:pt>
                <c:pt idx="45">
                  <c:v>11.64</c:v>
                </c:pt>
                <c:pt idx="46">
                  <c:v>12.4</c:v>
                </c:pt>
                <c:pt idx="47">
                  <c:v>12.74</c:v>
                </c:pt>
                <c:pt idx="48">
                  <c:v>13.46</c:v>
                </c:pt>
                <c:pt idx="49">
                  <c:v>15.43</c:v>
                </c:pt>
                <c:pt idx="50">
                  <c:v>14.94</c:v>
                </c:pt>
                <c:pt idx="51">
                  <c:v>17.02</c:v>
                </c:pt>
                <c:pt idx="52">
                  <c:v>13.22</c:v>
                </c:pt>
                <c:pt idx="53">
                  <c:v>13.22</c:v>
                </c:pt>
                <c:pt idx="54">
                  <c:v>12.53</c:v>
                </c:pt>
                <c:pt idx="55">
                  <c:v>12.58</c:v>
                </c:pt>
                <c:pt idx="56">
                  <c:v>13.22</c:v>
                </c:pt>
                <c:pt idx="57">
                  <c:v>13.08</c:v>
                </c:pt>
                <c:pt idx="58">
                  <c:v>13.42</c:v>
                </c:pt>
                <c:pt idx="59">
                  <c:v>13.43</c:v>
                </c:pt>
                <c:pt idx="60">
                  <c:v>13.42</c:v>
                </c:pt>
                <c:pt idx="61">
                  <c:v>14.63</c:v>
                </c:pt>
                <c:pt idx="62">
                  <c:v>12.93</c:v>
                </c:pt>
                <c:pt idx="63">
                  <c:v>12.65</c:v>
                </c:pt>
                <c:pt idx="64">
                  <c:v>13.23</c:v>
                </c:pt>
                <c:pt idx="65">
                  <c:v>13.42</c:v>
                </c:pt>
                <c:pt idx="66">
                  <c:v>14.71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AF-4C0F-8DC0-2EEA81783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32544"/>
        <c:axId val="229131008"/>
      </c:areaChart>
      <c:lineChart>
        <c:grouping val="standard"/>
        <c:varyColors val="0"/>
        <c:ser>
          <c:idx val="0"/>
          <c:order val="0"/>
          <c:tx>
            <c:strRef>
              <c:f>Main!$AJ$52</c:f>
              <c:strCache>
                <c:ptCount val="1"/>
                <c:pt idx="0">
                  <c:v>Corr: VIX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Main!$AJ$54:$AJ$120</c:f>
              <c:numCache>
                <c:formatCode>General</c:formatCode>
                <c:ptCount val="67"/>
                <c:pt idx="0">
                  <c:v>-0.39029939708636185</c:v>
                </c:pt>
                <c:pt idx="1">
                  <c:v>-0.39464322615231523</c:v>
                </c:pt>
                <c:pt idx="2">
                  <c:v>-0.39309537534032196</c:v>
                </c:pt>
                <c:pt idx="3">
                  <c:v>-0.3792381244660718</c:v>
                </c:pt>
                <c:pt idx="4">
                  <c:v>-0.39036343668903251</c:v>
                </c:pt>
                <c:pt idx="5">
                  <c:v>-0.4306797710799708</c:v>
                </c:pt>
                <c:pt idx="6">
                  <c:v>-0.43480593545217255</c:v>
                </c:pt>
                <c:pt idx="7">
                  <c:v>-0.46200751285996755</c:v>
                </c:pt>
                <c:pt idx="8">
                  <c:v>-0.44232233656663822</c:v>
                </c:pt>
                <c:pt idx="9">
                  <c:v>-0.43496874249151551</c:v>
                </c:pt>
                <c:pt idx="10">
                  <c:v>-0.43763037655604486</c:v>
                </c:pt>
                <c:pt idx="11">
                  <c:v>-0.44235015204739792</c:v>
                </c:pt>
                <c:pt idx="12">
                  <c:v>-0.44231718255075148</c:v>
                </c:pt>
                <c:pt idx="13">
                  <c:v>-0.44051553744391664</c:v>
                </c:pt>
                <c:pt idx="14">
                  <c:v>-0.44453115715881747</c:v>
                </c:pt>
                <c:pt idx="15">
                  <c:v>-0.41948452927742069</c:v>
                </c:pt>
                <c:pt idx="16">
                  <c:v>-0.41270481430610206</c:v>
                </c:pt>
                <c:pt idx="17">
                  <c:v>-0.40439667993122658</c:v>
                </c:pt>
                <c:pt idx="18">
                  <c:v>-0.39271420123819084</c:v>
                </c:pt>
                <c:pt idx="19">
                  <c:v>-0.39908212867015108</c:v>
                </c:pt>
                <c:pt idx="20">
                  <c:v>-0.37458084500947619</c:v>
                </c:pt>
                <c:pt idx="21">
                  <c:v>-0.36598691051127236</c:v>
                </c:pt>
                <c:pt idx="22">
                  <c:v>-0.34927160888502906</c:v>
                </c:pt>
                <c:pt idx="23">
                  <c:v>-0.33047866703165629</c:v>
                </c:pt>
                <c:pt idx="24">
                  <c:v>-0.30260294114227348</c:v>
                </c:pt>
                <c:pt idx="25">
                  <c:v>-0.30522810548295881</c:v>
                </c:pt>
                <c:pt idx="26">
                  <c:v>-0.31071989458039073</c:v>
                </c:pt>
                <c:pt idx="27">
                  <c:v>-0.31808010714938445</c:v>
                </c:pt>
                <c:pt idx="28">
                  <c:v>-0.31440226553757455</c:v>
                </c:pt>
                <c:pt idx="29">
                  <c:v>-0.29252191824497425</c:v>
                </c:pt>
                <c:pt idx="30">
                  <c:v>-0.29232246554847519</c:v>
                </c:pt>
                <c:pt idx="31">
                  <c:v>-0.23339397411747426</c:v>
                </c:pt>
                <c:pt idx="32">
                  <c:v>-0.24504005843219281</c:v>
                </c:pt>
                <c:pt idx="33">
                  <c:v>-0.17125076634815664</c:v>
                </c:pt>
                <c:pt idx="34">
                  <c:v>-0.1690601226648672</c:v>
                </c:pt>
                <c:pt idx="35">
                  <c:v>-0.14327712309027865</c:v>
                </c:pt>
                <c:pt idx="36">
                  <c:v>-0.14365081925139989</c:v>
                </c:pt>
                <c:pt idx="37">
                  <c:v>-9.5170498163844777E-2</c:v>
                </c:pt>
                <c:pt idx="38">
                  <c:v>-0.13484082427427835</c:v>
                </c:pt>
                <c:pt idx="39">
                  <c:v>-0.17192644933110812</c:v>
                </c:pt>
                <c:pt idx="40">
                  <c:v>-0.25134036276593619</c:v>
                </c:pt>
                <c:pt idx="41">
                  <c:v>-0.23901959556354882</c:v>
                </c:pt>
                <c:pt idx="42">
                  <c:v>-0.24814052408457438</c:v>
                </c:pt>
                <c:pt idx="43">
                  <c:v>-0.24639714592643072</c:v>
                </c:pt>
                <c:pt idx="44">
                  <c:v>-0.24562986235142586</c:v>
                </c:pt>
                <c:pt idx="45">
                  <c:v>-0.25123969087771575</c:v>
                </c:pt>
                <c:pt idx="46">
                  <c:v>-0.24915972654495033</c:v>
                </c:pt>
                <c:pt idx="47">
                  <c:v>-0.24980602735825</c:v>
                </c:pt>
                <c:pt idx="48">
                  <c:v>-0.21424720481965301</c:v>
                </c:pt>
                <c:pt idx="49">
                  <c:v>-0.23722943707688224</c:v>
                </c:pt>
                <c:pt idx="50">
                  <c:v>-0.2634881691884251</c:v>
                </c:pt>
                <c:pt idx="51">
                  <c:v>-0.29679283901069486</c:v>
                </c:pt>
                <c:pt idx="52">
                  <c:v>-0.28180953001101461</c:v>
                </c:pt>
                <c:pt idx="53">
                  <c:v>-0.26427167232614796</c:v>
                </c:pt>
                <c:pt idx="54">
                  <c:v>-0.22598245461350122</c:v>
                </c:pt>
                <c:pt idx="55">
                  <c:v>-0.2196313504417268</c:v>
                </c:pt>
                <c:pt idx="56">
                  <c:v>-0.23641270321379101</c:v>
                </c:pt>
                <c:pt idx="57">
                  <c:v>-0.26137306413215766</c:v>
                </c:pt>
                <c:pt idx="58">
                  <c:v>-0.2627402799083044</c:v>
                </c:pt>
                <c:pt idx="59">
                  <c:v>-0.27926044614239354</c:v>
                </c:pt>
                <c:pt idx="60">
                  <c:v>-0.27149091187724045</c:v>
                </c:pt>
                <c:pt idx="61">
                  <c:v>-0.2709868775582423</c:v>
                </c:pt>
                <c:pt idx="62">
                  <c:v>-0.25190994638216302</c:v>
                </c:pt>
                <c:pt idx="63">
                  <c:v>-0.26406676911442045</c:v>
                </c:pt>
                <c:pt idx="64">
                  <c:v>-0.2630432457641726</c:v>
                </c:pt>
                <c:pt idx="65">
                  <c:v>-0.25966909907940949</c:v>
                </c:pt>
                <c:pt idx="66">
                  <c:v>-0.30417290737591135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AF-4C0F-8DC0-2EEA81783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127680"/>
        <c:axId val="229129216"/>
      </c:lineChart>
      <c:dateAx>
        <c:axId val="2291276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29129216"/>
        <c:crosses val="autoZero"/>
        <c:auto val="1"/>
        <c:lblOffset val="100"/>
        <c:baseTimeUnit val="days"/>
        <c:majorUnit val="1"/>
      </c:dateAx>
      <c:valAx>
        <c:axId val="229129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9127680"/>
        <c:crosses val="autoZero"/>
        <c:crossBetween val="between"/>
      </c:valAx>
      <c:valAx>
        <c:axId val="229131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9132544"/>
        <c:crosses val="max"/>
        <c:crossBetween val="between"/>
      </c:valAx>
      <c:dateAx>
        <c:axId val="229132544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2913100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31"/>
          <c:h val="6.583909482363749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66"/>
          <c:h val="0.7433354521693607"/>
        </c:manualLayout>
      </c:layout>
      <c:areaChart>
        <c:grouping val="standard"/>
        <c:varyColors val="0"/>
        <c:ser>
          <c:idx val="2"/>
          <c:order val="1"/>
          <c:tx>
            <c:strRef>
              <c:f>Main!$BU$52</c:f>
              <c:strCache>
                <c:ptCount val="1"/>
                <c:pt idx="0">
                  <c:v>VXEEM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Main!$BU$54:$BU$120</c:f>
              <c:numCache>
                <c:formatCode>General</c:formatCode>
                <c:ptCount val="67"/>
                <c:pt idx="0">
                  <c:v>17.14</c:v>
                </c:pt>
                <c:pt idx="1">
                  <c:v>17.600000000000001</c:v>
                </c:pt>
                <c:pt idx="2">
                  <c:v>17.95</c:v>
                </c:pt>
                <c:pt idx="3">
                  <c:v>17.940000000000001</c:v>
                </c:pt>
                <c:pt idx="4">
                  <c:v>18.71</c:v>
                </c:pt>
                <c:pt idx="5">
                  <c:v>17.93</c:v>
                </c:pt>
                <c:pt idx="6">
                  <c:v>17.8</c:v>
                </c:pt>
                <c:pt idx="7">
                  <c:v>18.399999999999999</c:v>
                </c:pt>
                <c:pt idx="8">
                  <c:v>17.899999999999999</c:v>
                </c:pt>
                <c:pt idx="9">
                  <c:v>17.48</c:v>
                </c:pt>
                <c:pt idx="10">
                  <c:v>17.25</c:v>
                </c:pt>
                <c:pt idx="11">
                  <c:v>17.97</c:v>
                </c:pt>
                <c:pt idx="12">
                  <c:v>18.260000000000002</c:v>
                </c:pt>
                <c:pt idx="13">
                  <c:v>17.32</c:v>
                </c:pt>
                <c:pt idx="14">
                  <c:v>18.100000000000001</c:v>
                </c:pt>
                <c:pt idx="15">
                  <c:v>17.149999999999999</c:v>
                </c:pt>
                <c:pt idx="16">
                  <c:v>16.88</c:v>
                </c:pt>
                <c:pt idx="17">
                  <c:v>17.39</c:v>
                </c:pt>
                <c:pt idx="18">
                  <c:v>17.48</c:v>
                </c:pt>
                <c:pt idx="19">
                  <c:v>18.21</c:v>
                </c:pt>
                <c:pt idx="20">
                  <c:v>19.43</c:v>
                </c:pt>
                <c:pt idx="21">
                  <c:v>17.71</c:v>
                </c:pt>
                <c:pt idx="22">
                  <c:v>18.579999999999998</c:v>
                </c:pt>
                <c:pt idx="23">
                  <c:v>19.98</c:v>
                </c:pt>
                <c:pt idx="24">
                  <c:v>21.9</c:v>
                </c:pt>
                <c:pt idx="25">
                  <c:v>22.03</c:v>
                </c:pt>
                <c:pt idx="26">
                  <c:v>22.03</c:v>
                </c:pt>
                <c:pt idx="27">
                  <c:v>22.31</c:v>
                </c:pt>
                <c:pt idx="28">
                  <c:v>20.77</c:v>
                </c:pt>
                <c:pt idx="29">
                  <c:v>21.57</c:v>
                </c:pt>
                <c:pt idx="30">
                  <c:v>23.01</c:v>
                </c:pt>
                <c:pt idx="31">
                  <c:v>20.48</c:v>
                </c:pt>
                <c:pt idx="32">
                  <c:v>21.04</c:v>
                </c:pt>
                <c:pt idx="33">
                  <c:v>18.68</c:v>
                </c:pt>
                <c:pt idx="34">
                  <c:v>19.739999999999998</c:v>
                </c:pt>
                <c:pt idx="35">
                  <c:v>18.420000000000002</c:v>
                </c:pt>
                <c:pt idx="36">
                  <c:v>19.5</c:v>
                </c:pt>
                <c:pt idx="37">
                  <c:v>18.22</c:v>
                </c:pt>
                <c:pt idx="38">
                  <c:v>17.100000000000001</c:v>
                </c:pt>
                <c:pt idx="39">
                  <c:v>17.899999999999999</c:v>
                </c:pt>
                <c:pt idx="40">
                  <c:v>17.649999999999999</c:v>
                </c:pt>
                <c:pt idx="41">
                  <c:v>16.899999999999999</c:v>
                </c:pt>
                <c:pt idx="42">
                  <c:v>17.57</c:v>
                </c:pt>
                <c:pt idx="43">
                  <c:v>18.27</c:v>
                </c:pt>
                <c:pt idx="44">
                  <c:v>18.61</c:v>
                </c:pt>
                <c:pt idx="45">
                  <c:v>17.09</c:v>
                </c:pt>
                <c:pt idx="46">
                  <c:v>17.79</c:v>
                </c:pt>
                <c:pt idx="47">
                  <c:v>17.22</c:v>
                </c:pt>
                <c:pt idx="48">
                  <c:v>17.79</c:v>
                </c:pt>
                <c:pt idx="49">
                  <c:v>19.329999999999998</c:v>
                </c:pt>
                <c:pt idx="50">
                  <c:v>20.11</c:v>
                </c:pt>
                <c:pt idx="51">
                  <c:v>22.41</c:v>
                </c:pt>
                <c:pt idx="52">
                  <c:v>18.41</c:v>
                </c:pt>
                <c:pt idx="53">
                  <c:v>18.41</c:v>
                </c:pt>
                <c:pt idx="54">
                  <c:v>19.14</c:v>
                </c:pt>
                <c:pt idx="55">
                  <c:v>18.43</c:v>
                </c:pt>
                <c:pt idx="56">
                  <c:v>17.89</c:v>
                </c:pt>
                <c:pt idx="57">
                  <c:v>18.34</c:v>
                </c:pt>
                <c:pt idx="58">
                  <c:v>19.07</c:v>
                </c:pt>
                <c:pt idx="59">
                  <c:v>19.12</c:v>
                </c:pt>
                <c:pt idx="60">
                  <c:v>18.46</c:v>
                </c:pt>
                <c:pt idx="61">
                  <c:v>19.37</c:v>
                </c:pt>
                <c:pt idx="62">
                  <c:v>17.41</c:v>
                </c:pt>
                <c:pt idx="63">
                  <c:v>17.48</c:v>
                </c:pt>
                <c:pt idx="64">
                  <c:v>18.13</c:v>
                </c:pt>
                <c:pt idx="65">
                  <c:v>18.45</c:v>
                </c:pt>
                <c:pt idx="66">
                  <c:v>19.04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D8-42EE-A334-63FEC2B14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11616"/>
        <c:axId val="229178752"/>
      </c:areaChart>
      <c:lineChart>
        <c:grouping val="standard"/>
        <c:varyColors val="0"/>
        <c:ser>
          <c:idx val="0"/>
          <c:order val="0"/>
          <c:tx>
            <c:strRef>
              <c:f>Main!$AK$52</c:f>
              <c:strCache>
                <c:ptCount val="1"/>
                <c:pt idx="0">
                  <c:v>Corr: VXEEM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Main!$AK$54:$AK$120</c:f>
              <c:numCache>
                <c:formatCode>General</c:formatCode>
                <c:ptCount val="67"/>
                <c:pt idx="0">
                  <c:v>-0.50919118398075147</c:v>
                </c:pt>
                <c:pt idx="1">
                  <c:v>-0.51196166270007115</c:v>
                </c:pt>
                <c:pt idx="2">
                  <c:v>-0.50867308825045576</c:v>
                </c:pt>
                <c:pt idx="3">
                  <c:v>-0.50059697474323894</c:v>
                </c:pt>
                <c:pt idx="4">
                  <c:v>-0.51407009041972362</c:v>
                </c:pt>
                <c:pt idx="5">
                  <c:v>-0.50917790745276925</c:v>
                </c:pt>
                <c:pt idx="6">
                  <c:v>-0.51136364045263238</c:v>
                </c:pt>
                <c:pt idx="7">
                  <c:v>-0.52887144001932995</c:v>
                </c:pt>
                <c:pt idx="8">
                  <c:v>-0.51136794526032936</c:v>
                </c:pt>
                <c:pt idx="9">
                  <c:v>-0.50848049943280915</c:v>
                </c:pt>
                <c:pt idx="10">
                  <c:v>-0.5090550446293195</c:v>
                </c:pt>
                <c:pt idx="11">
                  <c:v>-0.5043065663977675</c:v>
                </c:pt>
                <c:pt idx="12">
                  <c:v>-0.50413315102125733</c:v>
                </c:pt>
                <c:pt idx="13">
                  <c:v>-0.48666698797774893</c:v>
                </c:pt>
                <c:pt idx="14">
                  <c:v>-0.49325463638646255</c:v>
                </c:pt>
                <c:pt idx="15">
                  <c:v>-0.46518333571334552</c:v>
                </c:pt>
                <c:pt idx="16">
                  <c:v>-0.47224239780672789</c:v>
                </c:pt>
                <c:pt idx="17">
                  <c:v>-0.47383889744860991</c:v>
                </c:pt>
                <c:pt idx="18">
                  <c:v>-0.46548940687059248</c:v>
                </c:pt>
                <c:pt idx="19">
                  <c:v>-0.4700263431530522</c:v>
                </c:pt>
                <c:pt idx="20">
                  <c:v>-0.44306238075777782</c:v>
                </c:pt>
                <c:pt idx="21">
                  <c:v>-0.42815921053848305</c:v>
                </c:pt>
                <c:pt idx="22">
                  <c:v>-0.42513050467399921</c:v>
                </c:pt>
                <c:pt idx="23">
                  <c:v>-0.3915478450922214</c:v>
                </c:pt>
                <c:pt idx="24">
                  <c:v>-0.36559155413478961</c:v>
                </c:pt>
                <c:pt idx="25">
                  <c:v>-0.36468454548504081</c:v>
                </c:pt>
                <c:pt idx="26">
                  <c:v>-0.37203790733172931</c:v>
                </c:pt>
                <c:pt idx="27">
                  <c:v>-0.39664374277124886</c:v>
                </c:pt>
                <c:pt idx="28">
                  <c:v>-0.39816917632088139</c:v>
                </c:pt>
                <c:pt idx="29">
                  <c:v>-0.38779925763497686</c:v>
                </c:pt>
                <c:pt idx="30">
                  <c:v>-0.38723121475614036</c:v>
                </c:pt>
                <c:pt idx="31">
                  <c:v>-0.32450108639515135</c:v>
                </c:pt>
                <c:pt idx="32">
                  <c:v>-0.32916258592636649</c:v>
                </c:pt>
                <c:pt idx="33">
                  <c:v>-0.28747266758103279</c:v>
                </c:pt>
                <c:pt idx="34">
                  <c:v>-0.28588053436959243</c:v>
                </c:pt>
                <c:pt idx="35">
                  <c:v>-0.28000377718125674</c:v>
                </c:pt>
                <c:pt idx="36">
                  <c:v>-0.28073594604967972</c:v>
                </c:pt>
                <c:pt idx="37">
                  <c:v>-0.23830510295306478</c:v>
                </c:pt>
                <c:pt idx="38">
                  <c:v>-0.27004173169142243</c:v>
                </c:pt>
                <c:pt idx="39">
                  <c:v>-0.32804073168761133</c:v>
                </c:pt>
                <c:pt idx="40">
                  <c:v>-0.37401463266284041</c:v>
                </c:pt>
                <c:pt idx="41">
                  <c:v>-0.34901315757325546</c:v>
                </c:pt>
                <c:pt idx="42">
                  <c:v>-0.33229384080729679</c:v>
                </c:pt>
                <c:pt idx="43">
                  <c:v>-0.32697203536549779</c:v>
                </c:pt>
                <c:pt idx="44">
                  <c:v>-0.33082064291123831</c:v>
                </c:pt>
                <c:pt idx="45">
                  <c:v>-0.33390513653424408</c:v>
                </c:pt>
                <c:pt idx="46">
                  <c:v>-0.32629331913829018</c:v>
                </c:pt>
                <c:pt idx="47">
                  <c:v>-0.34019617903963384</c:v>
                </c:pt>
                <c:pt idx="48">
                  <c:v>-0.33757340347812931</c:v>
                </c:pt>
                <c:pt idx="49">
                  <c:v>-0.35744177424572143</c:v>
                </c:pt>
                <c:pt idx="50">
                  <c:v>-0.35495432094027862</c:v>
                </c:pt>
                <c:pt idx="51">
                  <c:v>-0.39325799258962701</c:v>
                </c:pt>
                <c:pt idx="52">
                  <c:v>-0.38643932891017219</c:v>
                </c:pt>
                <c:pt idx="53">
                  <c:v>-0.37056606346829668</c:v>
                </c:pt>
                <c:pt idx="54">
                  <c:v>-0.35519169957375435</c:v>
                </c:pt>
                <c:pt idx="55">
                  <c:v>-0.35546393957283945</c:v>
                </c:pt>
                <c:pt idx="56">
                  <c:v>-0.35820768988843643</c:v>
                </c:pt>
                <c:pt idx="57">
                  <c:v>-0.38019762668544466</c:v>
                </c:pt>
                <c:pt idx="58">
                  <c:v>-0.3770493971816003</c:v>
                </c:pt>
                <c:pt idx="59">
                  <c:v>-0.3891695528500691</c:v>
                </c:pt>
                <c:pt idx="60">
                  <c:v>-0.38378808442743945</c:v>
                </c:pt>
                <c:pt idx="61">
                  <c:v>-0.38484378839815536</c:v>
                </c:pt>
                <c:pt idx="62">
                  <c:v>-0.36903748009019022</c:v>
                </c:pt>
                <c:pt idx="63">
                  <c:v>-0.3752684984472916</c:v>
                </c:pt>
                <c:pt idx="64">
                  <c:v>-0.37118202055121385</c:v>
                </c:pt>
                <c:pt idx="65">
                  <c:v>-0.33803164572029026</c:v>
                </c:pt>
                <c:pt idx="66">
                  <c:v>-0.37119193010320689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2EE-A334-63FEC2B14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175680"/>
        <c:axId val="229177216"/>
      </c:lineChart>
      <c:dateAx>
        <c:axId val="2291756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29177216"/>
        <c:crosses val="autoZero"/>
        <c:auto val="1"/>
        <c:lblOffset val="100"/>
        <c:baseTimeUnit val="days"/>
        <c:majorUnit val="1"/>
      </c:dateAx>
      <c:valAx>
        <c:axId val="229177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9175680"/>
        <c:crosses val="autoZero"/>
        <c:crossBetween val="between"/>
      </c:valAx>
      <c:valAx>
        <c:axId val="229178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9311616"/>
        <c:crosses val="max"/>
        <c:crossBetween val="between"/>
      </c:valAx>
      <c:dateAx>
        <c:axId val="22931161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291787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09"/>
          <c:h val="6.58390948236375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Main!$AU$52</c:f>
              <c:strCache>
                <c:ptCount val="1"/>
                <c:pt idx="0">
                  <c:v>MSCI China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Main!$AU$54:$AU$120</c:f>
              <c:numCache>
                <c:formatCode>General</c:formatCode>
                <c:ptCount val="67"/>
                <c:pt idx="0">
                  <c:v>82.87</c:v>
                </c:pt>
                <c:pt idx="1">
                  <c:v>82.93</c:v>
                </c:pt>
                <c:pt idx="2">
                  <c:v>81.64</c:v>
                </c:pt>
                <c:pt idx="3">
                  <c:v>81.89</c:v>
                </c:pt>
                <c:pt idx="4">
                  <c:v>82.25</c:v>
                </c:pt>
                <c:pt idx="5">
                  <c:v>83.92</c:v>
                </c:pt>
                <c:pt idx="6">
                  <c:v>84.64</c:v>
                </c:pt>
                <c:pt idx="7">
                  <c:v>85.25</c:v>
                </c:pt>
                <c:pt idx="8">
                  <c:v>86.22</c:v>
                </c:pt>
                <c:pt idx="9">
                  <c:v>86.61</c:v>
                </c:pt>
                <c:pt idx="10">
                  <c:v>87.41</c:v>
                </c:pt>
                <c:pt idx="11">
                  <c:v>86.01</c:v>
                </c:pt>
                <c:pt idx="12">
                  <c:v>84.82</c:v>
                </c:pt>
                <c:pt idx="13">
                  <c:v>84.86</c:v>
                </c:pt>
                <c:pt idx="14">
                  <c:v>84.47</c:v>
                </c:pt>
                <c:pt idx="15">
                  <c:v>85.44</c:v>
                </c:pt>
                <c:pt idx="16">
                  <c:v>85.5</c:v>
                </c:pt>
                <c:pt idx="17">
                  <c:v>86.16</c:v>
                </c:pt>
                <c:pt idx="18">
                  <c:v>86.36</c:v>
                </c:pt>
                <c:pt idx="19">
                  <c:v>86.32</c:v>
                </c:pt>
                <c:pt idx="20">
                  <c:v>85.25</c:v>
                </c:pt>
                <c:pt idx="21">
                  <c:v>86.56</c:v>
                </c:pt>
                <c:pt idx="22">
                  <c:v>86.97</c:v>
                </c:pt>
                <c:pt idx="23">
                  <c:v>85.5</c:v>
                </c:pt>
                <c:pt idx="24">
                  <c:v>84.65</c:v>
                </c:pt>
                <c:pt idx="25">
                  <c:v>84.86</c:v>
                </c:pt>
                <c:pt idx="26">
                  <c:v>86.18</c:v>
                </c:pt>
                <c:pt idx="27">
                  <c:v>87.38</c:v>
                </c:pt>
                <c:pt idx="28">
                  <c:v>87.35</c:v>
                </c:pt>
                <c:pt idx="29">
                  <c:v>85.52</c:v>
                </c:pt>
                <c:pt idx="30">
                  <c:v>85.34</c:v>
                </c:pt>
                <c:pt idx="31">
                  <c:v>87.83</c:v>
                </c:pt>
                <c:pt idx="32">
                  <c:v>88.38</c:v>
                </c:pt>
                <c:pt idx="33">
                  <c:v>90.65</c:v>
                </c:pt>
                <c:pt idx="34">
                  <c:v>90.56</c:v>
                </c:pt>
                <c:pt idx="35">
                  <c:v>91.76</c:v>
                </c:pt>
                <c:pt idx="36">
                  <c:v>91.31</c:v>
                </c:pt>
                <c:pt idx="37">
                  <c:v>94.16</c:v>
                </c:pt>
                <c:pt idx="38">
                  <c:v>94.17</c:v>
                </c:pt>
                <c:pt idx="39">
                  <c:v>94.83</c:v>
                </c:pt>
                <c:pt idx="40">
                  <c:v>95.15</c:v>
                </c:pt>
                <c:pt idx="41">
                  <c:v>96.25</c:v>
                </c:pt>
                <c:pt idx="42">
                  <c:v>95.64</c:v>
                </c:pt>
                <c:pt idx="43">
                  <c:v>95.21</c:v>
                </c:pt>
                <c:pt idx="44">
                  <c:v>96.5</c:v>
                </c:pt>
                <c:pt idx="45">
                  <c:v>96.39</c:v>
                </c:pt>
                <c:pt idx="46">
                  <c:v>95.82</c:v>
                </c:pt>
                <c:pt idx="47">
                  <c:v>95.37</c:v>
                </c:pt>
                <c:pt idx="48">
                  <c:v>93.36</c:v>
                </c:pt>
                <c:pt idx="49">
                  <c:v>92.56</c:v>
                </c:pt>
                <c:pt idx="50">
                  <c:v>91.32</c:v>
                </c:pt>
                <c:pt idx="51">
                  <c:v>92.42</c:v>
                </c:pt>
                <c:pt idx="52">
                  <c:v>93.27</c:v>
                </c:pt>
                <c:pt idx="53">
                  <c:v>92.9</c:v>
                </c:pt>
                <c:pt idx="54">
                  <c:v>93.2</c:v>
                </c:pt>
                <c:pt idx="55">
                  <c:v>92.98</c:v>
                </c:pt>
                <c:pt idx="56">
                  <c:v>93.79</c:v>
                </c:pt>
                <c:pt idx="57">
                  <c:v>93.9</c:v>
                </c:pt>
                <c:pt idx="58">
                  <c:v>93.91</c:v>
                </c:pt>
                <c:pt idx="59">
                  <c:v>94.04</c:v>
                </c:pt>
                <c:pt idx="60">
                  <c:v>94.34</c:v>
                </c:pt>
                <c:pt idx="61">
                  <c:v>94.02</c:v>
                </c:pt>
                <c:pt idx="62">
                  <c:v>95.17</c:v>
                </c:pt>
                <c:pt idx="63">
                  <c:v>93.9</c:v>
                </c:pt>
                <c:pt idx="64">
                  <c:v>93.55</c:v>
                </c:pt>
                <c:pt idx="65">
                  <c:v>92.65</c:v>
                </c:pt>
                <c:pt idx="66">
                  <c:v>92.39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A7-4E6D-AD46-9863CEB5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41568"/>
        <c:axId val="230540032"/>
      </c:areaChart>
      <c:lineChart>
        <c:grouping val="standard"/>
        <c:varyColors val="0"/>
        <c:ser>
          <c:idx val="0"/>
          <c:order val="0"/>
          <c:tx>
            <c:strRef>
              <c:f>Main!$K$52</c:f>
              <c:strCache>
                <c:ptCount val="1"/>
                <c:pt idx="0">
                  <c:v>Corr: MSCI China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Main!$K$54:$K$120</c:f>
              <c:numCache>
                <c:formatCode>General</c:formatCode>
                <c:ptCount val="67"/>
                <c:pt idx="0">
                  <c:v>0.9280092732429257</c:v>
                </c:pt>
                <c:pt idx="1">
                  <c:v>0.92829474487463559</c:v>
                </c:pt>
                <c:pt idx="2">
                  <c:v>0.92381170472349661</c:v>
                </c:pt>
                <c:pt idx="3">
                  <c:v>0.92665680764225022</c:v>
                </c:pt>
                <c:pt idx="4">
                  <c:v>0.92808783960248797</c:v>
                </c:pt>
                <c:pt idx="5">
                  <c:v>0.92605475701022877</c:v>
                </c:pt>
                <c:pt idx="6">
                  <c:v>0.92940935508612643</c:v>
                </c:pt>
                <c:pt idx="7">
                  <c:v>0.93121495772756568</c:v>
                </c:pt>
                <c:pt idx="8">
                  <c:v>0.9324923244878095</c:v>
                </c:pt>
                <c:pt idx="9">
                  <c:v>0.93258788967187833</c:v>
                </c:pt>
                <c:pt idx="10">
                  <c:v>0.93147544854839359</c:v>
                </c:pt>
                <c:pt idx="11">
                  <c:v>0.92985078112077657</c:v>
                </c:pt>
                <c:pt idx="12">
                  <c:v>0.94370933047237293</c:v>
                </c:pt>
                <c:pt idx="13">
                  <c:v>0.95024924986107639</c:v>
                </c:pt>
                <c:pt idx="14">
                  <c:v>0.94990075472064561</c:v>
                </c:pt>
                <c:pt idx="15">
                  <c:v>0.94848404243522177</c:v>
                </c:pt>
                <c:pt idx="16">
                  <c:v>0.94976722660004054</c:v>
                </c:pt>
                <c:pt idx="17">
                  <c:v>0.95138560774712733</c:v>
                </c:pt>
                <c:pt idx="18">
                  <c:v>0.95209446709960932</c:v>
                </c:pt>
                <c:pt idx="19">
                  <c:v>0.95340524454534203</c:v>
                </c:pt>
                <c:pt idx="20">
                  <c:v>0.95401404804445433</c:v>
                </c:pt>
                <c:pt idx="21">
                  <c:v>0.95293880939956066</c:v>
                </c:pt>
                <c:pt idx="22">
                  <c:v>0.95236798860221306</c:v>
                </c:pt>
                <c:pt idx="23">
                  <c:v>0.95075558542400895</c:v>
                </c:pt>
                <c:pt idx="24">
                  <c:v>0.95001108453607408</c:v>
                </c:pt>
                <c:pt idx="25">
                  <c:v>0.94965295594755217</c:v>
                </c:pt>
                <c:pt idx="26">
                  <c:v>0.94806768825824173</c:v>
                </c:pt>
                <c:pt idx="27">
                  <c:v>0.94938731030912438</c:v>
                </c:pt>
                <c:pt idx="28">
                  <c:v>0.9519421659582632</c:v>
                </c:pt>
                <c:pt idx="29">
                  <c:v>0.94852703147797979</c:v>
                </c:pt>
                <c:pt idx="30">
                  <c:v>0.94861009841647259</c:v>
                </c:pt>
                <c:pt idx="31">
                  <c:v>0.94282812623415002</c:v>
                </c:pt>
                <c:pt idx="32">
                  <c:v>0.94274287647454957</c:v>
                </c:pt>
                <c:pt idx="33">
                  <c:v>0.93835099973198632</c:v>
                </c:pt>
                <c:pt idx="34">
                  <c:v>0.93847039174988089</c:v>
                </c:pt>
                <c:pt idx="35">
                  <c:v>0.93656796405222298</c:v>
                </c:pt>
                <c:pt idx="36">
                  <c:v>0.94421683420969837</c:v>
                </c:pt>
                <c:pt idx="37">
                  <c:v>0.93538119392867791</c:v>
                </c:pt>
                <c:pt idx="38">
                  <c:v>0.93746312420317846</c:v>
                </c:pt>
                <c:pt idx="39">
                  <c:v>0.94527408955957559</c:v>
                </c:pt>
                <c:pt idx="40">
                  <c:v>0.94464113550236539</c:v>
                </c:pt>
                <c:pt idx="41">
                  <c:v>0.94417615167382407</c:v>
                </c:pt>
                <c:pt idx="42">
                  <c:v>0.94240806026703072</c:v>
                </c:pt>
                <c:pt idx="43">
                  <c:v>0.94025435302489158</c:v>
                </c:pt>
                <c:pt idx="44">
                  <c:v>0.93947864955488358</c:v>
                </c:pt>
                <c:pt idx="45">
                  <c:v>0.94032988486625302</c:v>
                </c:pt>
                <c:pt idx="46">
                  <c:v>0.93828646501247093</c:v>
                </c:pt>
                <c:pt idx="47">
                  <c:v>0.93864947983525959</c:v>
                </c:pt>
                <c:pt idx="48">
                  <c:v>0.93685502204100879</c:v>
                </c:pt>
                <c:pt idx="49">
                  <c:v>0.94038221612164685</c:v>
                </c:pt>
                <c:pt idx="50">
                  <c:v>0.94041036615850271</c:v>
                </c:pt>
                <c:pt idx="51">
                  <c:v>0.93951590113174166</c:v>
                </c:pt>
                <c:pt idx="52">
                  <c:v>0.93930732717636822</c:v>
                </c:pt>
                <c:pt idx="53">
                  <c:v>0.94204316625748319</c:v>
                </c:pt>
                <c:pt idx="54">
                  <c:v>0.94309062785068132</c:v>
                </c:pt>
                <c:pt idx="55">
                  <c:v>0.94330940813297226</c:v>
                </c:pt>
                <c:pt idx="56">
                  <c:v>0.94142544601426215</c:v>
                </c:pt>
                <c:pt idx="57">
                  <c:v>0.94178864762808034</c:v>
                </c:pt>
                <c:pt idx="58">
                  <c:v>0.95230956098176756</c:v>
                </c:pt>
                <c:pt idx="59">
                  <c:v>0.9560602638747997</c:v>
                </c:pt>
                <c:pt idx="60">
                  <c:v>0.95704973993866471</c:v>
                </c:pt>
                <c:pt idx="61">
                  <c:v>0.95510354216874038</c:v>
                </c:pt>
                <c:pt idx="62">
                  <c:v>0.9525987741048858</c:v>
                </c:pt>
                <c:pt idx="63">
                  <c:v>0.95244005247135466</c:v>
                </c:pt>
                <c:pt idx="64">
                  <c:v>0.95239097685406837</c:v>
                </c:pt>
                <c:pt idx="65">
                  <c:v>0.95289953601797739</c:v>
                </c:pt>
                <c:pt idx="66">
                  <c:v>0.95433387484432397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A7-4E6D-AD46-9863CEB5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524416"/>
        <c:axId val="230525952"/>
      </c:lineChart>
      <c:dateAx>
        <c:axId val="2305244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30525952"/>
        <c:crosses val="autoZero"/>
        <c:auto val="1"/>
        <c:lblOffset val="100"/>
        <c:baseTimeUnit val="days"/>
        <c:majorUnit val="1"/>
      </c:dateAx>
      <c:valAx>
        <c:axId val="2305259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0524416"/>
        <c:crosses val="autoZero"/>
        <c:crossBetween val="between"/>
      </c:valAx>
      <c:valAx>
        <c:axId val="230540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0541568"/>
        <c:crosses val="max"/>
        <c:crossBetween val="between"/>
      </c:valAx>
      <c:dateAx>
        <c:axId val="23054156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3054003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Main!$AV$52</c:f>
              <c:strCache>
                <c:ptCount val="1"/>
                <c:pt idx="0">
                  <c:v>MSCI China IT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Main!$AV$54:$AV$120</c:f>
              <c:numCache>
                <c:formatCode>General</c:formatCode>
                <c:ptCount val="67"/>
                <c:pt idx="0">
                  <c:v>253.50919999999999</c:v>
                </c:pt>
                <c:pt idx="1">
                  <c:v>252.65969999999999</c:v>
                </c:pt>
                <c:pt idx="2">
                  <c:v>251.80539999999999</c:v>
                </c:pt>
                <c:pt idx="3">
                  <c:v>250.6422</c:v>
                </c:pt>
                <c:pt idx="4">
                  <c:v>249.96870000000001</c:v>
                </c:pt>
                <c:pt idx="5">
                  <c:v>246.97659999999999</c:v>
                </c:pt>
                <c:pt idx="6">
                  <c:v>244.8931</c:v>
                </c:pt>
                <c:pt idx="7">
                  <c:v>244.541</c:v>
                </c:pt>
                <c:pt idx="8">
                  <c:v>248.7595</c:v>
                </c:pt>
                <c:pt idx="9">
                  <c:v>253.1644</c:v>
                </c:pt>
                <c:pt idx="10">
                  <c:v>256.36950000000002</c:v>
                </c:pt>
                <c:pt idx="11">
                  <c:v>253.19300000000001</c:v>
                </c:pt>
                <c:pt idx="12">
                  <c:v>252.21969999999999</c:v>
                </c:pt>
                <c:pt idx="13">
                  <c:v>251.3999</c:v>
                </c:pt>
                <c:pt idx="14">
                  <c:v>251.10069999999999</c:v>
                </c:pt>
                <c:pt idx="15">
                  <c:v>251.9365</c:v>
                </c:pt>
                <c:pt idx="16">
                  <c:v>251.68770000000001</c:v>
                </c:pt>
                <c:pt idx="17">
                  <c:v>249.8579</c:v>
                </c:pt>
                <c:pt idx="18">
                  <c:v>250.5615</c:v>
                </c:pt>
                <c:pt idx="19">
                  <c:v>250.45140000000001</c:v>
                </c:pt>
                <c:pt idx="20">
                  <c:v>246.50360000000001</c:v>
                </c:pt>
                <c:pt idx="21">
                  <c:v>248.00909999999999</c:v>
                </c:pt>
                <c:pt idx="22">
                  <c:v>247.2182</c:v>
                </c:pt>
                <c:pt idx="23">
                  <c:v>245.07550000000001</c:v>
                </c:pt>
                <c:pt idx="24">
                  <c:v>242.06379999999999</c:v>
                </c:pt>
                <c:pt idx="25">
                  <c:v>238.96559999999999</c:v>
                </c:pt>
                <c:pt idx="26">
                  <c:v>239.41399999999999</c:v>
                </c:pt>
                <c:pt idx="27">
                  <c:v>241.96170000000001</c:v>
                </c:pt>
                <c:pt idx="28">
                  <c:v>240.29310000000001</c:v>
                </c:pt>
                <c:pt idx="29">
                  <c:v>239.85480000000001</c:v>
                </c:pt>
                <c:pt idx="30">
                  <c:v>237.99430000000001</c:v>
                </c:pt>
                <c:pt idx="31">
                  <c:v>241.21950000000001</c:v>
                </c:pt>
                <c:pt idx="32">
                  <c:v>240.2636</c:v>
                </c:pt>
                <c:pt idx="33">
                  <c:v>245.79230000000001</c:v>
                </c:pt>
                <c:pt idx="34">
                  <c:v>246.69030000000001</c:v>
                </c:pt>
                <c:pt idx="35">
                  <c:v>248.5805</c:v>
                </c:pt>
                <c:pt idx="36">
                  <c:v>247.65450000000001</c:v>
                </c:pt>
                <c:pt idx="37">
                  <c:v>249.71190000000001</c:v>
                </c:pt>
                <c:pt idx="38">
                  <c:v>249.5042</c:v>
                </c:pt>
                <c:pt idx="39">
                  <c:v>250.4213</c:v>
                </c:pt>
                <c:pt idx="40">
                  <c:v>249.15199999999999</c:v>
                </c:pt>
                <c:pt idx="41">
                  <c:v>249.46340000000001</c:v>
                </c:pt>
                <c:pt idx="42">
                  <c:v>248.1763</c:v>
                </c:pt>
                <c:pt idx="43">
                  <c:v>248.0959</c:v>
                </c:pt>
                <c:pt idx="44">
                  <c:v>247.9863</c:v>
                </c:pt>
                <c:pt idx="45">
                  <c:v>250.215</c:v>
                </c:pt>
                <c:pt idx="46">
                  <c:v>248.88730000000001</c:v>
                </c:pt>
                <c:pt idx="47">
                  <c:v>247.60659999999999</c:v>
                </c:pt>
                <c:pt idx="48">
                  <c:v>245.6728</c:v>
                </c:pt>
                <c:pt idx="49">
                  <c:v>241.58199999999999</c:v>
                </c:pt>
                <c:pt idx="50">
                  <c:v>241.38630000000001</c:v>
                </c:pt>
                <c:pt idx="51">
                  <c:v>239.88200000000001</c:v>
                </c:pt>
                <c:pt idx="52">
                  <c:v>241.55619999999999</c:v>
                </c:pt>
                <c:pt idx="53">
                  <c:v>241.66059999999999</c:v>
                </c:pt>
                <c:pt idx="54">
                  <c:v>241.57249999999999</c:v>
                </c:pt>
                <c:pt idx="55">
                  <c:v>241.74039999999999</c:v>
                </c:pt>
                <c:pt idx="56">
                  <c:v>240.1456</c:v>
                </c:pt>
                <c:pt idx="57">
                  <c:v>240.74789999999999</c:v>
                </c:pt>
                <c:pt idx="58">
                  <c:v>239.08029999999999</c:v>
                </c:pt>
                <c:pt idx="59">
                  <c:v>239.9828</c:v>
                </c:pt>
                <c:pt idx="60">
                  <c:v>240.875</c:v>
                </c:pt>
                <c:pt idx="61">
                  <c:v>240.17679999999999</c:v>
                </c:pt>
                <c:pt idx="62">
                  <c:v>242.48339999999999</c:v>
                </c:pt>
                <c:pt idx="63">
                  <c:v>242.4641</c:v>
                </c:pt>
                <c:pt idx="64">
                  <c:v>242.8569</c:v>
                </c:pt>
                <c:pt idx="65">
                  <c:v>240.10210000000001</c:v>
                </c:pt>
                <c:pt idx="66">
                  <c:v>237.31700000000001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6F6-4779-A772-4616C7B25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58752"/>
      </c:areaChart>
      <c:lineChart>
        <c:grouping val="standard"/>
        <c:varyColors val="0"/>
        <c:ser>
          <c:idx val="0"/>
          <c:order val="0"/>
          <c:tx>
            <c:strRef>
              <c:f>Main!$L$52</c:f>
              <c:strCache>
                <c:ptCount val="1"/>
                <c:pt idx="0">
                  <c:v>Corr: MSCI China IT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Main!$L$54:$L$120</c:f>
              <c:numCache>
                <c:formatCode>General</c:formatCode>
                <c:ptCount val="67"/>
                <c:pt idx="0">
                  <c:v>0.50575229102358921</c:v>
                </c:pt>
                <c:pt idx="1">
                  <c:v>0.50626341156693933</c:v>
                </c:pt>
                <c:pt idx="2">
                  <c:v>0.50784247153810991</c:v>
                </c:pt>
                <c:pt idx="3">
                  <c:v>0.49789224992583214</c:v>
                </c:pt>
                <c:pt idx="4">
                  <c:v>0.49932140615906573</c:v>
                </c:pt>
                <c:pt idx="5">
                  <c:v>0.57386595764154402</c:v>
                </c:pt>
                <c:pt idx="6">
                  <c:v>0.57953810180014131</c:v>
                </c:pt>
                <c:pt idx="7">
                  <c:v>0.58544199347790116</c:v>
                </c:pt>
                <c:pt idx="8">
                  <c:v>0.57385648327467853</c:v>
                </c:pt>
                <c:pt idx="9">
                  <c:v>0.56064683339927923</c:v>
                </c:pt>
                <c:pt idx="10">
                  <c:v>0.55326439644185443</c:v>
                </c:pt>
                <c:pt idx="11">
                  <c:v>0.53957377875212253</c:v>
                </c:pt>
                <c:pt idx="12">
                  <c:v>0.53449692274951044</c:v>
                </c:pt>
                <c:pt idx="13">
                  <c:v>0.526910970283198</c:v>
                </c:pt>
                <c:pt idx="14">
                  <c:v>0.51878003063833011</c:v>
                </c:pt>
                <c:pt idx="15">
                  <c:v>0.46403220612379875</c:v>
                </c:pt>
                <c:pt idx="16">
                  <c:v>0.47033157114041196</c:v>
                </c:pt>
                <c:pt idx="17">
                  <c:v>0.43653593891532128</c:v>
                </c:pt>
                <c:pt idx="18">
                  <c:v>0.44517013312397469</c:v>
                </c:pt>
                <c:pt idx="19">
                  <c:v>0.46166463982028699</c:v>
                </c:pt>
                <c:pt idx="20">
                  <c:v>0.39584580173609768</c:v>
                </c:pt>
                <c:pt idx="21">
                  <c:v>0.38893205122503172</c:v>
                </c:pt>
                <c:pt idx="22">
                  <c:v>0.34890324987024568</c:v>
                </c:pt>
                <c:pt idx="23">
                  <c:v>0.32333805763009316</c:v>
                </c:pt>
                <c:pt idx="24">
                  <c:v>0.30868257964907947</c:v>
                </c:pt>
                <c:pt idx="25">
                  <c:v>0.31574520268628925</c:v>
                </c:pt>
                <c:pt idx="26">
                  <c:v>0.31121427955813796</c:v>
                </c:pt>
                <c:pt idx="27">
                  <c:v>0.3414113776226434</c:v>
                </c:pt>
                <c:pt idx="28">
                  <c:v>0.35493761815539526</c:v>
                </c:pt>
                <c:pt idx="29">
                  <c:v>0.3347390367339671</c:v>
                </c:pt>
                <c:pt idx="30">
                  <c:v>0.33492031295032926</c:v>
                </c:pt>
                <c:pt idx="31">
                  <c:v>0.27281184397756714</c:v>
                </c:pt>
                <c:pt idx="32">
                  <c:v>0.27710831149266235</c:v>
                </c:pt>
                <c:pt idx="33">
                  <c:v>0.2259650752174075</c:v>
                </c:pt>
                <c:pt idx="34">
                  <c:v>0.22892666206748924</c:v>
                </c:pt>
                <c:pt idx="35">
                  <c:v>0.23002202227900934</c:v>
                </c:pt>
                <c:pt idx="36">
                  <c:v>0.27207738212190269</c:v>
                </c:pt>
                <c:pt idx="37">
                  <c:v>0.23465701995358043</c:v>
                </c:pt>
                <c:pt idx="38">
                  <c:v>0.28124988859742139</c:v>
                </c:pt>
                <c:pt idx="39">
                  <c:v>0.3576823076287467</c:v>
                </c:pt>
                <c:pt idx="40">
                  <c:v>0.39686671693501396</c:v>
                </c:pt>
                <c:pt idx="41">
                  <c:v>0.40169797500584808</c:v>
                </c:pt>
                <c:pt idx="42">
                  <c:v>0.38925526405141486</c:v>
                </c:pt>
                <c:pt idx="43">
                  <c:v>0.38630685219461314</c:v>
                </c:pt>
                <c:pt idx="44">
                  <c:v>0.38936498872200559</c:v>
                </c:pt>
                <c:pt idx="45">
                  <c:v>0.3908965380333716</c:v>
                </c:pt>
                <c:pt idx="46">
                  <c:v>0.38879746036211521</c:v>
                </c:pt>
                <c:pt idx="47">
                  <c:v>0.39122115903428151</c:v>
                </c:pt>
                <c:pt idx="48">
                  <c:v>0.38509978387853816</c:v>
                </c:pt>
                <c:pt idx="49">
                  <c:v>0.4077931621913819</c:v>
                </c:pt>
                <c:pt idx="50">
                  <c:v>0.41816350628770926</c:v>
                </c:pt>
                <c:pt idx="51">
                  <c:v>0.43096547369364063</c:v>
                </c:pt>
                <c:pt idx="52">
                  <c:v>0.42691072718300532</c:v>
                </c:pt>
                <c:pt idx="53">
                  <c:v>0.40248824862534049</c:v>
                </c:pt>
                <c:pt idx="54">
                  <c:v>0.38632724716544403</c:v>
                </c:pt>
                <c:pt idx="55">
                  <c:v>0.37884135550943365</c:v>
                </c:pt>
                <c:pt idx="56">
                  <c:v>0.39228596603515314</c:v>
                </c:pt>
                <c:pt idx="57">
                  <c:v>0.39797929021108996</c:v>
                </c:pt>
                <c:pt idx="58">
                  <c:v>0.39961805127840411</c:v>
                </c:pt>
                <c:pt idx="59">
                  <c:v>0.41784535978169096</c:v>
                </c:pt>
                <c:pt idx="60">
                  <c:v>0.41545440303287207</c:v>
                </c:pt>
                <c:pt idx="61">
                  <c:v>0.40530980088309082</c:v>
                </c:pt>
                <c:pt idx="62">
                  <c:v>0.40031356634554488</c:v>
                </c:pt>
                <c:pt idx="63">
                  <c:v>0.40909516203255175</c:v>
                </c:pt>
                <c:pt idx="64">
                  <c:v>0.41074832963777447</c:v>
                </c:pt>
                <c:pt idx="65">
                  <c:v>0.42279949124034133</c:v>
                </c:pt>
                <c:pt idx="66">
                  <c:v>0.44089334401385488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F6-4779-A772-4616C7B25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847232"/>
        <c:axId val="230848768"/>
      </c:lineChart>
      <c:dateAx>
        <c:axId val="2308472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30848768"/>
        <c:crosses val="autoZero"/>
        <c:auto val="1"/>
        <c:lblOffset val="100"/>
        <c:baseTimeUnit val="days"/>
        <c:majorUnit val="1"/>
      </c:dateAx>
      <c:valAx>
        <c:axId val="230848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0847232"/>
        <c:crosses val="autoZero"/>
        <c:crossBetween val="between"/>
      </c:valAx>
      <c:valAx>
        <c:axId val="230858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0860288"/>
        <c:crosses val="max"/>
        <c:crossBetween val="between"/>
      </c:valAx>
      <c:dateAx>
        <c:axId val="23086028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308587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Main!$AW$52</c:f>
              <c:strCache>
                <c:ptCount val="1"/>
                <c:pt idx="0">
                  <c:v>MSCI China Healthcare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Main!$AW$54:$AW$120</c:f>
              <c:numCache>
                <c:formatCode>General</c:formatCode>
                <c:ptCount val="67"/>
                <c:pt idx="0">
                  <c:v>244.45949999999999</c:v>
                </c:pt>
                <c:pt idx="1">
                  <c:v>244.82640000000001</c:v>
                </c:pt>
                <c:pt idx="2">
                  <c:v>244.1814</c:v>
                </c:pt>
                <c:pt idx="3">
                  <c:v>244.22190000000001</c:v>
                </c:pt>
                <c:pt idx="4">
                  <c:v>243.0077</c:v>
                </c:pt>
                <c:pt idx="5">
                  <c:v>243.07140000000001</c:v>
                </c:pt>
                <c:pt idx="6">
                  <c:v>242.86439999999999</c:v>
                </c:pt>
                <c:pt idx="7">
                  <c:v>241.42779999999999</c:v>
                </c:pt>
                <c:pt idx="8">
                  <c:v>241.55279999999999</c:v>
                </c:pt>
                <c:pt idx="9">
                  <c:v>242.58430000000001</c:v>
                </c:pt>
                <c:pt idx="10">
                  <c:v>242.1114</c:v>
                </c:pt>
                <c:pt idx="11">
                  <c:v>240.21960000000001</c:v>
                </c:pt>
                <c:pt idx="12">
                  <c:v>238.5052</c:v>
                </c:pt>
                <c:pt idx="13">
                  <c:v>238.20920000000001</c:v>
                </c:pt>
                <c:pt idx="14">
                  <c:v>237.60839999999999</c:v>
                </c:pt>
                <c:pt idx="15">
                  <c:v>238.8827</c:v>
                </c:pt>
                <c:pt idx="16">
                  <c:v>238.33760000000001</c:v>
                </c:pt>
                <c:pt idx="17">
                  <c:v>237.36619999999999</c:v>
                </c:pt>
                <c:pt idx="18">
                  <c:v>238.60169999999999</c:v>
                </c:pt>
                <c:pt idx="19">
                  <c:v>237.9967</c:v>
                </c:pt>
                <c:pt idx="20">
                  <c:v>235.06020000000001</c:v>
                </c:pt>
                <c:pt idx="21">
                  <c:v>237.0095</c:v>
                </c:pt>
                <c:pt idx="22">
                  <c:v>236.31960000000001</c:v>
                </c:pt>
                <c:pt idx="23">
                  <c:v>234.8655</c:v>
                </c:pt>
                <c:pt idx="24">
                  <c:v>231.81209999999999</c:v>
                </c:pt>
                <c:pt idx="25">
                  <c:v>230.00360000000001</c:v>
                </c:pt>
                <c:pt idx="26">
                  <c:v>229.6576</c:v>
                </c:pt>
                <c:pt idx="27">
                  <c:v>228.48750000000001</c:v>
                </c:pt>
                <c:pt idx="28">
                  <c:v>228.94380000000001</c:v>
                </c:pt>
                <c:pt idx="29">
                  <c:v>227.54169999999999</c:v>
                </c:pt>
                <c:pt idx="30">
                  <c:v>227.90700000000001</c:v>
                </c:pt>
                <c:pt idx="31">
                  <c:v>229.64259999999999</c:v>
                </c:pt>
                <c:pt idx="32">
                  <c:v>230.33349999999999</c:v>
                </c:pt>
                <c:pt idx="33">
                  <c:v>232.61369999999999</c:v>
                </c:pt>
                <c:pt idx="34">
                  <c:v>231.2466</c:v>
                </c:pt>
                <c:pt idx="35">
                  <c:v>231.94739999999999</c:v>
                </c:pt>
                <c:pt idx="36">
                  <c:v>230.7654</c:v>
                </c:pt>
                <c:pt idx="37">
                  <c:v>230.8818</c:v>
                </c:pt>
                <c:pt idx="38">
                  <c:v>233.10669999999999</c:v>
                </c:pt>
                <c:pt idx="39">
                  <c:v>232.8502</c:v>
                </c:pt>
                <c:pt idx="40">
                  <c:v>232.00970000000001</c:v>
                </c:pt>
                <c:pt idx="41">
                  <c:v>231.81809999999999</c:v>
                </c:pt>
                <c:pt idx="42">
                  <c:v>231.81110000000001</c:v>
                </c:pt>
                <c:pt idx="43">
                  <c:v>231.30889999999999</c:v>
                </c:pt>
                <c:pt idx="44">
                  <c:v>230.50360000000001</c:v>
                </c:pt>
                <c:pt idx="45">
                  <c:v>230.59180000000001</c:v>
                </c:pt>
                <c:pt idx="46">
                  <c:v>228.37</c:v>
                </c:pt>
                <c:pt idx="47">
                  <c:v>229.0335</c:v>
                </c:pt>
                <c:pt idx="48">
                  <c:v>228.2878</c:v>
                </c:pt>
                <c:pt idx="49">
                  <c:v>226.0915</c:v>
                </c:pt>
                <c:pt idx="50">
                  <c:v>227.74270000000001</c:v>
                </c:pt>
                <c:pt idx="51">
                  <c:v>225.19649999999999</c:v>
                </c:pt>
                <c:pt idx="52">
                  <c:v>227.3279</c:v>
                </c:pt>
                <c:pt idx="53">
                  <c:v>227.81890000000001</c:v>
                </c:pt>
                <c:pt idx="54">
                  <c:v>228.02289999999999</c:v>
                </c:pt>
                <c:pt idx="55">
                  <c:v>228.49709999999999</c:v>
                </c:pt>
                <c:pt idx="56">
                  <c:v>228.7379</c:v>
                </c:pt>
                <c:pt idx="57">
                  <c:v>229.04519999999999</c:v>
                </c:pt>
                <c:pt idx="58">
                  <c:v>228.79400000000001</c:v>
                </c:pt>
                <c:pt idx="59">
                  <c:v>228.38679999999999</c:v>
                </c:pt>
                <c:pt idx="60">
                  <c:v>227.9512</c:v>
                </c:pt>
                <c:pt idx="61">
                  <c:v>226.86940000000001</c:v>
                </c:pt>
                <c:pt idx="62">
                  <c:v>229.63030000000001</c:v>
                </c:pt>
                <c:pt idx="63">
                  <c:v>227.7319</c:v>
                </c:pt>
                <c:pt idx="64">
                  <c:v>225.33340000000001</c:v>
                </c:pt>
                <c:pt idx="65">
                  <c:v>223.215</c:v>
                </c:pt>
                <c:pt idx="66">
                  <c:v>222.5455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18-475B-963D-4D411248C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51424"/>
        <c:axId val="231345536"/>
      </c:areaChart>
      <c:lineChart>
        <c:grouping val="standard"/>
        <c:varyColors val="0"/>
        <c:ser>
          <c:idx val="0"/>
          <c:order val="0"/>
          <c:tx>
            <c:strRef>
              <c:f>Main!$M$52</c:f>
              <c:strCache>
                <c:ptCount val="1"/>
                <c:pt idx="0">
                  <c:v>Corr: MSCI China Healthcare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Main!$M$54:$M$120</c:f>
              <c:numCache>
                <c:formatCode>General</c:formatCode>
                <c:ptCount val="67"/>
                <c:pt idx="0">
                  <c:v>0.32464841243568349</c:v>
                </c:pt>
                <c:pt idx="1">
                  <c:v>0.33053741046942653</c:v>
                </c:pt>
                <c:pt idx="2">
                  <c:v>0.32772145330461872</c:v>
                </c:pt>
                <c:pt idx="3">
                  <c:v>0.35021413908577831</c:v>
                </c:pt>
                <c:pt idx="4">
                  <c:v>0.3632735233029481</c:v>
                </c:pt>
                <c:pt idx="5">
                  <c:v>0.37981846472320935</c:v>
                </c:pt>
                <c:pt idx="6">
                  <c:v>0.3810572958090036</c:v>
                </c:pt>
                <c:pt idx="7">
                  <c:v>0.3739836517823073</c:v>
                </c:pt>
                <c:pt idx="8">
                  <c:v>0.36758872276386167</c:v>
                </c:pt>
                <c:pt idx="9">
                  <c:v>0.36017007291376224</c:v>
                </c:pt>
                <c:pt idx="10">
                  <c:v>0.36837216099731168</c:v>
                </c:pt>
                <c:pt idx="11">
                  <c:v>0.35212880864491375</c:v>
                </c:pt>
                <c:pt idx="12">
                  <c:v>0.35363323295137566</c:v>
                </c:pt>
                <c:pt idx="13">
                  <c:v>0.32267417509520846</c:v>
                </c:pt>
                <c:pt idx="14">
                  <c:v>0.3282837931256265</c:v>
                </c:pt>
                <c:pt idx="15">
                  <c:v>0.29640548805825406</c:v>
                </c:pt>
                <c:pt idx="16">
                  <c:v>0.29554107379847916</c:v>
                </c:pt>
                <c:pt idx="17">
                  <c:v>0.28931052875515428</c:v>
                </c:pt>
                <c:pt idx="18">
                  <c:v>0.2860018162427283</c:v>
                </c:pt>
                <c:pt idx="19">
                  <c:v>0.30139846862341257</c:v>
                </c:pt>
                <c:pt idx="20">
                  <c:v>0.2352401913830964</c:v>
                </c:pt>
                <c:pt idx="21">
                  <c:v>0.22221408508749757</c:v>
                </c:pt>
                <c:pt idx="22">
                  <c:v>0.20793552904110418</c:v>
                </c:pt>
                <c:pt idx="23">
                  <c:v>0.17235879196195975</c:v>
                </c:pt>
                <c:pt idx="24">
                  <c:v>0.14308068998238896</c:v>
                </c:pt>
                <c:pt idx="25">
                  <c:v>0.14856543741258682</c:v>
                </c:pt>
                <c:pt idx="26">
                  <c:v>0.14937488613285593</c:v>
                </c:pt>
                <c:pt idx="27">
                  <c:v>0.2326581030683389</c:v>
                </c:pt>
                <c:pt idx="28">
                  <c:v>0.24707122839323445</c:v>
                </c:pt>
                <c:pt idx="29">
                  <c:v>0.20463351335355037</c:v>
                </c:pt>
                <c:pt idx="30">
                  <c:v>0.20582527081719085</c:v>
                </c:pt>
                <c:pt idx="31">
                  <c:v>0.13998608446720229</c:v>
                </c:pt>
                <c:pt idx="32">
                  <c:v>0.13918552426022451</c:v>
                </c:pt>
                <c:pt idx="33">
                  <c:v>0.11573907115049531</c:v>
                </c:pt>
                <c:pt idx="34">
                  <c:v>0.11322397921592459</c:v>
                </c:pt>
                <c:pt idx="35">
                  <c:v>0.10361714507314662</c:v>
                </c:pt>
                <c:pt idx="36">
                  <c:v>5.1512747110416299E-2</c:v>
                </c:pt>
                <c:pt idx="37">
                  <c:v>4.8901219382011779E-2</c:v>
                </c:pt>
                <c:pt idx="38">
                  <c:v>8.4109151227160159E-2</c:v>
                </c:pt>
                <c:pt idx="39">
                  <c:v>0.19344654620100543</c:v>
                </c:pt>
                <c:pt idx="40">
                  <c:v>0.25298744494593867</c:v>
                </c:pt>
                <c:pt idx="41">
                  <c:v>0.26127969604145085</c:v>
                </c:pt>
                <c:pt idx="42">
                  <c:v>0.25379321719602177</c:v>
                </c:pt>
                <c:pt idx="43">
                  <c:v>0.2523149763667461</c:v>
                </c:pt>
                <c:pt idx="44">
                  <c:v>0.26140688910593024</c:v>
                </c:pt>
                <c:pt idx="45">
                  <c:v>0.2558913297124879</c:v>
                </c:pt>
                <c:pt idx="46">
                  <c:v>0.25056375979142997</c:v>
                </c:pt>
                <c:pt idx="47">
                  <c:v>0.25454701050673217</c:v>
                </c:pt>
                <c:pt idx="48">
                  <c:v>0.24279459348757224</c:v>
                </c:pt>
                <c:pt idx="49">
                  <c:v>0.26546351330095003</c:v>
                </c:pt>
                <c:pt idx="50">
                  <c:v>0.31007341058745225</c:v>
                </c:pt>
                <c:pt idx="51">
                  <c:v>0.34566921856099342</c:v>
                </c:pt>
                <c:pt idx="52">
                  <c:v>0.32994501221840844</c:v>
                </c:pt>
                <c:pt idx="53">
                  <c:v>0.29005383920343109</c:v>
                </c:pt>
                <c:pt idx="54">
                  <c:v>0.27275485279239825</c:v>
                </c:pt>
                <c:pt idx="55">
                  <c:v>0.26372661598726999</c:v>
                </c:pt>
                <c:pt idx="56">
                  <c:v>0.27681174519238788</c:v>
                </c:pt>
                <c:pt idx="57">
                  <c:v>0.28881605144482991</c:v>
                </c:pt>
                <c:pt idx="58">
                  <c:v>0.29883428733961792</c:v>
                </c:pt>
                <c:pt idx="59">
                  <c:v>0.31160051683013829</c:v>
                </c:pt>
                <c:pt idx="60">
                  <c:v>0.31532245936731224</c:v>
                </c:pt>
                <c:pt idx="61">
                  <c:v>0.30380253679392649</c:v>
                </c:pt>
                <c:pt idx="62">
                  <c:v>0.28294374565113795</c:v>
                </c:pt>
                <c:pt idx="63">
                  <c:v>0.26510307000918981</c:v>
                </c:pt>
                <c:pt idx="64">
                  <c:v>0.25607103201084663</c:v>
                </c:pt>
                <c:pt idx="65">
                  <c:v>0.26698813847975972</c:v>
                </c:pt>
                <c:pt idx="66">
                  <c:v>0.29537956496812645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18-475B-963D-4D411248C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342464"/>
        <c:axId val="231344000"/>
      </c:lineChart>
      <c:dateAx>
        <c:axId val="23134246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31344000"/>
        <c:crosses val="autoZero"/>
        <c:auto val="1"/>
        <c:lblOffset val="100"/>
        <c:baseTimeUnit val="days"/>
        <c:majorUnit val="1"/>
      </c:dateAx>
      <c:valAx>
        <c:axId val="231344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1342464"/>
        <c:crosses val="autoZero"/>
        <c:crossBetween val="between"/>
      </c:valAx>
      <c:valAx>
        <c:axId val="231345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1351424"/>
        <c:crosses val="max"/>
        <c:crossBetween val="between"/>
      </c:valAx>
      <c:dateAx>
        <c:axId val="231351424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3134553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858"/>
        </c:manualLayout>
      </c:layout>
      <c:areaChart>
        <c:grouping val="standard"/>
        <c:varyColors val="0"/>
        <c:ser>
          <c:idx val="2"/>
          <c:order val="1"/>
          <c:tx>
            <c:strRef>
              <c:f>Main!$BV$52</c:f>
              <c:strCache>
                <c:ptCount val="1"/>
                <c:pt idx="0">
                  <c:v>Gold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Main!$BV$54:$BV$120</c:f>
              <c:numCache>
                <c:formatCode>General</c:formatCode>
                <c:ptCount val="67"/>
                <c:pt idx="0">
                  <c:v>1212.5999999999999</c:v>
                </c:pt>
                <c:pt idx="1">
                  <c:v>1209.5999999999999</c:v>
                </c:pt>
                <c:pt idx="2">
                  <c:v>1208.5999999999999</c:v>
                </c:pt>
                <c:pt idx="3">
                  <c:v>1214.2</c:v>
                </c:pt>
                <c:pt idx="4">
                  <c:v>1210.5999999999999</c:v>
                </c:pt>
                <c:pt idx="5">
                  <c:v>1217.9000000000001</c:v>
                </c:pt>
                <c:pt idx="6">
                  <c:v>1223.7</c:v>
                </c:pt>
                <c:pt idx="7">
                  <c:v>1221.3</c:v>
                </c:pt>
                <c:pt idx="8">
                  <c:v>1223</c:v>
                </c:pt>
                <c:pt idx="9">
                  <c:v>1225.7</c:v>
                </c:pt>
                <c:pt idx="10">
                  <c:v>1231.8</c:v>
                </c:pt>
                <c:pt idx="11">
                  <c:v>1225.5</c:v>
                </c:pt>
                <c:pt idx="12">
                  <c:v>1225.5999999999999</c:v>
                </c:pt>
                <c:pt idx="13">
                  <c:v>1231.0999999999999</c:v>
                </c:pt>
                <c:pt idx="14">
                  <c:v>1224</c:v>
                </c:pt>
                <c:pt idx="15">
                  <c:v>1227.9000000000001</c:v>
                </c:pt>
                <c:pt idx="16">
                  <c:v>1227.3</c:v>
                </c:pt>
                <c:pt idx="17">
                  <c:v>1239.7</c:v>
                </c:pt>
                <c:pt idx="18">
                  <c:v>1241.2</c:v>
                </c:pt>
                <c:pt idx="19">
                  <c:v>1246.5999999999999</c:v>
                </c:pt>
                <c:pt idx="20">
                  <c:v>1244.4000000000001</c:v>
                </c:pt>
                <c:pt idx="21">
                  <c:v>1255.4000000000001</c:v>
                </c:pt>
                <c:pt idx="22">
                  <c:v>1259.5999999999999</c:v>
                </c:pt>
                <c:pt idx="23">
                  <c:v>1255.8</c:v>
                </c:pt>
                <c:pt idx="24">
                  <c:v>1258.8</c:v>
                </c:pt>
                <c:pt idx="25">
                  <c:v>1253.5</c:v>
                </c:pt>
                <c:pt idx="26">
                  <c:v>1253.5</c:v>
                </c:pt>
                <c:pt idx="27">
                  <c:v>1241.7</c:v>
                </c:pt>
                <c:pt idx="28">
                  <c:v>1254.5</c:v>
                </c:pt>
                <c:pt idx="29">
                  <c:v>1251</c:v>
                </c:pt>
                <c:pt idx="30">
                  <c:v>1252.8</c:v>
                </c:pt>
                <c:pt idx="31">
                  <c:v>1256.5999999999999</c:v>
                </c:pt>
                <c:pt idx="32">
                  <c:v>1265.5999999999999</c:v>
                </c:pt>
                <c:pt idx="33">
                  <c:v>1267.4000000000001</c:v>
                </c:pt>
                <c:pt idx="34">
                  <c:v>1267.2</c:v>
                </c:pt>
                <c:pt idx="35">
                  <c:v>1271.2</c:v>
                </c:pt>
                <c:pt idx="36">
                  <c:v>1275.5999999999999</c:v>
                </c:pt>
                <c:pt idx="37">
                  <c:v>1276.2</c:v>
                </c:pt>
                <c:pt idx="38">
                  <c:v>1274.5999999999999</c:v>
                </c:pt>
                <c:pt idx="39">
                  <c:v>1304</c:v>
                </c:pt>
                <c:pt idx="40">
                  <c:v>1296.9000000000001</c:v>
                </c:pt>
                <c:pt idx="41">
                  <c:v>1295.0999999999999</c:v>
                </c:pt>
                <c:pt idx="42">
                  <c:v>1298.9000000000001</c:v>
                </c:pt>
                <c:pt idx="43">
                  <c:v>1298.0999999999999</c:v>
                </c:pt>
                <c:pt idx="44">
                  <c:v>1298.7</c:v>
                </c:pt>
                <c:pt idx="45">
                  <c:v>1297.0999999999999</c:v>
                </c:pt>
                <c:pt idx="46">
                  <c:v>1297.5</c:v>
                </c:pt>
                <c:pt idx="47">
                  <c:v>1293.0999999999999</c:v>
                </c:pt>
                <c:pt idx="48">
                  <c:v>1294.8</c:v>
                </c:pt>
                <c:pt idx="49">
                  <c:v>1300.0999999999999</c:v>
                </c:pt>
                <c:pt idx="50">
                  <c:v>1301.5</c:v>
                </c:pt>
                <c:pt idx="51">
                  <c:v>1299</c:v>
                </c:pt>
                <c:pt idx="52">
                  <c:v>1303.7</c:v>
                </c:pt>
                <c:pt idx="53">
                  <c:v>1303.7</c:v>
                </c:pt>
                <c:pt idx="54">
                  <c:v>1304.4000000000001</c:v>
                </c:pt>
                <c:pt idx="55">
                  <c:v>1289.5999999999999</c:v>
                </c:pt>
                <c:pt idx="56">
                  <c:v>1292</c:v>
                </c:pt>
                <c:pt idx="57">
                  <c:v>1290.9000000000001</c:v>
                </c:pt>
                <c:pt idx="58">
                  <c:v>1291.3</c:v>
                </c:pt>
                <c:pt idx="59">
                  <c:v>1289.4000000000001</c:v>
                </c:pt>
                <c:pt idx="60">
                  <c:v>1291.5</c:v>
                </c:pt>
                <c:pt idx="61">
                  <c:v>1290.3</c:v>
                </c:pt>
                <c:pt idx="62">
                  <c:v>1318.2</c:v>
                </c:pt>
                <c:pt idx="63">
                  <c:v>1320.7</c:v>
                </c:pt>
                <c:pt idx="64">
                  <c:v>1322.3</c:v>
                </c:pt>
                <c:pt idx="65">
                  <c:v>1313</c:v>
                </c:pt>
                <c:pt idx="66">
                  <c:v>1313.7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87-4070-8B73-6A35C69E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005760"/>
        <c:axId val="379949440"/>
      </c:areaChart>
      <c:lineChart>
        <c:grouping val="standard"/>
        <c:varyColors val="0"/>
        <c:ser>
          <c:idx val="0"/>
          <c:order val="0"/>
          <c:tx>
            <c:strRef>
              <c:f>Main!$AL$52</c:f>
              <c:strCache>
                <c:ptCount val="1"/>
                <c:pt idx="0">
                  <c:v>Corr: Gold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Main!$AL$54:$AL$120</c:f>
              <c:numCache>
                <c:formatCode>General</c:formatCode>
                <c:ptCount val="67"/>
                <c:pt idx="0">
                  <c:v>0.21909938618552091</c:v>
                </c:pt>
                <c:pt idx="1">
                  <c:v>0.22091188514761279</c:v>
                </c:pt>
                <c:pt idx="2">
                  <c:v>0.21148656134014093</c:v>
                </c:pt>
                <c:pt idx="3">
                  <c:v>0.20313296726140129</c:v>
                </c:pt>
                <c:pt idx="4">
                  <c:v>0.21311117718883427</c:v>
                </c:pt>
                <c:pt idx="5">
                  <c:v>0.21628405749325816</c:v>
                </c:pt>
                <c:pt idx="6">
                  <c:v>0.21756049641592318</c:v>
                </c:pt>
                <c:pt idx="7">
                  <c:v>0.22968535314397226</c:v>
                </c:pt>
                <c:pt idx="8">
                  <c:v>0.23238758717943633</c:v>
                </c:pt>
                <c:pt idx="9">
                  <c:v>0.23088863755087558</c:v>
                </c:pt>
                <c:pt idx="10">
                  <c:v>0.21077696660395506</c:v>
                </c:pt>
                <c:pt idx="11">
                  <c:v>0.19164648702764164</c:v>
                </c:pt>
                <c:pt idx="12">
                  <c:v>0.18611272747707255</c:v>
                </c:pt>
                <c:pt idx="13">
                  <c:v>0.17313234025715218</c:v>
                </c:pt>
                <c:pt idx="14">
                  <c:v>0.18634511109240481</c:v>
                </c:pt>
                <c:pt idx="15">
                  <c:v>0.18625229476481805</c:v>
                </c:pt>
                <c:pt idx="16">
                  <c:v>0.20471232588910729</c:v>
                </c:pt>
                <c:pt idx="17">
                  <c:v>0.19762635661943256</c:v>
                </c:pt>
                <c:pt idx="18">
                  <c:v>0.22514574235222676</c:v>
                </c:pt>
                <c:pt idx="19">
                  <c:v>0.24402575380335279</c:v>
                </c:pt>
                <c:pt idx="20">
                  <c:v>0.22663197410627364</c:v>
                </c:pt>
                <c:pt idx="21">
                  <c:v>0.21446359093000306</c:v>
                </c:pt>
                <c:pt idx="22">
                  <c:v>0.20860003666253041</c:v>
                </c:pt>
                <c:pt idx="23">
                  <c:v>0.18435969274067107</c:v>
                </c:pt>
                <c:pt idx="24">
                  <c:v>0.17838730171819278</c:v>
                </c:pt>
                <c:pt idx="25">
                  <c:v>0.17452903448382956</c:v>
                </c:pt>
                <c:pt idx="26">
                  <c:v>0.18229827852280109</c:v>
                </c:pt>
                <c:pt idx="27">
                  <c:v>0.25356972495331681</c:v>
                </c:pt>
                <c:pt idx="28">
                  <c:v>0.2588296647736158</c:v>
                </c:pt>
                <c:pt idx="29">
                  <c:v>0.24835764434602908</c:v>
                </c:pt>
                <c:pt idx="30">
                  <c:v>0.24294499227359556</c:v>
                </c:pt>
                <c:pt idx="31">
                  <c:v>0.22891129572404692</c:v>
                </c:pt>
                <c:pt idx="32">
                  <c:v>0.21782604666287764</c:v>
                </c:pt>
                <c:pt idx="33">
                  <c:v>0.17666001318398214</c:v>
                </c:pt>
                <c:pt idx="34">
                  <c:v>0.17619216378023583</c:v>
                </c:pt>
                <c:pt idx="35">
                  <c:v>0.16718020654059584</c:v>
                </c:pt>
                <c:pt idx="36">
                  <c:v>0.24495375125063321</c:v>
                </c:pt>
                <c:pt idx="37">
                  <c:v>0.26776887930271398</c:v>
                </c:pt>
                <c:pt idx="38">
                  <c:v>0.27972091112157582</c:v>
                </c:pt>
                <c:pt idx="39">
                  <c:v>9.2426226468530825E-2</c:v>
                </c:pt>
                <c:pt idx="40">
                  <c:v>8.4820970962238923E-2</c:v>
                </c:pt>
                <c:pt idx="41">
                  <c:v>7.3551165433884041E-2</c:v>
                </c:pt>
                <c:pt idx="42">
                  <c:v>6.3304957389887506E-2</c:v>
                </c:pt>
                <c:pt idx="43">
                  <c:v>5.998553277339401E-2</c:v>
                </c:pt>
                <c:pt idx="44">
                  <c:v>6.0860543632546532E-2</c:v>
                </c:pt>
                <c:pt idx="45">
                  <c:v>4.646738688198887E-2</c:v>
                </c:pt>
                <c:pt idx="46">
                  <c:v>4.7204040761560463E-2</c:v>
                </c:pt>
                <c:pt idx="47">
                  <c:v>3.2279254638675155E-2</c:v>
                </c:pt>
                <c:pt idx="48">
                  <c:v>3.0002800404495884E-2</c:v>
                </c:pt>
                <c:pt idx="49">
                  <c:v>3.9281505146209865E-2</c:v>
                </c:pt>
                <c:pt idx="50">
                  <c:v>2.9766273944739147E-2</c:v>
                </c:pt>
                <c:pt idx="51">
                  <c:v>4.2635051409219742E-2</c:v>
                </c:pt>
                <c:pt idx="52">
                  <c:v>7.9475222235652371E-2</c:v>
                </c:pt>
                <c:pt idx="53">
                  <c:v>8.7218588350959664E-2</c:v>
                </c:pt>
                <c:pt idx="54">
                  <c:v>4.6331254213410347E-2</c:v>
                </c:pt>
                <c:pt idx="55">
                  <c:v>4.6217758787091411E-2</c:v>
                </c:pt>
                <c:pt idx="56">
                  <c:v>4.3717638215828872E-2</c:v>
                </c:pt>
                <c:pt idx="57">
                  <c:v>6.4297477088244862E-2</c:v>
                </c:pt>
                <c:pt idx="58">
                  <c:v>6.806078311271363E-2</c:v>
                </c:pt>
                <c:pt idx="59">
                  <c:v>6.2023899092337673E-2</c:v>
                </c:pt>
                <c:pt idx="60">
                  <c:v>5.9050865280433393E-2</c:v>
                </c:pt>
                <c:pt idx="61">
                  <c:v>6.0487788182989534E-2</c:v>
                </c:pt>
                <c:pt idx="62">
                  <c:v>4.3370104922560064E-3</c:v>
                </c:pt>
                <c:pt idx="63">
                  <c:v>9.7407483387261361E-3</c:v>
                </c:pt>
                <c:pt idx="64">
                  <c:v>9.7429070931790759E-3</c:v>
                </c:pt>
                <c:pt idx="65">
                  <c:v>-1.4816920661112376E-2</c:v>
                </c:pt>
                <c:pt idx="66">
                  <c:v>6.3306647108525516E-2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87-4070-8B73-6A35C69E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105024"/>
        <c:axId val="379771136"/>
      </c:lineChart>
      <c:dateAx>
        <c:axId val="37710502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79771136"/>
        <c:crosses val="autoZero"/>
        <c:auto val="1"/>
        <c:lblOffset val="100"/>
        <c:baseTimeUnit val="days"/>
        <c:majorUnit val="1"/>
      </c:dateAx>
      <c:valAx>
        <c:axId val="379771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77105024"/>
        <c:crosses val="autoZero"/>
        <c:crossBetween val="between"/>
      </c:valAx>
      <c:valAx>
        <c:axId val="379949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80005760"/>
        <c:crosses val="max"/>
        <c:crossBetween val="between"/>
      </c:valAx>
      <c:dateAx>
        <c:axId val="38000576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7994944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78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892"/>
        </c:manualLayout>
      </c:layout>
      <c:areaChart>
        <c:grouping val="standard"/>
        <c:varyColors val="0"/>
        <c:ser>
          <c:idx val="2"/>
          <c:order val="1"/>
          <c:tx>
            <c:strRef>
              <c:f>Main!$BW$52</c:f>
              <c:strCache>
                <c:ptCount val="1"/>
                <c:pt idx="0">
                  <c:v>Silver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Main!$BW$54:$BW$120</c:f>
              <c:numCache>
                <c:formatCode>General</c:formatCode>
                <c:ptCount val="67"/>
                <c:pt idx="0">
                  <c:v>15.432</c:v>
                </c:pt>
                <c:pt idx="1">
                  <c:v>15.372999999999999</c:v>
                </c:pt>
                <c:pt idx="2">
                  <c:v>15.348000000000001</c:v>
                </c:pt>
                <c:pt idx="3">
                  <c:v>15.462</c:v>
                </c:pt>
                <c:pt idx="4">
                  <c:v>15.385</c:v>
                </c:pt>
                <c:pt idx="5">
                  <c:v>15.452</c:v>
                </c:pt>
                <c:pt idx="6">
                  <c:v>15.558999999999999</c:v>
                </c:pt>
                <c:pt idx="7">
                  <c:v>15.537000000000001</c:v>
                </c:pt>
                <c:pt idx="8">
                  <c:v>15.436</c:v>
                </c:pt>
                <c:pt idx="9">
                  <c:v>15.438000000000001</c:v>
                </c:pt>
                <c:pt idx="10">
                  <c:v>15.532999999999999</c:v>
                </c:pt>
                <c:pt idx="11">
                  <c:v>15.462999999999999</c:v>
                </c:pt>
                <c:pt idx="12">
                  <c:v>15.368</c:v>
                </c:pt>
                <c:pt idx="13">
                  <c:v>15.49</c:v>
                </c:pt>
                <c:pt idx="14">
                  <c:v>15.34</c:v>
                </c:pt>
                <c:pt idx="15">
                  <c:v>15.503</c:v>
                </c:pt>
                <c:pt idx="16">
                  <c:v>15.545999999999999</c:v>
                </c:pt>
                <c:pt idx="17">
                  <c:v>15.734999999999999</c:v>
                </c:pt>
                <c:pt idx="18">
                  <c:v>15.739000000000001</c:v>
                </c:pt>
                <c:pt idx="19">
                  <c:v>15.898</c:v>
                </c:pt>
                <c:pt idx="20">
                  <c:v>15.731999999999999</c:v>
                </c:pt>
                <c:pt idx="21">
                  <c:v>16.003</c:v>
                </c:pt>
                <c:pt idx="22">
                  <c:v>16.053000000000001</c:v>
                </c:pt>
                <c:pt idx="23">
                  <c:v>15.981</c:v>
                </c:pt>
                <c:pt idx="24">
                  <c:v>16.007999999999999</c:v>
                </c:pt>
                <c:pt idx="25">
                  <c:v>15.952</c:v>
                </c:pt>
                <c:pt idx="26">
                  <c:v>15.952</c:v>
                </c:pt>
                <c:pt idx="27">
                  <c:v>15.744</c:v>
                </c:pt>
                <c:pt idx="28">
                  <c:v>16.103999999999999</c:v>
                </c:pt>
                <c:pt idx="29">
                  <c:v>15.951000000000001</c:v>
                </c:pt>
                <c:pt idx="30">
                  <c:v>16.151</c:v>
                </c:pt>
                <c:pt idx="31">
                  <c:v>16.25</c:v>
                </c:pt>
                <c:pt idx="32">
                  <c:v>16.327999999999999</c:v>
                </c:pt>
                <c:pt idx="33">
                  <c:v>16.459</c:v>
                </c:pt>
                <c:pt idx="34">
                  <c:v>16.326000000000001</c:v>
                </c:pt>
                <c:pt idx="35">
                  <c:v>16.309000000000001</c:v>
                </c:pt>
                <c:pt idx="36">
                  <c:v>16.323</c:v>
                </c:pt>
                <c:pt idx="37">
                  <c:v>16.440000000000001</c:v>
                </c:pt>
                <c:pt idx="38">
                  <c:v>16.48</c:v>
                </c:pt>
                <c:pt idx="39">
                  <c:v>17.262</c:v>
                </c:pt>
                <c:pt idx="40">
                  <c:v>16.991</c:v>
                </c:pt>
                <c:pt idx="41">
                  <c:v>16.890999999999998</c:v>
                </c:pt>
                <c:pt idx="42">
                  <c:v>16.951999999999998</c:v>
                </c:pt>
                <c:pt idx="43">
                  <c:v>16.741</c:v>
                </c:pt>
                <c:pt idx="44">
                  <c:v>16.815000000000001</c:v>
                </c:pt>
                <c:pt idx="45">
                  <c:v>16.693999999999999</c:v>
                </c:pt>
                <c:pt idx="46">
                  <c:v>16.542999999999999</c:v>
                </c:pt>
                <c:pt idx="47">
                  <c:v>16.431000000000001</c:v>
                </c:pt>
                <c:pt idx="48">
                  <c:v>16.440999999999999</c:v>
                </c:pt>
                <c:pt idx="49">
                  <c:v>16.457999999999998</c:v>
                </c:pt>
                <c:pt idx="50">
                  <c:v>16.544</c:v>
                </c:pt>
                <c:pt idx="51">
                  <c:v>16.305</c:v>
                </c:pt>
                <c:pt idx="52">
                  <c:v>16.481000000000002</c:v>
                </c:pt>
                <c:pt idx="53">
                  <c:v>16.481000000000002</c:v>
                </c:pt>
                <c:pt idx="54">
                  <c:v>16.620999999999999</c:v>
                </c:pt>
                <c:pt idx="55">
                  <c:v>16.338000000000001</c:v>
                </c:pt>
                <c:pt idx="56">
                  <c:v>16.507999999999999</c:v>
                </c:pt>
                <c:pt idx="57">
                  <c:v>16.452000000000002</c:v>
                </c:pt>
                <c:pt idx="58">
                  <c:v>16.387</c:v>
                </c:pt>
                <c:pt idx="59">
                  <c:v>16.413</c:v>
                </c:pt>
                <c:pt idx="60">
                  <c:v>16.297000000000001</c:v>
                </c:pt>
                <c:pt idx="61">
                  <c:v>16.193999999999999</c:v>
                </c:pt>
                <c:pt idx="62">
                  <c:v>16.57</c:v>
                </c:pt>
                <c:pt idx="63">
                  <c:v>16.675999999999998</c:v>
                </c:pt>
                <c:pt idx="64">
                  <c:v>16.68</c:v>
                </c:pt>
                <c:pt idx="65">
                  <c:v>16.457999999999998</c:v>
                </c:pt>
                <c:pt idx="66">
                  <c:v>16.388000000000002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A09-481F-9260-0840F7E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086528"/>
        <c:axId val="381612800"/>
      </c:areaChart>
      <c:lineChart>
        <c:grouping val="standard"/>
        <c:varyColors val="0"/>
        <c:ser>
          <c:idx val="0"/>
          <c:order val="0"/>
          <c:tx>
            <c:strRef>
              <c:f>Main!$AM$52</c:f>
              <c:strCache>
                <c:ptCount val="1"/>
                <c:pt idx="0">
                  <c:v>Corr: Silver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Main!$AM$54:$AM$120</c:f>
              <c:numCache>
                <c:formatCode>General</c:formatCode>
                <c:ptCount val="67"/>
                <c:pt idx="0">
                  <c:v>0.23920735902324497</c:v>
                </c:pt>
                <c:pt idx="1">
                  <c:v>0.24300887656007697</c:v>
                </c:pt>
                <c:pt idx="2">
                  <c:v>0.24447832816836101</c:v>
                </c:pt>
                <c:pt idx="3">
                  <c:v>0.22415349602481002</c:v>
                </c:pt>
                <c:pt idx="4">
                  <c:v>0.23207845567784449</c:v>
                </c:pt>
                <c:pt idx="5">
                  <c:v>0.24789436982155663</c:v>
                </c:pt>
                <c:pt idx="6">
                  <c:v>0.25159200875536747</c:v>
                </c:pt>
                <c:pt idx="7">
                  <c:v>0.25339263997721356</c:v>
                </c:pt>
                <c:pt idx="8">
                  <c:v>0.27099485920607247</c:v>
                </c:pt>
                <c:pt idx="9">
                  <c:v>0.2718699144009607</c:v>
                </c:pt>
                <c:pt idx="10">
                  <c:v>0.261949161773602</c:v>
                </c:pt>
                <c:pt idx="11">
                  <c:v>0.24323144550340245</c:v>
                </c:pt>
                <c:pt idx="12">
                  <c:v>0.23718346685538452</c:v>
                </c:pt>
                <c:pt idx="13">
                  <c:v>0.2223434829766146</c:v>
                </c:pt>
                <c:pt idx="14">
                  <c:v>0.21944203918644922</c:v>
                </c:pt>
                <c:pt idx="15">
                  <c:v>0.20800568773199668</c:v>
                </c:pt>
                <c:pt idx="16">
                  <c:v>0.2255421753623213</c:v>
                </c:pt>
                <c:pt idx="17">
                  <c:v>0.21912487881888396</c:v>
                </c:pt>
                <c:pt idx="18">
                  <c:v>0.26039178795219242</c:v>
                </c:pt>
                <c:pt idx="19">
                  <c:v>0.26881163136104691</c:v>
                </c:pt>
                <c:pt idx="20">
                  <c:v>0.24781795918707097</c:v>
                </c:pt>
                <c:pt idx="21">
                  <c:v>0.22714910643182903</c:v>
                </c:pt>
                <c:pt idx="22">
                  <c:v>0.21611693186969411</c:v>
                </c:pt>
                <c:pt idx="23">
                  <c:v>0.2063308801073743</c:v>
                </c:pt>
                <c:pt idx="24">
                  <c:v>0.19815105059887803</c:v>
                </c:pt>
                <c:pt idx="25">
                  <c:v>0.19511665003204207</c:v>
                </c:pt>
                <c:pt idx="26">
                  <c:v>0.20117230046995463</c:v>
                </c:pt>
                <c:pt idx="27">
                  <c:v>0.23998796876371623</c:v>
                </c:pt>
                <c:pt idx="28">
                  <c:v>0.24762736570390839</c:v>
                </c:pt>
                <c:pt idx="29">
                  <c:v>0.22948420757481924</c:v>
                </c:pt>
                <c:pt idx="30">
                  <c:v>0.23428802792338321</c:v>
                </c:pt>
                <c:pt idx="31">
                  <c:v>0.23461396882263166</c:v>
                </c:pt>
                <c:pt idx="32">
                  <c:v>0.22280880398944053</c:v>
                </c:pt>
                <c:pt idx="33">
                  <c:v>0.17084912864568741</c:v>
                </c:pt>
                <c:pt idx="34">
                  <c:v>0.16888380289315824</c:v>
                </c:pt>
                <c:pt idx="35">
                  <c:v>0.1747534971737878</c:v>
                </c:pt>
                <c:pt idx="36">
                  <c:v>0.21643311964303613</c:v>
                </c:pt>
                <c:pt idx="37">
                  <c:v>0.20594024296958677</c:v>
                </c:pt>
                <c:pt idx="38">
                  <c:v>0.21346557555563575</c:v>
                </c:pt>
                <c:pt idx="39">
                  <c:v>0.11000861361351298</c:v>
                </c:pt>
                <c:pt idx="40">
                  <c:v>0.13507527952522541</c:v>
                </c:pt>
                <c:pt idx="41">
                  <c:v>0.12679036803740151</c:v>
                </c:pt>
                <c:pt idx="42">
                  <c:v>0.11176331086009977</c:v>
                </c:pt>
                <c:pt idx="43">
                  <c:v>0.10450464835474331</c:v>
                </c:pt>
                <c:pt idx="44">
                  <c:v>9.9479266580986353E-2</c:v>
                </c:pt>
                <c:pt idx="45">
                  <c:v>8.6978922040571768E-2</c:v>
                </c:pt>
                <c:pt idx="46">
                  <c:v>8.2694591611199117E-2</c:v>
                </c:pt>
                <c:pt idx="47">
                  <c:v>7.0179054746567923E-2</c:v>
                </c:pt>
                <c:pt idx="48">
                  <c:v>6.3193970071363473E-2</c:v>
                </c:pt>
                <c:pt idx="49">
                  <c:v>7.7072322147915845E-2</c:v>
                </c:pt>
                <c:pt idx="50">
                  <c:v>9.1486601046605609E-2</c:v>
                </c:pt>
                <c:pt idx="51">
                  <c:v>0.13065566202697734</c:v>
                </c:pt>
                <c:pt idx="52">
                  <c:v>0.16549534082763565</c:v>
                </c:pt>
                <c:pt idx="53">
                  <c:v>0.17128417590188119</c:v>
                </c:pt>
                <c:pt idx="54">
                  <c:v>0.14591967315206011</c:v>
                </c:pt>
                <c:pt idx="55">
                  <c:v>0.14808813094997494</c:v>
                </c:pt>
                <c:pt idx="56">
                  <c:v>0.13835741776237687</c:v>
                </c:pt>
                <c:pt idx="57">
                  <c:v>0.15541051979693846</c:v>
                </c:pt>
                <c:pt idx="58">
                  <c:v>0.15353745006946409</c:v>
                </c:pt>
                <c:pt idx="59">
                  <c:v>0.14477149959576116</c:v>
                </c:pt>
                <c:pt idx="60">
                  <c:v>0.15421230402848801</c:v>
                </c:pt>
                <c:pt idx="61">
                  <c:v>0.16389266073388903</c:v>
                </c:pt>
                <c:pt idx="62">
                  <c:v>0.13007021098680299</c:v>
                </c:pt>
                <c:pt idx="63">
                  <c:v>0.14711305609082698</c:v>
                </c:pt>
                <c:pt idx="64">
                  <c:v>0.14860604899639301</c:v>
                </c:pt>
                <c:pt idx="65">
                  <c:v>0.11882142297773927</c:v>
                </c:pt>
                <c:pt idx="66">
                  <c:v>0.16195893577094833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09-481F-9260-0840F7E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563648"/>
        <c:axId val="381565568"/>
      </c:lineChart>
      <c:dateAx>
        <c:axId val="3815636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81565568"/>
        <c:crosses val="autoZero"/>
        <c:auto val="1"/>
        <c:lblOffset val="100"/>
        <c:baseTimeUnit val="days"/>
        <c:majorUnit val="1"/>
      </c:dateAx>
      <c:valAx>
        <c:axId val="3815655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81563648"/>
        <c:crosses val="autoZero"/>
        <c:crossBetween val="between"/>
      </c:valAx>
      <c:valAx>
        <c:axId val="381612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82086528"/>
        <c:crosses val="max"/>
        <c:crossBetween val="between"/>
      </c:valAx>
      <c:dateAx>
        <c:axId val="38208652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816128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82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14"/>
        </c:manualLayout>
      </c:layout>
      <c:areaChart>
        <c:grouping val="standard"/>
        <c:varyColors val="0"/>
        <c:ser>
          <c:idx val="2"/>
          <c:order val="1"/>
          <c:tx>
            <c:strRef>
              <c:f>Main!$BX$52</c:f>
              <c:strCache>
                <c:ptCount val="1"/>
                <c:pt idx="0">
                  <c:v>Crude Oil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Main!$BX$54:$BX$120</c:f>
              <c:numCache>
                <c:formatCode>General</c:formatCode>
                <c:ptCount val="67"/>
                <c:pt idx="0">
                  <c:v>66.94</c:v>
                </c:pt>
                <c:pt idx="1">
                  <c:v>69.17</c:v>
                </c:pt>
                <c:pt idx="2">
                  <c:v>69.010000000000005</c:v>
                </c:pt>
                <c:pt idx="3">
                  <c:v>68.489999999999995</c:v>
                </c:pt>
                <c:pt idx="4">
                  <c:v>68.959999999999994</c:v>
                </c:pt>
                <c:pt idx="5">
                  <c:v>67.66</c:v>
                </c:pt>
                <c:pt idx="6">
                  <c:v>68.760000000000005</c:v>
                </c:pt>
                <c:pt idx="7">
                  <c:v>70.13</c:v>
                </c:pt>
                <c:pt idx="8">
                  <c:v>68.69</c:v>
                </c:pt>
                <c:pt idx="9">
                  <c:v>69.61</c:v>
                </c:pt>
                <c:pt idx="10">
                  <c:v>69.3</c:v>
                </c:pt>
                <c:pt idx="11">
                  <c:v>68.52</c:v>
                </c:pt>
                <c:pt idx="12">
                  <c:v>67.89</c:v>
                </c:pt>
                <c:pt idx="13">
                  <c:v>70.459999999999994</c:v>
                </c:pt>
                <c:pt idx="14">
                  <c:v>69.459999999999994</c:v>
                </c:pt>
                <c:pt idx="15">
                  <c:v>68.760000000000005</c:v>
                </c:pt>
                <c:pt idx="16">
                  <c:v>68.08</c:v>
                </c:pt>
                <c:pt idx="17">
                  <c:v>68.06</c:v>
                </c:pt>
                <c:pt idx="18">
                  <c:v>71.010000000000005</c:v>
                </c:pt>
                <c:pt idx="19">
                  <c:v>70.33</c:v>
                </c:pt>
                <c:pt idx="20">
                  <c:v>70.38</c:v>
                </c:pt>
                <c:pt idx="21">
                  <c:v>74.11</c:v>
                </c:pt>
                <c:pt idx="22">
                  <c:v>73.849999999999994</c:v>
                </c:pt>
                <c:pt idx="23">
                  <c:v>73.8</c:v>
                </c:pt>
                <c:pt idx="24">
                  <c:v>72.94</c:v>
                </c:pt>
                <c:pt idx="25">
                  <c:v>74.14</c:v>
                </c:pt>
                <c:pt idx="26">
                  <c:v>74.14</c:v>
                </c:pt>
                <c:pt idx="27">
                  <c:v>73.94</c:v>
                </c:pt>
                <c:pt idx="28">
                  <c:v>74.150000000000006</c:v>
                </c:pt>
                <c:pt idx="29">
                  <c:v>73.45</c:v>
                </c:pt>
                <c:pt idx="30">
                  <c:v>72.760000000000005</c:v>
                </c:pt>
                <c:pt idx="31">
                  <c:v>70.53</c:v>
                </c:pt>
                <c:pt idx="32">
                  <c:v>68.08</c:v>
                </c:pt>
                <c:pt idx="33">
                  <c:v>68.58</c:v>
                </c:pt>
                <c:pt idx="34">
                  <c:v>65.540000000000006</c:v>
                </c:pt>
                <c:pt idx="35">
                  <c:v>66.22</c:v>
                </c:pt>
                <c:pt idx="36">
                  <c:v>65.069999999999993</c:v>
                </c:pt>
                <c:pt idx="37">
                  <c:v>65.849999999999994</c:v>
                </c:pt>
                <c:pt idx="38">
                  <c:v>65.06</c:v>
                </c:pt>
                <c:pt idx="39">
                  <c:v>66.89</c:v>
                </c:pt>
                <c:pt idx="40">
                  <c:v>66.64</c:v>
                </c:pt>
                <c:pt idx="41">
                  <c:v>66.36</c:v>
                </c:pt>
                <c:pt idx="42">
                  <c:v>66.099999999999994</c:v>
                </c:pt>
                <c:pt idx="43">
                  <c:v>65.739999999999995</c:v>
                </c:pt>
                <c:pt idx="44">
                  <c:v>65.95</c:v>
                </c:pt>
                <c:pt idx="45">
                  <c:v>64.73</c:v>
                </c:pt>
                <c:pt idx="46">
                  <c:v>65.52</c:v>
                </c:pt>
                <c:pt idx="47">
                  <c:v>64.75</c:v>
                </c:pt>
                <c:pt idx="48">
                  <c:v>65.81</c:v>
                </c:pt>
                <c:pt idx="49">
                  <c:v>67.040000000000006</c:v>
                </c:pt>
                <c:pt idx="50">
                  <c:v>68.209999999999994</c:v>
                </c:pt>
                <c:pt idx="51">
                  <c:v>66.73</c:v>
                </c:pt>
                <c:pt idx="52">
                  <c:v>67.88</c:v>
                </c:pt>
                <c:pt idx="53">
                  <c:v>67.88</c:v>
                </c:pt>
                <c:pt idx="54">
                  <c:v>70.709999999999994</c:v>
                </c:pt>
                <c:pt idx="55">
                  <c:v>71.84</c:v>
                </c:pt>
                <c:pt idx="56">
                  <c:v>72.13</c:v>
                </c:pt>
                <c:pt idx="57">
                  <c:v>72.239999999999995</c:v>
                </c:pt>
                <c:pt idx="58">
                  <c:v>71.28</c:v>
                </c:pt>
                <c:pt idx="59">
                  <c:v>71.489999999999995</c:v>
                </c:pt>
                <c:pt idx="60">
                  <c:v>71.489999999999995</c:v>
                </c:pt>
                <c:pt idx="61">
                  <c:v>71.31</c:v>
                </c:pt>
                <c:pt idx="62">
                  <c:v>70.959999999999994</c:v>
                </c:pt>
                <c:pt idx="63">
                  <c:v>70.7</c:v>
                </c:pt>
                <c:pt idx="64">
                  <c:v>71.36</c:v>
                </c:pt>
                <c:pt idx="65">
                  <c:v>71.14</c:v>
                </c:pt>
                <c:pt idx="66">
                  <c:v>69.06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4B-4C89-AA98-6A5F31255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453760"/>
        <c:axId val="397792768"/>
      </c:areaChart>
      <c:lineChart>
        <c:grouping val="standard"/>
        <c:varyColors val="0"/>
        <c:ser>
          <c:idx val="0"/>
          <c:order val="0"/>
          <c:tx>
            <c:strRef>
              <c:f>Main!$AN$52</c:f>
              <c:strCache>
                <c:ptCount val="1"/>
                <c:pt idx="0">
                  <c:v>Corr: Crude Oil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Main!$AN$54:$AN$120</c:f>
              <c:numCache>
                <c:formatCode>General</c:formatCode>
                <c:ptCount val="67"/>
                <c:pt idx="0">
                  <c:v>4.8415843635755303E-2</c:v>
                </c:pt>
                <c:pt idx="1">
                  <c:v>5.5577955574687934E-2</c:v>
                </c:pt>
                <c:pt idx="2">
                  <c:v>5.1074795105839614E-2</c:v>
                </c:pt>
                <c:pt idx="3">
                  <c:v>5.7621481670516082E-2</c:v>
                </c:pt>
                <c:pt idx="4">
                  <c:v>5.0181220334869422E-2</c:v>
                </c:pt>
                <c:pt idx="5">
                  <c:v>8.7290854391647132E-2</c:v>
                </c:pt>
                <c:pt idx="6">
                  <c:v>9.94647939030079E-2</c:v>
                </c:pt>
                <c:pt idx="7">
                  <c:v>5.79727198813677E-2</c:v>
                </c:pt>
                <c:pt idx="8">
                  <c:v>0.10145777267955511</c:v>
                </c:pt>
                <c:pt idx="9">
                  <c:v>9.455422729522979E-2</c:v>
                </c:pt>
                <c:pt idx="10">
                  <c:v>9.4264732064822457E-2</c:v>
                </c:pt>
                <c:pt idx="11">
                  <c:v>8.011755648796233E-2</c:v>
                </c:pt>
                <c:pt idx="12">
                  <c:v>7.7703950292434057E-2</c:v>
                </c:pt>
                <c:pt idx="13">
                  <c:v>5.2829591673613986E-2</c:v>
                </c:pt>
                <c:pt idx="14">
                  <c:v>5.2117320372094683E-2</c:v>
                </c:pt>
                <c:pt idx="15">
                  <c:v>5.9847628423484511E-2</c:v>
                </c:pt>
                <c:pt idx="16">
                  <c:v>5.1249444597334659E-2</c:v>
                </c:pt>
                <c:pt idx="17">
                  <c:v>4.0248427540772555E-2</c:v>
                </c:pt>
                <c:pt idx="18">
                  <c:v>3.9594542397548789E-2</c:v>
                </c:pt>
                <c:pt idx="19">
                  <c:v>3.5313673921571885E-2</c:v>
                </c:pt>
                <c:pt idx="20">
                  <c:v>3.4160487224561865E-2</c:v>
                </c:pt>
                <c:pt idx="21">
                  <c:v>-2.5587669888104841E-3</c:v>
                </c:pt>
                <c:pt idx="22">
                  <c:v>-3.7908892091852516E-3</c:v>
                </c:pt>
                <c:pt idx="23">
                  <c:v>1.3479915627790518E-2</c:v>
                </c:pt>
                <c:pt idx="24">
                  <c:v>-9.6253395543289177E-4</c:v>
                </c:pt>
                <c:pt idx="25">
                  <c:v>-4.2394096015244348E-3</c:v>
                </c:pt>
                <c:pt idx="26">
                  <c:v>-4.2805093034839871E-3</c:v>
                </c:pt>
                <c:pt idx="27">
                  <c:v>5.4563276763551591E-2</c:v>
                </c:pt>
                <c:pt idx="28">
                  <c:v>7.1932141403519362E-2</c:v>
                </c:pt>
                <c:pt idx="29">
                  <c:v>5.4055191808162519E-2</c:v>
                </c:pt>
                <c:pt idx="30">
                  <c:v>5.3242297029268894E-2</c:v>
                </c:pt>
                <c:pt idx="31">
                  <c:v>0.13327516683205523</c:v>
                </c:pt>
                <c:pt idx="32">
                  <c:v>0.15619081114333258</c:v>
                </c:pt>
                <c:pt idx="33">
                  <c:v>0.16429625289031749</c:v>
                </c:pt>
                <c:pt idx="34">
                  <c:v>0.16419305781184934</c:v>
                </c:pt>
                <c:pt idx="35">
                  <c:v>0.1559758226323521</c:v>
                </c:pt>
                <c:pt idx="36">
                  <c:v>0.1759031767039676</c:v>
                </c:pt>
                <c:pt idx="37">
                  <c:v>0.15004801199461154</c:v>
                </c:pt>
                <c:pt idx="38">
                  <c:v>0.14222086926623684</c:v>
                </c:pt>
                <c:pt idx="39">
                  <c:v>2.8834952457264338E-2</c:v>
                </c:pt>
                <c:pt idx="40">
                  <c:v>5.4781139343198691E-2</c:v>
                </c:pt>
                <c:pt idx="41">
                  <c:v>3.384458837625192E-2</c:v>
                </c:pt>
                <c:pt idx="42">
                  <c:v>6.2792001768021105E-2</c:v>
                </c:pt>
                <c:pt idx="43">
                  <c:v>6.2101837776429317E-2</c:v>
                </c:pt>
                <c:pt idx="44">
                  <c:v>5.5161196746655726E-2</c:v>
                </c:pt>
                <c:pt idx="45">
                  <c:v>5.5333493519580522E-2</c:v>
                </c:pt>
                <c:pt idx="46">
                  <c:v>6.2956750103150286E-2</c:v>
                </c:pt>
                <c:pt idx="47">
                  <c:v>6.194348008264252E-2</c:v>
                </c:pt>
                <c:pt idx="48">
                  <c:v>7.9275026219929157E-2</c:v>
                </c:pt>
                <c:pt idx="49">
                  <c:v>0.1287442342621179</c:v>
                </c:pt>
                <c:pt idx="50">
                  <c:v>0.13759763327657762</c:v>
                </c:pt>
                <c:pt idx="51">
                  <c:v>0.17639697721143832</c:v>
                </c:pt>
                <c:pt idx="52">
                  <c:v>0.15908053467263278</c:v>
                </c:pt>
                <c:pt idx="53">
                  <c:v>0.12277830731889212</c:v>
                </c:pt>
                <c:pt idx="54">
                  <c:v>0.1111181811453434</c:v>
                </c:pt>
                <c:pt idx="55">
                  <c:v>0.11077452810122475</c:v>
                </c:pt>
                <c:pt idx="56">
                  <c:v>0.12227170224910555</c:v>
                </c:pt>
                <c:pt idx="57">
                  <c:v>0.13860559240204848</c:v>
                </c:pt>
                <c:pt idx="58">
                  <c:v>0.12771642841876307</c:v>
                </c:pt>
                <c:pt idx="59">
                  <c:v>0.14105669413262917</c:v>
                </c:pt>
                <c:pt idx="60">
                  <c:v>0.12891127648719206</c:v>
                </c:pt>
                <c:pt idx="61">
                  <c:v>0.122142273835683</c:v>
                </c:pt>
                <c:pt idx="62">
                  <c:v>0.12454192758859352</c:v>
                </c:pt>
                <c:pt idx="63">
                  <c:v>0.12486147862803547</c:v>
                </c:pt>
                <c:pt idx="64">
                  <c:v>0.1285981274600608</c:v>
                </c:pt>
                <c:pt idx="65">
                  <c:v>0.14140363728267694</c:v>
                </c:pt>
                <c:pt idx="66">
                  <c:v>0.16683990915610789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94B-4C89-AA98-6A5F31255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752192"/>
        <c:axId val="397757056"/>
      </c:lineChart>
      <c:dateAx>
        <c:axId val="39775219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7757056"/>
        <c:crosses val="autoZero"/>
        <c:auto val="1"/>
        <c:lblOffset val="100"/>
        <c:baseTimeUnit val="days"/>
        <c:majorUnit val="1"/>
      </c:dateAx>
      <c:valAx>
        <c:axId val="3977570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7752192"/>
        <c:crosses val="autoZero"/>
        <c:crossBetween val="between"/>
      </c:valAx>
      <c:valAx>
        <c:axId val="397792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8453760"/>
        <c:crosses val="max"/>
        <c:crossBetween val="between"/>
      </c:valAx>
      <c:dateAx>
        <c:axId val="39845376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977927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8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36"/>
        </c:manualLayout>
      </c:layout>
      <c:areaChart>
        <c:grouping val="standard"/>
        <c:varyColors val="0"/>
        <c:ser>
          <c:idx val="2"/>
          <c:order val="1"/>
          <c:tx>
            <c:strRef>
              <c:f>Main!$BY$52</c:f>
              <c:strCache>
                <c:ptCount val="1"/>
                <c:pt idx="0">
                  <c:v>UST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Main!$BY$54:$BY$120</c:f>
              <c:numCache>
                <c:formatCode>General</c:formatCode>
                <c:ptCount val="67"/>
                <c:pt idx="0">
                  <c:v>2.96</c:v>
                </c:pt>
                <c:pt idx="1">
                  <c:v>2.9729999999999999</c:v>
                </c:pt>
                <c:pt idx="2">
                  <c:v>2.9394999999999998</c:v>
                </c:pt>
                <c:pt idx="3">
                  <c:v>2.9487999999999999</c:v>
                </c:pt>
                <c:pt idx="4">
                  <c:v>2.9859</c:v>
                </c:pt>
                <c:pt idx="5">
                  <c:v>3.0064000000000002</c:v>
                </c:pt>
                <c:pt idx="6">
                  <c:v>2.9598</c:v>
                </c:pt>
                <c:pt idx="7">
                  <c:v>2.9727999999999999</c:v>
                </c:pt>
                <c:pt idx="8">
                  <c:v>2.9542000000000002</c:v>
                </c:pt>
                <c:pt idx="9">
                  <c:v>2.9763999999999999</c:v>
                </c:pt>
                <c:pt idx="10">
                  <c:v>2.9746000000000001</c:v>
                </c:pt>
                <c:pt idx="11">
                  <c:v>2.9485999999999999</c:v>
                </c:pt>
                <c:pt idx="12">
                  <c:v>2.9540999999999999</c:v>
                </c:pt>
                <c:pt idx="13">
                  <c:v>2.8931</c:v>
                </c:pt>
                <c:pt idx="14">
                  <c:v>2.8380000000000001</c:v>
                </c:pt>
                <c:pt idx="15">
                  <c:v>2.8692000000000002</c:v>
                </c:pt>
                <c:pt idx="16">
                  <c:v>2.86</c:v>
                </c:pt>
                <c:pt idx="17">
                  <c:v>2.8582000000000001</c:v>
                </c:pt>
                <c:pt idx="18">
                  <c:v>2.8270999999999997</c:v>
                </c:pt>
                <c:pt idx="19">
                  <c:v>2.8454000000000002</c:v>
                </c:pt>
                <c:pt idx="20">
                  <c:v>2.8491</c:v>
                </c:pt>
                <c:pt idx="21">
                  <c:v>2.8491</c:v>
                </c:pt>
                <c:pt idx="22">
                  <c:v>2.8563999999999998</c:v>
                </c:pt>
                <c:pt idx="23">
                  <c:v>2.8216999999999999</c:v>
                </c:pt>
                <c:pt idx="24">
                  <c:v>2.8290999999999999</c:v>
                </c:pt>
                <c:pt idx="25">
                  <c:v>2.8308999999999997</c:v>
                </c:pt>
                <c:pt idx="26">
                  <c:v>2.8308999999999997</c:v>
                </c:pt>
                <c:pt idx="27">
                  <c:v>2.8711000000000002</c:v>
                </c:pt>
                <c:pt idx="28">
                  <c:v>2.8601000000000001</c:v>
                </c:pt>
                <c:pt idx="29">
                  <c:v>2.8365</c:v>
                </c:pt>
                <c:pt idx="30">
                  <c:v>2.8256000000000001</c:v>
                </c:pt>
                <c:pt idx="31">
                  <c:v>2.8765999999999998</c:v>
                </c:pt>
                <c:pt idx="32">
                  <c:v>2.8803000000000001</c:v>
                </c:pt>
                <c:pt idx="33">
                  <c:v>2.8948999999999998</c:v>
                </c:pt>
                <c:pt idx="34">
                  <c:v>2.8967000000000001</c:v>
                </c:pt>
                <c:pt idx="35">
                  <c:v>2.9388999999999998</c:v>
                </c:pt>
                <c:pt idx="36">
                  <c:v>2.8967000000000001</c:v>
                </c:pt>
                <c:pt idx="37">
                  <c:v>2.9169</c:v>
                </c:pt>
                <c:pt idx="38">
                  <c:v>2.9205000000000001</c:v>
                </c:pt>
                <c:pt idx="39">
                  <c:v>2.9351000000000003</c:v>
                </c:pt>
                <c:pt idx="40">
                  <c:v>2.9662999999999999</c:v>
                </c:pt>
                <c:pt idx="41">
                  <c:v>2.9607999999999999</c:v>
                </c:pt>
                <c:pt idx="42">
                  <c:v>2.9516</c:v>
                </c:pt>
                <c:pt idx="43">
                  <c:v>2.9460999999999999</c:v>
                </c:pt>
                <c:pt idx="44">
                  <c:v>2.9203999999999999</c:v>
                </c:pt>
                <c:pt idx="45">
                  <c:v>2.9717000000000002</c:v>
                </c:pt>
                <c:pt idx="46">
                  <c:v>2.9276999999999997</c:v>
                </c:pt>
                <c:pt idx="47">
                  <c:v>2.9424000000000001</c:v>
                </c:pt>
                <c:pt idx="48">
                  <c:v>2.9022000000000001</c:v>
                </c:pt>
                <c:pt idx="49">
                  <c:v>2.8586</c:v>
                </c:pt>
                <c:pt idx="50">
                  <c:v>2.855</c:v>
                </c:pt>
                <c:pt idx="51">
                  <c:v>2.7810000000000001</c:v>
                </c:pt>
                <c:pt idx="52">
                  <c:v>2.9313000000000002</c:v>
                </c:pt>
                <c:pt idx="53">
                  <c:v>2.9313000000000002</c:v>
                </c:pt>
                <c:pt idx="54">
                  <c:v>2.9769999999999999</c:v>
                </c:pt>
                <c:pt idx="55">
                  <c:v>2.9935</c:v>
                </c:pt>
                <c:pt idx="56">
                  <c:v>3.0596999999999999</c:v>
                </c:pt>
                <c:pt idx="57">
                  <c:v>3.0596000000000001</c:v>
                </c:pt>
                <c:pt idx="58">
                  <c:v>3.0558999999999998</c:v>
                </c:pt>
                <c:pt idx="59">
                  <c:v>3.1112000000000002</c:v>
                </c:pt>
                <c:pt idx="60">
                  <c:v>3.0964</c:v>
                </c:pt>
                <c:pt idx="61">
                  <c:v>3.0722999999999998</c:v>
                </c:pt>
                <c:pt idx="62">
                  <c:v>3.0024000000000002</c:v>
                </c:pt>
                <c:pt idx="63">
                  <c:v>2.9695</c:v>
                </c:pt>
                <c:pt idx="64">
                  <c:v>2.9622000000000002</c:v>
                </c:pt>
                <c:pt idx="65">
                  <c:v>3.0042</c:v>
                </c:pt>
                <c:pt idx="66">
                  <c:v>2.976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52-4120-BC29-597768A6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247808"/>
        <c:axId val="438188672"/>
      </c:areaChart>
      <c:lineChart>
        <c:grouping val="standard"/>
        <c:varyColors val="0"/>
        <c:ser>
          <c:idx val="0"/>
          <c:order val="0"/>
          <c:tx>
            <c:strRef>
              <c:f>Main!$AO$52</c:f>
              <c:strCache>
                <c:ptCount val="1"/>
                <c:pt idx="0">
                  <c:v>Corr: UST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Main!$AO$54:$AO$120</c:f>
              <c:numCache>
                <c:formatCode>General</c:formatCode>
                <c:ptCount val="67"/>
                <c:pt idx="0">
                  <c:v>0.30994572347197918</c:v>
                </c:pt>
                <c:pt idx="1">
                  <c:v>0.31500639870352781</c:v>
                </c:pt>
                <c:pt idx="2">
                  <c:v>0.27824379765983448</c:v>
                </c:pt>
                <c:pt idx="3">
                  <c:v>0.29384468227558147</c:v>
                </c:pt>
                <c:pt idx="4">
                  <c:v>0.28773281596740574</c:v>
                </c:pt>
                <c:pt idx="5">
                  <c:v>0.25366868282711741</c:v>
                </c:pt>
                <c:pt idx="6">
                  <c:v>0.2615540340447351</c:v>
                </c:pt>
                <c:pt idx="7">
                  <c:v>0.26721031343293372</c:v>
                </c:pt>
                <c:pt idx="8">
                  <c:v>0.27980607864095547</c:v>
                </c:pt>
                <c:pt idx="9">
                  <c:v>0.275726141539614</c:v>
                </c:pt>
                <c:pt idx="10">
                  <c:v>0.28105962560463543</c:v>
                </c:pt>
                <c:pt idx="11">
                  <c:v>0.27047517742838312</c:v>
                </c:pt>
                <c:pt idx="12">
                  <c:v>0.27083514601226993</c:v>
                </c:pt>
                <c:pt idx="13">
                  <c:v>0.30439318394184145</c:v>
                </c:pt>
                <c:pt idx="14">
                  <c:v>0.30325911015693635</c:v>
                </c:pt>
                <c:pt idx="15">
                  <c:v>0.30220662284699656</c:v>
                </c:pt>
                <c:pt idx="16">
                  <c:v>0.27890456202147412</c:v>
                </c:pt>
                <c:pt idx="17">
                  <c:v>0.29108411680570834</c:v>
                </c:pt>
                <c:pt idx="18">
                  <c:v>0.278084430526916</c:v>
                </c:pt>
                <c:pt idx="19">
                  <c:v>0.24858485154530716</c:v>
                </c:pt>
                <c:pt idx="20">
                  <c:v>0.27104353260580044</c:v>
                </c:pt>
                <c:pt idx="21">
                  <c:v>0.27059001564951485</c:v>
                </c:pt>
                <c:pt idx="22">
                  <c:v>0.26754747915212163</c:v>
                </c:pt>
                <c:pt idx="23">
                  <c:v>0.24522648987907414</c:v>
                </c:pt>
                <c:pt idx="24">
                  <c:v>0.25404459786730982</c:v>
                </c:pt>
                <c:pt idx="25">
                  <c:v>0.2497846911149732</c:v>
                </c:pt>
                <c:pt idx="26">
                  <c:v>0.25126571007661647</c:v>
                </c:pt>
                <c:pt idx="27">
                  <c:v>0.24138364951684954</c:v>
                </c:pt>
                <c:pt idx="28">
                  <c:v>0.24306341796702408</c:v>
                </c:pt>
                <c:pt idx="29">
                  <c:v>0.21932478900873897</c:v>
                </c:pt>
                <c:pt idx="30">
                  <c:v>0.21912384071608779</c:v>
                </c:pt>
                <c:pt idx="31">
                  <c:v>0.15981090156009586</c:v>
                </c:pt>
                <c:pt idx="32">
                  <c:v>0.16173623506762647</c:v>
                </c:pt>
                <c:pt idx="33">
                  <c:v>0.15474720449036952</c:v>
                </c:pt>
                <c:pt idx="34">
                  <c:v>0.15537200463631631</c:v>
                </c:pt>
                <c:pt idx="35">
                  <c:v>0.10275338482716752</c:v>
                </c:pt>
                <c:pt idx="36">
                  <c:v>8.1339341019881925E-2</c:v>
                </c:pt>
                <c:pt idx="37">
                  <c:v>6.2813495896841154E-2</c:v>
                </c:pt>
                <c:pt idx="38">
                  <c:v>8.3856134979208602E-2</c:v>
                </c:pt>
                <c:pt idx="39">
                  <c:v>8.8125769480268706E-2</c:v>
                </c:pt>
                <c:pt idx="40">
                  <c:v>0.1137727529852246</c:v>
                </c:pt>
                <c:pt idx="41">
                  <c:v>0.12143013056293125</c:v>
                </c:pt>
                <c:pt idx="42">
                  <c:v>0.14089222531986248</c:v>
                </c:pt>
                <c:pt idx="43">
                  <c:v>0.13955773506259736</c:v>
                </c:pt>
                <c:pt idx="44">
                  <c:v>0.14947867684670765</c:v>
                </c:pt>
                <c:pt idx="45">
                  <c:v>0.15723670506215787</c:v>
                </c:pt>
                <c:pt idx="46">
                  <c:v>0.15244996342109338</c:v>
                </c:pt>
                <c:pt idx="47">
                  <c:v>0.1646749155512397</c:v>
                </c:pt>
                <c:pt idx="48">
                  <c:v>0.12071157010871203</c:v>
                </c:pt>
                <c:pt idx="49">
                  <c:v>0.13780570770772585</c:v>
                </c:pt>
                <c:pt idx="50">
                  <c:v>0.12216597977592868</c:v>
                </c:pt>
                <c:pt idx="51">
                  <c:v>0.17216702760431066</c:v>
                </c:pt>
                <c:pt idx="52">
                  <c:v>0.14212759524777024</c:v>
                </c:pt>
                <c:pt idx="53">
                  <c:v>0.12738699407085738</c:v>
                </c:pt>
                <c:pt idx="54">
                  <c:v>8.4609257566182677E-2</c:v>
                </c:pt>
                <c:pt idx="55">
                  <c:v>8.131154191805226E-2</c:v>
                </c:pt>
                <c:pt idx="56">
                  <c:v>6.9450929096603081E-2</c:v>
                </c:pt>
                <c:pt idx="57">
                  <c:v>5.2957645309533945E-2</c:v>
                </c:pt>
                <c:pt idx="58">
                  <c:v>5.080676099815102E-2</c:v>
                </c:pt>
                <c:pt idx="59">
                  <c:v>3.7768209861289079E-2</c:v>
                </c:pt>
                <c:pt idx="60">
                  <c:v>5.0460363849990024E-2</c:v>
                </c:pt>
                <c:pt idx="61">
                  <c:v>7.1333002994986378E-2</c:v>
                </c:pt>
                <c:pt idx="62">
                  <c:v>9.8008882989220697E-2</c:v>
                </c:pt>
                <c:pt idx="63">
                  <c:v>7.7157462668607651E-2</c:v>
                </c:pt>
                <c:pt idx="64">
                  <c:v>7.9447452566284035E-2</c:v>
                </c:pt>
                <c:pt idx="65">
                  <c:v>0.10519289874170554</c:v>
                </c:pt>
                <c:pt idx="66">
                  <c:v>0.1538799965546418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652-4120-BC29-597768A6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73056"/>
        <c:axId val="438187136"/>
      </c:lineChart>
      <c:dateAx>
        <c:axId val="4381730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38187136"/>
        <c:crosses val="autoZero"/>
        <c:auto val="1"/>
        <c:lblOffset val="100"/>
        <c:baseTimeUnit val="days"/>
        <c:majorUnit val="1"/>
      </c:dateAx>
      <c:valAx>
        <c:axId val="438187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8173056"/>
        <c:crosses val="autoZero"/>
        <c:crossBetween val="between"/>
      </c:valAx>
      <c:valAx>
        <c:axId val="438188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8247808"/>
        <c:crosses val="max"/>
        <c:crossBetween val="between"/>
      </c:valAx>
      <c:dateAx>
        <c:axId val="43824780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3818867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93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8"/>
        </c:manualLayout>
      </c:layout>
      <c:areaChart>
        <c:grouping val="standard"/>
        <c:varyColors val="0"/>
        <c:ser>
          <c:idx val="2"/>
          <c:order val="1"/>
          <c:tx>
            <c:strRef>
              <c:f>Main!$BZ$52</c:f>
              <c:strCache>
                <c:ptCount val="1"/>
                <c:pt idx="0">
                  <c:v>US BE 5y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Main!$BZ$54:$BZ$120</c:f>
              <c:numCache>
                <c:formatCode>General</c:formatCode>
                <c:ptCount val="67"/>
                <c:pt idx="0">
                  <c:v>1.9922</c:v>
                </c:pt>
                <c:pt idx="1">
                  <c:v>2.0045999999999999</c:v>
                </c:pt>
                <c:pt idx="2">
                  <c:v>1.9887000000000001</c:v>
                </c:pt>
                <c:pt idx="3">
                  <c:v>1.9943</c:v>
                </c:pt>
                <c:pt idx="4">
                  <c:v>1.9995000000000001</c:v>
                </c:pt>
                <c:pt idx="5">
                  <c:v>2.0055000000000001</c:v>
                </c:pt>
                <c:pt idx="6">
                  <c:v>2.0028999999999999</c:v>
                </c:pt>
                <c:pt idx="7">
                  <c:v>2.0150000000000001</c:v>
                </c:pt>
                <c:pt idx="8">
                  <c:v>2.0070000000000001</c:v>
                </c:pt>
                <c:pt idx="9">
                  <c:v>2.0105</c:v>
                </c:pt>
                <c:pt idx="10">
                  <c:v>2.0127999999999999</c:v>
                </c:pt>
                <c:pt idx="11">
                  <c:v>2.0007000000000001</c:v>
                </c:pt>
                <c:pt idx="12">
                  <c:v>2.0091999999999999</c:v>
                </c:pt>
                <c:pt idx="13">
                  <c:v>2.0146999999999999</c:v>
                </c:pt>
                <c:pt idx="14">
                  <c:v>2.0145</c:v>
                </c:pt>
                <c:pt idx="15">
                  <c:v>2.0217999999999998</c:v>
                </c:pt>
                <c:pt idx="16">
                  <c:v>2.0367999999999999</c:v>
                </c:pt>
                <c:pt idx="17">
                  <c:v>2.0474000000000001</c:v>
                </c:pt>
                <c:pt idx="18">
                  <c:v>2.0731000000000002</c:v>
                </c:pt>
                <c:pt idx="19">
                  <c:v>2.0667</c:v>
                </c:pt>
                <c:pt idx="20">
                  <c:v>2.0802999999999998</c:v>
                </c:pt>
                <c:pt idx="21">
                  <c:v>2.1002000000000001</c:v>
                </c:pt>
                <c:pt idx="22">
                  <c:v>2.1095000000000002</c:v>
                </c:pt>
                <c:pt idx="23">
                  <c:v>2.1021999999999998</c:v>
                </c:pt>
                <c:pt idx="24">
                  <c:v>2.101</c:v>
                </c:pt>
                <c:pt idx="25">
                  <c:v>2.0842000000000001</c:v>
                </c:pt>
                <c:pt idx="26">
                  <c:v>2.0842000000000001</c:v>
                </c:pt>
                <c:pt idx="27">
                  <c:v>2.0857000000000001</c:v>
                </c:pt>
                <c:pt idx="28">
                  <c:v>2.0792000000000002</c:v>
                </c:pt>
                <c:pt idx="29">
                  <c:v>2.0583</c:v>
                </c:pt>
                <c:pt idx="30">
                  <c:v>2.0676999999999999</c:v>
                </c:pt>
                <c:pt idx="31">
                  <c:v>2.0748000000000002</c:v>
                </c:pt>
                <c:pt idx="32">
                  <c:v>2.0627</c:v>
                </c:pt>
                <c:pt idx="33">
                  <c:v>2.0823999999999998</c:v>
                </c:pt>
                <c:pt idx="34">
                  <c:v>2.0602</c:v>
                </c:pt>
                <c:pt idx="35">
                  <c:v>2.0769000000000002</c:v>
                </c:pt>
                <c:pt idx="36">
                  <c:v>2.0760999999999998</c:v>
                </c:pt>
                <c:pt idx="37">
                  <c:v>2.0878999999999999</c:v>
                </c:pt>
                <c:pt idx="38">
                  <c:v>2.0749</c:v>
                </c:pt>
                <c:pt idx="39">
                  <c:v>2.0853000000000002</c:v>
                </c:pt>
                <c:pt idx="40">
                  <c:v>2.0947</c:v>
                </c:pt>
                <c:pt idx="41">
                  <c:v>2.0863</c:v>
                </c:pt>
                <c:pt idx="42">
                  <c:v>2.0865999999999998</c:v>
                </c:pt>
                <c:pt idx="43">
                  <c:v>2.0811000000000002</c:v>
                </c:pt>
                <c:pt idx="44">
                  <c:v>2.0901000000000001</c:v>
                </c:pt>
                <c:pt idx="45">
                  <c:v>2.0954999999999999</c:v>
                </c:pt>
                <c:pt idx="46">
                  <c:v>2.0806</c:v>
                </c:pt>
                <c:pt idx="47">
                  <c:v>2.0891000000000002</c:v>
                </c:pt>
                <c:pt idx="48">
                  <c:v>2.0756999999999999</c:v>
                </c:pt>
                <c:pt idx="49">
                  <c:v>2.0547</c:v>
                </c:pt>
                <c:pt idx="50">
                  <c:v>2.0345</c:v>
                </c:pt>
                <c:pt idx="51">
                  <c:v>1.9875</c:v>
                </c:pt>
                <c:pt idx="52">
                  <c:v>2.0642999999999998</c:v>
                </c:pt>
                <c:pt idx="53">
                  <c:v>2.0651000000000002</c:v>
                </c:pt>
                <c:pt idx="54">
                  <c:v>2.1131000000000002</c:v>
                </c:pt>
                <c:pt idx="55">
                  <c:v>2.1333000000000002</c:v>
                </c:pt>
                <c:pt idx="56">
                  <c:v>2.1505999999999998</c:v>
                </c:pt>
                <c:pt idx="57">
                  <c:v>2.1554000000000002</c:v>
                </c:pt>
                <c:pt idx="58">
                  <c:v>2.1461000000000001</c:v>
                </c:pt>
                <c:pt idx="59">
                  <c:v>2.1631</c:v>
                </c:pt>
                <c:pt idx="60">
                  <c:v>2.173</c:v>
                </c:pt>
                <c:pt idx="61">
                  <c:v>2.1686999999999999</c:v>
                </c:pt>
                <c:pt idx="62">
                  <c:v>2.14</c:v>
                </c:pt>
                <c:pt idx="63">
                  <c:v>2.1387999999999998</c:v>
                </c:pt>
                <c:pt idx="64">
                  <c:v>2.1383999999999999</c:v>
                </c:pt>
                <c:pt idx="65">
                  <c:v>2.1414</c:v>
                </c:pt>
                <c:pt idx="66">
                  <c:v>2.1166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3B-4A15-A8D9-36024FB16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99136"/>
        <c:axId val="397551872"/>
      </c:areaChart>
      <c:lineChart>
        <c:grouping val="standard"/>
        <c:varyColors val="0"/>
        <c:ser>
          <c:idx val="0"/>
          <c:order val="0"/>
          <c:tx>
            <c:strRef>
              <c:f>Main!$AP$52</c:f>
              <c:strCache>
                <c:ptCount val="1"/>
                <c:pt idx="0">
                  <c:v>Corr: US BE 5y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Main!$AP$54:$AP$120</c:f>
              <c:numCache>
                <c:formatCode>General</c:formatCode>
                <c:ptCount val="67"/>
                <c:pt idx="0">
                  <c:v>0.29186861496789362</c:v>
                </c:pt>
                <c:pt idx="1">
                  <c:v>0.29652985434004864</c:v>
                </c:pt>
                <c:pt idx="2">
                  <c:v>0.26027376940302493</c:v>
                </c:pt>
                <c:pt idx="3">
                  <c:v>0.25941029068192667</c:v>
                </c:pt>
                <c:pt idx="4">
                  <c:v>0.25914851581491932</c:v>
                </c:pt>
                <c:pt idx="5">
                  <c:v>0.25604459736905227</c:v>
                </c:pt>
                <c:pt idx="6">
                  <c:v>0.26307399755773925</c:v>
                </c:pt>
                <c:pt idx="7">
                  <c:v>0.25348870689797731</c:v>
                </c:pt>
                <c:pt idx="8">
                  <c:v>0.28093221898932874</c:v>
                </c:pt>
                <c:pt idx="9">
                  <c:v>0.28000065009401676</c:v>
                </c:pt>
                <c:pt idx="10">
                  <c:v>0.28158031767238589</c:v>
                </c:pt>
                <c:pt idx="11">
                  <c:v>0.26340803947825564</c:v>
                </c:pt>
                <c:pt idx="12">
                  <c:v>0.26003026068420332</c:v>
                </c:pt>
                <c:pt idx="13">
                  <c:v>0.26623476171478011</c:v>
                </c:pt>
                <c:pt idx="14">
                  <c:v>0.26076817361307247</c:v>
                </c:pt>
                <c:pt idx="15">
                  <c:v>0.25566417816490383</c:v>
                </c:pt>
                <c:pt idx="16">
                  <c:v>0.24445976015936841</c:v>
                </c:pt>
                <c:pt idx="17">
                  <c:v>0.21657858562966825</c:v>
                </c:pt>
                <c:pt idx="18">
                  <c:v>0.20827210857775152</c:v>
                </c:pt>
                <c:pt idx="19">
                  <c:v>0.21954828631127832</c:v>
                </c:pt>
                <c:pt idx="20">
                  <c:v>0.24694373519445503</c:v>
                </c:pt>
                <c:pt idx="21">
                  <c:v>0.23511776930788095</c:v>
                </c:pt>
                <c:pt idx="22">
                  <c:v>0.2210664983665899</c:v>
                </c:pt>
                <c:pt idx="23">
                  <c:v>0.22362716840080171</c:v>
                </c:pt>
                <c:pt idx="24">
                  <c:v>0.22556212794614203</c:v>
                </c:pt>
                <c:pt idx="25">
                  <c:v>0.2285485465940803</c:v>
                </c:pt>
                <c:pt idx="26">
                  <c:v>0.2310100713186925</c:v>
                </c:pt>
                <c:pt idx="27">
                  <c:v>0.2451107606219172</c:v>
                </c:pt>
                <c:pt idx="28">
                  <c:v>0.24305450662279304</c:v>
                </c:pt>
                <c:pt idx="29">
                  <c:v>0.21276525681733205</c:v>
                </c:pt>
                <c:pt idx="30">
                  <c:v>0.21318240993835244</c:v>
                </c:pt>
                <c:pt idx="31">
                  <c:v>0.20023090752086209</c:v>
                </c:pt>
                <c:pt idx="32">
                  <c:v>0.20760044127669602</c:v>
                </c:pt>
                <c:pt idx="33">
                  <c:v>0.18843726489933427</c:v>
                </c:pt>
                <c:pt idx="34">
                  <c:v>0.18591888528598027</c:v>
                </c:pt>
                <c:pt idx="35">
                  <c:v>0.15721745694689443</c:v>
                </c:pt>
                <c:pt idx="36">
                  <c:v>0.18288827147519876</c:v>
                </c:pt>
                <c:pt idx="37">
                  <c:v>0.16764468376099684</c:v>
                </c:pt>
                <c:pt idx="38">
                  <c:v>0.17727327602043036</c:v>
                </c:pt>
                <c:pt idx="39">
                  <c:v>0.16714403502113895</c:v>
                </c:pt>
                <c:pt idx="40">
                  <c:v>0.18351129876487601</c:v>
                </c:pt>
                <c:pt idx="41">
                  <c:v>0.17982967854498072</c:v>
                </c:pt>
                <c:pt idx="42">
                  <c:v>0.19141342943190881</c:v>
                </c:pt>
                <c:pt idx="43">
                  <c:v>0.19144513675868019</c:v>
                </c:pt>
                <c:pt idx="44">
                  <c:v>0.18649562401166869</c:v>
                </c:pt>
                <c:pt idx="45">
                  <c:v>0.18337674087802988</c:v>
                </c:pt>
                <c:pt idx="46">
                  <c:v>0.17463948843150046</c:v>
                </c:pt>
                <c:pt idx="47">
                  <c:v>0.18148552113388625</c:v>
                </c:pt>
                <c:pt idx="48">
                  <c:v>0.13563212808073935</c:v>
                </c:pt>
                <c:pt idx="49">
                  <c:v>0.1270159058280417</c:v>
                </c:pt>
                <c:pt idx="50">
                  <c:v>6.4322121463032816E-2</c:v>
                </c:pt>
                <c:pt idx="51">
                  <c:v>0.1173762577772626</c:v>
                </c:pt>
                <c:pt idx="52">
                  <c:v>8.0591949314280889E-2</c:v>
                </c:pt>
                <c:pt idx="53">
                  <c:v>6.239483387930865E-2</c:v>
                </c:pt>
                <c:pt idx="54">
                  <c:v>6.6299787986419337E-3</c:v>
                </c:pt>
                <c:pt idx="55">
                  <c:v>6.0499217542253538E-3</c:v>
                </c:pt>
                <c:pt idx="56">
                  <c:v>6.1243003734510141E-3</c:v>
                </c:pt>
                <c:pt idx="57">
                  <c:v>9.2112624245877864E-3</c:v>
                </c:pt>
                <c:pt idx="58">
                  <c:v>1.031506414249786E-2</c:v>
                </c:pt>
                <c:pt idx="59">
                  <c:v>4.4718933285910763E-2</c:v>
                </c:pt>
                <c:pt idx="60">
                  <c:v>3.9171154762547469E-2</c:v>
                </c:pt>
                <c:pt idx="61">
                  <c:v>5.0261525966467588E-2</c:v>
                </c:pt>
                <c:pt idx="62">
                  <c:v>7.1841874165389466E-2</c:v>
                </c:pt>
                <c:pt idx="63">
                  <c:v>7.3832493912064076E-2</c:v>
                </c:pt>
                <c:pt idx="64">
                  <c:v>7.3538670552474539E-2</c:v>
                </c:pt>
                <c:pt idx="65">
                  <c:v>9.019845217396423E-2</c:v>
                </c:pt>
                <c:pt idx="66">
                  <c:v>0.19222256452359224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D3B-4A15-A8D9-36024FB16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548544"/>
        <c:axId val="397550336"/>
      </c:lineChart>
      <c:dateAx>
        <c:axId val="39754854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7550336"/>
        <c:crosses val="autoZero"/>
        <c:auto val="1"/>
        <c:lblOffset val="100"/>
        <c:baseTimeUnit val="days"/>
        <c:majorUnit val="1"/>
      </c:dateAx>
      <c:valAx>
        <c:axId val="397550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7548544"/>
        <c:crosses val="autoZero"/>
        <c:crossBetween val="between"/>
      </c:valAx>
      <c:valAx>
        <c:axId val="397551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8299136"/>
        <c:crosses val="max"/>
        <c:crossBetween val="between"/>
      </c:valAx>
      <c:dateAx>
        <c:axId val="39829913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9755187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97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003"/>
        </c:manualLayout>
      </c:layout>
      <c:areaChart>
        <c:grouping val="standard"/>
        <c:varyColors val="0"/>
        <c:ser>
          <c:idx val="2"/>
          <c:order val="1"/>
          <c:tx>
            <c:strRef>
              <c:f>Main!$CA$52</c:f>
              <c:strCache>
                <c:ptCount val="1"/>
                <c:pt idx="0">
                  <c:v>US BE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Main!$CA$54:$CA$120</c:f>
              <c:numCache>
                <c:formatCode>General</c:formatCode>
                <c:ptCount val="67"/>
                <c:pt idx="0">
                  <c:v>2.1276000000000002</c:v>
                </c:pt>
                <c:pt idx="1">
                  <c:v>2.1322999999999999</c:v>
                </c:pt>
                <c:pt idx="2">
                  <c:v>2.1154000000000002</c:v>
                </c:pt>
                <c:pt idx="3">
                  <c:v>2.1204999999999998</c:v>
                </c:pt>
                <c:pt idx="4">
                  <c:v>2.1301000000000001</c:v>
                </c:pt>
                <c:pt idx="5">
                  <c:v>2.1366000000000001</c:v>
                </c:pt>
                <c:pt idx="6">
                  <c:v>2.1272000000000002</c:v>
                </c:pt>
                <c:pt idx="7">
                  <c:v>2.1324000000000001</c:v>
                </c:pt>
                <c:pt idx="8">
                  <c:v>2.1265000000000001</c:v>
                </c:pt>
                <c:pt idx="9">
                  <c:v>2.1236000000000002</c:v>
                </c:pt>
                <c:pt idx="10">
                  <c:v>2.1292</c:v>
                </c:pt>
                <c:pt idx="11">
                  <c:v>2.1204000000000001</c:v>
                </c:pt>
                <c:pt idx="12">
                  <c:v>2.1215999999999999</c:v>
                </c:pt>
                <c:pt idx="13">
                  <c:v>2.1150000000000002</c:v>
                </c:pt>
                <c:pt idx="14">
                  <c:v>2.0815000000000001</c:v>
                </c:pt>
                <c:pt idx="15">
                  <c:v>2.0922999999999998</c:v>
                </c:pt>
                <c:pt idx="16">
                  <c:v>2.1029</c:v>
                </c:pt>
                <c:pt idx="17">
                  <c:v>2.1135999999999999</c:v>
                </c:pt>
                <c:pt idx="18">
                  <c:v>2.1196000000000002</c:v>
                </c:pt>
                <c:pt idx="19">
                  <c:v>2.1160999999999999</c:v>
                </c:pt>
                <c:pt idx="20">
                  <c:v>2.1217000000000001</c:v>
                </c:pt>
                <c:pt idx="21">
                  <c:v>2.1312000000000002</c:v>
                </c:pt>
                <c:pt idx="22">
                  <c:v>2.1391</c:v>
                </c:pt>
                <c:pt idx="23">
                  <c:v>2.1383000000000001</c:v>
                </c:pt>
                <c:pt idx="24">
                  <c:v>2.1394000000000002</c:v>
                </c:pt>
                <c:pt idx="25">
                  <c:v>2.1343999999999999</c:v>
                </c:pt>
                <c:pt idx="26">
                  <c:v>2.1343999999999999</c:v>
                </c:pt>
                <c:pt idx="27">
                  <c:v>2.1423000000000001</c:v>
                </c:pt>
                <c:pt idx="28">
                  <c:v>2.1284999999999998</c:v>
                </c:pt>
                <c:pt idx="29">
                  <c:v>2.1116999999999999</c:v>
                </c:pt>
                <c:pt idx="30">
                  <c:v>2.1223000000000001</c:v>
                </c:pt>
                <c:pt idx="31">
                  <c:v>2.1318999999999999</c:v>
                </c:pt>
                <c:pt idx="32">
                  <c:v>2.1227999999999998</c:v>
                </c:pt>
                <c:pt idx="33">
                  <c:v>2.1360999999999999</c:v>
                </c:pt>
                <c:pt idx="34">
                  <c:v>2.1191</c:v>
                </c:pt>
                <c:pt idx="35">
                  <c:v>2.1286999999999998</c:v>
                </c:pt>
                <c:pt idx="36">
                  <c:v>2.1261000000000001</c:v>
                </c:pt>
                <c:pt idx="37">
                  <c:v>2.1355</c:v>
                </c:pt>
                <c:pt idx="38">
                  <c:v>2.1284999999999998</c:v>
                </c:pt>
                <c:pt idx="39">
                  <c:v>2.1299000000000001</c:v>
                </c:pt>
                <c:pt idx="40">
                  <c:v>2.1366000000000001</c:v>
                </c:pt>
                <c:pt idx="41">
                  <c:v>2.137</c:v>
                </c:pt>
                <c:pt idx="42">
                  <c:v>2.1398000000000001</c:v>
                </c:pt>
                <c:pt idx="43">
                  <c:v>2.1282000000000001</c:v>
                </c:pt>
                <c:pt idx="44">
                  <c:v>2.14</c:v>
                </c:pt>
                <c:pt idx="45">
                  <c:v>2.1577999999999999</c:v>
                </c:pt>
                <c:pt idx="46">
                  <c:v>2.1364000000000001</c:v>
                </c:pt>
                <c:pt idx="47">
                  <c:v>2.1353</c:v>
                </c:pt>
                <c:pt idx="48">
                  <c:v>2.1126999999999998</c:v>
                </c:pt>
                <c:pt idx="49">
                  <c:v>2.0893999999999999</c:v>
                </c:pt>
                <c:pt idx="50">
                  <c:v>2.0777999999999999</c:v>
                </c:pt>
                <c:pt idx="51">
                  <c:v>2.0512999999999999</c:v>
                </c:pt>
                <c:pt idx="52">
                  <c:v>2.1055000000000001</c:v>
                </c:pt>
                <c:pt idx="53">
                  <c:v>2.1055000000000001</c:v>
                </c:pt>
                <c:pt idx="54">
                  <c:v>2.1318999999999999</c:v>
                </c:pt>
                <c:pt idx="55">
                  <c:v>2.1488999999999998</c:v>
                </c:pt>
                <c:pt idx="56">
                  <c:v>2.1701000000000001</c:v>
                </c:pt>
                <c:pt idx="57">
                  <c:v>2.1726000000000001</c:v>
                </c:pt>
                <c:pt idx="58">
                  <c:v>2.1699000000000002</c:v>
                </c:pt>
                <c:pt idx="59">
                  <c:v>2.1894</c:v>
                </c:pt>
                <c:pt idx="60">
                  <c:v>2.1989999999999998</c:v>
                </c:pt>
                <c:pt idx="61">
                  <c:v>2.1907000000000001</c:v>
                </c:pt>
                <c:pt idx="62">
                  <c:v>2.1661999999999999</c:v>
                </c:pt>
                <c:pt idx="63">
                  <c:v>2.1688999999999998</c:v>
                </c:pt>
                <c:pt idx="64">
                  <c:v>2.1775000000000002</c:v>
                </c:pt>
                <c:pt idx="65">
                  <c:v>2.1873</c:v>
                </c:pt>
                <c:pt idx="66">
                  <c:v>2.1673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6D-4766-B27E-A5B03C82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993152"/>
        <c:axId val="408991616"/>
      </c:areaChart>
      <c:lineChart>
        <c:grouping val="standard"/>
        <c:varyColors val="0"/>
        <c:ser>
          <c:idx val="0"/>
          <c:order val="0"/>
          <c:tx>
            <c:strRef>
              <c:f>Main!$AQ$52</c:f>
              <c:strCache>
                <c:ptCount val="1"/>
                <c:pt idx="0">
                  <c:v>Corr: US BE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Main!$AQ$54:$AQ$120</c:f>
              <c:numCache>
                <c:formatCode>General</c:formatCode>
                <c:ptCount val="67"/>
                <c:pt idx="0">
                  <c:v>0.34543210543274694</c:v>
                </c:pt>
                <c:pt idx="1">
                  <c:v>0.34984393155331961</c:v>
                </c:pt>
                <c:pt idx="2">
                  <c:v>0.31039074333756417</c:v>
                </c:pt>
                <c:pt idx="3">
                  <c:v>0.29936546137089409</c:v>
                </c:pt>
                <c:pt idx="4">
                  <c:v>0.2896258364860223</c:v>
                </c:pt>
                <c:pt idx="5">
                  <c:v>0.27120094121118482</c:v>
                </c:pt>
                <c:pt idx="6">
                  <c:v>0.27878815298226811</c:v>
                </c:pt>
                <c:pt idx="7">
                  <c:v>0.27018383914201483</c:v>
                </c:pt>
                <c:pt idx="8">
                  <c:v>0.29276874310476386</c:v>
                </c:pt>
                <c:pt idx="9">
                  <c:v>0.2957674624362982</c:v>
                </c:pt>
                <c:pt idx="10">
                  <c:v>0.29550445905395256</c:v>
                </c:pt>
                <c:pt idx="11">
                  <c:v>0.2807010147392785</c:v>
                </c:pt>
                <c:pt idx="12">
                  <c:v>0.2773064678192112</c:v>
                </c:pt>
                <c:pt idx="13">
                  <c:v>0.28977644117591772</c:v>
                </c:pt>
                <c:pt idx="14">
                  <c:v>0.30303348294973104</c:v>
                </c:pt>
                <c:pt idx="15">
                  <c:v>0.29507267978542207</c:v>
                </c:pt>
                <c:pt idx="16">
                  <c:v>0.27443275820870844</c:v>
                </c:pt>
                <c:pt idx="17">
                  <c:v>0.23912867468460294</c:v>
                </c:pt>
                <c:pt idx="18">
                  <c:v>0.22509512725868333</c:v>
                </c:pt>
                <c:pt idx="19">
                  <c:v>0.2198023422865365</c:v>
                </c:pt>
                <c:pt idx="20">
                  <c:v>0.25287881299047871</c:v>
                </c:pt>
                <c:pt idx="21">
                  <c:v>0.24382835130936181</c:v>
                </c:pt>
                <c:pt idx="22">
                  <c:v>0.23290010638123196</c:v>
                </c:pt>
                <c:pt idx="23">
                  <c:v>0.24457359646862067</c:v>
                </c:pt>
                <c:pt idx="24">
                  <c:v>0.24601942958962317</c:v>
                </c:pt>
                <c:pt idx="25">
                  <c:v>0.2439474650281232</c:v>
                </c:pt>
                <c:pt idx="26">
                  <c:v>0.24553753579409013</c:v>
                </c:pt>
                <c:pt idx="27">
                  <c:v>0.24637379844008669</c:v>
                </c:pt>
                <c:pt idx="28">
                  <c:v>0.25326821012137324</c:v>
                </c:pt>
                <c:pt idx="29">
                  <c:v>0.22496021561043406</c:v>
                </c:pt>
                <c:pt idx="30">
                  <c:v>0.2271315601463175</c:v>
                </c:pt>
                <c:pt idx="31">
                  <c:v>0.20590517751010173</c:v>
                </c:pt>
                <c:pt idx="32">
                  <c:v>0.21164410655097393</c:v>
                </c:pt>
                <c:pt idx="33">
                  <c:v>0.18635014003182582</c:v>
                </c:pt>
                <c:pt idx="34">
                  <c:v>0.183882206696066</c:v>
                </c:pt>
                <c:pt idx="35">
                  <c:v>0.16389151352791742</c:v>
                </c:pt>
                <c:pt idx="36">
                  <c:v>0.18184334392251611</c:v>
                </c:pt>
                <c:pt idx="37">
                  <c:v>0.16386337528856723</c:v>
                </c:pt>
                <c:pt idx="38">
                  <c:v>0.17375513187660793</c:v>
                </c:pt>
                <c:pt idx="39">
                  <c:v>0.18862897580912794</c:v>
                </c:pt>
                <c:pt idx="40">
                  <c:v>0.21690630105957459</c:v>
                </c:pt>
                <c:pt idx="41">
                  <c:v>0.20028706456718517</c:v>
                </c:pt>
                <c:pt idx="42">
                  <c:v>0.21801749683667154</c:v>
                </c:pt>
                <c:pt idx="43">
                  <c:v>0.21557087193078647</c:v>
                </c:pt>
                <c:pt idx="44">
                  <c:v>0.2063975628100046</c:v>
                </c:pt>
                <c:pt idx="45">
                  <c:v>0.21543110103959812</c:v>
                </c:pt>
                <c:pt idx="46">
                  <c:v>0.20966411087822515</c:v>
                </c:pt>
                <c:pt idx="47">
                  <c:v>0.2166259073903761</c:v>
                </c:pt>
                <c:pt idx="48">
                  <c:v>0.14680790626879331</c:v>
                </c:pt>
                <c:pt idx="49">
                  <c:v>0.15202549981982003</c:v>
                </c:pt>
                <c:pt idx="50">
                  <c:v>0.1148950366883071</c:v>
                </c:pt>
                <c:pt idx="51">
                  <c:v>0.15742551483650297</c:v>
                </c:pt>
                <c:pt idx="52">
                  <c:v>0.10411741488237401</c:v>
                </c:pt>
                <c:pt idx="53">
                  <c:v>9.4835506899101099E-2</c:v>
                </c:pt>
                <c:pt idx="54">
                  <c:v>4.2673646698852249E-2</c:v>
                </c:pt>
                <c:pt idx="55">
                  <c:v>4.1881123363915543E-2</c:v>
                </c:pt>
                <c:pt idx="56">
                  <c:v>3.4893492622397895E-2</c:v>
                </c:pt>
                <c:pt idx="57">
                  <c:v>3.7446401122913871E-2</c:v>
                </c:pt>
                <c:pt idx="58">
                  <c:v>4.2189134254306315E-2</c:v>
                </c:pt>
                <c:pt idx="59">
                  <c:v>6.4698639117590689E-2</c:v>
                </c:pt>
                <c:pt idx="60">
                  <c:v>6.1449711259602822E-2</c:v>
                </c:pt>
                <c:pt idx="61">
                  <c:v>7.6077044688087681E-2</c:v>
                </c:pt>
                <c:pt idx="62">
                  <c:v>0.10383267134345384</c:v>
                </c:pt>
                <c:pt idx="63">
                  <c:v>0.1134094678508383</c:v>
                </c:pt>
                <c:pt idx="64">
                  <c:v>0.12055928753065402</c:v>
                </c:pt>
                <c:pt idx="65">
                  <c:v>0.13875310582046241</c:v>
                </c:pt>
                <c:pt idx="66">
                  <c:v>0.21552674091342441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6D-4766-B27E-A5B03C82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51424"/>
        <c:axId val="408990080"/>
      </c:lineChart>
      <c:dateAx>
        <c:axId val="40895142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8990080"/>
        <c:crosses val="autoZero"/>
        <c:auto val="1"/>
        <c:lblOffset val="100"/>
        <c:baseTimeUnit val="days"/>
        <c:majorUnit val="1"/>
      </c:dateAx>
      <c:valAx>
        <c:axId val="4089900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08951424"/>
        <c:crosses val="autoZero"/>
        <c:crossBetween val="between"/>
      </c:valAx>
      <c:valAx>
        <c:axId val="40899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08993152"/>
        <c:crosses val="max"/>
        <c:crossBetween val="between"/>
      </c:valAx>
      <c:dateAx>
        <c:axId val="40899315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0899161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03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047"/>
        </c:manualLayout>
      </c:layout>
      <c:areaChart>
        <c:grouping val="standard"/>
        <c:varyColors val="0"/>
        <c:ser>
          <c:idx val="2"/>
          <c:order val="1"/>
          <c:tx>
            <c:strRef>
              <c:f>Main!$CB$52</c:f>
              <c:strCache>
                <c:ptCount val="1"/>
                <c:pt idx="0">
                  <c:v>USDCNH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Main!$CB$54:$CB$120</c:f>
              <c:numCache>
                <c:formatCode>General</c:formatCode>
                <c:ptCount val="67"/>
                <c:pt idx="0">
                  <c:v>6.8251999999999997</c:v>
                </c:pt>
                <c:pt idx="1">
                  <c:v>6.8205999999999998</c:v>
                </c:pt>
                <c:pt idx="2">
                  <c:v>6.8655999999999997</c:v>
                </c:pt>
                <c:pt idx="3">
                  <c:v>6.8460999999999999</c:v>
                </c:pt>
                <c:pt idx="4">
                  <c:v>6.8812999999999995</c:v>
                </c:pt>
                <c:pt idx="5">
                  <c:v>6.8243</c:v>
                </c:pt>
                <c:pt idx="6">
                  <c:v>6.8052999999999999</c:v>
                </c:pt>
                <c:pt idx="7">
                  <c:v>6.8266</c:v>
                </c:pt>
                <c:pt idx="8">
                  <c:v>6.8178000000000001</c:v>
                </c:pt>
                <c:pt idx="9">
                  <c:v>6.8263999999999996</c:v>
                </c:pt>
                <c:pt idx="10">
                  <c:v>6.7606999999999999</c:v>
                </c:pt>
                <c:pt idx="11">
                  <c:v>6.8109000000000002</c:v>
                </c:pt>
                <c:pt idx="12">
                  <c:v>6.8055000000000003</c:v>
                </c:pt>
                <c:pt idx="13">
                  <c:v>6.7808999999999999</c:v>
                </c:pt>
                <c:pt idx="14">
                  <c:v>6.7915000000000001</c:v>
                </c:pt>
                <c:pt idx="15">
                  <c:v>6.7455999999999996</c:v>
                </c:pt>
                <c:pt idx="16">
                  <c:v>6.7219999999999995</c:v>
                </c:pt>
                <c:pt idx="17">
                  <c:v>6.7033000000000005</c:v>
                </c:pt>
                <c:pt idx="18">
                  <c:v>6.7112999999999996</c:v>
                </c:pt>
                <c:pt idx="19">
                  <c:v>6.6934000000000005</c:v>
                </c:pt>
                <c:pt idx="20">
                  <c:v>6.7233999999999998</c:v>
                </c:pt>
                <c:pt idx="21">
                  <c:v>6.6505999999999998</c:v>
                </c:pt>
                <c:pt idx="22">
                  <c:v>6.6233000000000004</c:v>
                </c:pt>
                <c:pt idx="23">
                  <c:v>6.6638000000000002</c:v>
                </c:pt>
                <c:pt idx="24">
                  <c:v>6.6582999999999997</c:v>
                </c:pt>
                <c:pt idx="25">
                  <c:v>6.6433</c:v>
                </c:pt>
                <c:pt idx="26">
                  <c:v>6.6658999999999997</c:v>
                </c:pt>
                <c:pt idx="27">
                  <c:v>6.6876999999999995</c:v>
                </c:pt>
                <c:pt idx="28">
                  <c:v>6.6356999999999999</c:v>
                </c:pt>
                <c:pt idx="29">
                  <c:v>6.6360999999999999</c:v>
                </c:pt>
                <c:pt idx="30">
                  <c:v>6.6180000000000003</c:v>
                </c:pt>
                <c:pt idx="31">
                  <c:v>6.5819999999999999</c:v>
                </c:pt>
                <c:pt idx="32">
                  <c:v>6.5415000000000001</c:v>
                </c:pt>
                <c:pt idx="33">
                  <c:v>6.5087000000000002</c:v>
                </c:pt>
                <c:pt idx="34">
                  <c:v>6.5000999999999998</c:v>
                </c:pt>
                <c:pt idx="35">
                  <c:v>6.4810999999999996</c:v>
                </c:pt>
                <c:pt idx="36">
                  <c:v>6.4771999999999998</c:v>
                </c:pt>
                <c:pt idx="37">
                  <c:v>6.4546999999999999</c:v>
                </c:pt>
                <c:pt idx="38">
                  <c:v>6.4367000000000001</c:v>
                </c:pt>
                <c:pt idx="39">
                  <c:v>6.4173999999999998</c:v>
                </c:pt>
                <c:pt idx="40">
                  <c:v>6.3888999999999996</c:v>
                </c:pt>
                <c:pt idx="41">
                  <c:v>6.4054000000000002</c:v>
                </c:pt>
                <c:pt idx="42">
                  <c:v>6.3982000000000001</c:v>
                </c:pt>
                <c:pt idx="43">
                  <c:v>6.3993000000000002</c:v>
                </c:pt>
                <c:pt idx="44">
                  <c:v>6.3895999999999997</c:v>
                </c:pt>
                <c:pt idx="45">
                  <c:v>6.3776000000000002</c:v>
                </c:pt>
                <c:pt idx="46">
                  <c:v>6.3967000000000001</c:v>
                </c:pt>
                <c:pt idx="47">
                  <c:v>6.4055</c:v>
                </c:pt>
                <c:pt idx="48">
                  <c:v>6.4131</c:v>
                </c:pt>
                <c:pt idx="49">
                  <c:v>6.4093999999999998</c:v>
                </c:pt>
                <c:pt idx="50">
                  <c:v>6.4005999999999998</c:v>
                </c:pt>
                <c:pt idx="51">
                  <c:v>6.4238999999999997</c:v>
                </c:pt>
                <c:pt idx="52">
                  <c:v>6.3970000000000002</c:v>
                </c:pt>
                <c:pt idx="53">
                  <c:v>6.3886000000000003</c:v>
                </c:pt>
                <c:pt idx="54">
                  <c:v>6.3764000000000003</c:v>
                </c:pt>
                <c:pt idx="55">
                  <c:v>6.3780000000000001</c:v>
                </c:pt>
                <c:pt idx="56">
                  <c:v>6.3516000000000004</c:v>
                </c:pt>
                <c:pt idx="57">
                  <c:v>6.3579999999999997</c:v>
                </c:pt>
                <c:pt idx="58">
                  <c:v>6.3647999999999998</c:v>
                </c:pt>
                <c:pt idx="59">
                  <c:v>6.3577000000000004</c:v>
                </c:pt>
                <c:pt idx="60">
                  <c:v>6.3506</c:v>
                </c:pt>
                <c:pt idx="61">
                  <c:v>6.3669000000000002</c:v>
                </c:pt>
                <c:pt idx="62">
                  <c:v>6.3369</c:v>
                </c:pt>
                <c:pt idx="63">
                  <c:v>6.3334000000000001</c:v>
                </c:pt>
                <c:pt idx="64">
                  <c:v>6.3297999999999996</c:v>
                </c:pt>
                <c:pt idx="65">
                  <c:v>6.3646000000000003</c:v>
                </c:pt>
                <c:pt idx="66">
                  <c:v>6.3662000000000001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D7-4C9D-A63A-619A98F06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40480"/>
        <c:axId val="440738944"/>
      </c:areaChart>
      <c:lineChart>
        <c:grouping val="standard"/>
        <c:varyColors val="0"/>
        <c:ser>
          <c:idx val="0"/>
          <c:order val="0"/>
          <c:tx>
            <c:strRef>
              <c:f>Main!$AR$52</c:f>
              <c:strCache>
                <c:ptCount val="1"/>
                <c:pt idx="0">
                  <c:v>Corr: USDCNH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Main!$AR$54:$AR$120</c:f>
              <c:numCache>
                <c:formatCode>General</c:formatCode>
                <c:ptCount val="67"/>
                <c:pt idx="0">
                  <c:v>-0.43617069016228149</c:v>
                </c:pt>
                <c:pt idx="1">
                  <c:v>-0.43982420934107347</c:v>
                </c:pt>
                <c:pt idx="2">
                  <c:v>-0.41438038482886447</c:v>
                </c:pt>
                <c:pt idx="3">
                  <c:v>-0.41011201148024973</c:v>
                </c:pt>
                <c:pt idx="4">
                  <c:v>-0.44173013683842322</c:v>
                </c:pt>
                <c:pt idx="5">
                  <c:v>-0.42639773806050663</c:v>
                </c:pt>
                <c:pt idx="6">
                  <c:v>-0.42895245939724708</c:v>
                </c:pt>
                <c:pt idx="7">
                  <c:v>-0.45328278380600723</c:v>
                </c:pt>
                <c:pt idx="8">
                  <c:v>-0.45777188236209365</c:v>
                </c:pt>
                <c:pt idx="9">
                  <c:v>-0.4670218805603441</c:v>
                </c:pt>
                <c:pt idx="10">
                  <c:v>-0.43436831015779986</c:v>
                </c:pt>
                <c:pt idx="11">
                  <c:v>-0.40803037747571524</c:v>
                </c:pt>
                <c:pt idx="12">
                  <c:v>-0.40537312296479439</c:v>
                </c:pt>
                <c:pt idx="13">
                  <c:v>-0.4024042069645371</c:v>
                </c:pt>
                <c:pt idx="14">
                  <c:v>-0.41005162013159852</c:v>
                </c:pt>
                <c:pt idx="15">
                  <c:v>-0.39417799447970819</c:v>
                </c:pt>
                <c:pt idx="16">
                  <c:v>-0.41022615904539284</c:v>
                </c:pt>
                <c:pt idx="17">
                  <c:v>-0.41262236100667538</c:v>
                </c:pt>
                <c:pt idx="18">
                  <c:v>-0.42632249521740911</c:v>
                </c:pt>
                <c:pt idx="19">
                  <c:v>-0.42253340875229545</c:v>
                </c:pt>
                <c:pt idx="20">
                  <c:v>-0.39209378606235312</c:v>
                </c:pt>
                <c:pt idx="21">
                  <c:v>-0.38570024191144436</c:v>
                </c:pt>
                <c:pt idx="22">
                  <c:v>-0.38462184038357755</c:v>
                </c:pt>
                <c:pt idx="23">
                  <c:v>-0.32409324640205972</c:v>
                </c:pt>
                <c:pt idx="24">
                  <c:v>-0.31739960923347627</c:v>
                </c:pt>
                <c:pt idx="25">
                  <c:v>-0.31673102308437057</c:v>
                </c:pt>
                <c:pt idx="26">
                  <c:v>-0.36980663293278426</c:v>
                </c:pt>
                <c:pt idx="27">
                  <c:v>-0.45713229221959339</c:v>
                </c:pt>
                <c:pt idx="28">
                  <c:v>-0.47502795655461749</c:v>
                </c:pt>
                <c:pt idx="29">
                  <c:v>-0.47266283337754134</c:v>
                </c:pt>
                <c:pt idx="30">
                  <c:v>-0.47621502436777602</c:v>
                </c:pt>
                <c:pt idx="31">
                  <c:v>-0.44322979446775218</c:v>
                </c:pt>
                <c:pt idx="32">
                  <c:v>-0.44526521414678233</c:v>
                </c:pt>
                <c:pt idx="33">
                  <c:v>-0.40732924046710578</c:v>
                </c:pt>
                <c:pt idx="34">
                  <c:v>-0.40672631047484537</c:v>
                </c:pt>
                <c:pt idx="35">
                  <c:v>-0.40315198871532953</c:v>
                </c:pt>
                <c:pt idx="36">
                  <c:v>-0.41862946312832489</c:v>
                </c:pt>
                <c:pt idx="37">
                  <c:v>-0.3940633638435494</c:v>
                </c:pt>
                <c:pt idx="38">
                  <c:v>-0.42722732225466009</c:v>
                </c:pt>
                <c:pt idx="39">
                  <c:v>-0.30708479598362182</c:v>
                </c:pt>
                <c:pt idx="40">
                  <c:v>-0.32730389478161909</c:v>
                </c:pt>
                <c:pt idx="41">
                  <c:v>-0.32050425744369276</c:v>
                </c:pt>
                <c:pt idx="42">
                  <c:v>-0.30348580021048421</c:v>
                </c:pt>
                <c:pt idx="43">
                  <c:v>-0.30075566687171368</c:v>
                </c:pt>
                <c:pt idx="44">
                  <c:v>-0.29544129562546456</c:v>
                </c:pt>
                <c:pt idx="45">
                  <c:v>-0.27392563682347992</c:v>
                </c:pt>
                <c:pt idx="46">
                  <c:v>-0.25653629739304279</c:v>
                </c:pt>
                <c:pt idx="47">
                  <c:v>-0.25107904988652113</c:v>
                </c:pt>
                <c:pt idx="48">
                  <c:v>-0.24850811707513548</c:v>
                </c:pt>
                <c:pt idx="49">
                  <c:v>-0.26225920018861454</c:v>
                </c:pt>
                <c:pt idx="50">
                  <c:v>-0.2473886231478539</c:v>
                </c:pt>
                <c:pt idx="51">
                  <c:v>-0.28474476121628073</c:v>
                </c:pt>
                <c:pt idx="52">
                  <c:v>-0.29885325252325506</c:v>
                </c:pt>
                <c:pt idx="53">
                  <c:v>-0.29062791180780762</c:v>
                </c:pt>
                <c:pt idx="54">
                  <c:v>-0.27730848380690432</c:v>
                </c:pt>
                <c:pt idx="55">
                  <c:v>-0.2750113378058841</c:v>
                </c:pt>
                <c:pt idx="56">
                  <c:v>-0.26345647641661429</c:v>
                </c:pt>
                <c:pt idx="57">
                  <c:v>-0.28505276268602531</c:v>
                </c:pt>
                <c:pt idx="58">
                  <c:v>-0.291816713307121</c:v>
                </c:pt>
                <c:pt idx="59">
                  <c:v>-0.30093413262772911</c:v>
                </c:pt>
                <c:pt idx="60">
                  <c:v>-0.29566449385744015</c:v>
                </c:pt>
                <c:pt idx="61">
                  <c:v>-0.29360612773278699</c:v>
                </c:pt>
                <c:pt idx="62">
                  <c:v>-0.25546339654481842</c:v>
                </c:pt>
                <c:pt idx="63">
                  <c:v>-0.26404792739023597</c:v>
                </c:pt>
                <c:pt idx="64">
                  <c:v>-0.2663426023389403</c:v>
                </c:pt>
                <c:pt idx="65">
                  <c:v>-0.27486683418998975</c:v>
                </c:pt>
                <c:pt idx="66">
                  <c:v>-0.29656575870583124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4D7-4C9D-A63A-619A98F06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31520"/>
        <c:axId val="440733056"/>
      </c:lineChart>
      <c:dateAx>
        <c:axId val="44073152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40733056"/>
        <c:crosses val="autoZero"/>
        <c:auto val="1"/>
        <c:lblOffset val="100"/>
        <c:baseTimeUnit val="days"/>
        <c:majorUnit val="1"/>
      </c:dateAx>
      <c:valAx>
        <c:axId val="4407330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40731520"/>
        <c:crosses val="autoZero"/>
        <c:crossBetween val="between"/>
      </c:valAx>
      <c:valAx>
        <c:axId val="440738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40740480"/>
        <c:crosses val="max"/>
        <c:crossBetween val="between"/>
      </c:valAx>
      <c:dateAx>
        <c:axId val="440740480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407389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07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102"/>
        </c:manualLayout>
      </c:layout>
      <c:areaChart>
        <c:grouping val="standard"/>
        <c:varyColors val="0"/>
        <c:ser>
          <c:idx val="2"/>
          <c:order val="1"/>
          <c:tx>
            <c:strRef>
              <c:f>Main!$CC$52</c:f>
              <c:strCache>
                <c:ptCount val="1"/>
                <c:pt idx="0">
                  <c:v>USDADXY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Main!$CC$54:$CC$120</c:f>
              <c:numCache>
                <c:formatCode>General</c:formatCode>
                <c:ptCount val="67"/>
                <c:pt idx="0">
                  <c:v>105.63</c:v>
                </c:pt>
                <c:pt idx="1">
                  <c:v>105.61</c:v>
                </c:pt>
                <c:pt idx="2">
                  <c:v>105.17</c:v>
                </c:pt>
                <c:pt idx="3">
                  <c:v>105.34</c:v>
                </c:pt>
                <c:pt idx="4">
                  <c:v>105.12</c:v>
                </c:pt>
                <c:pt idx="5">
                  <c:v>105.66</c:v>
                </c:pt>
                <c:pt idx="6">
                  <c:v>105.81</c:v>
                </c:pt>
                <c:pt idx="7">
                  <c:v>105.61</c:v>
                </c:pt>
                <c:pt idx="8">
                  <c:v>105.63</c:v>
                </c:pt>
                <c:pt idx="9">
                  <c:v>105.45</c:v>
                </c:pt>
                <c:pt idx="10">
                  <c:v>106.1</c:v>
                </c:pt>
                <c:pt idx="11">
                  <c:v>105.54</c:v>
                </c:pt>
                <c:pt idx="12">
                  <c:v>105.47</c:v>
                </c:pt>
                <c:pt idx="13">
                  <c:v>105.82</c:v>
                </c:pt>
                <c:pt idx="14">
                  <c:v>105.59</c:v>
                </c:pt>
                <c:pt idx="15">
                  <c:v>106.12</c:v>
                </c:pt>
                <c:pt idx="16">
                  <c:v>106.38</c:v>
                </c:pt>
                <c:pt idx="17">
                  <c:v>106.41</c:v>
                </c:pt>
                <c:pt idx="18">
                  <c:v>106.42</c:v>
                </c:pt>
                <c:pt idx="19">
                  <c:v>106.55</c:v>
                </c:pt>
                <c:pt idx="20">
                  <c:v>106.23</c:v>
                </c:pt>
                <c:pt idx="21">
                  <c:v>107.05</c:v>
                </c:pt>
                <c:pt idx="22">
                  <c:v>107.18</c:v>
                </c:pt>
                <c:pt idx="23">
                  <c:v>106.94</c:v>
                </c:pt>
                <c:pt idx="24">
                  <c:v>106.78</c:v>
                </c:pt>
                <c:pt idx="25">
                  <c:v>106.85</c:v>
                </c:pt>
                <c:pt idx="26">
                  <c:v>106.79</c:v>
                </c:pt>
                <c:pt idx="27">
                  <c:v>106.8</c:v>
                </c:pt>
                <c:pt idx="28">
                  <c:v>107.11</c:v>
                </c:pt>
                <c:pt idx="29">
                  <c:v>106.94</c:v>
                </c:pt>
                <c:pt idx="30">
                  <c:v>106.99</c:v>
                </c:pt>
                <c:pt idx="31">
                  <c:v>107.58</c:v>
                </c:pt>
                <c:pt idx="32">
                  <c:v>107.95</c:v>
                </c:pt>
                <c:pt idx="33">
                  <c:v>108.2</c:v>
                </c:pt>
                <c:pt idx="34">
                  <c:v>108.39</c:v>
                </c:pt>
                <c:pt idx="35">
                  <c:v>108.45</c:v>
                </c:pt>
                <c:pt idx="36">
                  <c:v>108.48</c:v>
                </c:pt>
                <c:pt idx="37">
                  <c:v>108.87</c:v>
                </c:pt>
                <c:pt idx="38">
                  <c:v>108.87</c:v>
                </c:pt>
                <c:pt idx="39">
                  <c:v>109.28</c:v>
                </c:pt>
                <c:pt idx="40">
                  <c:v>109.74</c:v>
                </c:pt>
                <c:pt idx="41">
                  <c:v>109.65</c:v>
                </c:pt>
                <c:pt idx="42">
                  <c:v>109.8</c:v>
                </c:pt>
                <c:pt idx="43">
                  <c:v>109.84</c:v>
                </c:pt>
                <c:pt idx="44">
                  <c:v>109.95</c:v>
                </c:pt>
                <c:pt idx="45">
                  <c:v>110.26</c:v>
                </c:pt>
                <c:pt idx="46">
                  <c:v>109.98</c:v>
                </c:pt>
                <c:pt idx="47">
                  <c:v>109.96</c:v>
                </c:pt>
                <c:pt idx="48">
                  <c:v>109.88</c:v>
                </c:pt>
                <c:pt idx="49">
                  <c:v>109.73</c:v>
                </c:pt>
                <c:pt idx="50">
                  <c:v>109.64</c:v>
                </c:pt>
                <c:pt idx="51">
                  <c:v>109.36</c:v>
                </c:pt>
                <c:pt idx="52">
                  <c:v>109.8</c:v>
                </c:pt>
                <c:pt idx="53">
                  <c:v>109.73</c:v>
                </c:pt>
                <c:pt idx="54">
                  <c:v>109.73</c:v>
                </c:pt>
                <c:pt idx="55">
                  <c:v>109.68</c:v>
                </c:pt>
                <c:pt idx="56">
                  <c:v>109.98</c:v>
                </c:pt>
                <c:pt idx="57">
                  <c:v>109.65</c:v>
                </c:pt>
                <c:pt idx="58">
                  <c:v>109.76</c:v>
                </c:pt>
                <c:pt idx="59">
                  <c:v>109.86</c:v>
                </c:pt>
                <c:pt idx="60">
                  <c:v>110.05</c:v>
                </c:pt>
                <c:pt idx="61">
                  <c:v>109.93</c:v>
                </c:pt>
                <c:pt idx="62">
                  <c:v>110.35</c:v>
                </c:pt>
                <c:pt idx="63">
                  <c:v>110.34</c:v>
                </c:pt>
                <c:pt idx="64">
                  <c:v>110.43</c:v>
                </c:pt>
                <c:pt idx="65">
                  <c:v>109.81</c:v>
                </c:pt>
                <c:pt idx="66">
                  <c:v>110.02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6A-4094-A50C-B1E3B0009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858816"/>
        <c:axId val="433857280"/>
      </c:areaChart>
      <c:lineChart>
        <c:grouping val="standard"/>
        <c:varyColors val="0"/>
        <c:ser>
          <c:idx val="0"/>
          <c:order val="0"/>
          <c:tx>
            <c:strRef>
              <c:f>Main!$AS$52</c:f>
              <c:strCache>
                <c:ptCount val="1"/>
                <c:pt idx="0">
                  <c:v>Corr: USDADXY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Main!$AS$54:$AS$120</c:f>
              <c:numCache>
                <c:formatCode>General</c:formatCode>
                <c:ptCount val="67"/>
                <c:pt idx="0">
                  <c:v>0.51289726774843292</c:v>
                </c:pt>
                <c:pt idx="1">
                  <c:v>0.51530062356799977</c:v>
                </c:pt>
                <c:pt idx="2">
                  <c:v>0.49371032237014306</c:v>
                </c:pt>
                <c:pt idx="3">
                  <c:v>0.49122336397249067</c:v>
                </c:pt>
                <c:pt idx="4">
                  <c:v>0.50921669848170115</c:v>
                </c:pt>
                <c:pt idx="5">
                  <c:v>0.49773735060105517</c:v>
                </c:pt>
                <c:pt idx="6">
                  <c:v>0.49206452709160103</c:v>
                </c:pt>
                <c:pt idx="7">
                  <c:v>0.50538560618646911</c:v>
                </c:pt>
                <c:pt idx="8">
                  <c:v>0.49941138185970529</c:v>
                </c:pt>
                <c:pt idx="9">
                  <c:v>0.51342256205647463</c:v>
                </c:pt>
                <c:pt idx="10">
                  <c:v>0.48496453722891308</c:v>
                </c:pt>
                <c:pt idx="11">
                  <c:v>0.4632793240662873</c:v>
                </c:pt>
                <c:pt idx="12">
                  <c:v>0.46011880837260305</c:v>
                </c:pt>
                <c:pt idx="13">
                  <c:v>0.44581784820560172</c:v>
                </c:pt>
                <c:pt idx="14">
                  <c:v>0.45867861382988717</c:v>
                </c:pt>
                <c:pt idx="15">
                  <c:v>0.43920283164172191</c:v>
                </c:pt>
                <c:pt idx="16">
                  <c:v>0.45729906601418707</c:v>
                </c:pt>
                <c:pt idx="17">
                  <c:v>0.47404102940706411</c:v>
                </c:pt>
                <c:pt idx="18">
                  <c:v>0.49278853977871184</c:v>
                </c:pt>
                <c:pt idx="19">
                  <c:v>0.49636278114551702</c:v>
                </c:pt>
                <c:pt idx="20">
                  <c:v>0.46082810416214171</c:v>
                </c:pt>
                <c:pt idx="21">
                  <c:v>0.4588143941612195</c:v>
                </c:pt>
                <c:pt idx="22">
                  <c:v>0.45369856508172685</c:v>
                </c:pt>
                <c:pt idx="23">
                  <c:v>0.42261120769016841</c:v>
                </c:pt>
                <c:pt idx="24">
                  <c:v>0.4066539166360903</c:v>
                </c:pt>
                <c:pt idx="25">
                  <c:v>0.40634363469041529</c:v>
                </c:pt>
                <c:pt idx="26">
                  <c:v>0.43055187981750426</c:v>
                </c:pt>
                <c:pt idx="27">
                  <c:v>0.47116293401063342</c:v>
                </c:pt>
                <c:pt idx="28">
                  <c:v>0.47789235523767798</c:v>
                </c:pt>
                <c:pt idx="29">
                  <c:v>0.45734538655296231</c:v>
                </c:pt>
                <c:pt idx="30">
                  <c:v>0.45652008675570832</c:v>
                </c:pt>
                <c:pt idx="31">
                  <c:v>0.4073626603780845</c:v>
                </c:pt>
                <c:pt idx="32">
                  <c:v>0.40491675410326278</c:v>
                </c:pt>
                <c:pt idx="33">
                  <c:v>0.37751556077116832</c:v>
                </c:pt>
                <c:pt idx="34">
                  <c:v>0.38081803699294203</c:v>
                </c:pt>
                <c:pt idx="35">
                  <c:v>0.39682484852522637</c:v>
                </c:pt>
                <c:pt idx="36">
                  <c:v>0.37024118903702319</c:v>
                </c:pt>
                <c:pt idx="37">
                  <c:v>0.32730938406541676</c:v>
                </c:pt>
                <c:pt idx="38">
                  <c:v>0.36258908495890424</c:v>
                </c:pt>
                <c:pt idx="39">
                  <c:v>0.2836050444561673</c:v>
                </c:pt>
                <c:pt idx="40">
                  <c:v>0.30515824189767671</c:v>
                </c:pt>
                <c:pt idx="41">
                  <c:v>0.2892737541168906</c:v>
                </c:pt>
                <c:pt idx="42">
                  <c:v>0.29086397114899615</c:v>
                </c:pt>
                <c:pt idx="43">
                  <c:v>0.29196763680023236</c:v>
                </c:pt>
                <c:pt idx="44">
                  <c:v>0.2883127592793267</c:v>
                </c:pt>
                <c:pt idx="45">
                  <c:v>0.27423238192745353</c:v>
                </c:pt>
                <c:pt idx="46">
                  <c:v>0.26099831352363723</c:v>
                </c:pt>
                <c:pt idx="47">
                  <c:v>0.25727840548245162</c:v>
                </c:pt>
                <c:pt idx="48">
                  <c:v>0.25253303901406199</c:v>
                </c:pt>
                <c:pt idx="49">
                  <c:v>0.27568607564081854</c:v>
                </c:pt>
                <c:pt idx="50">
                  <c:v>0.23397377636104108</c:v>
                </c:pt>
                <c:pt idx="51">
                  <c:v>0.26851554027056662</c:v>
                </c:pt>
                <c:pt idx="52">
                  <c:v>0.28424876604746879</c:v>
                </c:pt>
                <c:pt idx="53">
                  <c:v>0.25383999638549076</c:v>
                </c:pt>
                <c:pt idx="54">
                  <c:v>0.24142400457485699</c:v>
                </c:pt>
                <c:pt idx="55">
                  <c:v>0.2415634589266818</c:v>
                </c:pt>
                <c:pt idx="56">
                  <c:v>0.23986433991016992</c:v>
                </c:pt>
                <c:pt idx="57">
                  <c:v>0.26371656741658694</c:v>
                </c:pt>
                <c:pt idx="58">
                  <c:v>0.28438044986256661</c:v>
                </c:pt>
                <c:pt idx="59">
                  <c:v>0.30075366420464494</c:v>
                </c:pt>
                <c:pt idx="60">
                  <c:v>0.29371361477363156</c:v>
                </c:pt>
                <c:pt idx="61">
                  <c:v>0.28200378439805113</c:v>
                </c:pt>
                <c:pt idx="62">
                  <c:v>0.24053265214486297</c:v>
                </c:pt>
                <c:pt idx="63">
                  <c:v>0.24167168193503522</c:v>
                </c:pt>
                <c:pt idx="64">
                  <c:v>0.24467817955418564</c:v>
                </c:pt>
                <c:pt idx="65">
                  <c:v>0.25242586981725279</c:v>
                </c:pt>
                <c:pt idx="66">
                  <c:v>0.29769375467091425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6A-4094-A50C-B1E3B0009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37568"/>
        <c:axId val="433839104"/>
      </c:lineChart>
      <c:dateAx>
        <c:axId val="43383756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33839104"/>
        <c:crosses val="autoZero"/>
        <c:auto val="1"/>
        <c:lblOffset val="100"/>
        <c:baseTimeUnit val="days"/>
        <c:majorUnit val="1"/>
      </c:dateAx>
      <c:valAx>
        <c:axId val="4338391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3837568"/>
        <c:crosses val="autoZero"/>
        <c:crossBetween val="between"/>
      </c:valAx>
      <c:valAx>
        <c:axId val="43385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3858816"/>
        <c:crosses val="max"/>
        <c:crossBetween val="between"/>
      </c:valAx>
      <c:dateAx>
        <c:axId val="43385881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3385728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10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Main!$N$53</c:f>
              <c:strCache>
                <c:ptCount val="1"/>
                <c:pt idx="0">
                  <c:v>Corr: MXWO0EN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mm/dd/yyyy</c:formatCode>
                <c:ptCount val="32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</c:numCache>
            </c:numRef>
          </c:cat>
          <c:val>
            <c:numRef>
              <c:f>Main!$N$54:$N$85</c:f>
              <c:numCache>
                <c:formatCode>General</c:formatCode>
                <c:ptCount val="32"/>
                <c:pt idx="0">
                  <c:v>0.15957921683487641</c:v>
                </c:pt>
                <c:pt idx="1">
                  <c:v>0.16114398890133788</c:v>
                </c:pt>
                <c:pt idx="2">
                  <c:v>0.14526938761964739</c:v>
                </c:pt>
                <c:pt idx="3">
                  <c:v>0.16408037012899798</c:v>
                </c:pt>
                <c:pt idx="4">
                  <c:v>0.16576775095599169</c:v>
                </c:pt>
                <c:pt idx="5">
                  <c:v>0.15034823921973267</c:v>
                </c:pt>
                <c:pt idx="6">
                  <c:v>0.16328760936730216</c:v>
                </c:pt>
                <c:pt idx="7">
                  <c:v>0.15963563457105417</c:v>
                </c:pt>
                <c:pt idx="8">
                  <c:v>0.18029932607477811</c:v>
                </c:pt>
                <c:pt idx="9">
                  <c:v>0.17890919802374555</c:v>
                </c:pt>
                <c:pt idx="10">
                  <c:v>0.18709090868647871</c:v>
                </c:pt>
                <c:pt idx="11">
                  <c:v>0.1807378652048314</c:v>
                </c:pt>
                <c:pt idx="12">
                  <c:v>0.17982799238050351</c:v>
                </c:pt>
                <c:pt idx="13">
                  <c:v>0.17713378605274965</c:v>
                </c:pt>
                <c:pt idx="14">
                  <c:v>0.16860839527326993</c:v>
                </c:pt>
                <c:pt idx="15">
                  <c:v>0.16129926327923855</c:v>
                </c:pt>
                <c:pt idx="16">
                  <c:v>0.16102810621897382</c:v>
                </c:pt>
                <c:pt idx="17">
                  <c:v>0.14796340766638696</c:v>
                </c:pt>
                <c:pt idx="18">
                  <c:v>0.14157552426811404</c:v>
                </c:pt>
                <c:pt idx="19">
                  <c:v>0.15079591583500287</c:v>
                </c:pt>
                <c:pt idx="20">
                  <c:v>0.15860432122882345</c:v>
                </c:pt>
                <c:pt idx="21">
                  <c:v>0.13842050684713059</c:v>
                </c:pt>
                <c:pt idx="22">
                  <c:v>0.13953439288336963</c:v>
                </c:pt>
                <c:pt idx="23">
                  <c:v>0.10315349693816073</c:v>
                </c:pt>
                <c:pt idx="24">
                  <c:v>8.6525247143945286E-2</c:v>
                </c:pt>
                <c:pt idx="25">
                  <c:v>8.6476614905193011E-2</c:v>
                </c:pt>
                <c:pt idx="26">
                  <c:v>8.9076194937912898E-2</c:v>
                </c:pt>
                <c:pt idx="27">
                  <c:v>0.17382125932053358</c:v>
                </c:pt>
                <c:pt idx="28">
                  <c:v>0.16870815123581354</c:v>
                </c:pt>
                <c:pt idx="29">
                  <c:v>0.1490976597991408</c:v>
                </c:pt>
                <c:pt idx="30">
                  <c:v>0.14874905602976538</c:v>
                </c:pt>
                <c:pt idx="31">
                  <c:v>0.20306435498703335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6D-4057-94A8-B82E330D4EA0}"/>
            </c:ext>
          </c:extLst>
        </c:ser>
        <c:ser>
          <c:idx val="2"/>
          <c:order val="1"/>
          <c:tx>
            <c:strRef>
              <c:f>Main!$M$53</c:f>
              <c:strCache>
                <c:ptCount val="1"/>
                <c:pt idx="0">
                  <c:v>Corr: MXWO0HC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mm/dd/yyyy</c:formatCode>
                <c:ptCount val="32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</c:numCache>
            </c:numRef>
          </c:cat>
          <c:val>
            <c:numRef>
              <c:f>Main!$M$54:$M$85</c:f>
              <c:numCache>
                <c:formatCode>General</c:formatCode>
                <c:ptCount val="32"/>
                <c:pt idx="0">
                  <c:v>0.32464841243568349</c:v>
                </c:pt>
                <c:pt idx="1">
                  <c:v>0.33053741046942653</c:v>
                </c:pt>
                <c:pt idx="2">
                  <c:v>0.32772145330461872</c:v>
                </c:pt>
                <c:pt idx="3">
                  <c:v>0.35021413908577831</c:v>
                </c:pt>
                <c:pt idx="4">
                  <c:v>0.3632735233029481</c:v>
                </c:pt>
                <c:pt idx="5">
                  <c:v>0.37981846472320935</c:v>
                </c:pt>
                <c:pt idx="6">
                  <c:v>0.3810572958090036</c:v>
                </c:pt>
                <c:pt idx="7">
                  <c:v>0.3739836517823073</c:v>
                </c:pt>
                <c:pt idx="8">
                  <c:v>0.36758872276386167</c:v>
                </c:pt>
                <c:pt idx="9">
                  <c:v>0.36017007291376224</c:v>
                </c:pt>
                <c:pt idx="10">
                  <c:v>0.36837216099731168</c:v>
                </c:pt>
                <c:pt idx="11">
                  <c:v>0.35212880864491375</c:v>
                </c:pt>
                <c:pt idx="12">
                  <c:v>0.35363323295137566</c:v>
                </c:pt>
                <c:pt idx="13">
                  <c:v>0.32267417509520846</c:v>
                </c:pt>
                <c:pt idx="14">
                  <c:v>0.3282837931256265</c:v>
                </c:pt>
                <c:pt idx="15">
                  <c:v>0.29640548805825406</c:v>
                </c:pt>
                <c:pt idx="16">
                  <c:v>0.29554107379847916</c:v>
                </c:pt>
                <c:pt idx="17">
                  <c:v>0.28931052875515428</c:v>
                </c:pt>
                <c:pt idx="18">
                  <c:v>0.2860018162427283</c:v>
                </c:pt>
                <c:pt idx="19">
                  <c:v>0.30139846862341257</c:v>
                </c:pt>
                <c:pt idx="20">
                  <c:v>0.2352401913830964</c:v>
                </c:pt>
                <c:pt idx="21">
                  <c:v>0.22221408508749757</c:v>
                </c:pt>
                <c:pt idx="22">
                  <c:v>0.20793552904110418</c:v>
                </c:pt>
                <c:pt idx="23">
                  <c:v>0.17235879196195975</c:v>
                </c:pt>
                <c:pt idx="24">
                  <c:v>0.14308068998238896</c:v>
                </c:pt>
                <c:pt idx="25">
                  <c:v>0.14856543741258682</c:v>
                </c:pt>
                <c:pt idx="26">
                  <c:v>0.14937488613285593</c:v>
                </c:pt>
                <c:pt idx="27">
                  <c:v>0.2326581030683389</c:v>
                </c:pt>
                <c:pt idx="28">
                  <c:v>0.24707122839323445</c:v>
                </c:pt>
                <c:pt idx="29">
                  <c:v>0.20463351335355037</c:v>
                </c:pt>
                <c:pt idx="30">
                  <c:v>0.20582527081719085</c:v>
                </c:pt>
                <c:pt idx="31">
                  <c:v>0.13998608446720229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6D-4057-94A8-B82E330D4EA0}"/>
            </c:ext>
          </c:extLst>
        </c:ser>
        <c:ser>
          <c:idx val="1"/>
          <c:order val="2"/>
          <c:tx>
            <c:strRef>
              <c:f>Main!$L$53</c:f>
              <c:strCache>
                <c:ptCount val="1"/>
                <c:pt idx="0">
                  <c:v>Corr: MXWO0IT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mm/dd/yyyy</c:formatCode>
                <c:ptCount val="32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</c:numCache>
            </c:numRef>
          </c:cat>
          <c:val>
            <c:numRef>
              <c:f>Main!$L$54:$L$85</c:f>
              <c:numCache>
                <c:formatCode>General</c:formatCode>
                <c:ptCount val="32"/>
                <c:pt idx="0">
                  <c:v>0.50575229102358921</c:v>
                </c:pt>
                <c:pt idx="1">
                  <c:v>0.50626341156693933</c:v>
                </c:pt>
                <c:pt idx="2">
                  <c:v>0.50784247153810991</c:v>
                </c:pt>
                <c:pt idx="3">
                  <c:v>0.49789224992583214</c:v>
                </c:pt>
                <c:pt idx="4">
                  <c:v>0.49932140615906573</c:v>
                </c:pt>
                <c:pt idx="5">
                  <c:v>0.57386595764154402</c:v>
                </c:pt>
                <c:pt idx="6">
                  <c:v>0.57953810180014131</c:v>
                </c:pt>
                <c:pt idx="7">
                  <c:v>0.58544199347790116</c:v>
                </c:pt>
                <c:pt idx="8">
                  <c:v>0.57385648327467853</c:v>
                </c:pt>
                <c:pt idx="9">
                  <c:v>0.56064683339927923</c:v>
                </c:pt>
                <c:pt idx="10">
                  <c:v>0.55326439644185443</c:v>
                </c:pt>
                <c:pt idx="11">
                  <c:v>0.53957377875212253</c:v>
                </c:pt>
                <c:pt idx="12">
                  <c:v>0.53449692274951044</c:v>
                </c:pt>
                <c:pt idx="13">
                  <c:v>0.526910970283198</c:v>
                </c:pt>
                <c:pt idx="14">
                  <c:v>0.51878003063833011</c:v>
                </c:pt>
                <c:pt idx="15">
                  <c:v>0.46403220612379875</c:v>
                </c:pt>
                <c:pt idx="16">
                  <c:v>0.47033157114041196</c:v>
                </c:pt>
                <c:pt idx="17">
                  <c:v>0.43653593891532128</c:v>
                </c:pt>
                <c:pt idx="18">
                  <c:v>0.44517013312397469</c:v>
                </c:pt>
                <c:pt idx="19">
                  <c:v>0.46166463982028699</c:v>
                </c:pt>
                <c:pt idx="20">
                  <c:v>0.39584580173609768</c:v>
                </c:pt>
                <c:pt idx="21">
                  <c:v>0.38893205122503172</c:v>
                </c:pt>
                <c:pt idx="22">
                  <c:v>0.34890324987024568</c:v>
                </c:pt>
                <c:pt idx="23">
                  <c:v>0.32333805763009316</c:v>
                </c:pt>
                <c:pt idx="24">
                  <c:v>0.30868257964907947</c:v>
                </c:pt>
                <c:pt idx="25">
                  <c:v>0.31574520268628925</c:v>
                </c:pt>
                <c:pt idx="26">
                  <c:v>0.31121427955813796</c:v>
                </c:pt>
                <c:pt idx="27">
                  <c:v>0.3414113776226434</c:v>
                </c:pt>
                <c:pt idx="28">
                  <c:v>0.35493761815539526</c:v>
                </c:pt>
                <c:pt idx="29">
                  <c:v>0.3347390367339671</c:v>
                </c:pt>
                <c:pt idx="30">
                  <c:v>0.33492031295032926</c:v>
                </c:pt>
                <c:pt idx="31">
                  <c:v>0.27281184397756714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36D-4057-94A8-B82E330D4EA0}"/>
            </c:ext>
          </c:extLst>
        </c:ser>
        <c:ser>
          <c:idx val="5"/>
          <c:order val="3"/>
          <c:tx>
            <c:strRef>
              <c:f>Main!$P$53</c:f>
              <c:strCache>
                <c:ptCount val="1"/>
                <c:pt idx="0">
                  <c:v>Corr: MXWO0CS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mm/dd/yyyy</c:formatCode>
                <c:ptCount val="32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</c:numCache>
            </c:numRef>
          </c:cat>
          <c:val>
            <c:numRef>
              <c:f>Main!$P$54:$P$85</c:f>
              <c:numCache>
                <c:formatCode>General</c:formatCode>
                <c:ptCount val="32"/>
                <c:pt idx="0">
                  <c:v>5.2255241191117123E-3</c:v>
                </c:pt>
                <c:pt idx="1">
                  <c:v>1.3021852906545844E-2</c:v>
                </c:pt>
                <c:pt idx="2">
                  <c:v>3.8754514546804585E-2</c:v>
                </c:pt>
                <c:pt idx="3">
                  <c:v>4.4211931070809139E-2</c:v>
                </c:pt>
                <c:pt idx="4">
                  <c:v>6.2757816973907907E-2</c:v>
                </c:pt>
                <c:pt idx="5">
                  <c:v>8.055699634285779E-2</c:v>
                </c:pt>
                <c:pt idx="6">
                  <c:v>8.5304278025958621E-2</c:v>
                </c:pt>
                <c:pt idx="7">
                  <c:v>6.7580478658451945E-2</c:v>
                </c:pt>
                <c:pt idx="8">
                  <c:v>5.1307017346478655E-2</c:v>
                </c:pt>
                <c:pt idx="9">
                  <c:v>5.5342639519874032E-2</c:v>
                </c:pt>
                <c:pt idx="10">
                  <c:v>7.1926001713252669E-2</c:v>
                </c:pt>
                <c:pt idx="11">
                  <c:v>7.2858304411765357E-2</c:v>
                </c:pt>
                <c:pt idx="12">
                  <c:v>6.7604079856053462E-2</c:v>
                </c:pt>
                <c:pt idx="13">
                  <c:v>3.9358878065591706E-2</c:v>
                </c:pt>
                <c:pt idx="14">
                  <c:v>5.4084689710510427E-2</c:v>
                </c:pt>
                <c:pt idx="15">
                  <c:v>3.7363758893585147E-2</c:v>
                </c:pt>
                <c:pt idx="16">
                  <c:v>3.880162890264853E-2</c:v>
                </c:pt>
                <c:pt idx="17">
                  <c:v>3.622699483973553E-2</c:v>
                </c:pt>
                <c:pt idx="18">
                  <c:v>5.8806461193251607E-2</c:v>
                </c:pt>
                <c:pt idx="19">
                  <c:v>9.388872689343794E-2</c:v>
                </c:pt>
                <c:pt idx="20">
                  <c:v>1.5649819979919356E-2</c:v>
                </c:pt>
                <c:pt idx="21">
                  <c:v>7.2393888515173022E-3</c:v>
                </c:pt>
                <c:pt idx="22">
                  <c:v>1.0565860477377119E-2</c:v>
                </c:pt>
                <c:pt idx="23">
                  <c:v>9.6740351566176469E-3</c:v>
                </c:pt>
                <c:pt idx="24">
                  <c:v>-9.5481249927996739E-3</c:v>
                </c:pt>
                <c:pt idx="25">
                  <c:v>-6.6951652571367037E-3</c:v>
                </c:pt>
                <c:pt idx="26">
                  <c:v>4.8317871846663895E-3</c:v>
                </c:pt>
                <c:pt idx="27">
                  <c:v>4.3627289371869812E-2</c:v>
                </c:pt>
                <c:pt idx="28">
                  <c:v>4.0523141016944333E-2</c:v>
                </c:pt>
                <c:pt idx="29">
                  <c:v>1.6668229282176584E-2</c:v>
                </c:pt>
                <c:pt idx="30">
                  <c:v>1.8313193050207344E-2</c:v>
                </c:pt>
                <c:pt idx="31">
                  <c:v>-2.414985697765255E-2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36D-4057-94A8-B82E330D4EA0}"/>
            </c:ext>
          </c:extLst>
        </c:ser>
        <c:ser>
          <c:idx val="4"/>
          <c:order val="4"/>
          <c:tx>
            <c:strRef>
              <c:f>Main!$O$53</c:f>
              <c:strCache>
                <c:ptCount val="1"/>
                <c:pt idx="0">
                  <c:v>Corr: MXWO0FN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mm/dd/yyyy</c:formatCode>
                <c:ptCount val="32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</c:numCache>
            </c:numRef>
          </c:cat>
          <c:val>
            <c:numRef>
              <c:f>Main!$O$54:$O$85</c:f>
              <c:numCache>
                <c:formatCode>General</c:formatCode>
                <c:ptCount val="32"/>
                <c:pt idx="0">
                  <c:v>0.39976922361539913</c:v>
                </c:pt>
                <c:pt idx="1">
                  <c:v>0.39476701523710006</c:v>
                </c:pt>
                <c:pt idx="2">
                  <c:v>0.38654365226445059</c:v>
                </c:pt>
                <c:pt idx="3">
                  <c:v>0.38062665109161942</c:v>
                </c:pt>
                <c:pt idx="4">
                  <c:v>0.39115905371524551</c:v>
                </c:pt>
                <c:pt idx="5">
                  <c:v>0.3869053420486438</c:v>
                </c:pt>
                <c:pt idx="6">
                  <c:v>0.39141298245018391</c:v>
                </c:pt>
                <c:pt idx="7">
                  <c:v>0.38953357146084816</c:v>
                </c:pt>
                <c:pt idx="8">
                  <c:v>0.4102989156182002</c:v>
                </c:pt>
                <c:pt idx="9">
                  <c:v>0.41471183895970304</c:v>
                </c:pt>
                <c:pt idx="10">
                  <c:v>0.424307994273325</c:v>
                </c:pt>
                <c:pt idx="11">
                  <c:v>0.43305310552642362</c:v>
                </c:pt>
                <c:pt idx="12">
                  <c:v>0.43565713060319672</c:v>
                </c:pt>
                <c:pt idx="13">
                  <c:v>0.45776413650860104</c:v>
                </c:pt>
                <c:pt idx="14">
                  <c:v>0.46085961386949714</c:v>
                </c:pt>
                <c:pt idx="15">
                  <c:v>0.45109444083378014</c:v>
                </c:pt>
                <c:pt idx="16">
                  <c:v>0.45661860547809596</c:v>
                </c:pt>
                <c:pt idx="17">
                  <c:v>0.45941508815443621</c:v>
                </c:pt>
                <c:pt idx="18">
                  <c:v>0.45759173857156465</c:v>
                </c:pt>
                <c:pt idx="19">
                  <c:v>0.45890572163871191</c:v>
                </c:pt>
                <c:pt idx="20">
                  <c:v>0.47338192276420044</c:v>
                </c:pt>
                <c:pt idx="21">
                  <c:v>0.46654551612444906</c:v>
                </c:pt>
                <c:pt idx="22">
                  <c:v>0.46007900042391692</c:v>
                </c:pt>
                <c:pt idx="23">
                  <c:v>0.40770776810321135</c:v>
                </c:pt>
                <c:pt idx="24">
                  <c:v>0.40096503685642793</c:v>
                </c:pt>
                <c:pt idx="25">
                  <c:v>0.39893010242818883</c:v>
                </c:pt>
                <c:pt idx="26">
                  <c:v>0.40709795305040247</c:v>
                </c:pt>
                <c:pt idx="27">
                  <c:v>0.45026686547479855</c:v>
                </c:pt>
                <c:pt idx="28">
                  <c:v>0.45954089385927527</c:v>
                </c:pt>
                <c:pt idx="29">
                  <c:v>0.43049920006116554</c:v>
                </c:pt>
                <c:pt idx="30">
                  <c:v>0.42475120305854297</c:v>
                </c:pt>
                <c:pt idx="31">
                  <c:v>0.38624650685679923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36D-4057-94A8-B82E330D4EA0}"/>
            </c:ext>
          </c:extLst>
        </c:ser>
        <c:ser>
          <c:idx val="0"/>
          <c:order val="5"/>
          <c:tx>
            <c:strRef>
              <c:f>Main!$K$53</c:f>
              <c:strCache>
                <c:ptCount val="1"/>
                <c:pt idx="0">
                  <c:v>Corr: MXCN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mm/dd/yyyy</c:formatCode>
                <c:ptCount val="32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</c:numCache>
            </c:numRef>
          </c:cat>
          <c:val>
            <c:numRef>
              <c:f>Main!$K$54:$K$85</c:f>
              <c:numCache>
                <c:formatCode>General</c:formatCode>
                <c:ptCount val="32"/>
                <c:pt idx="0">
                  <c:v>0.9280092732429257</c:v>
                </c:pt>
                <c:pt idx="1">
                  <c:v>0.92829474487463559</c:v>
                </c:pt>
                <c:pt idx="2">
                  <c:v>0.92381170472349661</c:v>
                </c:pt>
                <c:pt idx="3">
                  <c:v>0.92665680764225022</c:v>
                </c:pt>
                <c:pt idx="4">
                  <c:v>0.92808783960248797</c:v>
                </c:pt>
                <c:pt idx="5">
                  <c:v>0.92605475701022877</c:v>
                </c:pt>
                <c:pt idx="6">
                  <c:v>0.92940935508612643</c:v>
                </c:pt>
                <c:pt idx="7">
                  <c:v>0.93121495772756568</c:v>
                </c:pt>
                <c:pt idx="8">
                  <c:v>0.9324923244878095</c:v>
                </c:pt>
                <c:pt idx="9">
                  <c:v>0.93258788967187833</c:v>
                </c:pt>
                <c:pt idx="10">
                  <c:v>0.93147544854839359</c:v>
                </c:pt>
                <c:pt idx="11">
                  <c:v>0.92985078112077657</c:v>
                </c:pt>
                <c:pt idx="12">
                  <c:v>0.94370933047237293</c:v>
                </c:pt>
                <c:pt idx="13">
                  <c:v>0.95024924986107639</c:v>
                </c:pt>
                <c:pt idx="14">
                  <c:v>0.94990075472064561</c:v>
                </c:pt>
                <c:pt idx="15">
                  <c:v>0.94848404243522177</c:v>
                </c:pt>
                <c:pt idx="16">
                  <c:v>0.94976722660004054</c:v>
                </c:pt>
                <c:pt idx="17">
                  <c:v>0.95138560774712733</c:v>
                </c:pt>
                <c:pt idx="18">
                  <c:v>0.95209446709960932</c:v>
                </c:pt>
                <c:pt idx="19">
                  <c:v>0.95340524454534203</c:v>
                </c:pt>
                <c:pt idx="20">
                  <c:v>0.95401404804445433</c:v>
                </c:pt>
                <c:pt idx="21">
                  <c:v>0.95293880939956066</c:v>
                </c:pt>
                <c:pt idx="22">
                  <c:v>0.95236798860221306</c:v>
                </c:pt>
                <c:pt idx="23">
                  <c:v>0.95075558542400895</c:v>
                </c:pt>
                <c:pt idx="24">
                  <c:v>0.95001108453607408</c:v>
                </c:pt>
                <c:pt idx="25">
                  <c:v>0.94965295594755217</c:v>
                </c:pt>
                <c:pt idx="26">
                  <c:v>0.94806768825824173</c:v>
                </c:pt>
                <c:pt idx="27">
                  <c:v>0.94938731030912438</c:v>
                </c:pt>
                <c:pt idx="28">
                  <c:v>0.9519421659582632</c:v>
                </c:pt>
                <c:pt idx="29">
                  <c:v>0.94852703147797979</c:v>
                </c:pt>
                <c:pt idx="30">
                  <c:v>0.94861009841647259</c:v>
                </c:pt>
                <c:pt idx="31">
                  <c:v>0.94282812623415002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36D-4057-94A8-B82E330D4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438016"/>
        <c:axId val="382456192"/>
      </c:lineChart>
      <c:dateAx>
        <c:axId val="382438016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82456192"/>
        <c:crosses val="autoZero"/>
        <c:auto val="1"/>
        <c:lblOffset val="100"/>
        <c:baseTimeUnit val="days"/>
      </c:dateAx>
      <c:valAx>
        <c:axId val="38245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824380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22"/>
          <c:h val="0.74333545216935226"/>
        </c:manualLayout>
      </c:layout>
      <c:areaChart>
        <c:grouping val="standard"/>
        <c:varyColors val="0"/>
        <c:ser>
          <c:idx val="2"/>
          <c:order val="1"/>
          <c:tx>
            <c:strRef>
              <c:f>Main!$AY$52</c:f>
              <c:strCache>
                <c:ptCount val="1"/>
                <c:pt idx="0">
                  <c:v>MSCI China Financials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Main!$AY$54:$AY$120</c:f>
              <c:numCache>
                <c:formatCode>General</c:formatCode>
                <c:ptCount val="67"/>
                <c:pt idx="0">
                  <c:v>122.7389</c:v>
                </c:pt>
                <c:pt idx="1">
                  <c:v>122.4431</c:v>
                </c:pt>
                <c:pt idx="2">
                  <c:v>121.8623</c:v>
                </c:pt>
                <c:pt idx="3">
                  <c:v>121.8974</c:v>
                </c:pt>
                <c:pt idx="4">
                  <c:v>121.52719999999999</c:v>
                </c:pt>
                <c:pt idx="5">
                  <c:v>122.3434</c:v>
                </c:pt>
                <c:pt idx="6">
                  <c:v>122.56829999999999</c:v>
                </c:pt>
                <c:pt idx="7">
                  <c:v>123.0043</c:v>
                </c:pt>
                <c:pt idx="8">
                  <c:v>122.69459999999999</c:v>
                </c:pt>
                <c:pt idx="9">
                  <c:v>122.27970000000001</c:v>
                </c:pt>
                <c:pt idx="10">
                  <c:v>122.09050000000001</c:v>
                </c:pt>
                <c:pt idx="11">
                  <c:v>122.1888</c:v>
                </c:pt>
                <c:pt idx="12">
                  <c:v>121.2681</c:v>
                </c:pt>
                <c:pt idx="13">
                  <c:v>120.2067</c:v>
                </c:pt>
                <c:pt idx="14">
                  <c:v>119.6922</c:v>
                </c:pt>
                <c:pt idx="15">
                  <c:v>120.68210000000001</c:v>
                </c:pt>
                <c:pt idx="16">
                  <c:v>119.9157</c:v>
                </c:pt>
                <c:pt idx="17">
                  <c:v>119.8305</c:v>
                </c:pt>
                <c:pt idx="18">
                  <c:v>118.59050000000001</c:v>
                </c:pt>
                <c:pt idx="19">
                  <c:v>118.9188</c:v>
                </c:pt>
                <c:pt idx="20">
                  <c:v>118.7585</c:v>
                </c:pt>
                <c:pt idx="21">
                  <c:v>119.7487</c:v>
                </c:pt>
                <c:pt idx="22">
                  <c:v>120.2107</c:v>
                </c:pt>
                <c:pt idx="23">
                  <c:v>118.3561</c:v>
                </c:pt>
                <c:pt idx="24">
                  <c:v>117.7226</c:v>
                </c:pt>
                <c:pt idx="25">
                  <c:v>117.23569999999999</c:v>
                </c:pt>
                <c:pt idx="26">
                  <c:v>117.2041</c:v>
                </c:pt>
                <c:pt idx="27">
                  <c:v>117.3173</c:v>
                </c:pt>
                <c:pt idx="28">
                  <c:v>117.6482</c:v>
                </c:pt>
                <c:pt idx="29">
                  <c:v>117.1018</c:v>
                </c:pt>
                <c:pt idx="30">
                  <c:v>116.7861</c:v>
                </c:pt>
                <c:pt idx="31">
                  <c:v>117.89660000000001</c:v>
                </c:pt>
                <c:pt idx="32">
                  <c:v>118.0772</c:v>
                </c:pt>
                <c:pt idx="33">
                  <c:v>119.5157</c:v>
                </c:pt>
                <c:pt idx="34">
                  <c:v>119.2589</c:v>
                </c:pt>
                <c:pt idx="35">
                  <c:v>119.81619999999999</c:v>
                </c:pt>
                <c:pt idx="36">
                  <c:v>119.6502</c:v>
                </c:pt>
                <c:pt idx="37">
                  <c:v>120.277</c:v>
                </c:pt>
                <c:pt idx="38">
                  <c:v>120.5964</c:v>
                </c:pt>
                <c:pt idx="39">
                  <c:v>121.42789999999999</c:v>
                </c:pt>
                <c:pt idx="40">
                  <c:v>122.2381</c:v>
                </c:pt>
                <c:pt idx="41">
                  <c:v>122.66459999999999</c:v>
                </c:pt>
                <c:pt idx="42">
                  <c:v>122.9883</c:v>
                </c:pt>
                <c:pt idx="43">
                  <c:v>122.6032</c:v>
                </c:pt>
                <c:pt idx="44">
                  <c:v>122.9199</c:v>
                </c:pt>
                <c:pt idx="45">
                  <c:v>122.535</c:v>
                </c:pt>
                <c:pt idx="46">
                  <c:v>120.9569</c:v>
                </c:pt>
                <c:pt idx="47">
                  <c:v>121.8407</c:v>
                </c:pt>
                <c:pt idx="48">
                  <c:v>121.01130000000001</c:v>
                </c:pt>
                <c:pt idx="49">
                  <c:v>119.93510000000001</c:v>
                </c:pt>
                <c:pt idx="50">
                  <c:v>120.5761</c:v>
                </c:pt>
                <c:pt idx="51">
                  <c:v>119.5607</c:v>
                </c:pt>
                <c:pt idx="52">
                  <c:v>122.9657</c:v>
                </c:pt>
                <c:pt idx="53">
                  <c:v>123.2739</c:v>
                </c:pt>
                <c:pt idx="54">
                  <c:v>123.9572</c:v>
                </c:pt>
                <c:pt idx="55">
                  <c:v>124.79089999999999</c:v>
                </c:pt>
                <c:pt idx="56">
                  <c:v>126.1421</c:v>
                </c:pt>
                <c:pt idx="57">
                  <c:v>125.3802</c:v>
                </c:pt>
                <c:pt idx="58">
                  <c:v>124.99079999999999</c:v>
                </c:pt>
                <c:pt idx="59">
                  <c:v>125.8349</c:v>
                </c:pt>
                <c:pt idx="60">
                  <c:v>125.81</c:v>
                </c:pt>
                <c:pt idx="61">
                  <c:v>126.1991</c:v>
                </c:pt>
                <c:pt idx="62">
                  <c:v>126.6808</c:v>
                </c:pt>
                <c:pt idx="63">
                  <c:v>126.6876</c:v>
                </c:pt>
                <c:pt idx="64">
                  <c:v>126.1966</c:v>
                </c:pt>
                <c:pt idx="65">
                  <c:v>125.5089</c:v>
                </c:pt>
                <c:pt idx="66">
                  <c:v>124.33459999999999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2F-4182-BA79-15BAB00B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491584"/>
        <c:axId val="397490048"/>
      </c:areaChart>
      <c:lineChart>
        <c:grouping val="standard"/>
        <c:varyColors val="0"/>
        <c:ser>
          <c:idx val="0"/>
          <c:order val="0"/>
          <c:tx>
            <c:strRef>
              <c:f>Main!$O$52</c:f>
              <c:strCache>
                <c:ptCount val="1"/>
                <c:pt idx="0">
                  <c:v>Corr: MSCI China Financials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Main!$O$54:$O$120</c:f>
              <c:numCache>
                <c:formatCode>General</c:formatCode>
                <c:ptCount val="67"/>
                <c:pt idx="0">
                  <c:v>0.39976922361539913</c:v>
                </c:pt>
                <c:pt idx="1">
                  <c:v>0.39476701523710006</c:v>
                </c:pt>
                <c:pt idx="2">
                  <c:v>0.38654365226445059</c:v>
                </c:pt>
                <c:pt idx="3">
                  <c:v>0.38062665109161942</c:v>
                </c:pt>
                <c:pt idx="4">
                  <c:v>0.39115905371524551</c:v>
                </c:pt>
                <c:pt idx="5">
                  <c:v>0.3869053420486438</c:v>
                </c:pt>
                <c:pt idx="6">
                  <c:v>0.39141298245018391</c:v>
                </c:pt>
                <c:pt idx="7">
                  <c:v>0.38953357146084816</c:v>
                </c:pt>
                <c:pt idx="8">
                  <c:v>0.4102989156182002</c:v>
                </c:pt>
                <c:pt idx="9">
                  <c:v>0.41471183895970304</c:v>
                </c:pt>
                <c:pt idx="10">
                  <c:v>0.424307994273325</c:v>
                </c:pt>
                <c:pt idx="11">
                  <c:v>0.43305310552642362</c:v>
                </c:pt>
                <c:pt idx="12">
                  <c:v>0.43565713060319672</c:v>
                </c:pt>
                <c:pt idx="13">
                  <c:v>0.45776413650860104</c:v>
                </c:pt>
                <c:pt idx="14">
                  <c:v>0.46085961386949714</c:v>
                </c:pt>
                <c:pt idx="15">
                  <c:v>0.45109444083378014</c:v>
                </c:pt>
                <c:pt idx="16">
                  <c:v>0.45661860547809596</c:v>
                </c:pt>
                <c:pt idx="17">
                  <c:v>0.45941508815443621</c:v>
                </c:pt>
                <c:pt idx="18">
                  <c:v>0.45759173857156465</c:v>
                </c:pt>
                <c:pt idx="19">
                  <c:v>0.45890572163871191</c:v>
                </c:pt>
                <c:pt idx="20">
                  <c:v>0.47338192276420044</c:v>
                </c:pt>
                <c:pt idx="21">
                  <c:v>0.46654551612444906</c:v>
                </c:pt>
                <c:pt idx="22">
                  <c:v>0.46007900042391692</c:v>
                </c:pt>
                <c:pt idx="23">
                  <c:v>0.40770776810321135</c:v>
                </c:pt>
                <c:pt idx="24">
                  <c:v>0.40096503685642793</c:v>
                </c:pt>
                <c:pt idx="25">
                  <c:v>0.39893010242818883</c:v>
                </c:pt>
                <c:pt idx="26">
                  <c:v>0.40709795305040247</c:v>
                </c:pt>
                <c:pt idx="27">
                  <c:v>0.45026686547479855</c:v>
                </c:pt>
                <c:pt idx="28">
                  <c:v>0.45954089385927527</c:v>
                </c:pt>
                <c:pt idx="29">
                  <c:v>0.43049920006116554</c:v>
                </c:pt>
                <c:pt idx="30">
                  <c:v>0.42475120305854297</c:v>
                </c:pt>
                <c:pt idx="31">
                  <c:v>0.38624650685679923</c:v>
                </c:pt>
                <c:pt idx="32">
                  <c:v>0.38707249295411822</c:v>
                </c:pt>
                <c:pt idx="33">
                  <c:v>0.36198418564251461</c:v>
                </c:pt>
                <c:pt idx="34">
                  <c:v>0.36096457296786733</c:v>
                </c:pt>
                <c:pt idx="35">
                  <c:v>0.36370196568577384</c:v>
                </c:pt>
                <c:pt idx="36">
                  <c:v>0.35113977584466916</c:v>
                </c:pt>
                <c:pt idx="37">
                  <c:v>0.34525244554805062</c:v>
                </c:pt>
                <c:pt idx="38">
                  <c:v>0.37607468688373213</c:v>
                </c:pt>
                <c:pt idx="39">
                  <c:v>0.44606501085077888</c:v>
                </c:pt>
                <c:pt idx="40">
                  <c:v>0.47315407627505141</c:v>
                </c:pt>
                <c:pt idx="41">
                  <c:v>0.47048088411810618</c:v>
                </c:pt>
                <c:pt idx="42">
                  <c:v>0.47957976659308288</c:v>
                </c:pt>
                <c:pt idx="43">
                  <c:v>0.47805527861293357</c:v>
                </c:pt>
                <c:pt idx="44">
                  <c:v>0.47814160451892407</c:v>
                </c:pt>
                <c:pt idx="45">
                  <c:v>0.47641147810777712</c:v>
                </c:pt>
                <c:pt idx="46">
                  <c:v>0.47459586126692094</c:v>
                </c:pt>
                <c:pt idx="47">
                  <c:v>0.49190288887626832</c:v>
                </c:pt>
                <c:pt idx="48">
                  <c:v>0.48004339060609774</c:v>
                </c:pt>
                <c:pt idx="49">
                  <c:v>0.50345945941693582</c:v>
                </c:pt>
                <c:pt idx="50">
                  <c:v>0.53133179370317096</c:v>
                </c:pt>
                <c:pt idx="51">
                  <c:v>0.56931901811293872</c:v>
                </c:pt>
                <c:pt idx="52">
                  <c:v>0.5953677733535937</c:v>
                </c:pt>
                <c:pt idx="53">
                  <c:v>0.56412135520503393</c:v>
                </c:pt>
                <c:pt idx="54">
                  <c:v>0.56440862126302194</c:v>
                </c:pt>
                <c:pt idx="55">
                  <c:v>0.55186950745081043</c:v>
                </c:pt>
                <c:pt idx="56">
                  <c:v>0.55057965415350785</c:v>
                </c:pt>
                <c:pt idx="57">
                  <c:v>0.55774180642108118</c:v>
                </c:pt>
                <c:pt idx="58">
                  <c:v>0.5600258653626794</c:v>
                </c:pt>
                <c:pt idx="59">
                  <c:v>0.58035836999746748</c:v>
                </c:pt>
                <c:pt idx="60">
                  <c:v>0.58628240622327976</c:v>
                </c:pt>
                <c:pt idx="61">
                  <c:v>0.58781703524704643</c:v>
                </c:pt>
                <c:pt idx="62">
                  <c:v>0.57947357574476821</c:v>
                </c:pt>
                <c:pt idx="63">
                  <c:v>0.58867055241239907</c:v>
                </c:pt>
                <c:pt idx="64">
                  <c:v>0.58629875188082703</c:v>
                </c:pt>
                <c:pt idx="65">
                  <c:v>0.59366244608367225</c:v>
                </c:pt>
                <c:pt idx="66">
                  <c:v>0.61674203295600671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F2F-4182-BA79-15BAB00B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478528"/>
        <c:axId val="397488512"/>
      </c:lineChart>
      <c:dateAx>
        <c:axId val="39747852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7488512"/>
        <c:crosses val="autoZero"/>
        <c:auto val="1"/>
        <c:lblOffset val="100"/>
        <c:baseTimeUnit val="days"/>
      </c:dateAx>
      <c:valAx>
        <c:axId val="397488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7478528"/>
        <c:crosses val="autoZero"/>
        <c:crossBetween val="between"/>
      </c:valAx>
      <c:valAx>
        <c:axId val="397490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7491584"/>
        <c:crosses val="max"/>
        <c:crossBetween val="between"/>
      </c:valAx>
      <c:dateAx>
        <c:axId val="397491584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9749004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9212610113025428E-2"/>
          <c:y val="2.1904868489747816E-2"/>
          <c:w val="0.85723137219918177"/>
          <c:h val="7.272739106593402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44"/>
          <c:h val="0.74333545216935271"/>
        </c:manualLayout>
      </c:layout>
      <c:areaChart>
        <c:grouping val="standard"/>
        <c:varyColors val="0"/>
        <c:ser>
          <c:idx val="2"/>
          <c:order val="1"/>
          <c:tx>
            <c:strRef>
              <c:f>Main!$AU$52</c:f>
              <c:strCache>
                <c:ptCount val="1"/>
                <c:pt idx="0">
                  <c:v>MSCI China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Main!$AU$54:$AU$120</c:f>
              <c:numCache>
                <c:formatCode>General</c:formatCode>
                <c:ptCount val="67"/>
                <c:pt idx="0">
                  <c:v>82.87</c:v>
                </c:pt>
                <c:pt idx="1">
                  <c:v>82.93</c:v>
                </c:pt>
                <c:pt idx="2">
                  <c:v>81.64</c:v>
                </c:pt>
                <c:pt idx="3">
                  <c:v>81.89</c:v>
                </c:pt>
                <c:pt idx="4">
                  <c:v>82.25</c:v>
                </c:pt>
                <c:pt idx="5">
                  <c:v>83.92</c:v>
                </c:pt>
                <c:pt idx="6">
                  <c:v>84.64</c:v>
                </c:pt>
                <c:pt idx="7">
                  <c:v>85.25</c:v>
                </c:pt>
                <c:pt idx="8">
                  <c:v>86.22</c:v>
                </c:pt>
                <c:pt idx="9">
                  <c:v>86.61</c:v>
                </c:pt>
                <c:pt idx="10">
                  <c:v>87.41</c:v>
                </c:pt>
                <c:pt idx="11">
                  <c:v>86.01</c:v>
                </c:pt>
                <c:pt idx="12">
                  <c:v>84.82</c:v>
                </c:pt>
                <c:pt idx="13">
                  <c:v>84.86</c:v>
                </c:pt>
                <c:pt idx="14">
                  <c:v>84.47</c:v>
                </c:pt>
                <c:pt idx="15">
                  <c:v>85.44</c:v>
                </c:pt>
                <c:pt idx="16">
                  <c:v>85.5</c:v>
                </c:pt>
                <c:pt idx="17">
                  <c:v>86.16</c:v>
                </c:pt>
                <c:pt idx="18">
                  <c:v>86.36</c:v>
                </c:pt>
                <c:pt idx="19">
                  <c:v>86.32</c:v>
                </c:pt>
                <c:pt idx="20">
                  <c:v>85.25</c:v>
                </c:pt>
                <c:pt idx="21">
                  <c:v>86.56</c:v>
                </c:pt>
                <c:pt idx="22">
                  <c:v>86.97</c:v>
                </c:pt>
                <c:pt idx="23">
                  <c:v>85.5</c:v>
                </c:pt>
                <c:pt idx="24">
                  <c:v>84.65</c:v>
                </c:pt>
                <c:pt idx="25">
                  <c:v>84.86</c:v>
                </c:pt>
                <c:pt idx="26">
                  <c:v>86.18</c:v>
                </c:pt>
                <c:pt idx="27">
                  <c:v>87.38</c:v>
                </c:pt>
                <c:pt idx="28">
                  <c:v>87.35</c:v>
                </c:pt>
                <c:pt idx="29">
                  <c:v>85.52</c:v>
                </c:pt>
                <c:pt idx="30">
                  <c:v>85.34</c:v>
                </c:pt>
                <c:pt idx="31">
                  <c:v>87.83</c:v>
                </c:pt>
                <c:pt idx="32">
                  <c:v>88.38</c:v>
                </c:pt>
                <c:pt idx="33">
                  <c:v>90.65</c:v>
                </c:pt>
                <c:pt idx="34">
                  <c:v>90.56</c:v>
                </c:pt>
                <c:pt idx="35">
                  <c:v>91.76</c:v>
                </c:pt>
                <c:pt idx="36">
                  <c:v>91.31</c:v>
                </c:pt>
                <c:pt idx="37">
                  <c:v>94.16</c:v>
                </c:pt>
                <c:pt idx="38">
                  <c:v>94.17</c:v>
                </c:pt>
                <c:pt idx="39">
                  <c:v>94.83</c:v>
                </c:pt>
                <c:pt idx="40">
                  <c:v>95.15</c:v>
                </c:pt>
                <c:pt idx="41">
                  <c:v>96.25</c:v>
                </c:pt>
                <c:pt idx="42">
                  <c:v>95.64</c:v>
                </c:pt>
                <c:pt idx="43">
                  <c:v>95.21</c:v>
                </c:pt>
                <c:pt idx="44">
                  <c:v>96.5</c:v>
                </c:pt>
                <c:pt idx="45">
                  <c:v>96.39</c:v>
                </c:pt>
                <c:pt idx="46">
                  <c:v>95.82</c:v>
                </c:pt>
                <c:pt idx="47">
                  <c:v>95.37</c:v>
                </c:pt>
                <c:pt idx="48">
                  <c:v>93.36</c:v>
                </c:pt>
                <c:pt idx="49">
                  <c:v>92.56</c:v>
                </c:pt>
                <c:pt idx="50">
                  <c:v>91.32</c:v>
                </c:pt>
                <c:pt idx="51">
                  <c:v>92.42</c:v>
                </c:pt>
                <c:pt idx="52">
                  <c:v>93.27</c:v>
                </c:pt>
                <c:pt idx="53">
                  <c:v>92.9</c:v>
                </c:pt>
                <c:pt idx="54">
                  <c:v>93.2</c:v>
                </c:pt>
                <c:pt idx="55">
                  <c:v>92.98</c:v>
                </c:pt>
                <c:pt idx="56">
                  <c:v>93.79</c:v>
                </c:pt>
                <c:pt idx="57">
                  <c:v>93.9</c:v>
                </c:pt>
                <c:pt idx="58">
                  <c:v>93.91</c:v>
                </c:pt>
                <c:pt idx="59">
                  <c:v>94.04</c:v>
                </c:pt>
                <c:pt idx="60">
                  <c:v>94.34</c:v>
                </c:pt>
                <c:pt idx="61">
                  <c:v>94.02</c:v>
                </c:pt>
                <c:pt idx="62">
                  <c:v>95.17</c:v>
                </c:pt>
                <c:pt idx="63">
                  <c:v>93.9</c:v>
                </c:pt>
                <c:pt idx="64">
                  <c:v>93.55</c:v>
                </c:pt>
                <c:pt idx="65">
                  <c:v>92.65</c:v>
                </c:pt>
                <c:pt idx="66">
                  <c:v>92.39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8B-42AF-890A-A9EDD2E19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613696"/>
        <c:axId val="397612160"/>
      </c:areaChart>
      <c:lineChart>
        <c:grouping val="standard"/>
        <c:varyColors val="0"/>
        <c:ser>
          <c:idx val="0"/>
          <c:order val="0"/>
          <c:tx>
            <c:strRef>
              <c:f>Main!$K$52</c:f>
              <c:strCache>
                <c:ptCount val="1"/>
                <c:pt idx="0">
                  <c:v>Corr: MSCI China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Main!$K$54:$K$120</c:f>
              <c:numCache>
                <c:formatCode>General</c:formatCode>
                <c:ptCount val="67"/>
                <c:pt idx="0">
                  <c:v>0.9280092732429257</c:v>
                </c:pt>
                <c:pt idx="1">
                  <c:v>0.92829474487463559</c:v>
                </c:pt>
                <c:pt idx="2">
                  <c:v>0.92381170472349661</c:v>
                </c:pt>
                <c:pt idx="3">
                  <c:v>0.92665680764225022</c:v>
                </c:pt>
                <c:pt idx="4">
                  <c:v>0.92808783960248797</c:v>
                </c:pt>
                <c:pt idx="5">
                  <c:v>0.92605475701022877</c:v>
                </c:pt>
                <c:pt idx="6">
                  <c:v>0.92940935508612643</c:v>
                </c:pt>
                <c:pt idx="7">
                  <c:v>0.93121495772756568</c:v>
                </c:pt>
                <c:pt idx="8">
                  <c:v>0.9324923244878095</c:v>
                </c:pt>
                <c:pt idx="9">
                  <c:v>0.93258788967187833</c:v>
                </c:pt>
                <c:pt idx="10">
                  <c:v>0.93147544854839359</c:v>
                </c:pt>
                <c:pt idx="11">
                  <c:v>0.92985078112077657</c:v>
                </c:pt>
                <c:pt idx="12">
                  <c:v>0.94370933047237293</c:v>
                </c:pt>
                <c:pt idx="13">
                  <c:v>0.95024924986107639</c:v>
                </c:pt>
                <c:pt idx="14">
                  <c:v>0.94990075472064561</c:v>
                </c:pt>
                <c:pt idx="15">
                  <c:v>0.94848404243522177</c:v>
                </c:pt>
                <c:pt idx="16">
                  <c:v>0.94976722660004054</c:v>
                </c:pt>
                <c:pt idx="17">
                  <c:v>0.95138560774712733</c:v>
                </c:pt>
                <c:pt idx="18">
                  <c:v>0.95209446709960932</c:v>
                </c:pt>
                <c:pt idx="19">
                  <c:v>0.95340524454534203</c:v>
                </c:pt>
                <c:pt idx="20">
                  <c:v>0.95401404804445433</c:v>
                </c:pt>
                <c:pt idx="21">
                  <c:v>0.95293880939956066</c:v>
                </c:pt>
                <c:pt idx="22">
                  <c:v>0.95236798860221306</c:v>
                </c:pt>
                <c:pt idx="23">
                  <c:v>0.95075558542400895</c:v>
                </c:pt>
                <c:pt idx="24">
                  <c:v>0.95001108453607408</c:v>
                </c:pt>
                <c:pt idx="25">
                  <c:v>0.94965295594755217</c:v>
                </c:pt>
                <c:pt idx="26">
                  <c:v>0.94806768825824173</c:v>
                </c:pt>
                <c:pt idx="27">
                  <c:v>0.94938731030912438</c:v>
                </c:pt>
                <c:pt idx="28">
                  <c:v>0.9519421659582632</c:v>
                </c:pt>
                <c:pt idx="29">
                  <c:v>0.94852703147797979</c:v>
                </c:pt>
                <c:pt idx="30">
                  <c:v>0.94861009841647259</c:v>
                </c:pt>
                <c:pt idx="31">
                  <c:v>0.94282812623415002</c:v>
                </c:pt>
                <c:pt idx="32">
                  <c:v>0.94274287647454957</c:v>
                </c:pt>
                <c:pt idx="33">
                  <c:v>0.93835099973198632</c:v>
                </c:pt>
                <c:pt idx="34">
                  <c:v>0.93847039174988089</c:v>
                </c:pt>
                <c:pt idx="35">
                  <c:v>0.93656796405222298</c:v>
                </c:pt>
                <c:pt idx="36">
                  <c:v>0.94421683420969837</c:v>
                </c:pt>
                <c:pt idx="37">
                  <c:v>0.93538119392867791</c:v>
                </c:pt>
                <c:pt idx="38">
                  <c:v>0.93746312420317846</c:v>
                </c:pt>
                <c:pt idx="39">
                  <c:v>0.94527408955957559</c:v>
                </c:pt>
                <c:pt idx="40">
                  <c:v>0.94464113550236539</c:v>
                </c:pt>
                <c:pt idx="41">
                  <c:v>0.94417615167382407</c:v>
                </c:pt>
                <c:pt idx="42">
                  <c:v>0.94240806026703072</c:v>
                </c:pt>
                <c:pt idx="43">
                  <c:v>0.94025435302489158</c:v>
                </c:pt>
                <c:pt idx="44">
                  <c:v>0.93947864955488358</c:v>
                </c:pt>
                <c:pt idx="45">
                  <c:v>0.94032988486625302</c:v>
                </c:pt>
                <c:pt idx="46">
                  <c:v>0.93828646501247093</c:v>
                </c:pt>
                <c:pt idx="47">
                  <c:v>0.93864947983525959</c:v>
                </c:pt>
                <c:pt idx="48">
                  <c:v>0.93685502204100879</c:v>
                </c:pt>
                <c:pt idx="49">
                  <c:v>0.94038221612164685</c:v>
                </c:pt>
                <c:pt idx="50">
                  <c:v>0.94041036615850271</c:v>
                </c:pt>
                <c:pt idx="51">
                  <c:v>0.93951590113174166</c:v>
                </c:pt>
                <c:pt idx="52">
                  <c:v>0.93930732717636822</c:v>
                </c:pt>
                <c:pt idx="53">
                  <c:v>0.94204316625748319</c:v>
                </c:pt>
                <c:pt idx="54">
                  <c:v>0.94309062785068132</c:v>
                </c:pt>
                <c:pt idx="55">
                  <c:v>0.94330940813297226</c:v>
                </c:pt>
                <c:pt idx="56">
                  <c:v>0.94142544601426215</c:v>
                </c:pt>
                <c:pt idx="57">
                  <c:v>0.94178864762808034</c:v>
                </c:pt>
                <c:pt idx="58">
                  <c:v>0.95230956098176756</c:v>
                </c:pt>
                <c:pt idx="59">
                  <c:v>0.9560602638747997</c:v>
                </c:pt>
                <c:pt idx="60">
                  <c:v>0.95704973993866471</c:v>
                </c:pt>
                <c:pt idx="61">
                  <c:v>0.95510354216874038</c:v>
                </c:pt>
                <c:pt idx="62">
                  <c:v>0.9525987741048858</c:v>
                </c:pt>
                <c:pt idx="63">
                  <c:v>0.95244005247135466</c:v>
                </c:pt>
                <c:pt idx="64">
                  <c:v>0.95239097685406837</c:v>
                </c:pt>
                <c:pt idx="65">
                  <c:v>0.95289953601797739</c:v>
                </c:pt>
                <c:pt idx="66">
                  <c:v>0.95433387484432397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8B-42AF-890A-A9EDD2E19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531008"/>
        <c:axId val="397532544"/>
      </c:lineChart>
      <c:dateAx>
        <c:axId val="39753100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7532544"/>
        <c:crosses val="autoZero"/>
        <c:auto val="1"/>
        <c:lblOffset val="100"/>
        <c:baseTimeUnit val="days"/>
        <c:majorUnit val="1"/>
      </c:dateAx>
      <c:valAx>
        <c:axId val="3975325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7531008"/>
        <c:crosses val="autoZero"/>
        <c:crossBetween val="between"/>
      </c:valAx>
      <c:valAx>
        <c:axId val="397612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7613696"/>
        <c:crosses val="max"/>
        <c:crossBetween val="between"/>
      </c:valAx>
      <c:dateAx>
        <c:axId val="39761369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976121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308"/>
          <c:h val="6.583909482363618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22"/>
          <c:h val="0.74333545216935493"/>
        </c:manualLayout>
      </c:layout>
      <c:areaChart>
        <c:grouping val="standard"/>
        <c:varyColors val="0"/>
        <c:ser>
          <c:idx val="2"/>
          <c:order val="1"/>
          <c:tx>
            <c:strRef>
              <c:f>Main!$BA$52</c:f>
              <c:strCache>
                <c:ptCount val="1"/>
                <c:pt idx="0">
                  <c:v>MSCI China Consumer Disc.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Main!$BA$54:$BA$120</c:f>
              <c:numCache>
                <c:formatCode>General</c:formatCode>
                <c:ptCount val="67"/>
                <c:pt idx="0">
                  <c:v>257.12</c:v>
                </c:pt>
                <c:pt idx="1">
                  <c:v>257.10000000000002</c:v>
                </c:pt>
                <c:pt idx="2">
                  <c:v>255.34</c:v>
                </c:pt>
                <c:pt idx="3">
                  <c:v>254.67</c:v>
                </c:pt>
                <c:pt idx="4">
                  <c:v>253.81</c:v>
                </c:pt>
                <c:pt idx="5">
                  <c:v>253.56</c:v>
                </c:pt>
                <c:pt idx="6">
                  <c:v>254.63</c:v>
                </c:pt>
                <c:pt idx="7">
                  <c:v>254.26</c:v>
                </c:pt>
                <c:pt idx="8">
                  <c:v>255.53</c:v>
                </c:pt>
                <c:pt idx="9">
                  <c:v>256.13</c:v>
                </c:pt>
                <c:pt idx="10">
                  <c:v>256.63</c:v>
                </c:pt>
                <c:pt idx="11">
                  <c:v>255.84</c:v>
                </c:pt>
                <c:pt idx="12">
                  <c:v>255.59</c:v>
                </c:pt>
                <c:pt idx="13">
                  <c:v>256.39999999999998</c:v>
                </c:pt>
                <c:pt idx="14">
                  <c:v>256.88</c:v>
                </c:pt>
                <c:pt idx="15">
                  <c:v>257.87</c:v>
                </c:pt>
                <c:pt idx="16">
                  <c:v>257.54000000000002</c:v>
                </c:pt>
                <c:pt idx="17">
                  <c:v>256.95</c:v>
                </c:pt>
                <c:pt idx="18">
                  <c:v>256.79000000000002</c:v>
                </c:pt>
                <c:pt idx="19">
                  <c:v>255.53</c:v>
                </c:pt>
                <c:pt idx="20">
                  <c:v>254.08</c:v>
                </c:pt>
                <c:pt idx="21">
                  <c:v>255.59</c:v>
                </c:pt>
                <c:pt idx="22">
                  <c:v>254.99</c:v>
                </c:pt>
                <c:pt idx="23">
                  <c:v>252.34</c:v>
                </c:pt>
                <c:pt idx="24">
                  <c:v>250.4</c:v>
                </c:pt>
                <c:pt idx="25">
                  <c:v>249.3</c:v>
                </c:pt>
                <c:pt idx="26">
                  <c:v>249.51</c:v>
                </c:pt>
                <c:pt idx="27">
                  <c:v>250.24</c:v>
                </c:pt>
                <c:pt idx="28">
                  <c:v>251.6</c:v>
                </c:pt>
                <c:pt idx="29">
                  <c:v>250.64</c:v>
                </c:pt>
                <c:pt idx="30">
                  <c:v>250.16</c:v>
                </c:pt>
                <c:pt idx="31">
                  <c:v>252.56</c:v>
                </c:pt>
                <c:pt idx="32">
                  <c:v>251.73</c:v>
                </c:pt>
                <c:pt idx="33">
                  <c:v>256.64</c:v>
                </c:pt>
                <c:pt idx="34">
                  <c:v>256.8</c:v>
                </c:pt>
                <c:pt idx="35">
                  <c:v>258.64999999999998</c:v>
                </c:pt>
                <c:pt idx="36">
                  <c:v>257.69</c:v>
                </c:pt>
                <c:pt idx="37">
                  <c:v>259.51</c:v>
                </c:pt>
                <c:pt idx="38">
                  <c:v>260.41000000000003</c:v>
                </c:pt>
                <c:pt idx="39">
                  <c:v>260.45999999999998</c:v>
                </c:pt>
                <c:pt idx="40">
                  <c:v>259</c:v>
                </c:pt>
                <c:pt idx="41">
                  <c:v>258.62</c:v>
                </c:pt>
                <c:pt idx="42">
                  <c:v>257.93</c:v>
                </c:pt>
                <c:pt idx="43">
                  <c:v>257</c:v>
                </c:pt>
                <c:pt idx="44">
                  <c:v>256.74</c:v>
                </c:pt>
                <c:pt idx="45">
                  <c:v>256.82</c:v>
                </c:pt>
                <c:pt idx="46">
                  <c:v>254.05</c:v>
                </c:pt>
                <c:pt idx="47">
                  <c:v>253.37</c:v>
                </c:pt>
                <c:pt idx="48">
                  <c:v>250.46</c:v>
                </c:pt>
                <c:pt idx="49">
                  <c:v>249.12</c:v>
                </c:pt>
                <c:pt idx="50">
                  <c:v>249.6</c:v>
                </c:pt>
                <c:pt idx="51">
                  <c:v>248.59</c:v>
                </c:pt>
                <c:pt idx="52">
                  <c:v>250.89</c:v>
                </c:pt>
                <c:pt idx="53">
                  <c:v>251.19</c:v>
                </c:pt>
                <c:pt idx="54">
                  <c:v>251.27</c:v>
                </c:pt>
                <c:pt idx="55">
                  <c:v>251.58</c:v>
                </c:pt>
                <c:pt idx="56">
                  <c:v>251.43</c:v>
                </c:pt>
                <c:pt idx="57">
                  <c:v>252.17</c:v>
                </c:pt>
                <c:pt idx="58">
                  <c:v>251.09</c:v>
                </c:pt>
                <c:pt idx="59">
                  <c:v>251.45</c:v>
                </c:pt>
                <c:pt idx="60">
                  <c:v>251.28</c:v>
                </c:pt>
                <c:pt idx="61">
                  <c:v>250.05</c:v>
                </c:pt>
                <c:pt idx="62">
                  <c:v>251.82</c:v>
                </c:pt>
                <c:pt idx="63">
                  <c:v>251.28</c:v>
                </c:pt>
                <c:pt idx="64">
                  <c:v>250.14</c:v>
                </c:pt>
                <c:pt idx="65">
                  <c:v>249.12</c:v>
                </c:pt>
                <c:pt idx="66">
                  <c:v>248.94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75-43F0-950B-7AB06D68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150272"/>
        <c:axId val="398148736"/>
      </c:areaChart>
      <c:lineChart>
        <c:grouping val="standard"/>
        <c:varyColors val="0"/>
        <c:ser>
          <c:idx val="0"/>
          <c:order val="0"/>
          <c:tx>
            <c:strRef>
              <c:f>Main!$Q$52</c:f>
              <c:strCache>
                <c:ptCount val="1"/>
                <c:pt idx="0">
                  <c:v>Corr: MSCI China Consumer Disc.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Main!$Q$54:$Q$120</c:f>
              <c:numCache>
                <c:formatCode>General</c:formatCode>
                <c:ptCount val="67"/>
                <c:pt idx="0">
                  <c:v>0.62454876060576503</c:v>
                </c:pt>
                <c:pt idx="1">
                  <c:v>0.62693482424522207</c:v>
                </c:pt>
                <c:pt idx="2">
                  <c:v>0.6128381260207908</c:v>
                </c:pt>
                <c:pt idx="3">
                  <c:v>0.61157159644106218</c:v>
                </c:pt>
                <c:pt idx="4">
                  <c:v>0.62333129515353769</c:v>
                </c:pt>
                <c:pt idx="5">
                  <c:v>0.64697207572034621</c:v>
                </c:pt>
                <c:pt idx="6">
                  <c:v>0.65037479093431994</c:v>
                </c:pt>
                <c:pt idx="7">
                  <c:v>0.63766497738170591</c:v>
                </c:pt>
                <c:pt idx="8">
                  <c:v>0.63214885083683625</c:v>
                </c:pt>
                <c:pt idx="9">
                  <c:v>0.61822111084279641</c:v>
                </c:pt>
                <c:pt idx="10">
                  <c:v>0.61844107289494921</c:v>
                </c:pt>
                <c:pt idx="11">
                  <c:v>0.61819501739923832</c:v>
                </c:pt>
                <c:pt idx="12">
                  <c:v>0.61742852999275077</c:v>
                </c:pt>
                <c:pt idx="13">
                  <c:v>0.60434037388749318</c:v>
                </c:pt>
                <c:pt idx="14">
                  <c:v>0.60746396815323689</c:v>
                </c:pt>
                <c:pt idx="15">
                  <c:v>0.56323378176291827</c:v>
                </c:pt>
                <c:pt idx="16">
                  <c:v>0.5566591982503758</c:v>
                </c:pt>
                <c:pt idx="17">
                  <c:v>0.52603943274517573</c:v>
                </c:pt>
                <c:pt idx="18">
                  <c:v>0.52365126988376764</c:v>
                </c:pt>
                <c:pt idx="19">
                  <c:v>0.53407499961150284</c:v>
                </c:pt>
                <c:pt idx="20">
                  <c:v>0.50593898919916702</c:v>
                </c:pt>
                <c:pt idx="21">
                  <c:v>0.49818795516380265</c:v>
                </c:pt>
                <c:pt idx="22">
                  <c:v>0.45554501606501324</c:v>
                </c:pt>
                <c:pt idx="23">
                  <c:v>0.41099133959186113</c:v>
                </c:pt>
                <c:pt idx="24">
                  <c:v>0.3989389585218156</c:v>
                </c:pt>
                <c:pt idx="25">
                  <c:v>0.40289090529794636</c:v>
                </c:pt>
                <c:pt idx="26">
                  <c:v>0.40309082062370316</c:v>
                </c:pt>
                <c:pt idx="27">
                  <c:v>0.43777617472828684</c:v>
                </c:pt>
                <c:pt idx="28">
                  <c:v>0.42880791363954324</c:v>
                </c:pt>
                <c:pt idx="29">
                  <c:v>0.39577329343012146</c:v>
                </c:pt>
                <c:pt idx="30">
                  <c:v>0.38643157719220522</c:v>
                </c:pt>
                <c:pt idx="31">
                  <c:v>0.30196320081084166</c:v>
                </c:pt>
                <c:pt idx="32">
                  <c:v>0.30709518426021604</c:v>
                </c:pt>
                <c:pt idx="33">
                  <c:v>0.24423576318017079</c:v>
                </c:pt>
                <c:pt idx="34">
                  <c:v>0.24551814836852986</c:v>
                </c:pt>
                <c:pt idx="35">
                  <c:v>0.23571822956852814</c:v>
                </c:pt>
                <c:pt idx="36">
                  <c:v>0.29972021048619735</c:v>
                </c:pt>
                <c:pt idx="37">
                  <c:v>0.26304236523628982</c:v>
                </c:pt>
                <c:pt idx="38">
                  <c:v>0.3026493717174602</c:v>
                </c:pt>
                <c:pt idx="39">
                  <c:v>0.39043281229062282</c:v>
                </c:pt>
                <c:pt idx="40">
                  <c:v>0.43189651967287601</c:v>
                </c:pt>
                <c:pt idx="41">
                  <c:v>0.43879632201641461</c:v>
                </c:pt>
                <c:pt idx="42">
                  <c:v>0.43874750426907988</c:v>
                </c:pt>
                <c:pt idx="43">
                  <c:v>0.43482081596354316</c:v>
                </c:pt>
                <c:pt idx="44">
                  <c:v>0.43944478646200624</c:v>
                </c:pt>
                <c:pt idx="45">
                  <c:v>0.43894542204467979</c:v>
                </c:pt>
                <c:pt idx="46">
                  <c:v>0.43477073099898922</c:v>
                </c:pt>
                <c:pt idx="47">
                  <c:v>0.4371882909153233</c:v>
                </c:pt>
                <c:pt idx="48">
                  <c:v>0.41975907430021242</c:v>
                </c:pt>
                <c:pt idx="49">
                  <c:v>0.43496083605357527</c:v>
                </c:pt>
                <c:pt idx="50">
                  <c:v>0.45406419744533705</c:v>
                </c:pt>
                <c:pt idx="51">
                  <c:v>0.47435970514453352</c:v>
                </c:pt>
                <c:pt idx="52">
                  <c:v>0.4807747311595294</c:v>
                </c:pt>
                <c:pt idx="53">
                  <c:v>0.45463006286139057</c:v>
                </c:pt>
                <c:pt idx="54">
                  <c:v>0.45556580342840092</c:v>
                </c:pt>
                <c:pt idx="55">
                  <c:v>0.44205046060531267</c:v>
                </c:pt>
                <c:pt idx="56">
                  <c:v>0.45061543273715055</c:v>
                </c:pt>
                <c:pt idx="57">
                  <c:v>0.465038574101379</c:v>
                </c:pt>
                <c:pt idx="58">
                  <c:v>0.4658607612675324</c:v>
                </c:pt>
                <c:pt idx="59">
                  <c:v>0.47854265948436164</c:v>
                </c:pt>
                <c:pt idx="60">
                  <c:v>0.4814624651915122</c:v>
                </c:pt>
                <c:pt idx="61">
                  <c:v>0.47497215630885464</c:v>
                </c:pt>
                <c:pt idx="62">
                  <c:v>0.46235361829860155</c:v>
                </c:pt>
                <c:pt idx="63">
                  <c:v>0.46449480773386126</c:v>
                </c:pt>
                <c:pt idx="64">
                  <c:v>0.46267988980151203</c:v>
                </c:pt>
                <c:pt idx="65">
                  <c:v>0.47575267510081659</c:v>
                </c:pt>
                <c:pt idx="66">
                  <c:v>0.49767939580212939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475-43F0-950B-7AB06D68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41312"/>
        <c:axId val="398142848"/>
      </c:lineChart>
      <c:dateAx>
        <c:axId val="39814131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98142848"/>
        <c:crosses val="autoZero"/>
        <c:auto val="1"/>
        <c:lblOffset val="100"/>
        <c:baseTimeUnit val="days"/>
        <c:majorUnit val="1"/>
      </c:dateAx>
      <c:valAx>
        <c:axId val="398142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8141312"/>
        <c:crosses val="autoZero"/>
        <c:crossBetween val="between"/>
      </c:valAx>
      <c:valAx>
        <c:axId val="398148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98150272"/>
        <c:crosses val="max"/>
        <c:crossBetween val="between"/>
      </c:valAx>
      <c:dateAx>
        <c:axId val="398150272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39814873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368752546548185E-2"/>
          <c:y val="2.1904868489747816E-2"/>
          <c:w val="0.90959608700263961"/>
          <c:h val="6.583909482363660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Main!$G$53</c:f>
              <c:strCache>
                <c:ptCount val="1"/>
                <c:pt idx="0">
                  <c:v>MSCI China Volatility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Main!$G$54:$G$120</c:f>
              <c:numCache>
                <c:formatCode>_-* #,##0.0000_-;\-* #,##0.0000_-;_-* "-"??_-;_-@_-</c:formatCode>
                <c:ptCount val="67"/>
                <c:pt idx="0">
                  <c:v>0.18479999999999999</c:v>
                </c:pt>
                <c:pt idx="1">
                  <c:v>0.18579999999999999</c:v>
                </c:pt>
                <c:pt idx="2">
                  <c:v>0.18510000000000001</c:v>
                </c:pt>
                <c:pt idx="3">
                  <c:v>0.1852</c:v>
                </c:pt>
                <c:pt idx="4">
                  <c:v>0.1857</c:v>
                </c:pt>
                <c:pt idx="5">
                  <c:v>0.18460000000000001</c:v>
                </c:pt>
                <c:pt idx="6">
                  <c:v>0.18440000000000001</c:v>
                </c:pt>
                <c:pt idx="7">
                  <c:v>0.18429999999999999</c:v>
                </c:pt>
                <c:pt idx="8">
                  <c:v>0.184</c:v>
                </c:pt>
                <c:pt idx="9">
                  <c:v>0.18410000000000001</c:v>
                </c:pt>
                <c:pt idx="10">
                  <c:v>0.18379999999999999</c:v>
                </c:pt>
                <c:pt idx="11">
                  <c:v>0.1832</c:v>
                </c:pt>
                <c:pt idx="12">
                  <c:v>0.18280000000000002</c:v>
                </c:pt>
                <c:pt idx="13">
                  <c:v>0.18289999999999998</c:v>
                </c:pt>
                <c:pt idx="14">
                  <c:v>0.18289999999999998</c:v>
                </c:pt>
                <c:pt idx="15">
                  <c:v>0.18260000000000001</c:v>
                </c:pt>
                <c:pt idx="16">
                  <c:v>0.18260000000000001</c:v>
                </c:pt>
                <c:pt idx="17">
                  <c:v>0.18280000000000002</c:v>
                </c:pt>
                <c:pt idx="18">
                  <c:v>0.18280000000000002</c:v>
                </c:pt>
                <c:pt idx="19">
                  <c:v>0.18280000000000002</c:v>
                </c:pt>
                <c:pt idx="20">
                  <c:v>0.1825</c:v>
                </c:pt>
                <c:pt idx="21">
                  <c:v>0.18210000000000001</c:v>
                </c:pt>
                <c:pt idx="22">
                  <c:v>0.18239999999999998</c:v>
                </c:pt>
                <c:pt idx="23">
                  <c:v>0.18239999999999998</c:v>
                </c:pt>
                <c:pt idx="24">
                  <c:v>0.1822</c:v>
                </c:pt>
                <c:pt idx="25">
                  <c:v>0.1822</c:v>
                </c:pt>
                <c:pt idx="26">
                  <c:v>0.18160000000000001</c:v>
                </c:pt>
                <c:pt idx="27">
                  <c:v>0.1812</c:v>
                </c:pt>
                <c:pt idx="28">
                  <c:v>0.18179999999999999</c:v>
                </c:pt>
                <c:pt idx="29">
                  <c:v>0.18059999999999998</c:v>
                </c:pt>
                <c:pt idx="30">
                  <c:v>0.1807</c:v>
                </c:pt>
                <c:pt idx="31">
                  <c:v>0.17829999999999999</c:v>
                </c:pt>
                <c:pt idx="32">
                  <c:v>0.1782</c:v>
                </c:pt>
                <c:pt idx="33">
                  <c:v>0.17629999999999998</c:v>
                </c:pt>
                <c:pt idx="34">
                  <c:v>0.1764</c:v>
                </c:pt>
                <c:pt idx="35">
                  <c:v>0.1759</c:v>
                </c:pt>
                <c:pt idx="36">
                  <c:v>0.17579999999999998</c:v>
                </c:pt>
                <c:pt idx="37">
                  <c:v>0.1729</c:v>
                </c:pt>
                <c:pt idx="38">
                  <c:v>0.17300000000000001</c:v>
                </c:pt>
                <c:pt idx="39">
                  <c:v>0.1736</c:v>
                </c:pt>
                <c:pt idx="40">
                  <c:v>0.17350000000000002</c:v>
                </c:pt>
                <c:pt idx="41">
                  <c:v>0.17370000000000002</c:v>
                </c:pt>
                <c:pt idx="42">
                  <c:v>0.1736</c:v>
                </c:pt>
                <c:pt idx="43">
                  <c:v>0.1736</c:v>
                </c:pt>
                <c:pt idx="44">
                  <c:v>0.1734</c:v>
                </c:pt>
                <c:pt idx="45">
                  <c:v>0.17370000000000002</c:v>
                </c:pt>
                <c:pt idx="46">
                  <c:v>0.17430000000000001</c:v>
                </c:pt>
                <c:pt idx="47">
                  <c:v>0.17430000000000001</c:v>
                </c:pt>
                <c:pt idx="48">
                  <c:v>0.17309999999999998</c:v>
                </c:pt>
                <c:pt idx="49">
                  <c:v>0.1729</c:v>
                </c:pt>
                <c:pt idx="50">
                  <c:v>0.17249999999999999</c:v>
                </c:pt>
                <c:pt idx="51">
                  <c:v>0.1721</c:v>
                </c:pt>
                <c:pt idx="52">
                  <c:v>0.17199999999999999</c:v>
                </c:pt>
                <c:pt idx="53">
                  <c:v>0.17199999999999999</c:v>
                </c:pt>
                <c:pt idx="54">
                  <c:v>0.17199999999999999</c:v>
                </c:pt>
                <c:pt idx="55">
                  <c:v>0.17199999999999999</c:v>
                </c:pt>
                <c:pt idx="56">
                  <c:v>0.1721</c:v>
                </c:pt>
                <c:pt idx="57">
                  <c:v>0.17199999999999999</c:v>
                </c:pt>
                <c:pt idx="58">
                  <c:v>0.1721</c:v>
                </c:pt>
                <c:pt idx="59">
                  <c:v>0.17249999999999999</c:v>
                </c:pt>
                <c:pt idx="60">
                  <c:v>0.17269999999999999</c:v>
                </c:pt>
                <c:pt idx="61">
                  <c:v>0.17280000000000001</c:v>
                </c:pt>
                <c:pt idx="62">
                  <c:v>0.17249999999999999</c:v>
                </c:pt>
                <c:pt idx="63">
                  <c:v>0.1721</c:v>
                </c:pt>
                <c:pt idx="64">
                  <c:v>0.17219999999999999</c:v>
                </c:pt>
                <c:pt idx="65">
                  <c:v>0.17199999999999999</c:v>
                </c:pt>
                <c:pt idx="66">
                  <c:v>0.17199999999999999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A1-4D20-86C6-324B90C17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16416"/>
        <c:axId val="249517952"/>
      </c:areaChart>
      <c:lineChart>
        <c:grouping val="standard"/>
        <c:varyColors val="0"/>
        <c:ser>
          <c:idx val="1"/>
          <c:order val="0"/>
          <c:tx>
            <c:strRef>
              <c:f>Main!$F$53</c:f>
              <c:strCache>
                <c:ptCount val="1"/>
                <c:pt idx="0">
                  <c:v>Cayman Volatility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Main!$F$54:$F$120</c:f>
              <c:numCache>
                <c:formatCode>_-* #,##0.0000_-;\-* #,##0.0000_-;_-* "-"??_-;_-@_-</c:formatCode>
                <c:ptCount val="67"/>
                <c:pt idx="0">
                  <c:v>0.19600200000000001</c:v>
                </c:pt>
                <c:pt idx="1">
                  <c:v>0.19600200000000001</c:v>
                </c:pt>
                <c:pt idx="2">
                  <c:v>0.19600200000000001</c:v>
                </c:pt>
                <c:pt idx="3">
                  <c:v>0.19600200000000001</c:v>
                </c:pt>
                <c:pt idx="4">
                  <c:v>0.19600200000000001</c:v>
                </c:pt>
                <c:pt idx="5">
                  <c:v>0.19600200000000001</c:v>
                </c:pt>
                <c:pt idx="6">
                  <c:v>0.19600200000000001</c:v>
                </c:pt>
                <c:pt idx="7">
                  <c:v>0.19600200000000001</c:v>
                </c:pt>
                <c:pt idx="8">
                  <c:v>0.19600200000000001</c:v>
                </c:pt>
                <c:pt idx="9">
                  <c:v>0.19553300000000001</c:v>
                </c:pt>
                <c:pt idx="10">
                  <c:v>0.19553300000000001</c:v>
                </c:pt>
                <c:pt idx="11">
                  <c:v>0.19553300000000001</c:v>
                </c:pt>
                <c:pt idx="12">
                  <c:v>0.19553300000000001</c:v>
                </c:pt>
                <c:pt idx="13">
                  <c:v>0.19553300000000001</c:v>
                </c:pt>
                <c:pt idx="14">
                  <c:v>0.198824</c:v>
                </c:pt>
                <c:pt idx="15">
                  <c:v>0.198824</c:v>
                </c:pt>
                <c:pt idx="16">
                  <c:v>0.198824</c:v>
                </c:pt>
                <c:pt idx="17">
                  <c:v>0.198824</c:v>
                </c:pt>
                <c:pt idx="18">
                  <c:v>0.198824</c:v>
                </c:pt>
                <c:pt idx="19">
                  <c:v>0.19740099999999999</c:v>
                </c:pt>
                <c:pt idx="20">
                  <c:v>0.19740099999999999</c:v>
                </c:pt>
                <c:pt idx="21">
                  <c:v>0.19740099999999999</c:v>
                </c:pt>
                <c:pt idx="22">
                  <c:v>0.19740099999999999</c:v>
                </c:pt>
                <c:pt idx="23">
                  <c:v>0.19740099999999999</c:v>
                </c:pt>
                <c:pt idx="24">
                  <c:v>0.19438800000000001</c:v>
                </c:pt>
                <c:pt idx="25">
                  <c:v>0.19438800000000001</c:v>
                </c:pt>
                <c:pt idx="26">
                  <c:v>0.19438800000000001</c:v>
                </c:pt>
                <c:pt idx="27">
                  <c:v>0.19438800000000001</c:v>
                </c:pt>
                <c:pt idx="28">
                  <c:v>0.19438800000000001</c:v>
                </c:pt>
                <c:pt idx="29">
                  <c:v>0.19281899999999999</c:v>
                </c:pt>
                <c:pt idx="30">
                  <c:v>0.19281899999999999</c:v>
                </c:pt>
                <c:pt idx="31">
                  <c:v>0.19281899999999999</c:v>
                </c:pt>
                <c:pt idx="32">
                  <c:v>0.19281899999999999</c:v>
                </c:pt>
                <c:pt idx="33">
                  <c:v>0.19281899999999999</c:v>
                </c:pt>
                <c:pt idx="34">
                  <c:v>0.18923899999999999</c:v>
                </c:pt>
                <c:pt idx="35">
                  <c:v>0.18923899999999999</c:v>
                </c:pt>
                <c:pt idx="36">
                  <c:v>0.18923899999999999</c:v>
                </c:pt>
                <c:pt idx="37">
                  <c:v>0.18923899999999999</c:v>
                </c:pt>
                <c:pt idx="38">
                  <c:v>0.18923899999999999</c:v>
                </c:pt>
                <c:pt idx="39">
                  <c:v>0.188668</c:v>
                </c:pt>
                <c:pt idx="40">
                  <c:v>0.188668</c:v>
                </c:pt>
                <c:pt idx="41">
                  <c:v>0.188668</c:v>
                </c:pt>
                <c:pt idx="42">
                  <c:v>0.188668</c:v>
                </c:pt>
                <c:pt idx="43">
                  <c:v>0.188668</c:v>
                </c:pt>
                <c:pt idx="44">
                  <c:v>0.18815899999999999</c:v>
                </c:pt>
                <c:pt idx="45">
                  <c:v>0.18815899999999999</c:v>
                </c:pt>
                <c:pt idx="46">
                  <c:v>0.18815899999999999</c:v>
                </c:pt>
                <c:pt idx="47">
                  <c:v>0.18815899999999999</c:v>
                </c:pt>
                <c:pt idx="48">
                  <c:v>0.18815899999999999</c:v>
                </c:pt>
                <c:pt idx="49">
                  <c:v>0.18815899999999999</c:v>
                </c:pt>
                <c:pt idx="50">
                  <c:v>0.18815899999999999</c:v>
                </c:pt>
                <c:pt idx="51">
                  <c:v>0.18815899999999999</c:v>
                </c:pt>
                <c:pt idx="52">
                  <c:v>0.18815899999999999</c:v>
                </c:pt>
                <c:pt idx="53">
                  <c:v>0.18815899999999999</c:v>
                </c:pt>
                <c:pt idx="54">
                  <c:v>0.188189</c:v>
                </c:pt>
                <c:pt idx="55">
                  <c:v>0.188189</c:v>
                </c:pt>
                <c:pt idx="56">
                  <c:v>0.188189</c:v>
                </c:pt>
                <c:pt idx="57">
                  <c:v>0.188189</c:v>
                </c:pt>
                <c:pt idx="58">
                  <c:v>0.188189</c:v>
                </c:pt>
                <c:pt idx="59">
                  <c:v>0.18846199999999999</c:v>
                </c:pt>
                <c:pt idx="60">
                  <c:v>0.18846199999999999</c:v>
                </c:pt>
                <c:pt idx="61">
                  <c:v>0.18846199999999999</c:v>
                </c:pt>
                <c:pt idx="62">
                  <c:v>0.18846199999999999</c:v>
                </c:pt>
                <c:pt idx="63">
                  <c:v>0.18846199999999999</c:v>
                </c:pt>
                <c:pt idx="64">
                  <c:v>0.18526399999999998</c:v>
                </c:pt>
                <c:pt idx="65">
                  <c:v>0.18526399999999998</c:v>
                </c:pt>
                <c:pt idx="66">
                  <c:v>0.18526399999999998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A1-4D20-86C6-324B90C17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516416"/>
        <c:axId val="249517952"/>
      </c:lineChart>
      <c:dateAx>
        <c:axId val="2495164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49517952"/>
        <c:crosses val="autoZero"/>
        <c:auto val="1"/>
        <c:lblOffset val="100"/>
        <c:baseTimeUnit val="days"/>
      </c:dateAx>
      <c:valAx>
        <c:axId val="2495179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495164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681705542492594"/>
          <c:y val="2.1904868489747816E-2"/>
          <c:w val="0.86199180081766924"/>
          <c:h val="0.10623421278629529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Main!$AV$52</c:f>
              <c:strCache>
                <c:ptCount val="1"/>
                <c:pt idx="0">
                  <c:v>MSCI China IT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Main!$AV$54:$AV$120</c:f>
              <c:numCache>
                <c:formatCode>General</c:formatCode>
                <c:ptCount val="67"/>
                <c:pt idx="0">
                  <c:v>253.50919999999999</c:v>
                </c:pt>
                <c:pt idx="1">
                  <c:v>252.65969999999999</c:v>
                </c:pt>
                <c:pt idx="2">
                  <c:v>251.80539999999999</c:v>
                </c:pt>
                <c:pt idx="3">
                  <c:v>250.6422</c:v>
                </c:pt>
                <c:pt idx="4">
                  <c:v>249.96870000000001</c:v>
                </c:pt>
                <c:pt idx="5">
                  <c:v>246.97659999999999</c:v>
                </c:pt>
                <c:pt idx="6">
                  <c:v>244.8931</c:v>
                </c:pt>
                <c:pt idx="7">
                  <c:v>244.541</c:v>
                </c:pt>
                <c:pt idx="8">
                  <c:v>248.7595</c:v>
                </c:pt>
                <c:pt idx="9">
                  <c:v>253.1644</c:v>
                </c:pt>
                <c:pt idx="10">
                  <c:v>256.36950000000002</c:v>
                </c:pt>
                <c:pt idx="11">
                  <c:v>253.19300000000001</c:v>
                </c:pt>
                <c:pt idx="12">
                  <c:v>252.21969999999999</c:v>
                </c:pt>
                <c:pt idx="13">
                  <c:v>251.3999</c:v>
                </c:pt>
                <c:pt idx="14">
                  <c:v>251.10069999999999</c:v>
                </c:pt>
                <c:pt idx="15">
                  <c:v>251.9365</c:v>
                </c:pt>
                <c:pt idx="16">
                  <c:v>251.68770000000001</c:v>
                </c:pt>
                <c:pt idx="17">
                  <c:v>249.8579</c:v>
                </c:pt>
                <c:pt idx="18">
                  <c:v>250.5615</c:v>
                </c:pt>
                <c:pt idx="19">
                  <c:v>250.45140000000001</c:v>
                </c:pt>
                <c:pt idx="20">
                  <c:v>246.50360000000001</c:v>
                </c:pt>
                <c:pt idx="21">
                  <c:v>248.00909999999999</c:v>
                </c:pt>
                <c:pt idx="22">
                  <c:v>247.2182</c:v>
                </c:pt>
                <c:pt idx="23">
                  <c:v>245.07550000000001</c:v>
                </c:pt>
                <c:pt idx="24">
                  <c:v>242.06379999999999</c:v>
                </c:pt>
                <c:pt idx="25">
                  <c:v>238.96559999999999</c:v>
                </c:pt>
                <c:pt idx="26">
                  <c:v>239.41399999999999</c:v>
                </c:pt>
                <c:pt idx="27">
                  <c:v>241.96170000000001</c:v>
                </c:pt>
                <c:pt idx="28">
                  <c:v>240.29310000000001</c:v>
                </c:pt>
                <c:pt idx="29">
                  <c:v>239.85480000000001</c:v>
                </c:pt>
                <c:pt idx="30">
                  <c:v>237.99430000000001</c:v>
                </c:pt>
                <c:pt idx="31">
                  <c:v>241.21950000000001</c:v>
                </c:pt>
                <c:pt idx="32">
                  <c:v>240.2636</c:v>
                </c:pt>
                <c:pt idx="33">
                  <c:v>245.79230000000001</c:v>
                </c:pt>
                <c:pt idx="34">
                  <c:v>246.69030000000001</c:v>
                </c:pt>
                <c:pt idx="35">
                  <c:v>248.5805</c:v>
                </c:pt>
                <c:pt idx="36">
                  <c:v>247.65450000000001</c:v>
                </c:pt>
                <c:pt idx="37">
                  <c:v>249.71190000000001</c:v>
                </c:pt>
                <c:pt idx="38">
                  <c:v>249.5042</c:v>
                </c:pt>
                <c:pt idx="39">
                  <c:v>250.4213</c:v>
                </c:pt>
                <c:pt idx="40">
                  <c:v>249.15199999999999</c:v>
                </c:pt>
                <c:pt idx="41">
                  <c:v>249.46340000000001</c:v>
                </c:pt>
                <c:pt idx="42">
                  <c:v>248.1763</c:v>
                </c:pt>
                <c:pt idx="43">
                  <c:v>248.0959</c:v>
                </c:pt>
                <c:pt idx="44">
                  <c:v>247.9863</c:v>
                </c:pt>
                <c:pt idx="45">
                  <c:v>250.215</c:v>
                </c:pt>
                <c:pt idx="46">
                  <c:v>248.88730000000001</c:v>
                </c:pt>
                <c:pt idx="47">
                  <c:v>247.60659999999999</c:v>
                </c:pt>
                <c:pt idx="48">
                  <c:v>245.6728</c:v>
                </c:pt>
                <c:pt idx="49">
                  <c:v>241.58199999999999</c:v>
                </c:pt>
                <c:pt idx="50">
                  <c:v>241.38630000000001</c:v>
                </c:pt>
                <c:pt idx="51">
                  <c:v>239.88200000000001</c:v>
                </c:pt>
                <c:pt idx="52">
                  <c:v>241.55619999999999</c:v>
                </c:pt>
                <c:pt idx="53">
                  <c:v>241.66059999999999</c:v>
                </c:pt>
                <c:pt idx="54">
                  <c:v>241.57249999999999</c:v>
                </c:pt>
                <c:pt idx="55">
                  <c:v>241.74039999999999</c:v>
                </c:pt>
                <c:pt idx="56">
                  <c:v>240.1456</c:v>
                </c:pt>
                <c:pt idx="57">
                  <c:v>240.74789999999999</c:v>
                </c:pt>
                <c:pt idx="58">
                  <c:v>239.08029999999999</c:v>
                </c:pt>
                <c:pt idx="59">
                  <c:v>239.9828</c:v>
                </c:pt>
                <c:pt idx="60">
                  <c:v>240.875</c:v>
                </c:pt>
                <c:pt idx="61">
                  <c:v>240.17679999999999</c:v>
                </c:pt>
                <c:pt idx="62">
                  <c:v>242.48339999999999</c:v>
                </c:pt>
                <c:pt idx="63">
                  <c:v>242.4641</c:v>
                </c:pt>
                <c:pt idx="64">
                  <c:v>242.8569</c:v>
                </c:pt>
                <c:pt idx="65">
                  <c:v>240.10210000000001</c:v>
                </c:pt>
                <c:pt idx="66">
                  <c:v>237.31700000000001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6F6-4779-A772-4616C7B25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979968"/>
        <c:axId val="455768704"/>
      </c:areaChart>
      <c:lineChart>
        <c:grouping val="standard"/>
        <c:varyColors val="0"/>
        <c:ser>
          <c:idx val="0"/>
          <c:order val="0"/>
          <c:tx>
            <c:strRef>
              <c:f>Main!$L$52</c:f>
              <c:strCache>
                <c:ptCount val="1"/>
                <c:pt idx="0">
                  <c:v>Corr: MSCI China IT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Main!$L$54:$L$120</c:f>
              <c:numCache>
                <c:formatCode>General</c:formatCode>
                <c:ptCount val="67"/>
                <c:pt idx="0">
                  <c:v>0.50575229102358921</c:v>
                </c:pt>
                <c:pt idx="1">
                  <c:v>0.50626341156693933</c:v>
                </c:pt>
                <c:pt idx="2">
                  <c:v>0.50784247153810991</c:v>
                </c:pt>
                <c:pt idx="3">
                  <c:v>0.49789224992583214</c:v>
                </c:pt>
                <c:pt idx="4">
                  <c:v>0.49932140615906573</c:v>
                </c:pt>
                <c:pt idx="5">
                  <c:v>0.57386595764154402</c:v>
                </c:pt>
                <c:pt idx="6">
                  <c:v>0.57953810180014131</c:v>
                </c:pt>
                <c:pt idx="7">
                  <c:v>0.58544199347790116</c:v>
                </c:pt>
                <c:pt idx="8">
                  <c:v>0.57385648327467853</c:v>
                </c:pt>
                <c:pt idx="9">
                  <c:v>0.56064683339927923</c:v>
                </c:pt>
                <c:pt idx="10">
                  <c:v>0.55326439644185443</c:v>
                </c:pt>
                <c:pt idx="11">
                  <c:v>0.53957377875212253</c:v>
                </c:pt>
                <c:pt idx="12">
                  <c:v>0.53449692274951044</c:v>
                </c:pt>
                <c:pt idx="13">
                  <c:v>0.526910970283198</c:v>
                </c:pt>
                <c:pt idx="14">
                  <c:v>0.51878003063833011</c:v>
                </c:pt>
                <c:pt idx="15">
                  <c:v>0.46403220612379875</c:v>
                </c:pt>
                <c:pt idx="16">
                  <c:v>0.47033157114041196</c:v>
                </c:pt>
                <c:pt idx="17">
                  <c:v>0.43653593891532128</c:v>
                </c:pt>
                <c:pt idx="18">
                  <c:v>0.44517013312397469</c:v>
                </c:pt>
                <c:pt idx="19">
                  <c:v>0.46166463982028699</c:v>
                </c:pt>
                <c:pt idx="20">
                  <c:v>0.39584580173609768</c:v>
                </c:pt>
                <c:pt idx="21">
                  <c:v>0.38893205122503172</c:v>
                </c:pt>
                <c:pt idx="22">
                  <c:v>0.34890324987024568</c:v>
                </c:pt>
                <c:pt idx="23">
                  <c:v>0.32333805763009316</c:v>
                </c:pt>
                <c:pt idx="24">
                  <c:v>0.30868257964907947</c:v>
                </c:pt>
                <c:pt idx="25">
                  <c:v>0.31574520268628925</c:v>
                </c:pt>
                <c:pt idx="26">
                  <c:v>0.31121427955813796</c:v>
                </c:pt>
                <c:pt idx="27">
                  <c:v>0.3414113776226434</c:v>
                </c:pt>
                <c:pt idx="28">
                  <c:v>0.35493761815539526</c:v>
                </c:pt>
                <c:pt idx="29">
                  <c:v>0.3347390367339671</c:v>
                </c:pt>
                <c:pt idx="30">
                  <c:v>0.33492031295032926</c:v>
                </c:pt>
                <c:pt idx="31">
                  <c:v>0.27281184397756714</c:v>
                </c:pt>
                <c:pt idx="32">
                  <c:v>0.27710831149266235</c:v>
                </c:pt>
                <c:pt idx="33">
                  <c:v>0.2259650752174075</c:v>
                </c:pt>
                <c:pt idx="34">
                  <c:v>0.22892666206748924</c:v>
                </c:pt>
                <c:pt idx="35">
                  <c:v>0.23002202227900934</c:v>
                </c:pt>
                <c:pt idx="36">
                  <c:v>0.27207738212190269</c:v>
                </c:pt>
                <c:pt idx="37">
                  <c:v>0.23465701995358043</c:v>
                </c:pt>
                <c:pt idx="38">
                  <c:v>0.28124988859742139</c:v>
                </c:pt>
                <c:pt idx="39">
                  <c:v>0.3576823076287467</c:v>
                </c:pt>
                <c:pt idx="40">
                  <c:v>0.39686671693501396</c:v>
                </c:pt>
                <c:pt idx="41">
                  <c:v>0.40169797500584808</c:v>
                </c:pt>
                <c:pt idx="42">
                  <c:v>0.38925526405141486</c:v>
                </c:pt>
                <c:pt idx="43">
                  <c:v>0.38630685219461314</c:v>
                </c:pt>
                <c:pt idx="44">
                  <c:v>0.38936498872200559</c:v>
                </c:pt>
                <c:pt idx="45">
                  <c:v>0.3908965380333716</c:v>
                </c:pt>
                <c:pt idx="46">
                  <c:v>0.38879746036211521</c:v>
                </c:pt>
                <c:pt idx="47">
                  <c:v>0.39122115903428151</c:v>
                </c:pt>
                <c:pt idx="48">
                  <c:v>0.38509978387853816</c:v>
                </c:pt>
                <c:pt idx="49">
                  <c:v>0.4077931621913819</c:v>
                </c:pt>
                <c:pt idx="50">
                  <c:v>0.41816350628770926</c:v>
                </c:pt>
                <c:pt idx="51">
                  <c:v>0.43096547369364063</c:v>
                </c:pt>
                <c:pt idx="52">
                  <c:v>0.42691072718300532</c:v>
                </c:pt>
                <c:pt idx="53">
                  <c:v>0.40248824862534049</c:v>
                </c:pt>
                <c:pt idx="54">
                  <c:v>0.38632724716544403</c:v>
                </c:pt>
                <c:pt idx="55">
                  <c:v>0.37884135550943365</c:v>
                </c:pt>
                <c:pt idx="56">
                  <c:v>0.39228596603515314</c:v>
                </c:pt>
                <c:pt idx="57">
                  <c:v>0.39797929021108996</c:v>
                </c:pt>
                <c:pt idx="58">
                  <c:v>0.39961805127840411</c:v>
                </c:pt>
                <c:pt idx="59">
                  <c:v>0.41784535978169096</c:v>
                </c:pt>
                <c:pt idx="60">
                  <c:v>0.41545440303287207</c:v>
                </c:pt>
                <c:pt idx="61">
                  <c:v>0.40530980088309082</c:v>
                </c:pt>
                <c:pt idx="62">
                  <c:v>0.40031356634554488</c:v>
                </c:pt>
                <c:pt idx="63">
                  <c:v>0.40909516203255175</c:v>
                </c:pt>
                <c:pt idx="64">
                  <c:v>0.41074832963777447</c:v>
                </c:pt>
                <c:pt idx="65">
                  <c:v>0.42279949124034133</c:v>
                </c:pt>
                <c:pt idx="66">
                  <c:v>0.44089334401385488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F6-4779-A772-4616C7B25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58176"/>
        <c:axId val="455767168"/>
      </c:lineChart>
      <c:dateAx>
        <c:axId val="45545817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5767168"/>
        <c:crosses val="autoZero"/>
        <c:auto val="1"/>
        <c:lblOffset val="100"/>
        <c:baseTimeUnit val="days"/>
        <c:majorUnit val="1"/>
      </c:dateAx>
      <c:valAx>
        <c:axId val="4557671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55458176"/>
        <c:crosses val="autoZero"/>
        <c:crossBetween val="between"/>
      </c:valAx>
      <c:valAx>
        <c:axId val="455768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58979968"/>
        <c:crosses val="max"/>
        <c:crossBetween val="between"/>
      </c:valAx>
      <c:dateAx>
        <c:axId val="45897996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5576870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33"/>
          <c:h val="0.74333545216935892"/>
        </c:manualLayout>
      </c:layout>
      <c:areaChart>
        <c:grouping val="standard"/>
        <c:varyColors val="0"/>
        <c:ser>
          <c:idx val="2"/>
          <c:order val="1"/>
          <c:tx>
            <c:strRef>
              <c:f>Main!$BO$52</c:f>
              <c:strCache>
                <c:ptCount val="1"/>
                <c:pt idx="0">
                  <c:v>MSCI US Growth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Main!$BO$54:$BO$120</c:f>
              <c:numCache>
                <c:formatCode>General</c:formatCode>
                <c:ptCount val="67"/>
                <c:pt idx="0">
                  <c:v>955.06</c:v>
                </c:pt>
                <c:pt idx="1">
                  <c:v>956.5</c:v>
                </c:pt>
                <c:pt idx="2">
                  <c:v>955.08</c:v>
                </c:pt>
                <c:pt idx="3">
                  <c:v>955.32</c:v>
                </c:pt>
                <c:pt idx="4">
                  <c:v>957.24</c:v>
                </c:pt>
                <c:pt idx="5">
                  <c:v>955.04</c:v>
                </c:pt>
                <c:pt idx="6">
                  <c:v>952.67</c:v>
                </c:pt>
                <c:pt idx="7">
                  <c:v>954.05</c:v>
                </c:pt>
                <c:pt idx="8">
                  <c:v>955.55</c:v>
                </c:pt>
                <c:pt idx="9">
                  <c:v>956.85</c:v>
                </c:pt>
                <c:pt idx="10">
                  <c:v>958.2</c:v>
                </c:pt>
                <c:pt idx="11">
                  <c:v>956.93</c:v>
                </c:pt>
                <c:pt idx="12">
                  <c:v>957.47</c:v>
                </c:pt>
                <c:pt idx="13">
                  <c:v>957.33</c:v>
                </c:pt>
                <c:pt idx="14">
                  <c:v>957.62</c:v>
                </c:pt>
                <c:pt idx="15">
                  <c:v>957.7</c:v>
                </c:pt>
                <c:pt idx="16">
                  <c:v>957.99</c:v>
                </c:pt>
                <c:pt idx="17">
                  <c:v>957.12</c:v>
                </c:pt>
                <c:pt idx="18">
                  <c:v>956.31</c:v>
                </c:pt>
                <c:pt idx="19">
                  <c:v>956.8</c:v>
                </c:pt>
                <c:pt idx="20">
                  <c:v>956.28</c:v>
                </c:pt>
                <c:pt idx="21">
                  <c:v>955.77</c:v>
                </c:pt>
                <c:pt idx="22">
                  <c:v>956.19</c:v>
                </c:pt>
                <c:pt idx="23">
                  <c:v>956.23</c:v>
                </c:pt>
                <c:pt idx="24">
                  <c:v>955.17</c:v>
                </c:pt>
                <c:pt idx="25">
                  <c:v>955.03</c:v>
                </c:pt>
                <c:pt idx="26">
                  <c:v>955.03</c:v>
                </c:pt>
                <c:pt idx="27">
                  <c:v>955.4</c:v>
                </c:pt>
                <c:pt idx="28">
                  <c:v>954.49</c:v>
                </c:pt>
                <c:pt idx="29">
                  <c:v>955.3</c:v>
                </c:pt>
                <c:pt idx="30">
                  <c:v>954.87</c:v>
                </c:pt>
                <c:pt idx="31">
                  <c:v>955.59</c:v>
                </c:pt>
                <c:pt idx="32">
                  <c:v>954.69</c:v>
                </c:pt>
                <c:pt idx="33">
                  <c:v>954.99</c:v>
                </c:pt>
                <c:pt idx="34">
                  <c:v>956.39</c:v>
                </c:pt>
                <c:pt idx="35">
                  <c:v>956.32</c:v>
                </c:pt>
                <c:pt idx="36">
                  <c:v>955.89</c:v>
                </c:pt>
                <c:pt idx="37">
                  <c:v>955.09</c:v>
                </c:pt>
                <c:pt idx="38">
                  <c:v>956.04</c:v>
                </c:pt>
                <c:pt idx="39">
                  <c:v>955.86</c:v>
                </c:pt>
                <c:pt idx="40">
                  <c:v>955.08</c:v>
                </c:pt>
                <c:pt idx="41">
                  <c:v>955.6</c:v>
                </c:pt>
                <c:pt idx="42">
                  <c:v>953.33</c:v>
                </c:pt>
                <c:pt idx="43">
                  <c:v>953.69</c:v>
                </c:pt>
                <c:pt idx="44">
                  <c:v>953.48</c:v>
                </c:pt>
                <c:pt idx="45">
                  <c:v>953.77</c:v>
                </c:pt>
                <c:pt idx="46">
                  <c:v>953.4</c:v>
                </c:pt>
                <c:pt idx="47">
                  <c:v>954.75</c:v>
                </c:pt>
                <c:pt idx="48">
                  <c:v>953.57</c:v>
                </c:pt>
                <c:pt idx="49">
                  <c:v>955.38</c:v>
                </c:pt>
                <c:pt idx="50">
                  <c:v>955.99</c:v>
                </c:pt>
                <c:pt idx="51">
                  <c:v>956.32</c:v>
                </c:pt>
                <c:pt idx="52">
                  <c:v>954.89</c:v>
                </c:pt>
                <c:pt idx="53">
                  <c:v>954.89</c:v>
                </c:pt>
                <c:pt idx="54">
                  <c:v>953.12</c:v>
                </c:pt>
                <c:pt idx="55">
                  <c:v>953.33</c:v>
                </c:pt>
                <c:pt idx="56">
                  <c:v>952.49</c:v>
                </c:pt>
                <c:pt idx="57">
                  <c:v>953.72</c:v>
                </c:pt>
                <c:pt idx="58">
                  <c:v>954</c:v>
                </c:pt>
                <c:pt idx="59">
                  <c:v>953.7</c:v>
                </c:pt>
                <c:pt idx="60">
                  <c:v>953.97</c:v>
                </c:pt>
                <c:pt idx="61">
                  <c:v>954.49</c:v>
                </c:pt>
                <c:pt idx="62">
                  <c:v>956.08</c:v>
                </c:pt>
                <c:pt idx="63">
                  <c:v>957.83</c:v>
                </c:pt>
                <c:pt idx="64">
                  <c:v>958.32</c:v>
                </c:pt>
                <c:pt idx="65">
                  <c:v>958.28</c:v>
                </c:pt>
                <c:pt idx="66">
                  <c:v>960.15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35-4A70-8103-BE2D766C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70688"/>
        <c:axId val="453169152"/>
      </c:areaChart>
      <c:lineChart>
        <c:grouping val="standard"/>
        <c:varyColors val="0"/>
        <c:ser>
          <c:idx val="0"/>
          <c:order val="0"/>
          <c:tx>
            <c:strRef>
              <c:f>Main!$AE$52</c:f>
              <c:strCache>
                <c:ptCount val="1"/>
                <c:pt idx="0">
                  <c:v>Corr: MSCI US Growth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Main!$AE$54:$AE$120</c:f>
              <c:numCache>
                <c:formatCode>General</c:formatCode>
                <c:ptCount val="67"/>
                <c:pt idx="0">
                  <c:v>8.0898891294429148E-2</c:v>
                </c:pt>
                <c:pt idx="1">
                  <c:v>8.1131340115084438E-2</c:v>
                </c:pt>
                <c:pt idx="2">
                  <c:v>5.6948396029389219E-2</c:v>
                </c:pt>
                <c:pt idx="3">
                  <c:v>8.1051496984350727E-3</c:v>
                </c:pt>
                <c:pt idx="4">
                  <c:v>-1.4968021749383789E-2</c:v>
                </c:pt>
                <c:pt idx="5">
                  <c:v>5.4033308807698438E-2</c:v>
                </c:pt>
                <c:pt idx="6">
                  <c:v>3.9536024046521151E-2</c:v>
                </c:pt>
                <c:pt idx="7">
                  <c:v>1.4118464107750923E-2</c:v>
                </c:pt>
                <c:pt idx="8">
                  <c:v>3.5643091850163884E-3</c:v>
                </c:pt>
                <c:pt idx="9">
                  <c:v>-9.2369684349673745E-3</c:v>
                </c:pt>
                <c:pt idx="10">
                  <c:v>-3.283542904492745E-2</c:v>
                </c:pt>
                <c:pt idx="11">
                  <c:v>-6.8258832825866214E-2</c:v>
                </c:pt>
                <c:pt idx="12">
                  <c:v>-6.3293144729075379E-2</c:v>
                </c:pt>
                <c:pt idx="13">
                  <c:v>-4.7211071495262699E-2</c:v>
                </c:pt>
                <c:pt idx="14">
                  <c:v>-4.9325549934275792E-2</c:v>
                </c:pt>
                <c:pt idx="15">
                  <c:v>-7.0571455188437035E-2</c:v>
                </c:pt>
                <c:pt idx="16">
                  <c:v>-5.2805255559398648E-2</c:v>
                </c:pt>
                <c:pt idx="17">
                  <c:v>-5.2446652774987765E-2</c:v>
                </c:pt>
                <c:pt idx="18">
                  <c:v>-5.2776687888998246E-2</c:v>
                </c:pt>
                <c:pt idx="19">
                  <c:v>-4.2879017472979092E-2</c:v>
                </c:pt>
                <c:pt idx="20">
                  <c:v>-5.6234135882032452E-2</c:v>
                </c:pt>
                <c:pt idx="21">
                  <c:v>-4.9914274428393246E-2</c:v>
                </c:pt>
                <c:pt idx="22">
                  <c:v>-7.4803536431609932E-2</c:v>
                </c:pt>
                <c:pt idx="23">
                  <c:v>-7.6185585263993383E-2</c:v>
                </c:pt>
                <c:pt idx="24">
                  <c:v>-9.8387696024308316E-2</c:v>
                </c:pt>
                <c:pt idx="25">
                  <c:v>-9.7988419041495162E-2</c:v>
                </c:pt>
                <c:pt idx="26">
                  <c:v>-0.10123950894080819</c:v>
                </c:pt>
                <c:pt idx="27">
                  <c:v>-0.13405945563843741</c:v>
                </c:pt>
                <c:pt idx="28">
                  <c:v>-0.17033814757199911</c:v>
                </c:pt>
                <c:pt idx="29">
                  <c:v>-0.15150052797900432</c:v>
                </c:pt>
                <c:pt idx="30">
                  <c:v>-0.15023255559949864</c:v>
                </c:pt>
                <c:pt idx="31">
                  <c:v>-0.19251796896902748</c:v>
                </c:pt>
                <c:pt idx="32">
                  <c:v>-0.1890836594657693</c:v>
                </c:pt>
                <c:pt idx="33">
                  <c:v>-0.19813142733487069</c:v>
                </c:pt>
                <c:pt idx="34">
                  <c:v>-0.19573107552553784</c:v>
                </c:pt>
                <c:pt idx="35">
                  <c:v>-0.17118862275681418</c:v>
                </c:pt>
                <c:pt idx="36">
                  <c:v>-0.12812203812867257</c:v>
                </c:pt>
                <c:pt idx="37">
                  <c:v>-8.9760273807583293E-2</c:v>
                </c:pt>
                <c:pt idx="38">
                  <c:v>-0.10464768116467521</c:v>
                </c:pt>
                <c:pt idx="39">
                  <c:v>-8.0450226892794657E-2</c:v>
                </c:pt>
                <c:pt idx="40">
                  <c:v>-6.6412537126331148E-2</c:v>
                </c:pt>
                <c:pt idx="41">
                  <c:v>-6.9535307036494035E-2</c:v>
                </c:pt>
                <c:pt idx="42">
                  <c:v>-0.11362284190626003</c:v>
                </c:pt>
                <c:pt idx="43">
                  <c:v>-0.10839390207565755</c:v>
                </c:pt>
                <c:pt idx="44">
                  <c:v>-0.10371060935159329</c:v>
                </c:pt>
                <c:pt idx="45">
                  <c:v>-0.1097366415795358</c:v>
                </c:pt>
                <c:pt idx="46">
                  <c:v>-0.12217306707532524</c:v>
                </c:pt>
                <c:pt idx="47">
                  <c:v>-0.10792382539083928</c:v>
                </c:pt>
                <c:pt idx="48">
                  <c:v>-9.8305326459855458E-2</c:v>
                </c:pt>
                <c:pt idx="49">
                  <c:v>-7.7096183783534236E-2</c:v>
                </c:pt>
                <c:pt idx="50">
                  <c:v>-6.3634773994090996E-2</c:v>
                </c:pt>
                <c:pt idx="51">
                  <c:v>-7.8241809950160487E-2</c:v>
                </c:pt>
                <c:pt idx="52">
                  <c:v>-3.5511758112703115E-2</c:v>
                </c:pt>
                <c:pt idx="53">
                  <c:v>-5.9788475451331223E-2</c:v>
                </c:pt>
                <c:pt idx="54">
                  <c:v>-4.4721895144218392E-2</c:v>
                </c:pt>
                <c:pt idx="55">
                  <c:v>-4.4653388897760382E-2</c:v>
                </c:pt>
                <c:pt idx="56">
                  <c:v>-4.8163289944471666E-2</c:v>
                </c:pt>
                <c:pt idx="57">
                  <c:v>-5.041839036721954E-2</c:v>
                </c:pt>
                <c:pt idx="58">
                  <c:v>-3.2398001543101254E-2</c:v>
                </c:pt>
                <c:pt idx="59">
                  <c:v>-3.4383990123245639E-2</c:v>
                </c:pt>
                <c:pt idx="60">
                  <c:v>-3.1494572193475068E-2</c:v>
                </c:pt>
                <c:pt idx="61">
                  <c:v>-2.2809957758647435E-2</c:v>
                </c:pt>
                <c:pt idx="62">
                  <c:v>-5.1454475076269615E-2</c:v>
                </c:pt>
                <c:pt idx="63">
                  <c:v>-4.8195012042806197E-3</c:v>
                </c:pt>
                <c:pt idx="64">
                  <c:v>-2.8265655550650617E-3</c:v>
                </c:pt>
                <c:pt idx="65">
                  <c:v>3.1704642592374148E-2</c:v>
                </c:pt>
                <c:pt idx="66">
                  <c:v>4.0587707655105623E-2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35-4A70-8103-BE2D766C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369856"/>
        <c:axId val="245419392"/>
      </c:lineChart>
      <c:dateAx>
        <c:axId val="2453698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45419392"/>
        <c:crosses val="autoZero"/>
        <c:auto val="1"/>
        <c:lblOffset val="100"/>
        <c:baseTimeUnit val="days"/>
        <c:majorUnit val="1"/>
      </c:dateAx>
      <c:valAx>
        <c:axId val="245419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45369856"/>
        <c:crosses val="autoZero"/>
        <c:crossBetween val="between"/>
      </c:valAx>
      <c:valAx>
        <c:axId val="453169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53170688"/>
        <c:crosses val="max"/>
        <c:crossBetween val="between"/>
      </c:valAx>
      <c:dateAx>
        <c:axId val="45317068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531691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53"/>
          <c:h val="6.583909482363728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55"/>
          <c:h val="0.7433354521693567"/>
        </c:manualLayout>
      </c:layout>
      <c:areaChart>
        <c:grouping val="standard"/>
        <c:varyColors val="0"/>
        <c:ser>
          <c:idx val="2"/>
          <c:order val="1"/>
          <c:tx>
            <c:strRef>
              <c:f>Main!$BG$52</c:f>
              <c:strCache>
                <c:ptCount val="1"/>
                <c:pt idx="0">
                  <c:v>MSCI China SmallCap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Main!$BG$54:$BG$120</c:f>
              <c:numCache>
                <c:formatCode>General</c:formatCode>
                <c:ptCount val="67"/>
                <c:pt idx="0">
                  <c:v>1262.96</c:v>
                </c:pt>
                <c:pt idx="1">
                  <c:v>1264.3499999999999</c:v>
                </c:pt>
                <c:pt idx="2">
                  <c:v>1241.05</c:v>
                </c:pt>
                <c:pt idx="3">
                  <c:v>1257.6300000000001</c:v>
                </c:pt>
                <c:pt idx="4">
                  <c:v>1272.42</c:v>
                </c:pt>
                <c:pt idx="5">
                  <c:v>1293.25</c:v>
                </c:pt>
                <c:pt idx="6">
                  <c:v>1302.81</c:v>
                </c:pt>
                <c:pt idx="7">
                  <c:v>1312.25</c:v>
                </c:pt>
                <c:pt idx="8">
                  <c:v>1328.17</c:v>
                </c:pt>
                <c:pt idx="9">
                  <c:v>1331.47</c:v>
                </c:pt>
                <c:pt idx="10">
                  <c:v>1333.91</c:v>
                </c:pt>
                <c:pt idx="11">
                  <c:v>1325.83</c:v>
                </c:pt>
                <c:pt idx="12">
                  <c:v>1305.99</c:v>
                </c:pt>
                <c:pt idx="13">
                  <c:v>1306.05</c:v>
                </c:pt>
                <c:pt idx="14">
                  <c:v>1304.6300000000001</c:v>
                </c:pt>
                <c:pt idx="15">
                  <c:v>1328.35</c:v>
                </c:pt>
                <c:pt idx="16">
                  <c:v>1321.12</c:v>
                </c:pt>
                <c:pt idx="17">
                  <c:v>1327.66</c:v>
                </c:pt>
                <c:pt idx="18">
                  <c:v>1331.37</c:v>
                </c:pt>
                <c:pt idx="19">
                  <c:v>1326.55</c:v>
                </c:pt>
                <c:pt idx="20">
                  <c:v>1299.23</c:v>
                </c:pt>
                <c:pt idx="21">
                  <c:v>1315.18</c:v>
                </c:pt>
                <c:pt idx="22">
                  <c:v>1321.85</c:v>
                </c:pt>
                <c:pt idx="23">
                  <c:v>1291.81</c:v>
                </c:pt>
                <c:pt idx="24">
                  <c:v>1285.3599999999999</c:v>
                </c:pt>
                <c:pt idx="25">
                  <c:v>1300.29</c:v>
                </c:pt>
                <c:pt idx="26">
                  <c:v>1323.45</c:v>
                </c:pt>
                <c:pt idx="27">
                  <c:v>1340.57</c:v>
                </c:pt>
                <c:pt idx="28">
                  <c:v>1340.86</c:v>
                </c:pt>
                <c:pt idx="29">
                  <c:v>1306.3499999999999</c:v>
                </c:pt>
                <c:pt idx="30">
                  <c:v>1315.95</c:v>
                </c:pt>
                <c:pt idx="31">
                  <c:v>1351.4</c:v>
                </c:pt>
                <c:pt idx="32">
                  <c:v>1365.91</c:v>
                </c:pt>
                <c:pt idx="33">
                  <c:v>1393.08</c:v>
                </c:pt>
                <c:pt idx="34">
                  <c:v>1385.89</c:v>
                </c:pt>
                <c:pt idx="35">
                  <c:v>1398.24</c:v>
                </c:pt>
                <c:pt idx="36">
                  <c:v>1387.24</c:v>
                </c:pt>
                <c:pt idx="37">
                  <c:v>1440.39</c:v>
                </c:pt>
                <c:pt idx="38">
                  <c:v>1438.11</c:v>
                </c:pt>
                <c:pt idx="39">
                  <c:v>1445.57</c:v>
                </c:pt>
                <c:pt idx="40">
                  <c:v>1463.33</c:v>
                </c:pt>
                <c:pt idx="41">
                  <c:v>1468.46</c:v>
                </c:pt>
                <c:pt idx="42">
                  <c:v>1460.99</c:v>
                </c:pt>
                <c:pt idx="43">
                  <c:v>1453.48</c:v>
                </c:pt>
                <c:pt idx="44">
                  <c:v>1456.72</c:v>
                </c:pt>
                <c:pt idx="45">
                  <c:v>1465.35</c:v>
                </c:pt>
                <c:pt idx="46">
                  <c:v>1459.35</c:v>
                </c:pt>
                <c:pt idx="47">
                  <c:v>1459.79</c:v>
                </c:pt>
                <c:pt idx="48">
                  <c:v>1459.01</c:v>
                </c:pt>
                <c:pt idx="49">
                  <c:v>1463.2</c:v>
                </c:pt>
                <c:pt idx="50">
                  <c:v>1445.77</c:v>
                </c:pt>
                <c:pt idx="51">
                  <c:v>1457.52</c:v>
                </c:pt>
                <c:pt idx="52">
                  <c:v>1483.92</c:v>
                </c:pt>
                <c:pt idx="53">
                  <c:v>1478.3</c:v>
                </c:pt>
                <c:pt idx="54">
                  <c:v>1478.33</c:v>
                </c:pt>
                <c:pt idx="55">
                  <c:v>1471.38</c:v>
                </c:pt>
                <c:pt idx="56">
                  <c:v>1476.15</c:v>
                </c:pt>
                <c:pt idx="57">
                  <c:v>1478.39</c:v>
                </c:pt>
                <c:pt idx="58">
                  <c:v>1477.63</c:v>
                </c:pt>
                <c:pt idx="59">
                  <c:v>1461.73</c:v>
                </c:pt>
                <c:pt idx="60">
                  <c:v>1460.09</c:v>
                </c:pt>
                <c:pt idx="61">
                  <c:v>1451.73</c:v>
                </c:pt>
                <c:pt idx="62">
                  <c:v>1447.24</c:v>
                </c:pt>
                <c:pt idx="63">
                  <c:v>1435.49</c:v>
                </c:pt>
                <c:pt idx="64">
                  <c:v>1436.38</c:v>
                </c:pt>
                <c:pt idx="65">
                  <c:v>1428.26</c:v>
                </c:pt>
                <c:pt idx="66">
                  <c:v>1423.29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58-4349-BC2A-E1E7D4B4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58848"/>
        <c:axId val="455757824"/>
      </c:areaChart>
      <c:lineChart>
        <c:grouping val="standard"/>
        <c:varyColors val="0"/>
        <c:ser>
          <c:idx val="0"/>
          <c:order val="0"/>
          <c:tx>
            <c:strRef>
              <c:f>Main!$W$52</c:f>
              <c:strCache>
                <c:ptCount val="1"/>
                <c:pt idx="0">
                  <c:v>Corr: MSCI China SmallCap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Main!$W$54:$W$120</c:f>
              <c:numCache>
                <c:formatCode>General</c:formatCode>
                <c:ptCount val="67"/>
                <c:pt idx="0">
                  <c:v>0.84205578676572368</c:v>
                </c:pt>
                <c:pt idx="1">
                  <c:v>0.84269006536717128</c:v>
                </c:pt>
                <c:pt idx="2">
                  <c:v>0.83109235091803757</c:v>
                </c:pt>
                <c:pt idx="3">
                  <c:v>0.83567695644196449</c:v>
                </c:pt>
                <c:pt idx="4">
                  <c:v>0.83406181492139908</c:v>
                </c:pt>
                <c:pt idx="5">
                  <c:v>0.82998030033329251</c:v>
                </c:pt>
                <c:pt idx="6">
                  <c:v>0.83258648194347107</c:v>
                </c:pt>
                <c:pt idx="7">
                  <c:v>0.82953737651803705</c:v>
                </c:pt>
                <c:pt idx="8">
                  <c:v>0.82941942042968775</c:v>
                </c:pt>
                <c:pt idx="9">
                  <c:v>0.83003396898872772</c:v>
                </c:pt>
                <c:pt idx="10">
                  <c:v>0.83293895158670872</c:v>
                </c:pt>
                <c:pt idx="11">
                  <c:v>0.82656448073729227</c:v>
                </c:pt>
                <c:pt idx="12">
                  <c:v>0.8410378330546211</c:v>
                </c:pt>
                <c:pt idx="13">
                  <c:v>0.8486337501852943</c:v>
                </c:pt>
                <c:pt idx="14">
                  <c:v>0.85011985673301671</c:v>
                </c:pt>
                <c:pt idx="15">
                  <c:v>0.85091967679411351</c:v>
                </c:pt>
                <c:pt idx="16">
                  <c:v>0.84427572963314301</c:v>
                </c:pt>
                <c:pt idx="17">
                  <c:v>0.84631792174733989</c:v>
                </c:pt>
                <c:pt idx="18">
                  <c:v>0.84765130164176106</c:v>
                </c:pt>
                <c:pt idx="19">
                  <c:v>0.85033739541356279</c:v>
                </c:pt>
                <c:pt idx="20">
                  <c:v>0.8463046163842165</c:v>
                </c:pt>
                <c:pt idx="21">
                  <c:v>0.84432419936742398</c:v>
                </c:pt>
                <c:pt idx="22">
                  <c:v>0.845569832781358</c:v>
                </c:pt>
                <c:pt idx="23">
                  <c:v>0.83681691605472164</c:v>
                </c:pt>
                <c:pt idx="24">
                  <c:v>0.83202623928067565</c:v>
                </c:pt>
                <c:pt idx="25">
                  <c:v>0.83567708562015741</c:v>
                </c:pt>
                <c:pt idx="26">
                  <c:v>0.8292674640166563</c:v>
                </c:pt>
                <c:pt idx="27">
                  <c:v>0.82982538167979758</c:v>
                </c:pt>
                <c:pt idx="28">
                  <c:v>0.83446519360321902</c:v>
                </c:pt>
                <c:pt idx="29">
                  <c:v>0.82053816474610675</c:v>
                </c:pt>
                <c:pt idx="30">
                  <c:v>0.82517113330211067</c:v>
                </c:pt>
                <c:pt idx="31">
                  <c:v>0.80422968050809707</c:v>
                </c:pt>
                <c:pt idx="32">
                  <c:v>0.80610717613048699</c:v>
                </c:pt>
                <c:pt idx="33">
                  <c:v>0.7863964139763151</c:v>
                </c:pt>
                <c:pt idx="34">
                  <c:v>0.78664973077500033</c:v>
                </c:pt>
                <c:pt idx="35">
                  <c:v>0.78474352069285436</c:v>
                </c:pt>
                <c:pt idx="36">
                  <c:v>0.79655111337849804</c:v>
                </c:pt>
                <c:pt idx="37">
                  <c:v>0.74002043022733721</c:v>
                </c:pt>
                <c:pt idx="38">
                  <c:v>0.74880730688828434</c:v>
                </c:pt>
                <c:pt idx="39">
                  <c:v>0.78290244752951599</c:v>
                </c:pt>
                <c:pt idx="40">
                  <c:v>0.78678690788112859</c:v>
                </c:pt>
                <c:pt idx="41">
                  <c:v>0.79069582397727878</c:v>
                </c:pt>
                <c:pt idx="42">
                  <c:v>0.78303729913962417</c:v>
                </c:pt>
                <c:pt idx="43">
                  <c:v>0.78247101268788877</c:v>
                </c:pt>
                <c:pt idx="44">
                  <c:v>0.78420281145712445</c:v>
                </c:pt>
                <c:pt idx="45">
                  <c:v>0.78969246306005914</c:v>
                </c:pt>
                <c:pt idx="46">
                  <c:v>0.78861870685930824</c:v>
                </c:pt>
                <c:pt idx="47">
                  <c:v>0.79285027097690131</c:v>
                </c:pt>
                <c:pt idx="48">
                  <c:v>0.82088230558313091</c:v>
                </c:pt>
                <c:pt idx="49">
                  <c:v>0.8235299590808064</c:v>
                </c:pt>
                <c:pt idx="50">
                  <c:v>0.82223442174100048</c:v>
                </c:pt>
                <c:pt idx="51">
                  <c:v>0.81932630950719709</c:v>
                </c:pt>
                <c:pt idx="52">
                  <c:v>0.83518489990781486</c:v>
                </c:pt>
                <c:pt idx="53">
                  <c:v>0.84294225031102599</c:v>
                </c:pt>
                <c:pt idx="54">
                  <c:v>0.8446935927284388</c:v>
                </c:pt>
                <c:pt idx="55">
                  <c:v>0.84203338836790464</c:v>
                </c:pt>
                <c:pt idx="56">
                  <c:v>0.84053075233478147</c:v>
                </c:pt>
                <c:pt idx="57">
                  <c:v>0.84387946614680664</c:v>
                </c:pt>
                <c:pt idx="58">
                  <c:v>0.85099065496823745</c:v>
                </c:pt>
                <c:pt idx="59">
                  <c:v>0.8528491217614047</c:v>
                </c:pt>
                <c:pt idx="60">
                  <c:v>0.8567231654702484</c:v>
                </c:pt>
                <c:pt idx="61">
                  <c:v>0.85810760597278546</c:v>
                </c:pt>
                <c:pt idx="62">
                  <c:v>0.86378367906140141</c:v>
                </c:pt>
                <c:pt idx="63">
                  <c:v>0.86464447640770759</c:v>
                </c:pt>
                <c:pt idx="64">
                  <c:v>0.86637574359573188</c:v>
                </c:pt>
                <c:pt idx="65">
                  <c:v>0.87160611723371861</c:v>
                </c:pt>
                <c:pt idx="66">
                  <c:v>0.87729022791000433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58-4349-BC2A-E1E7D4B4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542464"/>
        <c:axId val="262544000"/>
      </c:lineChart>
      <c:dateAx>
        <c:axId val="26254246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62544000"/>
        <c:crosses val="autoZero"/>
        <c:auto val="1"/>
        <c:lblOffset val="100"/>
        <c:baseTimeUnit val="days"/>
        <c:majorUnit val="1"/>
      </c:dateAx>
      <c:valAx>
        <c:axId val="262544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62542464"/>
        <c:crosses val="autoZero"/>
        <c:crossBetween val="between"/>
      </c:valAx>
      <c:valAx>
        <c:axId val="455757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62558848"/>
        <c:crosses val="max"/>
        <c:crossBetween val="between"/>
      </c:valAx>
      <c:dateAx>
        <c:axId val="262558848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5575782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53"/>
          <c:h val="6.583909482363693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44"/>
          <c:h val="0.74333545216935781"/>
        </c:manualLayout>
      </c:layout>
      <c:areaChart>
        <c:grouping val="standard"/>
        <c:varyColors val="0"/>
        <c:ser>
          <c:idx val="2"/>
          <c:order val="1"/>
          <c:tx>
            <c:strRef>
              <c:f>Main!$BK$52</c:f>
              <c:strCache>
                <c:ptCount val="1"/>
                <c:pt idx="0">
                  <c:v>MSCI US Value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Main!$BK$54:$BK$120</c:f>
              <c:numCache>
                <c:formatCode>General</c:formatCode>
                <c:ptCount val="67"/>
                <c:pt idx="0">
                  <c:v>2388.3200000000002</c:v>
                </c:pt>
                <c:pt idx="1">
                  <c:v>2388.96</c:v>
                </c:pt>
                <c:pt idx="2">
                  <c:v>2385.98</c:v>
                </c:pt>
                <c:pt idx="3">
                  <c:v>2386.8000000000002</c:v>
                </c:pt>
                <c:pt idx="4">
                  <c:v>2377.6999999999998</c:v>
                </c:pt>
                <c:pt idx="5">
                  <c:v>2385.17</c:v>
                </c:pt>
                <c:pt idx="6">
                  <c:v>2388.4299999999998</c:v>
                </c:pt>
                <c:pt idx="7">
                  <c:v>2392.15</c:v>
                </c:pt>
                <c:pt idx="8">
                  <c:v>2378.12</c:v>
                </c:pt>
                <c:pt idx="9">
                  <c:v>2374.04</c:v>
                </c:pt>
                <c:pt idx="10">
                  <c:v>2374.0100000000002</c:v>
                </c:pt>
                <c:pt idx="11">
                  <c:v>2381.94</c:v>
                </c:pt>
                <c:pt idx="12">
                  <c:v>2381.33</c:v>
                </c:pt>
                <c:pt idx="13">
                  <c:v>2379.5500000000002</c:v>
                </c:pt>
                <c:pt idx="14">
                  <c:v>2383.87</c:v>
                </c:pt>
                <c:pt idx="15">
                  <c:v>2386.1999999999998</c:v>
                </c:pt>
                <c:pt idx="16">
                  <c:v>2380.67</c:v>
                </c:pt>
                <c:pt idx="17">
                  <c:v>2382.0700000000002</c:v>
                </c:pt>
                <c:pt idx="18">
                  <c:v>2382.85</c:v>
                </c:pt>
                <c:pt idx="19">
                  <c:v>2380.44</c:v>
                </c:pt>
                <c:pt idx="20">
                  <c:v>2387</c:v>
                </c:pt>
                <c:pt idx="21">
                  <c:v>2394.5</c:v>
                </c:pt>
                <c:pt idx="22">
                  <c:v>2399.56</c:v>
                </c:pt>
                <c:pt idx="23">
                  <c:v>2392.09</c:v>
                </c:pt>
                <c:pt idx="24">
                  <c:v>2393.4499999999998</c:v>
                </c:pt>
                <c:pt idx="25">
                  <c:v>2394.3200000000002</c:v>
                </c:pt>
                <c:pt idx="26">
                  <c:v>2394.3200000000002</c:v>
                </c:pt>
                <c:pt idx="27">
                  <c:v>2392.7600000000002</c:v>
                </c:pt>
                <c:pt idx="28">
                  <c:v>2389.96</c:v>
                </c:pt>
                <c:pt idx="29">
                  <c:v>2393.16</c:v>
                </c:pt>
                <c:pt idx="30">
                  <c:v>2399.41</c:v>
                </c:pt>
                <c:pt idx="31">
                  <c:v>2399.2600000000002</c:v>
                </c:pt>
                <c:pt idx="32">
                  <c:v>2398.67</c:v>
                </c:pt>
                <c:pt idx="33">
                  <c:v>2396.64</c:v>
                </c:pt>
                <c:pt idx="34">
                  <c:v>2396.85</c:v>
                </c:pt>
                <c:pt idx="35">
                  <c:v>2394.81</c:v>
                </c:pt>
                <c:pt idx="36">
                  <c:v>2397.04</c:v>
                </c:pt>
                <c:pt idx="37">
                  <c:v>2392.0100000000002</c:v>
                </c:pt>
                <c:pt idx="38">
                  <c:v>2395.25</c:v>
                </c:pt>
                <c:pt idx="39">
                  <c:v>2394.6799999999998</c:v>
                </c:pt>
                <c:pt idx="40">
                  <c:v>2399.71</c:v>
                </c:pt>
                <c:pt idx="41">
                  <c:v>2403.1799999999998</c:v>
                </c:pt>
                <c:pt idx="42">
                  <c:v>2408.09</c:v>
                </c:pt>
                <c:pt idx="43">
                  <c:v>2406.91</c:v>
                </c:pt>
                <c:pt idx="44">
                  <c:v>2407.9299999999998</c:v>
                </c:pt>
                <c:pt idx="45">
                  <c:v>2403.29</c:v>
                </c:pt>
                <c:pt idx="46">
                  <c:v>2402.2399999999998</c:v>
                </c:pt>
                <c:pt idx="47">
                  <c:v>2402.34</c:v>
                </c:pt>
                <c:pt idx="48">
                  <c:v>2404.0300000000002</c:v>
                </c:pt>
                <c:pt idx="49">
                  <c:v>2406.31</c:v>
                </c:pt>
                <c:pt idx="50">
                  <c:v>2412.23</c:v>
                </c:pt>
                <c:pt idx="51">
                  <c:v>2413.6999999999998</c:v>
                </c:pt>
                <c:pt idx="52">
                  <c:v>2415.19</c:v>
                </c:pt>
                <c:pt idx="53">
                  <c:v>2415.19</c:v>
                </c:pt>
                <c:pt idx="54">
                  <c:v>2417.48</c:v>
                </c:pt>
                <c:pt idx="55">
                  <c:v>2417</c:v>
                </c:pt>
                <c:pt idx="56">
                  <c:v>2420.54</c:v>
                </c:pt>
                <c:pt idx="57">
                  <c:v>2416.7800000000002</c:v>
                </c:pt>
                <c:pt idx="58">
                  <c:v>2412.56</c:v>
                </c:pt>
                <c:pt idx="59">
                  <c:v>2415.14</c:v>
                </c:pt>
                <c:pt idx="60">
                  <c:v>2411</c:v>
                </c:pt>
                <c:pt idx="61">
                  <c:v>2405.64</c:v>
                </c:pt>
                <c:pt idx="62">
                  <c:v>2401.29</c:v>
                </c:pt>
                <c:pt idx="63">
                  <c:v>2398.14</c:v>
                </c:pt>
                <c:pt idx="64">
                  <c:v>2398.4899999999998</c:v>
                </c:pt>
                <c:pt idx="65">
                  <c:v>2395.42</c:v>
                </c:pt>
                <c:pt idx="66">
                  <c:v>2397.81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49B-4F55-96F5-9FFD3AD08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423936"/>
        <c:axId val="248422400"/>
      </c:areaChart>
      <c:lineChart>
        <c:grouping val="standard"/>
        <c:varyColors val="0"/>
        <c:ser>
          <c:idx val="0"/>
          <c:order val="0"/>
          <c:tx>
            <c:strRef>
              <c:f>Main!$AA$52</c:f>
              <c:strCache>
                <c:ptCount val="1"/>
                <c:pt idx="0">
                  <c:v>Corr: MSCI US Value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Main!$AA$54:$AA$120</c:f>
              <c:numCache>
                <c:formatCode>General</c:formatCode>
                <c:ptCount val="67"/>
                <c:pt idx="0">
                  <c:v>-0.15576376115201518</c:v>
                </c:pt>
                <c:pt idx="1">
                  <c:v>-0.14142538838938012</c:v>
                </c:pt>
                <c:pt idx="2">
                  <c:v>-0.1686163359009393</c:v>
                </c:pt>
                <c:pt idx="3">
                  <c:v>-0.14324553844843516</c:v>
                </c:pt>
                <c:pt idx="4">
                  <c:v>-0.12593729412948548</c:v>
                </c:pt>
                <c:pt idx="5">
                  <c:v>-0.16850293016852216</c:v>
                </c:pt>
                <c:pt idx="6">
                  <c:v>-0.1732217798672176</c:v>
                </c:pt>
                <c:pt idx="7">
                  <c:v>-0.18987628168644288</c:v>
                </c:pt>
                <c:pt idx="8">
                  <c:v>-0.13870871257117512</c:v>
                </c:pt>
                <c:pt idx="9">
                  <c:v>-0.12857428996071552</c:v>
                </c:pt>
                <c:pt idx="10">
                  <c:v>-0.10337729170587984</c:v>
                </c:pt>
                <c:pt idx="11">
                  <c:v>-6.1370076282894925E-2</c:v>
                </c:pt>
                <c:pt idx="12">
                  <c:v>-6.1718022607000642E-2</c:v>
                </c:pt>
                <c:pt idx="13">
                  <c:v>-7.5616570397666671E-2</c:v>
                </c:pt>
                <c:pt idx="14">
                  <c:v>-9.8117461425054717E-2</c:v>
                </c:pt>
                <c:pt idx="15">
                  <c:v>-7.9883416547044159E-2</c:v>
                </c:pt>
                <c:pt idx="16">
                  <c:v>-0.11173612611368623</c:v>
                </c:pt>
                <c:pt idx="17">
                  <c:v>-8.91536455901972E-2</c:v>
                </c:pt>
                <c:pt idx="18">
                  <c:v>-0.10034467528816784</c:v>
                </c:pt>
                <c:pt idx="19">
                  <c:v>-0.10612556863404395</c:v>
                </c:pt>
                <c:pt idx="20">
                  <c:v>-5.014174051837126E-2</c:v>
                </c:pt>
                <c:pt idx="21">
                  <c:v>-7.3050928628508205E-2</c:v>
                </c:pt>
                <c:pt idx="22">
                  <c:v>-5.8688411358133977E-2</c:v>
                </c:pt>
                <c:pt idx="23">
                  <c:v>-0.14514937905958311</c:v>
                </c:pt>
                <c:pt idx="24">
                  <c:v>-0.13814331624373163</c:v>
                </c:pt>
                <c:pt idx="25">
                  <c:v>-0.13843101010211026</c:v>
                </c:pt>
                <c:pt idx="26">
                  <c:v>-0.13831798389904099</c:v>
                </c:pt>
                <c:pt idx="27">
                  <c:v>-0.11451178205568525</c:v>
                </c:pt>
                <c:pt idx="28">
                  <c:v>-0.11622317052980807</c:v>
                </c:pt>
                <c:pt idx="29">
                  <c:v>-9.7977506487104349E-2</c:v>
                </c:pt>
                <c:pt idx="30">
                  <c:v>-9.6723676056961513E-2</c:v>
                </c:pt>
                <c:pt idx="31">
                  <c:v>-8.8215229129297384E-2</c:v>
                </c:pt>
                <c:pt idx="32">
                  <c:v>-8.1414660443139011E-2</c:v>
                </c:pt>
                <c:pt idx="33">
                  <c:v>-6.5014560820999392E-2</c:v>
                </c:pt>
                <c:pt idx="34">
                  <c:v>-6.553692644257951E-2</c:v>
                </c:pt>
                <c:pt idx="35">
                  <c:v>-4.0552367880438221E-2</c:v>
                </c:pt>
                <c:pt idx="36">
                  <c:v>-0.13823935636552442</c:v>
                </c:pt>
                <c:pt idx="37">
                  <c:v>-7.6181572415432858E-2</c:v>
                </c:pt>
                <c:pt idx="38">
                  <c:v>-7.7338487062527619E-2</c:v>
                </c:pt>
                <c:pt idx="39">
                  <c:v>-1.0563356429317486E-2</c:v>
                </c:pt>
                <c:pt idx="40">
                  <c:v>4.1840964139214527E-3</c:v>
                </c:pt>
                <c:pt idx="41">
                  <c:v>-1.9928597056377624E-2</c:v>
                </c:pt>
                <c:pt idx="42">
                  <c:v>-2.1148593343612247E-2</c:v>
                </c:pt>
                <c:pt idx="43">
                  <c:v>-2.68519513591646E-2</c:v>
                </c:pt>
                <c:pt idx="44">
                  <c:v>-3.2691266017776284E-2</c:v>
                </c:pt>
                <c:pt idx="45">
                  <c:v>-4.0987778138689236E-2</c:v>
                </c:pt>
                <c:pt idx="46">
                  <c:v>-4.0072130765758732E-2</c:v>
                </c:pt>
                <c:pt idx="47">
                  <c:v>-5.4216801799060951E-2</c:v>
                </c:pt>
                <c:pt idx="48">
                  <c:v>-4.2413081450162586E-2</c:v>
                </c:pt>
                <c:pt idx="49">
                  <c:v>-2.7577840724079688E-2</c:v>
                </c:pt>
                <c:pt idx="50">
                  <c:v>-5.654517136666916E-3</c:v>
                </c:pt>
                <c:pt idx="51">
                  <c:v>-7.7953392080543906E-3</c:v>
                </c:pt>
                <c:pt idx="52">
                  <c:v>1.3246912044959824E-2</c:v>
                </c:pt>
                <c:pt idx="53">
                  <c:v>2.3275514011014149E-2</c:v>
                </c:pt>
                <c:pt idx="54">
                  <c:v>2.5450251799934147E-2</c:v>
                </c:pt>
                <c:pt idx="55">
                  <c:v>2.581223645146127E-2</c:v>
                </c:pt>
                <c:pt idx="56">
                  <c:v>2.5004060238869245E-2</c:v>
                </c:pt>
                <c:pt idx="57">
                  <c:v>1.7889837384815935E-2</c:v>
                </c:pt>
                <c:pt idx="58">
                  <c:v>-9.4660389194851074E-3</c:v>
                </c:pt>
                <c:pt idx="59">
                  <c:v>-4.1500159762675503E-3</c:v>
                </c:pt>
                <c:pt idx="60">
                  <c:v>3.2940014447465963E-3</c:v>
                </c:pt>
                <c:pt idx="61">
                  <c:v>1.1562258024058213E-2</c:v>
                </c:pt>
                <c:pt idx="62">
                  <c:v>1.2778147904984966E-2</c:v>
                </c:pt>
                <c:pt idx="63">
                  <c:v>-1.2396997233432981E-2</c:v>
                </c:pt>
                <c:pt idx="64">
                  <c:v>-1.5961498084279449E-2</c:v>
                </c:pt>
                <c:pt idx="65">
                  <c:v>-6.235577774195869E-2</c:v>
                </c:pt>
                <c:pt idx="66">
                  <c:v>-4.2172605992008318E-2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9B-4F55-96F5-9FFD3AD08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83904"/>
        <c:axId val="248285440"/>
      </c:lineChart>
      <c:dateAx>
        <c:axId val="24828390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48285440"/>
        <c:crosses val="autoZero"/>
        <c:auto val="1"/>
        <c:lblOffset val="100"/>
        <c:baseTimeUnit val="days"/>
        <c:majorUnit val="1"/>
      </c:dateAx>
      <c:valAx>
        <c:axId val="2482854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48283904"/>
        <c:crosses val="autoZero"/>
        <c:crossBetween val="between"/>
      </c:valAx>
      <c:valAx>
        <c:axId val="248422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48423936"/>
        <c:crosses val="max"/>
        <c:crossBetween val="between"/>
      </c:valAx>
      <c:dateAx>
        <c:axId val="24842393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2484224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53"/>
          <c:h val="6.583909482363711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36"/>
        </c:manualLayout>
      </c:layout>
      <c:areaChart>
        <c:grouping val="standard"/>
        <c:varyColors val="0"/>
        <c:ser>
          <c:idx val="2"/>
          <c:order val="1"/>
          <c:tx>
            <c:strRef>
              <c:f>Main!$BY$52</c:f>
              <c:strCache>
                <c:ptCount val="1"/>
                <c:pt idx="0">
                  <c:v>UST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Main!$BY$54:$BY$120</c:f>
              <c:numCache>
                <c:formatCode>General</c:formatCode>
                <c:ptCount val="67"/>
                <c:pt idx="0">
                  <c:v>2.96</c:v>
                </c:pt>
                <c:pt idx="1">
                  <c:v>2.9729999999999999</c:v>
                </c:pt>
                <c:pt idx="2">
                  <c:v>2.9394999999999998</c:v>
                </c:pt>
                <c:pt idx="3">
                  <c:v>2.9487999999999999</c:v>
                </c:pt>
                <c:pt idx="4">
                  <c:v>2.9859</c:v>
                </c:pt>
                <c:pt idx="5">
                  <c:v>3.0064000000000002</c:v>
                </c:pt>
                <c:pt idx="6">
                  <c:v>2.9598</c:v>
                </c:pt>
                <c:pt idx="7">
                  <c:v>2.9727999999999999</c:v>
                </c:pt>
                <c:pt idx="8">
                  <c:v>2.9542000000000002</c:v>
                </c:pt>
                <c:pt idx="9">
                  <c:v>2.9763999999999999</c:v>
                </c:pt>
                <c:pt idx="10">
                  <c:v>2.9746000000000001</c:v>
                </c:pt>
                <c:pt idx="11">
                  <c:v>2.9485999999999999</c:v>
                </c:pt>
                <c:pt idx="12">
                  <c:v>2.9540999999999999</c:v>
                </c:pt>
                <c:pt idx="13">
                  <c:v>2.8931</c:v>
                </c:pt>
                <c:pt idx="14">
                  <c:v>2.8380000000000001</c:v>
                </c:pt>
                <c:pt idx="15">
                  <c:v>2.8692000000000002</c:v>
                </c:pt>
                <c:pt idx="16">
                  <c:v>2.86</c:v>
                </c:pt>
                <c:pt idx="17">
                  <c:v>2.8582000000000001</c:v>
                </c:pt>
                <c:pt idx="18">
                  <c:v>2.8270999999999997</c:v>
                </c:pt>
                <c:pt idx="19">
                  <c:v>2.8454000000000002</c:v>
                </c:pt>
                <c:pt idx="20">
                  <c:v>2.8491</c:v>
                </c:pt>
                <c:pt idx="21">
                  <c:v>2.8491</c:v>
                </c:pt>
                <c:pt idx="22">
                  <c:v>2.8563999999999998</c:v>
                </c:pt>
                <c:pt idx="23">
                  <c:v>2.8216999999999999</c:v>
                </c:pt>
                <c:pt idx="24">
                  <c:v>2.8290999999999999</c:v>
                </c:pt>
                <c:pt idx="25">
                  <c:v>2.8308999999999997</c:v>
                </c:pt>
                <c:pt idx="26">
                  <c:v>2.8308999999999997</c:v>
                </c:pt>
                <c:pt idx="27">
                  <c:v>2.8711000000000002</c:v>
                </c:pt>
                <c:pt idx="28">
                  <c:v>2.8601000000000001</c:v>
                </c:pt>
                <c:pt idx="29">
                  <c:v>2.8365</c:v>
                </c:pt>
                <c:pt idx="30">
                  <c:v>2.8256000000000001</c:v>
                </c:pt>
                <c:pt idx="31">
                  <c:v>2.8765999999999998</c:v>
                </c:pt>
                <c:pt idx="32">
                  <c:v>2.8803000000000001</c:v>
                </c:pt>
                <c:pt idx="33">
                  <c:v>2.8948999999999998</c:v>
                </c:pt>
                <c:pt idx="34">
                  <c:v>2.8967000000000001</c:v>
                </c:pt>
                <c:pt idx="35">
                  <c:v>2.9388999999999998</c:v>
                </c:pt>
                <c:pt idx="36">
                  <c:v>2.8967000000000001</c:v>
                </c:pt>
                <c:pt idx="37">
                  <c:v>2.9169</c:v>
                </c:pt>
                <c:pt idx="38">
                  <c:v>2.9205000000000001</c:v>
                </c:pt>
                <c:pt idx="39">
                  <c:v>2.9351000000000003</c:v>
                </c:pt>
                <c:pt idx="40">
                  <c:v>2.9662999999999999</c:v>
                </c:pt>
                <c:pt idx="41">
                  <c:v>2.9607999999999999</c:v>
                </c:pt>
                <c:pt idx="42">
                  <c:v>2.9516</c:v>
                </c:pt>
                <c:pt idx="43">
                  <c:v>2.9460999999999999</c:v>
                </c:pt>
                <c:pt idx="44">
                  <c:v>2.9203999999999999</c:v>
                </c:pt>
                <c:pt idx="45">
                  <c:v>2.9717000000000002</c:v>
                </c:pt>
                <c:pt idx="46">
                  <c:v>2.9276999999999997</c:v>
                </c:pt>
                <c:pt idx="47">
                  <c:v>2.9424000000000001</c:v>
                </c:pt>
                <c:pt idx="48">
                  <c:v>2.9022000000000001</c:v>
                </c:pt>
                <c:pt idx="49">
                  <c:v>2.8586</c:v>
                </c:pt>
                <c:pt idx="50">
                  <c:v>2.855</c:v>
                </c:pt>
                <c:pt idx="51">
                  <c:v>2.7810000000000001</c:v>
                </c:pt>
                <c:pt idx="52">
                  <c:v>2.9313000000000002</c:v>
                </c:pt>
                <c:pt idx="53">
                  <c:v>2.9313000000000002</c:v>
                </c:pt>
                <c:pt idx="54">
                  <c:v>2.9769999999999999</c:v>
                </c:pt>
                <c:pt idx="55">
                  <c:v>2.9935</c:v>
                </c:pt>
                <c:pt idx="56">
                  <c:v>3.0596999999999999</c:v>
                </c:pt>
                <c:pt idx="57">
                  <c:v>3.0596000000000001</c:v>
                </c:pt>
                <c:pt idx="58">
                  <c:v>3.0558999999999998</c:v>
                </c:pt>
                <c:pt idx="59">
                  <c:v>3.1112000000000002</c:v>
                </c:pt>
                <c:pt idx="60">
                  <c:v>3.0964</c:v>
                </c:pt>
                <c:pt idx="61">
                  <c:v>3.0722999999999998</c:v>
                </c:pt>
                <c:pt idx="62">
                  <c:v>3.0024000000000002</c:v>
                </c:pt>
                <c:pt idx="63">
                  <c:v>2.9695</c:v>
                </c:pt>
                <c:pt idx="64">
                  <c:v>2.9622000000000002</c:v>
                </c:pt>
                <c:pt idx="65">
                  <c:v>3.0042</c:v>
                </c:pt>
                <c:pt idx="66">
                  <c:v>2.976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52-4120-BC29-597768A6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823936"/>
        <c:axId val="434517504"/>
      </c:areaChart>
      <c:lineChart>
        <c:grouping val="standard"/>
        <c:varyColors val="0"/>
        <c:ser>
          <c:idx val="0"/>
          <c:order val="0"/>
          <c:tx>
            <c:strRef>
              <c:f>Main!$AO$52</c:f>
              <c:strCache>
                <c:ptCount val="1"/>
                <c:pt idx="0">
                  <c:v>Corr: UST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mm/dd/yyyy</c:formatCode>
                <c:ptCount val="67"/>
                <c:pt idx="0">
                  <c:v>43320</c:v>
                </c:pt>
                <c:pt idx="1">
                  <c:v>43319</c:v>
                </c:pt>
                <c:pt idx="2">
                  <c:v>43318</c:v>
                </c:pt>
                <c:pt idx="3">
                  <c:v>43315</c:v>
                </c:pt>
                <c:pt idx="4">
                  <c:v>43314</c:v>
                </c:pt>
                <c:pt idx="5">
                  <c:v>43313</c:v>
                </c:pt>
                <c:pt idx="6">
                  <c:v>43312</c:v>
                </c:pt>
                <c:pt idx="7">
                  <c:v>43311</c:v>
                </c:pt>
                <c:pt idx="8">
                  <c:v>43308</c:v>
                </c:pt>
                <c:pt idx="9">
                  <c:v>43307</c:v>
                </c:pt>
                <c:pt idx="10">
                  <c:v>43306</c:v>
                </c:pt>
                <c:pt idx="11">
                  <c:v>43305</c:v>
                </c:pt>
                <c:pt idx="12">
                  <c:v>43304</c:v>
                </c:pt>
                <c:pt idx="13">
                  <c:v>43301</c:v>
                </c:pt>
                <c:pt idx="14">
                  <c:v>43300</c:v>
                </c:pt>
                <c:pt idx="15">
                  <c:v>43299</c:v>
                </c:pt>
                <c:pt idx="16">
                  <c:v>43298</c:v>
                </c:pt>
                <c:pt idx="17">
                  <c:v>43297</c:v>
                </c:pt>
                <c:pt idx="18">
                  <c:v>43294</c:v>
                </c:pt>
                <c:pt idx="19">
                  <c:v>43293</c:v>
                </c:pt>
                <c:pt idx="20">
                  <c:v>43292</c:v>
                </c:pt>
                <c:pt idx="21">
                  <c:v>43291</c:v>
                </c:pt>
                <c:pt idx="22">
                  <c:v>43290</c:v>
                </c:pt>
                <c:pt idx="23">
                  <c:v>43287</c:v>
                </c:pt>
                <c:pt idx="24">
                  <c:v>43286</c:v>
                </c:pt>
                <c:pt idx="25">
                  <c:v>43285</c:v>
                </c:pt>
                <c:pt idx="26">
                  <c:v>43284</c:v>
                </c:pt>
                <c:pt idx="27">
                  <c:v>43283</c:v>
                </c:pt>
                <c:pt idx="28">
                  <c:v>43280</c:v>
                </c:pt>
                <c:pt idx="29">
                  <c:v>43279</c:v>
                </c:pt>
                <c:pt idx="30">
                  <c:v>43278</c:v>
                </c:pt>
                <c:pt idx="31">
                  <c:v>43277</c:v>
                </c:pt>
                <c:pt idx="32">
                  <c:v>43276</c:v>
                </c:pt>
                <c:pt idx="33">
                  <c:v>43273</c:v>
                </c:pt>
                <c:pt idx="34">
                  <c:v>43272</c:v>
                </c:pt>
                <c:pt idx="35">
                  <c:v>43271</c:v>
                </c:pt>
                <c:pt idx="36">
                  <c:v>43270</c:v>
                </c:pt>
                <c:pt idx="37">
                  <c:v>43269</c:v>
                </c:pt>
                <c:pt idx="38">
                  <c:v>43266</c:v>
                </c:pt>
                <c:pt idx="39">
                  <c:v>43265</c:v>
                </c:pt>
                <c:pt idx="40">
                  <c:v>43264</c:v>
                </c:pt>
                <c:pt idx="41">
                  <c:v>43263</c:v>
                </c:pt>
                <c:pt idx="42">
                  <c:v>43262</c:v>
                </c:pt>
                <c:pt idx="43">
                  <c:v>43259</c:v>
                </c:pt>
                <c:pt idx="44">
                  <c:v>43258</c:v>
                </c:pt>
                <c:pt idx="45">
                  <c:v>43257</c:v>
                </c:pt>
                <c:pt idx="46">
                  <c:v>43256</c:v>
                </c:pt>
                <c:pt idx="47">
                  <c:v>43255</c:v>
                </c:pt>
                <c:pt idx="48">
                  <c:v>43252</c:v>
                </c:pt>
                <c:pt idx="49">
                  <c:v>43251</c:v>
                </c:pt>
                <c:pt idx="50">
                  <c:v>43250</c:v>
                </c:pt>
                <c:pt idx="51">
                  <c:v>43249</c:v>
                </c:pt>
                <c:pt idx="52">
                  <c:v>43248</c:v>
                </c:pt>
                <c:pt idx="53">
                  <c:v>43245</c:v>
                </c:pt>
                <c:pt idx="54">
                  <c:v>43244</c:v>
                </c:pt>
                <c:pt idx="55">
                  <c:v>43243</c:v>
                </c:pt>
                <c:pt idx="56">
                  <c:v>43242</c:v>
                </c:pt>
                <c:pt idx="57">
                  <c:v>43241</c:v>
                </c:pt>
                <c:pt idx="58">
                  <c:v>43238</c:v>
                </c:pt>
                <c:pt idx="59">
                  <c:v>43237</c:v>
                </c:pt>
                <c:pt idx="60">
                  <c:v>43236</c:v>
                </c:pt>
                <c:pt idx="61">
                  <c:v>43235</c:v>
                </c:pt>
                <c:pt idx="62">
                  <c:v>43234</c:v>
                </c:pt>
                <c:pt idx="63">
                  <c:v>43231</c:v>
                </c:pt>
                <c:pt idx="64">
                  <c:v>43230</c:v>
                </c:pt>
                <c:pt idx="65">
                  <c:v>43229</c:v>
                </c:pt>
                <c:pt idx="66">
                  <c:v>43228</c:v>
                </c:pt>
              </c:numCache>
            </c:numRef>
          </c:cat>
          <c:val>
            <c:numRef>
              <c:f>Main!$AO$54:$AO$120</c:f>
              <c:numCache>
                <c:formatCode>General</c:formatCode>
                <c:ptCount val="67"/>
                <c:pt idx="0">
                  <c:v>0.30994572347197918</c:v>
                </c:pt>
                <c:pt idx="1">
                  <c:v>0.31500639870352781</c:v>
                </c:pt>
                <c:pt idx="2">
                  <c:v>0.27824379765983448</c:v>
                </c:pt>
                <c:pt idx="3">
                  <c:v>0.29384468227558147</c:v>
                </c:pt>
                <c:pt idx="4">
                  <c:v>0.28773281596740574</c:v>
                </c:pt>
                <c:pt idx="5">
                  <c:v>0.25366868282711741</c:v>
                </c:pt>
                <c:pt idx="6">
                  <c:v>0.2615540340447351</c:v>
                </c:pt>
                <c:pt idx="7">
                  <c:v>0.26721031343293372</c:v>
                </c:pt>
                <c:pt idx="8">
                  <c:v>0.27980607864095547</c:v>
                </c:pt>
                <c:pt idx="9">
                  <c:v>0.275726141539614</c:v>
                </c:pt>
                <c:pt idx="10">
                  <c:v>0.28105962560463543</c:v>
                </c:pt>
                <c:pt idx="11">
                  <c:v>0.27047517742838312</c:v>
                </c:pt>
                <c:pt idx="12">
                  <c:v>0.27083514601226993</c:v>
                </c:pt>
                <c:pt idx="13">
                  <c:v>0.30439318394184145</c:v>
                </c:pt>
                <c:pt idx="14">
                  <c:v>0.30325911015693635</c:v>
                </c:pt>
                <c:pt idx="15">
                  <c:v>0.30220662284699656</c:v>
                </c:pt>
                <c:pt idx="16">
                  <c:v>0.27890456202147412</c:v>
                </c:pt>
                <c:pt idx="17">
                  <c:v>0.29108411680570834</c:v>
                </c:pt>
                <c:pt idx="18">
                  <c:v>0.278084430526916</c:v>
                </c:pt>
                <c:pt idx="19">
                  <c:v>0.24858485154530716</c:v>
                </c:pt>
                <c:pt idx="20">
                  <c:v>0.27104353260580044</c:v>
                </c:pt>
                <c:pt idx="21">
                  <c:v>0.27059001564951485</c:v>
                </c:pt>
                <c:pt idx="22">
                  <c:v>0.26754747915212163</c:v>
                </c:pt>
                <c:pt idx="23">
                  <c:v>0.24522648987907414</c:v>
                </c:pt>
                <c:pt idx="24">
                  <c:v>0.25404459786730982</c:v>
                </c:pt>
                <c:pt idx="25">
                  <c:v>0.2497846911149732</c:v>
                </c:pt>
                <c:pt idx="26">
                  <c:v>0.25126571007661647</c:v>
                </c:pt>
                <c:pt idx="27">
                  <c:v>0.24138364951684954</c:v>
                </c:pt>
                <c:pt idx="28">
                  <c:v>0.24306341796702408</c:v>
                </c:pt>
                <c:pt idx="29">
                  <c:v>0.21932478900873897</c:v>
                </c:pt>
                <c:pt idx="30">
                  <c:v>0.21912384071608779</c:v>
                </c:pt>
                <c:pt idx="31">
                  <c:v>0.15981090156009586</c:v>
                </c:pt>
                <c:pt idx="32">
                  <c:v>0.16173623506762647</c:v>
                </c:pt>
                <c:pt idx="33">
                  <c:v>0.15474720449036952</c:v>
                </c:pt>
                <c:pt idx="34">
                  <c:v>0.15537200463631631</c:v>
                </c:pt>
                <c:pt idx="35">
                  <c:v>0.10275338482716752</c:v>
                </c:pt>
                <c:pt idx="36">
                  <c:v>8.1339341019881925E-2</c:v>
                </c:pt>
                <c:pt idx="37">
                  <c:v>6.2813495896841154E-2</c:v>
                </c:pt>
                <c:pt idx="38">
                  <c:v>8.3856134979208602E-2</c:v>
                </c:pt>
                <c:pt idx="39">
                  <c:v>8.8125769480268706E-2</c:v>
                </c:pt>
                <c:pt idx="40">
                  <c:v>0.1137727529852246</c:v>
                </c:pt>
                <c:pt idx="41">
                  <c:v>0.12143013056293125</c:v>
                </c:pt>
                <c:pt idx="42">
                  <c:v>0.14089222531986248</c:v>
                </c:pt>
                <c:pt idx="43">
                  <c:v>0.13955773506259736</c:v>
                </c:pt>
                <c:pt idx="44">
                  <c:v>0.14947867684670765</c:v>
                </c:pt>
                <c:pt idx="45">
                  <c:v>0.15723670506215787</c:v>
                </c:pt>
                <c:pt idx="46">
                  <c:v>0.15244996342109338</c:v>
                </c:pt>
                <c:pt idx="47">
                  <c:v>0.1646749155512397</c:v>
                </c:pt>
                <c:pt idx="48">
                  <c:v>0.12071157010871203</c:v>
                </c:pt>
                <c:pt idx="49">
                  <c:v>0.13780570770772585</c:v>
                </c:pt>
                <c:pt idx="50">
                  <c:v>0.12216597977592868</c:v>
                </c:pt>
                <c:pt idx="51">
                  <c:v>0.17216702760431066</c:v>
                </c:pt>
                <c:pt idx="52">
                  <c:v>0.14212759524777024</c:v>
                </c:pt>
                <c:pt idx="53">
                  <c:v>0.12738699407085738</c:v>
                </c:pt>
                <c:pt idx="54">
                  <c:v>8.4609257566182677E-2</c:v>
                </c:pt>
                <c:pt idx="55">
                  <c:v>8.131154191805226E-2</c:v>
                </c:pt>
                <c:pt idx="56">
                  <c:v>6.9450929096603081E-2</c:v>
                </c:pt>
                <c:pt idx="57">
                  <c:v>5.2957645309533945E-2</c:v>
                </c:pt>
                <c:pt idx="58">
                  <c:v>5.080676099815102E-2</c:v>
                </c:pt>
                <c:pt idx="59">
                  <c:v>3.7768209861289079E-2</c:v>
                </c:pt>
                <c:pt idx="60">
                  <c:v>5.0460363849990024E-2</c:v>
                </c:pt>
                <c:pt idx="61">
                  <c:v>7.1333002994986378E-2</c:v>
                </c:pt>
                <c:pt idx="62">
                  <c:v>9.8008882989220697E-2</c:v>
                </c:pt>
                <c:pt idx="63">
                  <c:v>7.7157462668607651E-2</c:v>
                </c:pt>
                <c:pt idx="64">
                  <c:v>7.9447452566284035E-2</c:v>
                </c:pt>
                <c:pt idx="65">
                  <c:v>0.10519289874170554</c:v>
                </c:pt>
                <c:pt idx="66">
                  <c:v>0.1538799965546418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652-4120-BC29-597768A6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27552"/>
        <c:axId val="434388992"/>
      </c:lineChart>
      <c:dateAx>
        <c:axId val="43432755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34388992"/>
        <c:crosses val="autoZero"/>
        <c:auto val="1"/>
        <c:lblOffset val="100"/>
        <c:baseTimeUnit val="days"/>
        <c:majorUnit val="1"/>
      </c:dateAx>
      <c:valAx>
        <c:axId val="4343889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4327552"/>
        <c:crosses val="autoZero"/>
        <c:crossBetween val="between"/>
      </c:valAx>
      <c:valAx>
        <c:axId val="434517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4823936"/>
        <c:crosses val="max"/>
        <c:crossBetween val="between"/>
      </c:valAx>
      <c:dateAx>
        <c:axId val="434823936"/>
        <c:scaling>
          <c:orientation val="minMax"/>
        </c:scaling>
        <c:delete val="1"/>
        <c:axPos val="b"/>
        <c:numFmt formatCode="mm/dd/yyyy" sourceLinked="1"/>
        <c:majorTickMark val="out"/>
        <c:minorTickMark val="none"/>
        <c:tickLblPos val="none"/>
        <c:crossAx val="43451750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93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22</xdr:col>
      <xdr:colOff>827</xdr:colOff>
      <xdr:row>15</xdr:row>
      <xdr:rowOff>110157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</xdr:row>
      <xdr:rowOff>0</xdr:rowOff>
    </xdr:from>
    <xdr:to>
      <xdr:col>27</xdr:col>
      <xdr:colOff>827</xdr:colOff>
      <xdr:row>15</xdr:row>
      <xdr:rowOff>110157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2</xdr:row>
      <xdr:rowOff>0</xdr:rowOff>
    </xdr:from>
    <xdr:to>
      <xdr:col>32</xdr:col>
      <xdr:colOff>827</xdr:colOff>
      <xdr:row>15</xdr:row>
      <xdr:rowOff>110157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0</xdr:rowOff>
    </xdr:from>
    <xdr:to>
      <xdr:col>7</xdr:col>
      <xdr:colOff>827</xdr:colOff>
      <xdr:row>30</xdr:row>
      <xdr:rowOff>110157</xdr:rowOff>
    </xdr:to>
    <xdr:graphicFrame macro="">
      <xdr:nvGraphicFramePr>
        <xdr:cNvPr id="11" name="Chart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12</xdr:col>
      <xdr:colOff>827</xdr:colOff>
      <xdr:row>30</xdr:row>
      <xdr:rowOff>110157</xdr:rowOff>
    </xdr:to>
    <xdr:graphicFrame macro="">
      <xdr:nvGraphicFramePr>
        <xdr:cNvPr id="12" name="Chart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17</xdr:row>
      <xdr:rowOff>0</xdr:rowOff>
    </xdr:from>
    <xdr:to>
      <xdr:col>17</xdr:col>
      <xdr:colOff>827</xdr:colOff>
      <xdr:row>30</xdr:row>
      <xdr:rowOff>110157</xdr:rowOff>
    </xdr:to>
    <xdr:graphicFrame macro="">
      <xdr:nvGraphicFramePr>
        <xdr:cNvPr id="13" name="Chart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22</xdr:col>
      <xdr:colOff>827</xdr:colOff>
      <xdr:row>30</xdr:row>
      <xdr:rowOff>110157</xdr:rowOff>
    </xdr:to>
    <xdr:graphicFrame macro="">
      <xdr:nvGraphicFramePr>
        <xdr:cNvPr id="14" name="Chart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0</xdr:colOff>
      <xdr:row>17</xdr:row>
      <xdr:rowOff>0</xdr:rowOff>
    </xdr:from>
    <xdr:to>
      <xdr:col>27</xdr:col>
      <xdr:colOff>827</xdr:colOff>
      <xdr:row>30</xdr:row>
      <xdr:rowOff>110157</xdr:rowOff>
    </xdr:to>
    <xdr:graphicFrame macro="">
      <xdr:nvGraphicFramePr>
        <xdr:cNvPr id="15" name="Chart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17</xdr:row>
      <xdr:rowOff>0</xdr:rowOff>
    </xdr:from>
    <xdr:to>
      <xdr:col>32</xdr:col>
      <xdr:colOff>827</xdr:colOff>
      <xdr:row>30</xdr:row>
      <xdr:rowOff>110157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32</xdr:row>
      <xdr:rowOff>0</xdr:rowOff>
    </xdr:from>
    <xdr:to>
      <xdr:col>7</xdr:col>
      <xdr:colOff>827</xdr:colOff>
      <xdr:row>45</xdr:row>
      <xdr:rowOff>110157</xdr:rowOff>
    </xdr:to>
    <xdr:graphicFrame macro="">
      <xdr:nvGraphicFramePr>
        <xdr:cNvPr id="17" name="Chart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32</xdr:row>
      <xdr:rowOff>0</xdr:rowOff>
    </xdr:from>
    <xdr:to>
      <xdr:col>12</xdr:col>
      <xdr:colOff>827</xdr:colOff>
      <xdr:row>45</xdr:row>
      <xdr:rowOff>110157</xdr:rowOff>
    </xdr:to>
    <xdr:graphicFrame macro="">
      <xdr:nvGraphicFramePr>
        <xdr:cNvPr id="18" name="Chart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32</xdr:row>
      <xdr:rowOff>0</xdr:rowOff>
    </xdr:from>
    <xdr:to>
      <xdr:col>17</xdr:col>
      <xdr:colOff>827</xdr:colOff>
      <xdr:row>45</xdr:row>
      <xdr:rowOff>110157</xdr:rowOff>
    </xdr:to>
    <xdr:graphicFrame macro="">
      <xdr:nvGraphicFramePr>
        <xdr:cNvPr id="19" name="Chart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22</xdr:col>
      <xdr:colOff>827</xdr:colOff>
      <xdr:row>45</xdr:row>
      <xdr:rowOff>110157</xdr:rowOff>
    </xdr:to>
    <xdr:graphicFrame macro="">
      <xdr:nvGraphicFramePr>
        <xdr:cNvPr id="20" name="Chart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0</xdr:colOff>
      <xdr:row>32</xdr:row>
      <xdr:rowOff>0</xdr:rowOff>
    </xdr:from>
    <xdr:to>
      <xdr:col>27</xdr:col>
      <xdr:colOff>827</xdr:colOff>
      <xdr:row>45</xdr:row>
      <xdr:rowOff>110157</xdr:rowOff>
    </xdr:to>
    <xdr:graphicFrame macro="">
      <xdr:nvGraphicFramePr>
        <xdr:cNvPr id="21" name="Chart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0</xdr:colOff>
      <xdr:row>32</xdr:row>
      <xdr:rowOff>0</xdr:rowOff>
    </xdr:from>
    <xdr:to>
      <xdr:col>32</xdr:col>
      <xdr:colOff>827</xdr:colOff>
      <xdr:row>45</xdr:row>
      <xdr:rowOff>110157</xdr:rowOff>
    </xdr:to>
    <xdr:graphicFrame macro="">
      <xdr:nvGraphicFramePr>
        <xdr:cNvPr id="22" name="Chart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47</xdr:row>
      <xdr:rowOff>0</xdr:rowOff>
    </xdr:from>
    <xdr:to>
      <xdr:col>7</xdr:col>
      <xdr:colOff>827</xdr:colOff>
      <xdr:row>60</xdr:row>
      <xdr:rowOff>110157</xdr:rowOff>
    </xdr:to>
    <xdr:graphicFrame macro="">
      <xdr:nvGraphicFramePr>
        <xdr:cNvPr id="23" name="Chart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12</xdr:col>
      <xdr:colOff>827</xdr:colOff>
      <xdr:row>60</xdr:row>
      <xdr:rowOff>110157</xdr:rowOff>
    </xdr:to>
    <xdr:graphicFrame macro="">
      <xdr:nvGraphicFramePr>
        <xdr:cNvPr id="24" name="Chart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0</xdr:colOff>
      <xdr:row>47</xdr:row>
      <xdr:rowOff>0</xdr:rowOff>
    </xdr:from>
    <xdr:to>
      <xdr:col>17</xdr:col>
      <xdr:colOff>827</xdr:colOff>
      <xdr:row>60</xdr:row>
      <xdr:rowOff>110157</xdr:rowOff>
    </xdr:to>
    <xdr:graphicFrame macro="">
      <xdr:nvGraphicFramePr>
        <xdr:cNvPr id="25" name="Chart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22</xdr:col>
      <xdr:colOff>827</xdr:colOff>
      <xdr:row>60</xdr:row>
      <xdr:rowOff>110157</xdr:rowOff>
    </xdr:to>
    <xdr:graphicFrame macro="">
      <xdr:nvGraphicFramePr>
        <xdr:cNvPr id="26" name="Chart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22</xdr:col>
      <xdr:colOff>0</xdr:colOff>
      <xdr:row>47</xdr:row>
      <xdr:rowOff>0</xdr:rowOff>
    </xdr:from>
    <xdr:to>
      <xdr:col>27</xdr:col>
      <xdr:colOff>827</xdr:colOff>
      <xdr:row>60</xdr:row>
      <xdr:rowOff>110157</xdr:rowOff>
    </xdr:to>
    <xdr:graphicFrame macro="">
      <xdr:nvGraphicFramePr>
        <xdr:cNvPr id="27" name="Chart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27</xdr:col>
      <xdr:colOff>0</xdr:colOff>
      <xdr:row>47</xdr:row>
      <xdr:rowOff>0</xdr:rowOff>
    </xdr:from>
    <xdr:to>
      <xdr:col>32</xdr:col>
      <xdr:colOff>827</xdr:colOff>
      <xdr:row>60</xdr:row>
      <xdr:rowOff>110157</xdr:rowOff>
    </xdr:to>
    <xdr:graphicFrame macro="">
      <xdr:nvGraphicFramePr>
        <xdr:cNvPr id="28" name="Chart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62</xdr:row>
      <xdr:rowOff>0</xdr:rowOff>
    </xdr:from>
    <xdr:to>
      <xdr:col>7</xdr:col>
      <xdr:colOff>827</xdr:colOff>
      <xdr:row>75</xdr:row>
      <xdr:rowOff>110157</xdr:rowOff>
    </xdr:to>
    <xdr:graphicFrame macro="">
      <xdr:nvGraphicFramePr>
        <xdr:cNvPr id="29" name="Chart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62</xdr:row>
      <xdr:rowOff>0</xdr:rowOff>
    </xdr:from>
    <xdr:to>
      <xdr:col>12</xdr:col>
      <xdr:colOff>827</xdr:colOff>
      <xdr:row>75</xdr:row>
      <xdr:rowOff>110157</xdr:rowOff>
    </xdr:to>
    <xdr:graphicFrame macro="">
      <xdr:nvGraphicFramePr>
        <xdr:cNvPr id="30" name="Chart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0</xdr:colOff>
      <xdr:row>62</xdr:row>
      <xdr:rowOff>0</xdr:rowOff>
    </xdr:from>
    <xdr:to>
      <xdr:col>17</xdr:col>
      <xdr:colOff>827</xdr:colOff>
      <xdr:row>75</xdr:row>
      <xdr:rowOff>110157</xdr:rowOff>
    </xdr:to>
    <xdr:graphicFrame macro="">
      <xdr:nvGraphicFramePr>
        <xdr:cNvPr id="31" name="Chart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2</xdr:row>
      <xdr:rowOff>0</xdr:rowOff>
    </xdr:from>
    <xdr:to>
      <xdr:col>7</xdr:col>
      <xdr:colOff>827</xdr:colOff>
      <xdr:row>15</xdr:row>
      <xdr:rowOff>110157</xdr:rowOff>
    </xdr:to>
    <xdr:graphicFrame macro="">
      <xdr:nvGraphicFramePr>
        <xdr:cNvPr id="42" name="Chart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827</xdr:colOff>
      <xdr:row>15</xdr:row>
      <xdr:rowOff>110157</xdr:rowOff>
    </xdr:to>
    <xdr:graphicFrame macro="">
      <xdr:nvGraphicFramePr>
        <xdr:cNvPr id="43" name="Chart 42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0</xdr:colOff>
      <xdr:row>2</xdr:row>
      <xdr:rowOff>0</xdr:rowOff>
    </xdr:from>
    <xdr:to>
      <xdr:col>17</xdr:col>
      <xdr:colOff>827</xdr:colOff>
      <xdr:row>15</xdr:row>
      <xdr:rowOff>110157</xdr:rowOff>
    </xdr:to>
    <xdr:graphicFrame macro="">
      <xdr:nvGraphicFramePr>
        <xdr:cNvPr id="44" name="Chart 43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0</xdr:colOff>
      <xdr:row>62</xdr:row>
      <xdr:rowOff>0</xdr:rowOff>
    </xdr:from>
    <xdr:to>
      <xdr:col>22</xdr:col>
      <xdr:colOff>827</xdr:colOff>
      <xdr:row>75</xdr:row>
      <xdr:rowOff>110157</xdr:rowOff>
    </xdr:to>
    <xdr:graphicFrame macro="">
      <xdr:nvGraphicFramePr>
        <xdr:cNvPr id="73" name="Chart 72">
          <a:extLst>
            <a:ext uri="{FF2B5EF4-FFF2-40B4-BE49-F238E27FC236}">
              <a16:creationId xmlns=""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22</xdr:col>
      <xdr:colOff>0</xdr:colOff>
      <xdr:row>62</xdr:row>
      <xdr:rowOff>0</xdr:rowOff>
    </xdr:from>
    <xdr:to>
      <xdr:col>27</xdr:col>
      <xdr:colOff>827</xdr:colOff>
      <xdr:row>75</xdr:row>
      <xdr:rowOff>110157</xdr:rowOff>
    </xdr:to>
    <xdr:graphicFrame macro="">
      <xdr:nvGraphicFramePr>
        <xdr:cNvPr id="74" name="Chart 73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27</xdr:col>
      <xdr:colOff>0</xdr:colOff>
      <xdr:row>62</xdr:row>
      <xdr:rowOff>0</xdr:rowOff>
    </xdr:from>
    <xdr:to>
      <xdr:col>32</xdr:col>
      <xdr:colOff>827</xdr:colOff>
      <xdr:row>75</xdr:row>
      <xdr:rowOff>110157</xdr:rowOff>
    </xdr:to>
    <xdr:graphicFrame macro="">
      <xdr:nvGraphicFramePr>
        <xdr:cNvPr id="75" name="Chart 74">
          <a:extLst>
            <a:ext uri="{FF2B5EF4-FFF2-40B4-BE49-F238E27FC236}">
              <a16:creationId xmlns=""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827</xdr:colOff>
      <xdr:row>90</xdr:row>
      <xdr:rowOff>110157</xdr:rowOff>
    </xdr:to>
    <xdr:graphicFrame macro="">
      <xdr:nvGraphicFramePr>
        <xdr:cNvPr id="76" name="Chart 75">
          <a:extLst>
            <a:ext uri="{FF2B5EF4-FFF2-40B4-BE49-F238E27FC236}">
              <a16:creationId xmlns=""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12</xdr:col>
      <xdr:colOff>827</xdr:colOff>
      <xdr:row>90</xdr:row>
      <xdr:rowOff>110157</xdr:rowOff>
    </xdr:to>
    <xdr:graphicFrame macro="">
      <xdr:nvGraphicFramePr>
        <xdr:cNvPr id="77" name="Chart 76">
          <a:extLst>
            <a:ext uri="{FF2B5EF4-FFF2-40B4-BE49-F238E27FC236}">
              <a16:creationId xmlns=""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0</xdr:colOff>
      <xdr:row>77</xdr:row>
      <xdr:rowOff>0</xdr:rowOff>
    </xdr:from>
    <xdr:to>
      <xdr:col>17</xdr:col>
      <xdr:colOff>827</xdr:colOff>
      <xdr:row>90</xdr:row>
      <xdr:rowOff>110157</xdr:rowOff>
    </xdr:to>
    <xdr:graphicFrame macro="">
      <xdr:nvGraphicFramePr>
        <xdr:cNvPr id="78" name="Chart 77">
          <a:extLst>
            <a:ext uri="{FF2B5EF4-FFF2-40B4-BE49-F238E27FC236}">
              <a16:creationId xmlns=""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17</xdr:col>
      <xdr:colOff>0</xdr:colOff>
      <xdr:row>77</xdr:row>
      <xdr:rowOff>0</xdr:rowOff>
    </xdr:from>
    <xdr:to>
      <xdr:col>22</xdr:col>
      <xdr:colOff>827</xdr:colOff>
      <xdr:row>90</xdr:row>
      <xdr:rowOff>110157</xdr:rowOff>
    </xdr:to>
    <xdr:graphicFrame macro="">
      <xdr:nvGraphicFramePr>
        <xdr:cNvPr id="79" name="Chart 78">
          <a:extLst>
            <a:ext uri="{FF2B5EF4-FFF2-40B4-BE49-F238E27FC236}">
              <a16:creationId xmlns=""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22</xdr:col>
      <xdr:colOff>0</xdr:colOff>
      <xdr:row>77</xdr:row>
      <xdr:rowOff>0</xdr:rowOff>
    </xdr:from>
    <xdr:to>
      <xdr:col>27</xdr:col>
      <xdr:colOff>827</xdr:colOff>
      <xdr:row>90</xdr:row>
      <xdr:rowOff>110157</xdr:rowOff>
    </xdr:to>
    <xdr:graphicFrame macro="">
      <xdr:nvGraphicFramePr>
        <xdr:cNvPr id="80" name="Chart 79">
          <a:extLst>
            <a:ext uri="{FF2B5EF4-FFF2-40B4-BE49-F238E27FC236}">
              <a16:creationId xmlns=""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240</xdr:row>
      <xdr:rowOff>0</xdr:rowOff>
    </xdr:from>
    <xdr:to>
      <xdr:col>17</xdr:col>
      <xdr:colOff>171450</xdr:colOff>
      <xdr:row>260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533399</xdr:colOff>
      <xdr:row>3</xdr:row>
      <xdr:rowOff>0</xdr:rowOff>
    </xdr:from>
    <xdr:to>
      <xdr:col>14</xdr:col>
      <xdr:colOff>826</xdr:colOff>
      <xdr:row>16</xdr:row>
      <xdr:rowOff>91107</xdr:rowOff>
    </xdr:to>
    <xdr:graphicFrame macro="">
      <xdr:nvGraphicFramePr>
        <xdr:cNvPr id="19" name="Chart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</xdr:row>
      <xdr:rowOff>0</xdr:rowOff>
    </xdr:from>
    <xdr:to>
      <xdr:col>9</xdr:col>
      <xdr:colOff>827</xdr:colOff>
      <xdr:row>16</xdr:row>
      <xdr:rowOff>91107</xdr:rowOff>
    </xdr:to>
    <xdr:graphicFrame macro="">
      <xdr:nvGraphicFramePr>
        <xdr:cNvPr id="13" name="Chart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26</xdr:row>
          <xdr:rowOff>114300</xdr:rowOff>
        </xdr:from>
        <xdr:to>
          <xdr:col>26</xdr:col>
          <xdr:colOff>942975</xdr:colOff>
          <xdr:row>29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323850</xdr:colOff>
          <xdr:row>26</xdr:row>
          <xdr:rowOff>114300</xdr:rowOff>
        </xdr:from>
        <xdr:to>
          <xdr:col>30</xdr:col>
          <xdr:colOff>180975</xdr:colOff>
          <xdr:row>29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Hardcode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17</xdr:row>
      <xdr:rowOff>0</xdr:rowOff>
    </xdr:from>
    <xdr:to>
      <xdr:col>9</xdr:col>
      <xdr:colOff>827</xdr:colOff>
      <xdr:row>30</xdr:row>
      <xdr:rowOff>110157</xdr:rowOff>
    </xdr:to>
    <xdr:graphicFrame macro="">
      <xdr:nvGraphicFramePr>
        <xdr:cNvPr id="15" name="Chart 14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19</xdr:col>
      <xdr:colOff>827</xdr:colOff>
      <xdr:row>44</xdr:row>
      <xdr:rowOff>91107</xdr:rowOff>
    </xdr:to>
    <xdr:graphicFrame macro="">
      <xdr:nvGraphicFramePr>
        <xdr:cNvPr id="14" name="Chart 13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19</xdr:col>
      <xdr:colOff>827</xdr:colOff>
      <xdr:row>16</xdr:row>
      <xdr:rowOff>91107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31</xdr:row>
      <xdr:rowOff>0</xdr:rowOff>
    </xdr:from>
    <xdr:to>
      <xdr:col>9</xdr:col>
      <xdr:colOff>827</xdr:colOff>
      <xdr:row>44</xdr:row>
      <xdr:rowOff>110157</xdr:rowOff>
    </xdr:to>
    <xdr:graphicFrame macro="">
      <xdr:nvGraphicFramePr>
        <xdr:cNvPr id="17" name="Chart 16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14</xdr:col>
      <xdr:colOff>827</xdr:colOff>
      <xdr:row>30</xdr:row>
      <xdr:rowOff>110157</xdr:rowOff>
    </xdr:to>
    <xdr:graphicFrame macro="">
      <xdr:nvGraphicFramePr>
        <xdr:cNvPr id="23" name="Chart 22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19</xdr:col>
      <xdr:colOff>827</xdr:colOff>
      <xdr:row>30</xdr:row>
      <xdr:rowOff>110157</xdr:rowOff>
    </xdr:to>
    <xdr:graphicFrame macro="">
      <xdr:nvGraphicFramePr>
        <xdr:cNvPr id="24" name="Chart 23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31</xdr:row>
      <xdr:rowOff>0</xdr:rowOff>
    </xdr:from>
    <xdr:to>
      <xdr:col>14</xdr:col>
      <xdr:colOff>827</xdr:colOff>
      <xdr:row>44</xdr:row>
      <xdr:rowOff>110157</xdr:rowOff>
    </xdr:to>
    <xdr:graphicFrame macro="">
      <xdr:nvGraphicFramePr>
        <xdr:cNvPr id="25" name="Chart 24">
          <a:extLst>
            <a:ext uri="{FF2B5EF4-FFF2-40B4-BE49-F238E27FC236}">
              <a16:creationId xmlns=""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vestment/Tan%20Li/Report/Daily/CLAMC2017@WeeKho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lp\DAPI\DDE\Bl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Parm"/>
      <sheetName val="CBBills"/>
      <sheetName val="PBoC rates"/>
      <sheetName val="Events"/>
      <sheetName val="CB Monitor"/>
      <sheetName val="Seas_FX"/>
      <sheetName val="Seas_Bond"/>
      <sheetName val="Seas_Equity"/>
      <sheetName val="Projection"/>
      <sheetName val="MT"/>
      <sheetName val="Sheet2"/>
      <sheetName val="C1"/>
      <sheetName val="C2"/>
      <sheetName val="C3"/>
      <sheetName val="C4"/>
      <sheetName val="C5"/>
      <sheetName val="C6"/>
      <sheetName val="C7"/>
      <sheetName val="Others"/>
      <sheetName val="ETF"/>
      <sheetName val="DL_BON"/>
      <sheetName val="DL_EQY"/>
      <sheetName val="DL_CMD"/>
      <sheetName val="DL_IRS"/>
      <sheetName val="DL_FX"/>
      <sheetName val="DL_CEN"/>
      <sheetName val="DL_CRE"/>
      <sheetName val="DL_FLOW"/>
      <sheetName val="DL_OTH"/>
      <sheetName val="FUTliq"/>
    </sheetNames>
    <sheetDataSet>
      <sheetData sheetId="0"/>
      <sheetData sheetId="1">
        <row r="6">
          <cell r="E6" t="str">
            <v>IRS_AUD</v>
          </cell>
          <cell r="F6" t="str">
            <v>S1</v>
          </cell>
          <cell r="G6" t="str">
            <v>ADSW</v>
          </cell>
        </row>
        <row r="7">
          <cell r="E7" t="str">
            <v>IRS_CAD</v>
          </cell>
          <cell r="F7" t="str">
            <v>S4</v>
          </cell>
          <cell r="G7" t="str">
            <v>CDSW</v>
          </cell>
        </row>
        <row r="8">
          <cell r="E8" t="str">
            <v>OIS_CAD</v>
          </cell>
          <cell r="F8" t="str">
            <v>S147</v>
          </cell>
          <cell r="G8" t="str">
            <v>CDSo</v>
          </cell>
        </row>
        <row r="9">
          <cell r="E9" t="str">
            <v>IRS_CHF</v>
          </cell>
          <cell r="F9" t="str">
            <v>S254</v>
          </cell>
          <cell r="G9" t="str">
            <v>SFSW</v>
          </cell>
        </row>
        <row r="10">
          <cell r="E10" t="str">
            <v>CCS_CNH</v>
          </cell>
          <cell r="F10" t="str">
            <v>S326</v>
          </cell>
          <cell r="G10" t="str">
            <v>CGUSSW</v>
          </cell>
        </row>
        <row r="11">
          <cell r="E11" t="str">
            <v>IRS_CNY</v>
          </cell>
          <cell r="F11" t="str">
            <v>S181</v>
          </cell>
          <cell r="G11" t="str">
            <v>CCSWo</v>
          </cell>
        </row>
        <row r="12">
          <cell r="E12" t="str">
            <v>NDIRS_CNY</v>
          </cell>
          <cell r="F12" t="str">
            <v>S204</v>
          </cell>
          <cell r="G12" t="str">
            <v>CCSWNI</v>
          </cell>
        </row>
        <row r="13">
          <cell r="E13" t="str">
            <v>SHIBORIRS_CNY</v>
          </cell>
          <cell r="F13" t="str">
            <v>S200</v>
          </cell>
          <cell r="G13" t="str">
            <v>CCSHo</v>
          </cell>
        </row>
        <row r="14">
          <cell r="E14" t="str">
            <v>IRS_EUR</v>
          </cell>
          <cell r="F14" t="str">
            <v>S45</v>
          </cell>
          <cell r="G14" t="str">
            <v>EUSA</v>
          </cell>
        </row>
        <row r="15">
          <cell r="E15" t="str">
            <v>OIS_EUR</v>
          </cell>
          <cell r="F15" t="str">
            <v>S133</v>
          </cell>
          <cell r="G15" t="str">
            <v>EUSWE</v>
          </cell>
        </row>
        <row r="16">
          <cell r="E16" t="str">
            <v>IRS_GBP</v>
          </cell>
          <cell r="F16" t="str">
            <v>S22</v>
          </cell>
          <cell r="G16" t="str">
            <v>BPSW</v>
          </cell>
        </row>
        <row r="17">
          <cell r="E17" t="str">
            <v>IRS_HKD</v>
          </cell>
          <cell r="F17" t="str">
            <v>S10</v>
          </cell>
          <cell r="G17" t="str">
            <v>HDSW</v>
          </cell>
        </row>
        <row r="18">
          <cell r="E18" t="str">
            <v>NDIRS_INR</v>
          </cell>
          <cell r="F18" t="str">
            <v>S266</v>
          </cell>
          <cell r="G18" t="str">
            <v>IRSWNI</v>
          </cell>
        </row>
        <row r="19">
          <cell r="E19" t="str">
            <v>OIS_INR</v>
          </cell>
          <cell r="F19" t="str">
            <v>S46</v>
          </cell>
          <cell r="G19" t="str">
            <v>IRSWo</v>
          </cell>
        </row>
        <row r="20">
          <cell r="E20" t="str">
            <v>IRS_JPY</v>
          </cell>
          <cell r="F20" t="str">
            <v>S13</v>
          </cell>
          <cell r="G20" t="str">
            <v>JYSW</v>
          </cell>
        </row>
        <row r="21">
          <cell r="E21" t="str">
            <v>OIS_JPY</v>
          </cell>
          <cell r="F21" t="str">
            <v>S195</v>
          </cell>
          <cell r="G21" t="str">
            <v>JYSo</v>
          </cell>
        </row>
        <row r="22">
          <cell r="E22" t="str">
            <v>IRS_KRW</v>
          </cell>
          <cell r="F22" t="str">
            <v>S57</v>
          </cell>
          <cell r="G22" t="str">
            <v>KWSWo</v>
          </cell>
        </row>
        <row r="23">
          <cell r="E23" t="str">
            <v>NDIRS_KRW</v>
          </cell>
          <cell r="F23" t="str">
            <v>S205</v>
          </cell>
          <cell r="G23" t="str">
            <v>KWSWNI</v>
          </cell>
        </row>
        <row r="24">
          <cell r="E24" t="str">
            <v>IRS_MYR</v>
          </cell>
          <cell r="F24" t="str">
            <v>S39</v>
          </cell>
          <cell r="G24" t="str">
            <v>MRSWQo</v>
          </cell>
        </row>
        <row r="25">
          <cell r="E25" t="str">
            <v>NDIRS_MYR</v>
          </cell>
          <cell r="F25" t="str">
            <v>S209</v>
          </cell>
          <cell r="G25" t="str">
            <v>MRSWNI</v>
          </cell>
        </row>
        <row r="26">
          <cell r="E26" t="str">
            <v>IRS_NZD</v>
          </cell>
          <cell r="F26" t="str">
            <v>S15</v>
          </cell>
          <cell r="G26" t="str">
            <v>NDSWAP</v>
          </cell>
        </row>
        <row r="27">
          <cell r="E27" t="str">
            <v>IRS_SGD</v>
          </cell>
          <cell r="F27" t="str">
            <v>S44</v>
          </cell>
          <cell r="G27" t="str">
            <v>SDSW</v>
          </cell>
        </row>
        <row r="28">
          <cell r="E28" t="str">
            <v>IRS_THB</v>
          </cell>
          <cell r="F28" t="str">
            <v>S172</v>
          </cell>
          <cell r="G28" t="str">
            <v>TBSWo</v>
          </cell>
        </row>
        <row r="29">
          <cell r="E29" t="str">
            <v>NDIRS_THB</v>
          </cell>
          <cell r="F29" t="str">
            <v>S211</v>
          </cell>
          <cell r="G29" t="str">
            <v>TBSWNI</v>
          </cell>
        </row>
        <row r="30">
          <cell r="E30" t="str">
            <v>IRS_TWD</v>
          </cell>
          <cell r="F30" t="str">
            <v>S41</v>
          </cell>
          <cell r="G30" t="str">
            <v>TRSWo</v>
          </cell>
        </row>
        <row r="31">
          <cell r="E31" t="str">
            <v>NDIRS_TWD</v>
          </cell>
          <cell r="F31" t="str">
            <v>S203</v>
          </cell>
          <cell r="G31" t="str">
            <v>TRSWNI</v>
          </cell>
        </row>
        <row r="32">
          <cell r="E32" t="str">
            <v>IRS_USD</v>
          </cell>
          <cell r="F32" t="str">
            <v>S23</v>
          </cell>
          <cell r="G32" t="str">
            <v>USSW</v>
          </cell>
        </row>
        <row r="33">
          <cell r="E33" t="str">
            <v>IRS_CZK</v>
          </cell>
          <cell r="F33" t="str">
            <v>S37</v>
          </cell>
          <cell r="G33" t="str">
            <v>CKSW</v>
          </cell>
        </row>
        <row r="34">
          <cell r="E34" t="str">
            <v>IRS_HUF</v>
          </cell>
          <cell r="F34" t="str">
            <v>S124</v>
          </cell>
          <cell r="G34" t="str">
            <v>HFSW</v>
          </cell>
        </row>
        <row r="35">
          <cell r="E35" t="str">
            <v>IRS_PLN</v>
          </cell>
          <cell r="F35" t="str">
            <v>S48</v>
          </cell>
          <cell r="G35" t="str">
            <v>PZSW</v>
          </cell>
        </row>
        <row r="36">
          <cell r="E36" t="str">
            <v>IRS_RUB</v>
          </cell>
          <cell r="F36" t="str">
            <v>S179</v>
          </cell>
          <cell r="G36" t="str">
            <v>RRSWM</v>
          </cell>
        </row>
        <row r="37">
          <cell r="E37" t="str">
            <v>CCS_RUB</v>
          </cell>
          <cell r="F37" t="str">
            <v>S237</v>
          </cell>
          <cell r="G37" t="str">
            <v>RRUSSW</v>
          </cell>
        </row>
        <row r="39">
          <cell r="E39" t="str">
            <v>CCS_TRY</v>
          </cell>
          <cell r="F39" t="str">
            <v>S235</v>
          </cell>
          <cell r="G39" t="str">
            <v>TYUSSW</v>
          </cell>
        </row>
        <row r="40">
          <cell r="E40" t="str">
            <v>IRS_ZAR</v>
          </cell>
          <cell r="F40" t="str">
            <v>S18</v>
          </cell>
          <cell r="G40" t="str">
            <v>SASW</v>
          </cell>
        </row>
        <row r="41">
          <cell r="E41" t="str">
            <v>IRS_SEK</v>
          </cell>
          <cell r="F41" t="str">
            <v>S20</v>
          </cell>
          <cell r="G41" t="str">
            <v>SKSW</v>
          </cell>
        </row>
        <row r="42">
          <cell r="E42" t="str">
            <v>IRS_NOK</v>
          </cell>
          <cell r="F42" t="str">
            <v>S16</v>
          </cell>
          <cell r="G42" t="str">
            <v>NKSW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lp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BLP" ddeTopic="M">
    <ddeItems>
      <ddeItem name="AUDI3M CURNCY,[PX LAST]" advise="1"/>
      <ddeItem name="AUDUSDH1M CURNCY,[PX LAST]" advise="1"/>
      <ddeItem name="AUDUSDV1M CURNCY,[PX LAST]" advise="1"/>
      <ddeItem name="BCN+12M CURNCY,[PX LAST]" advise="1"/>
      <ddeItem name="BCN+3M CURNCY,[PX LAST]" advise="1"/>
      <ddeItem name="BCNI3M CURNCY,[PX LAST]" advise="1"/>
      <ddeItem name="CCN+12M CURNCY,[PX LAST]" advise="1"/>
      <ddeItem name="CCN+3M CURNCY,[PX LAST]" advise="1"/>
      <ddeItem name="CCNI3M CURNCY,[PX LAST]" advise="1"/>
      <ddeItem name="CHFI3M CURNCY,[PX LAST]" advise="1"/>
      <ddeItem name="CNH+12M CURNCY,[PX LAST]" advise="1"/>
      <ddeItem name="CNH+3M CURNCY,[PX LAST]" advise="1"/>
      <ddeItem name="CNHI3M CURNCY,[PX LAST]" advise="1"/>
      <ddeItem name="EURCZK12M CURNCY,[PX LAST]" advise="1"/>
      <ddeItem name="EURCZK3M CURNCY,[PX LAST]" advise="1"/>
      <ddeItem name="EURCZKH1M CURNCY,[PX LAST]" advise="1"/>
      <ddeItem name="EURCZKV1M CURNCY,[PX LAST]" advise="1"/>
      <ddeItem name="EURHUF12M CURNCY,[PX LAST]" advise="1"/>
      <ddeItem name="EURHUF3M CURNCY,[PX LAST]" advise="1"/>
      <ddeItem name="EURHUFH1M CURNCY,[PX LAST]" advise="1"/>
      <ddeItem name="EURHUFV1M CURNCY,[PX LAST]" advise="1"/>
      <ddeItem name="EURI3M CURNCY,[PX LAST]" advise="1"/>
      <ddeItem name="EURPLN12M CURNCY,[PX LAST]" advise="1"/>
      <ddeItem name="EURPLN3M CURNCY,[PX LAST]" advise="1"/>
      <ddeItem name="EURPLNH1M CURNCY,[PX LAST]" advise="1"/>
      <ddeItem name="EURPLNV1M CURNCY,[PX LAST]" advise="1"/>
      <ddeItem name="EURUSDH1M CURNCY,[PX LAST]" advise="1"/>
      <ddeItem name="EURUSDV1M CURNCY,[PX LAST]" advise="1"/>
      <ddeItem name="GBPI3M CURNCY,[PX LAST]" advise="1"/>
      <ddeItem name="GBPUSDH1M CURNCY,[PX LAST]" advise="1"/>
      <ddeItem name="GBPUSDV1M CURNCY,[PX LAST]" advise="1"/>
      <ddeItem name="HKD+12M CURNCY,[PX LAST]" advise="1"/>
      <ddeItem name="HKD+3M CURNCY,[PX LAST]" advise="1"/>
      <ddeItem name="HKDI3M CURNCY,[PX LAST]" advise="1"/>
      <ddeItem name="IHN+12M CURNCY,[PX LAST]" advise="1"/>
      <ddeItem name="IHN+3M CURNCY,[PX LAST]" advise="1"/>
      <ddeItem name="IHNI3M CURNCY,[PX LAST]" advise="1"/>
      <ddeItem name="IRN+12M CURNCY,[PX LAST]" advise="1"/>
      <ddeItem name="IRN+3M CURNCY,[PX LAST]" advise="1"/>
      <ddeItem name="IRNI3M CURNCY,[PX LAST]" advise="1"/>
      <ddeItem name="JPYI3M CURNCY,[PX LAST]" advise="1"/>
      <ddeItem name="KWN+12M CURNCY,[PX LAST]" advise="1"/>
      <ddeItem name="KWN+3M CURNCY,[PX LAST]" advise="1"/>
      <ddeItem name="KWNI3M CURNCY,[PX LAST]" advise="1"/>
      <ddeItem name="MRN+12M CURNCY,[PX LAST]" advise="1"/>
      <ddeItem name="MRN+3M CURNCY,[PX LAST]" advise="1"/>
      <ddeItem name="MRNI3M CURNCY,[PX LAST]" advise="1"/>
      <ddeItem name="MXN+12M CURNCY,[PX LAST]" advise="1"/>
      <ddeItem name="MXN+3M CURNCY,[PX LAST]" advise="1"/>
      <ddeItem name="MXNI3M CURNCY,[PX LAST]" advise="1"/>
      <ddeItem name="NOKI3M CURNCY,[PX LAST]" advise="1"/>
      <ddeItem name="NTN+12M CURNCY,[PX LAST]" advise="1"/>
      <ddeItem name="NTN+3M CURNCY,[PX LAST]" advise="1"/>
      <ddeItem name="NTNI3M CURNCY,[PX LAST]" advise="1"/>
      <ddeItem name="NZDI3M CURNCY,[PX LAST]" advise="1"/>
      <ddeItem name="NZDUSDH1M CURNCY,[PX LAST]" advise="1"/>
      <ddeItem name="NZDUSDV1M CURNCY,[PX LAST]" advise="1"/>
      <ddeItem name="PPN+12M CURNCY,[PX LAST]" advise="1"/>
      <ddeItem name="PPN+3M CURNCY,[PX LAST]" advise="1"/>
      <ddeItem name="PPNI3M CURNCY,[PX LAST]" advise="1"/>
      <ddeItem name="RUB+12M CURNCY,[PX LAST]" advise="1"/>
      <ddeItem name="RUB+3M CURNCY,[PX LAST]" advise="1"/>
      <ddeItem name="RUBI3M CURNCY,[PX LAST]" advise="1"/>
      <ddeItem name="SEKI3M CURNCY,[PX LAST]" advise="1"/>
      <ddeItem name="SGD+12M CURNCY,[PX LAST]" advise="1"/>
      <ddeItem name="SGD+3M CURNCY,[PX LAST]" advise="1"/>
      <ddeItem name="SGDI3M CURNCY,[PX LAST]" advise="1"/>
      <ddeItem name="StdDocumentName" ole="1" advise="1"/>
      <ddeItem name="THB+12M CURNCY,[PX LAST]" advise="1"/>
      <ddeItem name="THB+3M CURNCY,[PX LAST]" advise="1"/>
      <ddeItem name="THBI3M CURNCY,[PX LAST]" advise="1"/>
      <ddeItem name="TRY12M CURNCY,[PX LAST]" advise="1"/>
      <ddeItem name="TRY3M CURNCY,[PX LAST]" advise="1"/>
      <ddeItem name="TRYI3M CURNCY,[PX LAST]" advise="1"/>
      <ddeItem name="USDBRLH1M CURNCY,[PX LAST]" advise="1"/>
      <ddeItem name="USDBRLV1M CURNCY,[PX LAST]" advise="1"/>
      <ddeItem name="USDCHFH1M CURNCY,[PX LAST]" advise="1"/>
      <ddeItem name="USDCHFV1M CURNCY,[PX LAST]" advise="1"/>
      <ddeItem name="USDCNHH1M CURNCY,[PX LAST]" advise="1"/>
      <ddeItem name="USDCNHV1M CURNCY,[PX LAST]" advise="1"/>
      <ddeItem name="USDCNYH1M CURNCY,[PX LAST]" advise="1"/>
      <ddeItem name="USDCNYV1M CURNCY,[PX LAST]" advise="1"/>
      <ddeItem name="USDHKDH1M CURNCY,[PX LAST]" advise="1"/>
      <ddeItem name="USDHKDV1M CURNCY,[PX LAST]" advise="1"/>
      <ddeItem name="USDIDRH1M CURNCY,[PX LAST]" advise="1"/>
      <ddeItem name="USDIDRV1M CURNCY,[PX LAST]" advise="1"/>
      <ddeItem name="USDINRH1M CURNCY,[PX LAST]" advise="1"/>
      <ddeItem name="USDINRV1M CURNCY,[PX LAST]" advise="1"/>
      <ddeItem name="USDJPYH1M CURNCY,[PX LAST]" advise="1"/>
      <ddeItem name="USDJPYV1M CURNCY,[PX LAST]" advise="1"/>
      <ddeItem name="USDKRWH1M CURNCY,[PX LAST]" advise="1"/>
      <ddeItem name="USDKRWV1M CURNCY,[PX LAST]" advise="1"/>
      <ddeItem name="USDMXNH1M CURNCY,[PX LAST]" advise="1"/>
      <ddeItem name="USDMXNV1M CURNCY,[PX LAST]" advise="1"/>
      <ddeItem name="USDMYRH1M CURNCY,[PX LAST]" advise="1"/>
      <ddeItem name="USDMYRV1M CURNCY,[PX LAST]" advise="1"/>
      <ddeItem name="USDNOKH1M CURNCY,[PX LAST]" advise="1"/>
      <ddeItem name="USDNOKV1M CURNCY,[PX LAST]" advise="1"/>
      <ddeItem name="USDPHPH1M CURNCY,[PX LAST]" advise="1"/>
      <ddeItem name="USDPHPV1M CURNCY,[PX LAST]" advise="1"/>
      <ddeItem name="USDRUBH1M CURNCY,[PX LAST]" advise="1"/>
      <ddeItem name="USDRUBV1M CURNCY,[PX LAST]" advise="1"/>
      <ddeItem name="USDSEKH1M CURNCY,[PX LAST]" advise="1"/>
      <ddeItem name="USDSEKV1M CURNCY,[PX LAST]" advise="1"/>
      <ddeItem name="USDSGDH1M CURNCY,[PX LAST]" advise="1"/>
      <ddeItem name="USDSGDV1M CURNCY,[PX LAST]" advise="1"/>
      <ddeItem name="USDTHBH1M CURNCY,[PX LAST]" advise="1"/>
      <ddeItem name="USDTHBV1M CURNCY,[PX LAST]" advise="1"/>
      <ddeItem name="USDTRYH1M CURNCY,[PX LAST]" advise="1"/>
      <ddeItem name="USDTRYV1M CURNCY,[PX LAST]" advise="1"/>
      <ddeItem name="USDTWDH1M CURNCY,[PX LAST]" advise="1"/>
      <ddeItem name="USDTWDV1M CURNCY,[PX LAST]" advise="1"/>
      <ddeItem name="USDZARH1M CURNCY,[PX LAST]" advise="1"/>
      <ddeItem name="USDZARV1M CURNCY,[PX LAST]" advise="1"/>
      <ddeItem name="ZAR+12M CURNCY,[PX LAST]" advise="1"/>
      <ddeItem name="ZAR+3M CURNCY,[PX LAST]" advise="1"/>
      <ddeItem name="ZARI3M CURNCY,[PX LAST]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C2:AD152"/>
  <sheetViews>
    <sheetView showGridLines="0" topLeftCell="A31" workbookViewId="0"/>
  </sheetViews>
  <sheetFormatPr defaultRowHeight="10.5"/>
  <sheetData>
    <row r="2" spans="3:28" s="10" customFormat="1">
      <c r="C2" s="10" t="str">
        <f>Main!K49</f>
        <v>MSCI China</v>
      </c>
      <c r="H2" s="10" t="str">
        <f>Main!L49</f>
        <v>MSCI China IT</v>
      </c>
      <c r="M2" s="10" t="str">
        <f>Main!M49</f>
        <v>MSCI China Healthcare</v>
      </c>
      <c r="R2" s="10" t="str">
        <f>Main!N49</f>
        <v>MSCI China Energy</v>
      </c>
      <c r="W2" s="10" t="str">
        <f>Main!O49</f>
        <v>MSCI China Financials</v>
      </c>
      <c r="AB2" s="10" t="str">
        <f>Main!P49</f>
        <v>MSCI China Consumer Staples</v>
      </c>
    </row>
    <row r="17" spans="3:28" s="10" customFormat="1">
      <c r="C17" s="10" t="str">
        <f>Main!Q49</f>
        <v>MSCI China Consumer Disc.</v>
      </c>
      <c r="H17" s="10" t="str">
        <f>Main!R49</f>
        <v>MSCI China Real Estate</v>
      </c>
      <c r="M17" s="10" t="str">
        <f>Main!S49</f>
        <v>MSCI China Industrials</v>
      </c>
      <c r="R17" s="10" t="str">
        <f>Main!T49</f>
        <v>MSCI China Telecom</v>
      </c>
      <c r="W17" s="10" t="str">
        <f>Main!U49</f>
        <v>MSCI China Material</v>
      </c>
      <c r="AB17" s="10" t="str">
        <f>Main!V49</f>
        <v>MSCI China Utilities</v>
      </c>
    </row>
    <row r="32" spans="3:28" s="10" customFormat="1">
      <c r="C32" s="10" t="str">
        <f>Main!W49</f>
        <v>MSCI China SmallCap</v>
      </c>
      <c r="H32" s="10" t="str">
        <f>Main!X49</f>
        <v>MSCI China MidCap</v>
      </c>
      <c r="M32" s="10" t="str">
        <f>Main!Y49</f>
        <v>MSCI China largeCap</v>
      </c>
      <c r="R32" s="10" t="str">
        <f>Main!Z49</f>
        <v>MSCI US Momentum</v>
      </c>
      <c r="W32" s="10" t="str">
        <f>Main!AA49</f>
        <v>MSCI US Value</v>
      </c>
      <c r="AB32" s="10" t="str">
        <f>Main!AB49</f>
        <v>MSCI US Dividend</v>
      </c>
    </row>
    <row r="47" spans="3:28" s="10" customFormat="1">
      <c r="C47" s="10" t="str">
        <f>Main!AC49</f>
        <v>MSCI US Size</v>
      </c>
      <c r="H47" s="10" t="str">
        <f>Main!AD49</f>
        <v>MSCI US Trade Act</v>
      </c>
      <c r="M47" s="10" t="str">
        <f>Main!AE49</f>
        <v>MSCI US Growth</v>
      </c>
      <c r="R47" s="10" t="str">
        <f>Main!AF49</f>
        <v>MSCI US Leverage</v>
      </c>
      <c r="W47" s="10" t="str">
        <f>Main!AG49</f>
        <v>MSCI US Profit</v>
      </c>
      <c r="AB47" s="10" t="str">
        <f>Main!AH49</f>
        <v>MSCI US Volatility</v>
      </c>
    </row>
    <row r="62" spans="3:28" s="10" customFormat="1">
      <c r="C62" s="10" t="str">
        <f>Main!AI49</f>
        <v>MSCI US Earning</v>
      </c>
      <c r="H62" s="10" t="str">
        <f>Main!AJ49</f>
        <v>VIX</v>
      </c>
      <c r="M62" s="10" t="str">
        <f>Main!AK49</f>
        <v>VXEEM</v>
      </c>
      <c r="R62" s="10" t="str">
        <f>Main!AL49</f>
        <v>Gold</v>
      </c>
      <c r="W62" s="10" t="str">
        <f>Main!AM49</f>
        <v>Silver</v>
      </c>
      <c r="AB62" s="10" t="str">
        <f>Main!AN49</f>
        <v>Crude Oil</v>
      </c>
    </row>
    <row r="77" spans="3:23" s="10" customFormat="1">
      <c r="C77" s="10" t="str">
        <f>Main!AO49</f>
        <v>UST 10y</v>
      </c>
      <c r="H77" s="10" t="str">
        <f>Main!AP49</f>
        <v>US BE 5y</v>
      </c>
      <c r="M77" s="10" t="str">
        <f>Main!AQ49</f>
        <v>US BE 10y</v>
      </c>
      <c r="R77" s="10" t="str">
        <f>Main!AR49</f>
        <v>USDCNH</v>
      </c>
      <c r="W77" s="10" t="str">
        <f>Main!AS49</f>
        <v>USDADXY</v>
      </c>
    </row>
    <row r="92" spans="3:28" s="9" customFormat="1">
      <c r="C92" s="10"/>
      <c r="H92" s="10"/>
      <c r="I92" s="10"/>
      <c r="J92" s="10"/>
      <c r="K92" s="10"/>
      <c r="L92" s="10"/>
      <c r="M92" s="10"/>
      <c r="R92" s="10"/>
      <c r="W92" s="10"/>
      <c r="AB92" s="10"/>
    </row>
    <row r="107" spans="3:28">
      <c r="C107" s="10"/>
      <c r="H107" s="10"/>
      <c r="M107" s="10"/>
      <c r="R107" s="10"/>
      <c r="W107" s="10"/>
      <c r="AB107" s="10"/>
    </row>
    <row r="122" spans="3:30">
      <c r="C122" s="10"/>
      <c r="H122" s="10"/>
      <c r="M122" s="10"/>
      <c r="R122" s="10"/>
      <c r="W122" s="10"/>
      <c r="AB122" s="10"/>
      <c r="AD122" s="10"/>
    </row>
    <row r="137" spans="3:28">
      <c r="C137" s="10"/>
      <c r="H137" s="10"/>
      <c r="M137" s="10"/>
      <c r="R137" s="10"/>
      <c r="W137" s="10"/>
      <c r="AB137" s="10"/>
    </row>
    <row r="152" spans="3:23">
      <c r="C152" s="10"/>
      <c r="H152" s="10"/>
      <c r="M152" s="10"/>
      <c r="R152" s="10"/>
      <c r="W152" s="10"/>
    </row>
  </sheetData>
  <phoneticPr fontId="3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CC236"/>
  <sheetViews>
    <sheetView showGridLines="0" tabSelected="1" zoomScaleSheetLayoutView="115" workbookViewId="0">
      <selection activeCell="B53" sqref="B53"/>
    </sheetView>
  </sheetViews>
  <sheetFormatPr defaultRowHeight="10.5"/>
  <cols>
    <col min="1" max="1" width="1.6640625" style="83" customWidth="1"/>
    <col min="2" max="2" width="25.83203125" style="84" bestFit="1" customWidth="1"/>
    <col min="3" max="3" width="7.33203125" style="84" customWidth="1"/>
    <col min="4" max="4" width="1.33203125" style="84" customWidth="1"/>
    <col min="5" max="8" width="9.33203125" style="84"/>
    <col min="9" max="10" width="9.33203125" style="84" customWidth="1"/>
    <col min="11" max="11" width="9.33203125" style="84"/>
    <col min="12" max="12" width="9.33203125" style="84" customWidth="1"/>
    <col min="13" max="22" width="9.33203125" style="84"/>
    <col min="23" max="23" width="15.1640625" style="84" bestFit="1" customWidth="1"/>
    <col min="24" max="26" width="9.33203125" style="84"/>
    <col min="27" max="27" width="20.33203125" style="84" bestFit="1" customWidth="1"/>
    <col min="28" max="28" width="10.1640625" style="84" customWidth="1"/>
    <col min="29" max="16384" width="9.33203125" style="84"/>
  </cols>
  <sheetData>
    <row r="1" spans="1:29" ht="5.25" customHeight="1"/>
    <row r="2" spans="1:29">
      <c r="B2" s="120">
        <f ca="1">AB7</f>
        <v>43320</v>
      </c>
      <c r="C2" s="120"/>
      <c r="D2" s="120"/>
      <c r="E2" s="119" t="str">
        <f>Main!AB15</f>
        <v>Cayman</v>
      </c>
      <c r="F2" s="119"/>
    </row>
    <row r="3" spans="1:29">
      <c r="B3" s="85" t="s">
        <v>31</v>
      </c>
      <c r="C3" s="85" t="s">
        <v>1175</v>
      </c>
      <c r="AA3" s="86" t="s">
        <v>1111</v>
      </c>
    </row>
    <row r="4" spans="1:29">
      <c r="B4" s="123" t="s">
        <v>1239</v>
      </c>
      <c r="V4" s="88" t="s">
        <v>1127</v>
      </c>
      <c r="W4" s="88" t="s">
        <v>1128</v>
      </c>
      <c r="AA4" s="89" t="s">
        <v>0</v>
      </c>
      <c r="AB4" s="90" t="s">
        <v>18</v>
      </c>
      <c r="AC4" s="91"/>
    </row>
    <row r="5" spans="1:29">
      <c r="A5" s="92"/>
      <c r="B5" s="123" t="s">
        <v>1238</v>
      </c>
      <c r="AA5" s="95" t="s">
        <v>1108</v>
      </c>
      <c r="AB5" s="93">
        <v>91</v>
      </c>
      <c r="AC5" s="96"/>
    </row>
    <row r="6" spans="1:29">
      <c r="A6" s="92"/>
      <c r="B6" s="124" t="s">
        <v>1192</v>
      </c>
      <c r="C6" s="94">
        <f t="shared" ref="C6:C11" ca="1" si="0">OFFSET($J$53,1,$U6)</f>
        <v>0.9280092732429257</v>
      </c>
      <c r="U6" s="84">
        <f>MATCH($B6,$K$49:$BU$49,0)</f>
        <v>1</v>
      </c>
      <c r="V6" s="84">
        <f t="shared" ref="V6:V11" ca="1" si="1">OFFSET($J$46,1,$U6)</f>
        <v>0.95296213115684969</v>
      </c>
      <c r="W6" s="84">
        <f t="shared" ref="W6:W11" ca="1" si="2">OFFSET($J$46,2,$U6)</f>
        <v>0.92801628800447611</v>
      </c>
      <c r="X6" s="84">
        <f t="shared" ref="X5:X10" ca="1" si="3">IF(C6&gt;$V6,1,IF(C6&lt;$W6,0,0.5))</f>
        <v>0</v>
      </c>
      <c r="AA6" s="95" t="s">
        <v>1</v>
      </c>
      <c r="AB6" s="97">
        <f ca="1">AB7-AB5*2</f>
        <v>43138</v>
      </c>
      <c r="AC6" s="96"/>
    </row>
    <row r="7" spans="1:29">
      <c r="A7" s="92"/>
      <c r="B7" s="124" t="s">
        <v>1196</v>
      </c>
      <c r="C7" s="94">
        <f t="shared" ca="1" si="0"/>
        <v>0.50575229102358921</v>
      </c>
      <c r="U7" s="84">
        <f>MATCH($B7,$K$49:$BU$49,0)</f>
        <v>2</v>
      </c>
      <c r="V7" s="84">
        <f t="shared" ca="1" si="1"/>
        <v>0.57385695699302186</v>
      </c>
      <c r="W7" s="84">
        <f t="shared" ca="1" si="2"/>
        <v>0.23442527006985187</v>
      </c>
      <c r="X7" s="84">
        <f t="shared" ca="1" si="3"/>
        <v>0.5</v>
      </c>
      <c r="AA7" s="95" t="s">
        <v>2</v>
      </c>
      <c r="AB7" s="97">
        <f ca="1">TODAY()-1</f>
        <v>43320</v>
      </c>
      <c r="AC7" s="96"/>
    </row>
    <row r="8" spans="1:29">
      <c r="A8" s="92"/>
      <c r="B8" s="124" t="s">
        <v>1197</v>
      </c>
      <c r="C8" s="94">
        <f t="shared" ca="1" si="0"/>
        <v>0.32464841243568349</v>
      </c>
      <c r="U8" s="84">
        <f>MATCH($B8,$K$49:$BU$49,0)</f>
        <v>3</v>
      </c>
      <c r="V8" s="84">
        <f t="shared" ca="1" si="1"/>
        <v>0.36865273553656147</v>
      </c>
      <c r="W8" s="84">
        <f t="shared" ca="1" si="2"/>
        <v>0.1026417453808473</v>
      </c>
      <c r="X8" s="84">
        <f t="shared" ca="1" si="3"/>
        <v>0.5</v>
      </c>
      <c r="AA8" s="95" t="s">
        <v>14</v>
      </c>
      <c r="AB8" s="93" t="s">
        <v>3</v>
      </c>
      <c r="AC8" s="96"/>
    </row>
    <row r="9" spans="1:29">
      <c r="A9" s="92"/>
      <c r="B9" s="124" t="s">
        <v>1198</v>
      </c>
      <c r="C9" s="94">
        <f t="shared" ca="1" si="0"/>
        <v>0.15957921683487641</v>
      </c>
      <c r="U9" s="84">
        <f>MATCH($B9,$K$49:$BU$49,0)</f>
        <v>4</v>
      </c>
      <c r="V9" s="84">
        <f t="shared" ca="1" si="1"/>
        <v>0.3328629222559491</v>
      </c>
      <c r="W9" s="84">
        <f t="shared" ca="1" si="2"/>
        <v>0.10244963183814834</v>
      </c>
      <c r="X9" s="84">
        <f t="shared" ca="1" si="3"/>
        <v>0.5</v>
      </c>
      <c r="AA9" s="95" t="s">
        <v>15</v>
      </c>
      <c r="AB9" s="93" t="s">
        <v>4</v>
      </c>
      <c r="AC9" s="96"/>
    </row>
    <row r="10" spans="1:29">
      <c r="A10" s="92"/>
      <c r="B10" s="124" t="s">
        <v>1199</v>
      </c>
      <c r="C10" s="94">
        <f ca="1">OFFSET($J$53,1,$U10)</f>
        <v>0.39976922361539913</v>
      </c>
      <c r="U10" s="84">
        <f>MATCH($B10,$K$49:$BU$49,0)</f>
        <v>5</v>
      </c>
      <c r="V10" s="84">
        <f t="shared" ca="1" si="1"/>
        <v>0.56465414110551782</v>
      </c>
      <c r="W10" s="84">
        <f t="shared" ca="1" si="2"/>
        <v>0.36193320500878223</v>
      </c>
      <c r="X10" s="84">
        <f t="shared" ca="1" si="3"/>
        <v>0.5</v>
      </c>
      <c r="AA10" s="95" t="s">
        <v>16</v>
      </c>
      <c r="AB10" s="93" t="s">
        <v>5</v>
      </c>
      <c r="AC10" s="96"/>
    </row>
    <row r="11" spans="1:29">
      <c r="A11" s="92"/>
      <c r="B11" s="124" t="s">
        <v>1200</v>
      </c>
      <c r="C11" s="94">
        <f ca="1">OFFSET($J$53,1,$U11)</f>
        <v>5.2255241191117123E-3</v>
      </c>
      <c r="U11" s="84">
        <f>MATCH($B11,$K$49:$BU$49,0)</f>
        <v>6</v>
      </c>
      <c r="V11" s="84">
        <f t="shared" ca="1" si="1"/>
        <v>8.3997219097908984E-2</v>
      </c>
      <c r="W11" s="84">
        <f t="shared" ca="1" si="2"/>
        <v>-3.8244774400465281E-2</v>
      </c>
      <c r="X11" s="84">
        <f t="shared" ref="X11" ca="1" si="4">IF(C11&gt;$V11,1,IF(C11&lt;$W11,0,0.5))</f>
        <v>0.5</v>
      </c>
      <c r="AA11" s="95" t="s">
        <v>17</v>
      </c>
      <c r="AB11" s="93" t="s">
        <v>6</v>
      </c>
      <c r="AC11" s="96"/>
    </row>
    <row r="12" spans="1:29">
      <c r="A12" s="92"/>
      <c r="B12" s="124" t="s">
        <v>1201</v>
      </c>
      <c r="C12" s="94">
        <f t="shared" ref="C12:C20" ca="1" si="5">OFFSET($J$53,1,$U12)</f>
        <v>0.62454876060576503</v>
      </c>
      <c r="U12" s="84">
        <f>MATCH($B12,$K$49:$BU$49,0)</f>
        <v>7</v>
      </c>
      <c r="V12" s="84">
        <f t="shared" ref="V12:V18" ca="1" si="6">OFFSET($J$46,1,$U12)</f>
        <v>0.6324246571640797</v>
      </c>
      <c r="W12" s="84">
        <f t="shared" ref="W12:W28" ca="1" si="7">OFFSET($J$46,2,$U12)</f>
        <v>0.26216615439290181</v>
      </c>
      <c r="X12" s="84">
        <f t="shared" ref="X12:X19" ca="1" si="8">IF(C12&gt;$V12,1,IF(C12&lt;$W12,0,0.5))</f>
        <v>0.5</v>
      </c>
      <c r="AA12" s="95" t="s">
        <v>21</v>
      </c>
      <c r="AB12" s="93" t="s">
        <v>19</v>
      </c>
      <c r="AC12" s="96"/>
    </row>
    <row r="13" spans="1:29">
      <c r="A13" s="92"/>
      <c r="B13" s="124" t="s">
        <v>1202</v>
      </c>
      <c r="C13" s="94">
        <f t="shared" ca="1" si="5"/>
        <v>0.34184936934345839</v>
      </c>
      <c r="U13" s="84">
        <f>MATCH($B13,$K$49:$BU$49,0)</f>
        <v>8</v>
      </c>
      <c r="V13" s="84">
        <f t="shared" ca="1" si="6"/>
        <v>0.35099755240718089</v>
      </c>
      <c r="W13" s="84">
        <f t="shared" ca="1" si="7"/>
        <v>0.20090317440569408</v>
      </c>
      <c r="X13" s="84">
        <f t="shared" ca="1" si="8"/>
        <v>0.5</v>
      </c>
      <c r="AA13" s="95" t="s">
        <v>22</v>
      </c>
      <c r="AB13" s="93" t="s">
        <v>20</v>
      </c>
      <c r="AC13" s="96"/>
    </row>
    <row r="14" spans="1:29" ht="11.25" thickBot="1">
      <c r="A14" s="92"/>
      <c r="B14" s="124" t="s">
        <v>1203</v>
      </c>
      <c r="C14" s="94">
        <f t="shared" ca="1" si="5"/>
        <v>0.5796640861522494</v>
      </c>
      <c r="U14" s="84">
        <f>MATCH($B14,$K$49:$BU$49,0)</f>
        <v>9</v>
      </c>
      <c r="V14" s="84">
        <f t="shared" ca="1" si="6"/>
        <v>0.60204540089447212</v>
      </c>
      <c r="W14" s="84">
        <f t="shared" ca="1" si="7"/>
        <v>0.38350204013772649</v>
      </c>
      <c r="X14" s="84">
        <f t="shared" ca="1" si="8"/>
        <v>0.5</v>
      </c>
      <c r="AA14" s="95"/>
      <c r="AB14" s="87"/>
      <c r="AC14" s="96"/>
    </row>
    <row r="15" spans="1:29" ht="11.25" thickBot="1">
      <c r="A15" s="92"/>
      <c r="B15" s="124" t="s">
        <v>1204</v>
      </c>
      <c r="C15" s="94">
        <f t="shared" ca="1" si="5"/>
        <v>6.6337483382455945E-2</v>
      </c>
      <c r="U15" s="84">
        <f>MATCH($B15,$K$49:$BU$49,0)</f>
        <v>10</v>
      </c>
      <c r="V15" s="84">
        <f t="shared" ca="1" si="6"/>
        <v>0.18609601886149291</v>
      </c>
      <c r="W15" s="84">
        <f t="shared" ca="1" si="7"/>
        <v>2.5053167710687607E-2</v>
      </c>
      <c r="X15" s="84">
        <f t="shared" ca="1" si="8"/>
        <v>0.5</v>
      </c>
      <c r="AA15" s="95" t="s">
        <v>1107</v>
      </c>
      <c r="AB15" s="98" t="s">
        <v>1190</v>
      </c>
      <c r="AC15" s="96"/>
    </row>
    <row r="16" spans="1:29">
      <c r="A16" s="92"/>
      <c r="B16" s="124" t="s">
        <v>1205</v>
      </c>
      <c r="C16" s="94">
        <f t="shared" ca="1" si="5"/>
        <v>0.47648369888050485</v>
      </c>
      <c r="U16" s="84">
        <f>MATCH($B16,$K$49:$BU$49,0)</f>
        <v>11</v>
      </c>
      <c r="V16" s="84">
        <f t="shared" ca="1" si="6"/>
        <v>0.49250087114735591</v>
      </c>
      <c r="W16" s="84">
        <f t="shared" ca="1" si="7"/>
        <v>0.4020803881200426</v>
      </c>
      <c r="X16" s="84">
        <f t="shared" ca="1" si="8"/>
        <v>0.5</v>
      </c>
      <c r="AA16" s="99" t="s">
        <v>1109</v>
      </c>
      <c r="AB16" s="100">
        <v>60</v>
      </c>
      <c r="AC16" s="101"/>
    </row>
    <row r="17" spans="1:37">
      <c r="A17" s="92"/>
      <c r="B17" s="124" t="s">
        <v>1206</v>
      </c>
      <c r="C17" s="94">
        <f t="shared" ca="1" si="5"/>
        <v>-0.25293574703448363</v>
      </c>
      <c r="U17" s="84">
        <f>MATCH($B17,$K$49:$BU$49,0)</f>
        <v>12</v>
      </c>
      <c r="V17" s="84">
        <f t="shared" ca="1" si="6"/>
        <v>-3.1487495046710154E-2</v>
      </c>
      <c r="W17" s="84">
        <f t="shared" ca="1" si="7"/>
        <v>-0.28983187779949221</v>
      </c>
      <c r="X17" s="84">
        <f t="shared" ca="1" si="8"/>
        <v>0.5</v>
      </c>
    </row>
    <row r="18" spans="1:37">
      <c r="A18" s="92"/>
      <c r="B18" s="123" t="s">
        <v>1237</v>
      </c>
      <c r="AB18" s="69" t="s">
        <v>1190</v>
      </c>
    </row>
    <row r="19" spans="1:37">
      <c r="A19" s="92"/>
      <c r="B19" s="124" t="s">
        <v>1208</v>
      </c>
      <c r="C19" s="94">
        <f t="shared" ca="1" si="5"/>
        <v>0.84205578676572368</v>
      </c>
      <c r="U19" s="84">
        <f>MATCH($B19,$K$49:$BU$49,0)</f>
        <v>13</v>
      </c>
      <c r="V19" s="84">
        <f t="shared" ref="V19:V28" ca="1" si="9">OFFSET($J$46,1,$U19)</f>
        <v>0.85036650948259029</v>
      </c>
      <c r="W19" s="84">
        <f t="shared" ca="1" si="7"/>
        <v>0.78288087578743459</v>
      </c>
      <c r="X19" s="84">
        <f ca="1">IF(C19&gt;$V19,1,IF(C19&lt;$W19,0,0.5))</f>
        <v>0.5</v>
      </c>
      <c r="AB19" s="102" t="s">
        <v>23</v>
      </c>
    </row>
    <row r="20" spans="1:37">
      <c r="A20" s="92"/>
      <c r="B20" s="124" t="s">
        <v>1209</v>
      </c>
      <c r="C20" s="94">
        <f ca="1">OFFSET($J$53,1,$U20)</f>
        <v>0.86835691999410425</v>
      </c>
      <c r="U20" s="84">
        <f>MATCH($B20,$K$49:$BU$49,0)</f>
        <v>14</v>
      </c>
      <c r="V20" s="84">
        <f t="shared" ca="1" si="9"/>
        <v>0.93710651807587608</v>
      </c>
      <c r="W20" s="84">
        <f t="shared" ca="1" si="7"/>
        <v>0.86584846967687112</v>
      </c>
      <c r="X20" s="84">
        <f ca="1">IF(C20&gt;$V20,1,IF(C20&lt;$W20,0,0.5))</f>
        <v>0.5</v>
      </c>
      <c r="AB20" s="102" t="s">
        <v>25</v>
      </c>
    </row>
    <row r="21" spans="1:37">
      <c r="A21" s="92"/>
      <c r="B21" s="124" t="s">
        <v>1210</v>
      </c>
      <c r="C21" s="94">
        <f ca="1">OFFSET($J$53,1,$U21)</f>
        <v>0.91704707387817508</v>
      </c>
      <c r="U21" s="84">
        <f>MATCH($B21,$K$49:$BU$49,0)</f>
        <v>15</v>
      </c>
      <c r="V21" s="84">
        <f t="shared" ca="1" si="9"/>
        <v>0.94179939934746737</v>
      </c>
      <c r="W21" s="84">
        <f t="shared" ca="1" si="7"/>
        <v>0.91730343357601563</v>
      </c>
      <c r="X21" s="84">
        <f t="shared" ref="X21:X26" ca="1" si="10">IF(C21&gt;$V21,1,IF(C21&lt;$W21,0,0.5))</f>
        <v>0</v>
      </c>
      <c r="AB21" s="104" t="s">
        <v>26</v>
      </c>
    </row>
    <row r="22" spans="1:37">
      <c r="A22" s="92"/>
      <c r="B22" s="125" t="s">
        <v>1214</v>
      </c>
      <c r="C22" s="94">
        <f ca="1">OFFSET($J$53,1,$U22)</f>
        <v>0.22203086064100441</v>
      </c>
      <c r="U22" s="84">
        <f>MATCH($B22,$K$49:$BU$49,0)</f>
        <v>16</v>
      </c>
      <c r="V22" s="84">
        <f t="shared" ca="1" si="9"/>
        <v>0.27207459383160149</v>
      </c>
      <c r="W22" s="84">
        <f t="shared" ca="1" si="7"/>
        <v>8.5948622238981157E-2</v>
      </c>
      <c r="X22" s="84">
        <f t="shared" ca="1" si="10"/>
        <v>0.5</v>
      </c>
    </row>
    <row r="23" spans="1:37">
      <c r="A23" s="92"/>
      <c r="B23" s="125" t="s">
        <v>1214</v>
      </c>
      <c r="C23" s="94">
        <f ca="1">OFFSET($J$53,1,$U23)</f>
        <v>0.22203086064100441</v>
      </c>
      <c r="U23" s="84">
        <f>MATCH($B23,$K$49:$BU$49,0)</f>
        <v>16</v>
      </c>
      <c r="V23" s="84">
        <f t="shared" ca="1" si="9"/>
        <v>0.27207459383160149</v>
      </c>
      <c r="W23" s="84">
        <f t="shared" ca="1" si="7"/>
        <v>8.5948622238981157E-2</v>
      </c>
      <c r="X23" s="84">
        <f t="shared" ca="1" si="10"/>
        <v>0.5</v>
      </c>
    </row>
    <row r="24" spans="1:37">
      <c r="A24" s="92"/>
      <c r="B24" s="124" t="s">
        <v>1224</v>
      </c>
      <c r="C24" s="94">
        <f ca="1">OFFSET($J$53,1,$U24)</f>
        <v>-0.15576376115201518</v>
      </c>
      <c r="U24" s="84">
        <f>MATCH($B24,$K$49:$BU$49,0)</f>
        <v>17</v>
      </c>
      <c r="V24" s="84">
        <f ca="1">OFFSET($J$46,1,$U24)</f>
        <v>2.3361941322406897E-2</v>
      </c>
      <c r="W24" s="84">
        <f t="shared" ca="1" si="7"/>
        <v>-0.16850860045514301</v>
      </c>
      <c r="X24" s="84">
        <f t="shared" ca="1" si="10"/>
        <v>0.5</v>
      </c>
    </row>
    <row r="25" spans="1:37">
      <c r="A25" s="92"/>
      <c r="B25" s="124" t="s">
        <v>1225</v>
      </c>
      <c r="C25" s="94">
        <f t="shared" ref="C21:C27" ca="1" si="11">OFFSET($J$53,1,$U25)</f>
        <v>-0.30134515126548572</v>
      </c>
      <c r="U25" s="84">
        <f>MATCH($B25,$K$49:$BU$49,0)</f>
        <v>18</v>
      </c>
      <c r="V25" s="84">
        <f t="shared" ca="1" si="9"/>
        <v>-0.17365252905142678</v>
      </c>
      <c r="W25" s="84">
        <f t="shared" ca="1" si="7"/>
        <v>-0.38522816756739486</v>
      </c>
      <c r="X25" s="84">
        <f t="shared" ca="1" si="10"/>
        <v>0.5</v>
      </c>
    </row>
    <row r="26" spans="1:37">
      <c r="A26" s="92"/>
      <c r="B26" s="124" t="s">
        <v>1226</v>
      </c>
      <c r="C26" s="94">
        <f t="shared" ca="1" si="11"/>
        <v>0.24517871461652246</v>
      </c>
      <c r="U26" s="84">
        <f>MATCH($B26,$K$49:$BU$49,0)</f>
        <v>19</v>
      </c>
      <c r="V26" s="84">
        <f t="shared" ca="1" si="9"/>
        <v>0.32059780818769135</v>
      </c>
      <c r="W26" s="84">
        <f t="shared" ca="1" si="7"/>
        <v>9.7707630491418368E-2</v>
      </c>
      <c r="X26" s="84">
        <f t="shared" ca="1" si="10"/>
        <v>0.5</v>
      </c>
      <c r="AA26" s="86" t="s">
        <v>1129</v>
      </c>
    </row>
    <row r="27" spans="1:37">
      <c r="A27" s="92"/>
      <c r="B27" s="124" t="s">
        <v>1227</v>
      </c>
      <c r="C27" s="94">
        <f t="shared" ca="1" si="11"/>
        <v>0.12293364451386317</v>
      </c>
      <c r="U27" s="84">
        <f>MATCH($B27,$K$49:$BU$49,0)</f>
        <v>20</v>
      </c>
      <c r="V27" s="84">
        <f t="shared" ca="1" si="9"/>
        <v>0.26707454889293075</v>
      </c>
      <c r="W27" s="84">
        <f t="shared" ca="1" si="7"/>
        <v>0.13345413936851733</v>
      </c>
      <c r="X27" s="84">
        <f t="shared" ref="X27" ca="1" si="12">IF(C27&gt;$V27,1,IF(C27&lt;$W27,0,0.5))</f>
        <v>0</v>
      </c>
    </row>
    <row r="28" spans="1:37">
      <c r="A28" s="92"/>
      <c r="B28" s="124" t="s">
        <v>1228</v>
      </c>
      <c r="C28" s="94">
        <f ca="1">OFFSET($J$53,1,$U28)</f>
        <v>8.0898891294429148E-2</v>
      </c>
      <c r="U28" s="84">
        <f>MATCH($B28,$K$49:$BU$49,0)</f>
        <v>21</v>
      </c>
      <c r="V28" s="84">
        <f t="shared" ca="1" si="9"/>
        <v>5.4179063168782966E-2</v>
      </c>
      <c r="W28" s="84">
        <f t="shared" ca="1" si="7"/>
        <v>-0.1892553749409322</v>
      </c>
      <c r="X28" s="84">
        <f t="shared" ref="X28" ca="1" si="13">IF(C28&gt;$V28,1,IF(C28&lt;$W28,0,0.5))</f>
        <v>1</v>
      </c>
    </row>
    <row r="29" spans="1:37">
      <c r="A29" s="92"/>
      <c r="B29" s="124" t="s">
        <v>1229</v>
      </c>
      <c r="C29" s="94">
        <f t="shared" ref="C29:C32" ca="1" si="14">OFFSET($J$53,1,$U29)</f>
        <v>5.0425360446827282E-3</v>
      </c>
      <c r="U29" s="84">
        <f>MATCH($B29,$K$49:$BU$49,0)</f>
        <v>22</v>
      </c>
      <c r="V29" s="84">
        <f ca="1">OFFSET($J$46,1,$U29)</f>
        <v>5.8233254091865888E-2</v>
      </c>
      <c r="W29" s="84">
        <f ca="1">OFFSET($J$46,2,$U29)</f>
        <v>-0.26507760439741634</v>
      </c>
      <c r="X29" s="84">
        <f ca="1">IF(C29&gt;$V29,1,IF(C29&lt;$W29,0,0.5))</f>
        <v>0.5</v>
      </c>
      <c r="AA29" s="105" t="s">
        <v>1160</v>
      </c>
      <c r="AB29" s="85" t="s">
        <v>1161</v>
      </c>
      <c r="AC29" s="106" t="s">
        <v>1160</v>
      </c>
    </row>
    <row r="30" spans="1:37">
      <c r="A30" s="92"/>
      <c r="B30" s="124" t="s">
        <v>1230</v>
      </c>
      <c r="C30" s="94">
        <f t="shared" ca="1" si="14"/>
        <v>-0.2404196985790483</v>
      </c>
      <c r="U30" s="84">
        <f>MATCH($B30,$K$49:$BU$49,0)</f>
        <v>23</v>
      </c>
      <c r="V30" s="84">
        <f ca="1">OFFSET($J$46,1,$U30)</f>
        <v>-8.2344880998381359E-2</v>
      </c>
      <c r="W30" s="84">
        <f ca="1">OFFSET($J$46,2,$U30)</f>
        <v>-0.32723237509736847</v>
      </c>
      <c r="X30" s="84">
        <f ca="1">IF(C30&gt;$V30,1,IF(C30&lt;$W30,0,0.5))</f>
        <v>0.5</v>
      </c>
    </row>
    <row r="31" spans="1:37">
      <c r="A31" s="92"/>
      <c r="B31" s="125" t="s">
        <v>1231</v>
      </c>
      <c r="C31" s="94">
        <f t="shared" ca="1" si="14"/>
        <v>0.21836107982826644</v>
      </c>
      <c r="U31" s="84">
        <f>MATCH($B31,$K$49:$BU$49,0)</f>
        <v>24</v>
      </c>
      <c r="V31" s="84">
        <f ca="1">OFFSET($J$46,1,$U31)</f>
        <v>0.28716463112253987</v>
      </c>
      <c r="W31" s="84">
        <f ca="1">OFFSET($J$46,2,$U31)</f>
        <v>0.14137338075006514</v>
      </c>
      <c r="X31" s="84">
        <f ca="1">IF(C31&gt;$V31,1,IF(C31&lt;$W31,0,0.5))</f>
        <v>0.5</v>
      </c>
      <c r="AA31" s="85" t="s">
        <v>1130</v>
      </c>
    </row>
    <row r="32" spans="1:37">
      <c r="A32" s="92"/>
      <c r="B32" s="124" t="s">
        <v>1232</v>
      </c>
      <c r="C32" s="94">
        <f ca="1">OFFSET($J$53,1,$U32)</f>
        <v>0.22953471305987797</v>
      </c>
      <c r="U32" s="84">
        <f>MATCH($B32,$K$49:$BU$49,0)</f>
        <v>25</v>
      </c>
      <c r="V32" s="84">
        <f ca="1">OFFSET($J$46,1,$U32)</f>
        <v>0.31743334039810106</v>
      </c>
      <c r="W32" s="84">
        <f ca="1">OFFSET($J$46,2,$U32)</f>
        <v>2.9431413110316346E-2</v>
      </c>
      <c r="X32" s="84">
        <f ca="1">IF(C32&gt;$V32,1,IF(C32&lt;$W32,0,0.5))</f>
        <v>0.5</v>
      </c>
      <c r="AA32" s="117" t="s">
        <v>1190</v>
      </c>
      <c r="AB32" s="107" t="s">
        <v>32</v>
      </c>
      <c r="AC32" s="107" t="s">
        <v>71</v>
      </c>
      <c r="AD32" s="107" t="s">
        <v>43</v>
      </c>
      <c r="AE32" s="107"/>
      <c r="AF32" s="107"/>
      <c r="AG32" s="107"/>
      <c r="AH32" s="107"/>
      <c r="AI32" s="107"/>
      <c r="AJ32" s="108"/>
      <c r="AK32" s="108"/>
    </row>
    <row r="33" spans="1:45">
      <c r="A33" s="92"/>
      <c r="B33" s="93" t="s">
        <v>37</v>
      </c>
      <c r="C33" s="94">
        <f t="shared" ref="C33:C35" ca="1" si="15">OFFSET($J$53,1,$U33)</f>
        <v>-0.39029939708636185</v>
      </c>
      <c r="U33" s="84">
        <f>MATCH($B33,$K$49:$BU$49,0)</f>
        <v>26</v>
      </c>
      <c r="V33" s="84">
        <f t="shared" ref="V33:V35" ca="1" si="16">OFFSET($J$46,1,$U33)</f>
        <v>-0.14363213444334383</v>
      </c>
      <c r="W33" s="84">
        <f t="shared" ref="W33:W35" ca="1" si="17">OFFSET($J$46,2,$U33)</f>
        <v>-0.44232372734067621</v>
      </c>
      <c r="X33" s="84">
        <f ca="1">IF(C33&gt;$V33,1,IF(C33&lt;$W33,0,0.5))</f>
        <v>0.5</v>
      </c>
    </row>
    <row r="34" spans="1:45">
      <c r="A34" s="92"/>
      <c r="B34" s="93" t="s">
        <v>38</v>
      </c>
      <c r="C34" s="94">
        <f t="shared" ca="1" si="15"/>
        <v>-0.50919118398075147</v>
      </c>
      <c r="U34" s="84">
        <f>MATCH($B34,$K$49:$BU$49,0)</f>
        <v>27</v>
      </c>
      <c r="V34" s="84">
        <f t="shared" ca="1" si="16"/>
        <v>-0.28069933760625859</v>
      </c>
      <c r="W34" s="84">
        <f t="shared" ca="1" si="17"/>
        <v>-0.5113976311323164</v>
      </c>
      <c r="X34" s="84">
        <f ca="1">IF(C34&gt;$V34,1,IF(C34&lt;$W34,0,0.5))</f>
        <v>0.5</v>
      </c>
    </row>
    <row r="35" spans="1:45">
      <c r="A35" s="92"/>
      <c r="B35" s="87" t="s">
        <v>39</v>
      </c>
    </row>
    <row r="36" spans="1:45">
      <c r="A36" s="92"/>
      <c r="B36" s="93" t="s">
        <v>40</v>
      </c>
      <c r="C36" s="94">
        <f ca="1">OFFSET($J$53,1,$U36)</f>
        <v>0.21909938618552091</v>
      </c>
      <c r="U36" s="84">
        <f>MATCH($B36,$K$49:$BU$49,0)</f>
        <v>28</v>
      </c>
      <c r="V36" s="84">
        <f t="shared" ref="V36:V44" ca="1" si="18">OFFSET($J$46,1,$U36)</f>
        <v>0.25383272194433176</v>
      </c>
      <c r="W36" s="84">
        <f t="shared" ref="W36:W44" ca="1" si="19">OFFSET($J$46,2,$U36)</f>
        <v>3.893139262083313E-2</v>
      </c>
      <c r="X36" s="84">
        <f t="shared" ref="X36" ca="1" si="20">IF(C36&gt;$V36,1,IF(C36&lt;$W36,0,0.5))</f>
        <v>0.5</v>
      </c>
    </row>
    <row r="37" spans="1:45">
      <c r="A37" s="92"/>
      <c r="B37" s="93" t="s">
        <v>41</v>
      </c>
      <c r="C37" s="94">
        <f t="shared" ref="C36:C44" ca="1" si="21">OFFSET($J$53,1,$U37)</f>
        <v>0.23920735902324497</v>
      </c>
      <c r="U37" s="84">
        <f>MATCH($B37,$K$49:$BU$49,0)</f>
        <v>29</v>
      </c>
      <c r="V37" s="84">
        <f t="shared" ca="1" si="18"/>
        <v>0.26229228525297421</v>
      </c>
      <c r="W37" s="84">
        <f t="shared" ca="1" si="19"/>
        <v>8.2413478138034957E-2</v>
      </c>
      <c r="X37" s="84">
        <f t="shared" ref="X37:X43" ca="1" si="22">IF(C37&gt;$V37,1,IF(C37&lt;$W37,0,0.5))</f>
        <v>0.5</v>
      </c>
    </row>
    <row r="38" spans="1:45">
      <c r="A38" s="92"/>
      <c r="B38" s="93" t="s">
        <v>42</v>
      </c>
      <c r="C38" s="94">
        <f ca="1">OFFSET($J$53,1,$U38)</f>
        <v>4.8415843635755303E-2</v>
      </c>
      <c r="U38" s="84">
        <f>MATCH($B38,$K$49:$BU$49,0)</f>
        <v>30</v>
      </c>
      <c r="V38" s="84">
        <f t="shared" ca="1" si="18"/>
        <v>0.16419821756577274</v>
      </c>
      <c r="W38" s="84">
        <f t="shared" ca="1" si="19"/>
        <v>-2.6203730998292222E-3</v>
      </c>
      <c r="X38" s="84">
        <f t="shared" ca="1" si="22"/>
        <v>0.5</v>
      </c>
    </row>
    <row r="39" spans="1:45">
      <c r="A39" s="92"/>
      <c r="B39" s="87" t="s">
        <v>43</v>
      </c>
    </row>
    <row r="40" spans="1:45">
      <c r="A40" s="92"/>
      <c r="B40" s="93" t="s">
        <v>1156</v>
      </c>
      <c r="C40" s="94">
        <f t="shared" ca="1" si="21"/>
        <v>0.30994572347197918</v>
      </c>
      <c r="U40" s="84">
        <f>MATCH($B40,$K$49:$BU$49,0)</f>
        <v>31</v>
      </c>
      <c r="V40" s="84">
        <f t="shared" ca="1" si="18"/>
        <v>0.30331581384618161</v>
      </c>
      <c r="W40" s="84">
        <f t="shared" ca="1" si="19"/>
        <v>5.2850101093964798E-2</v>
      </c>
      <c r="X40" s="84">
        <f t="shared" ca="1" si="22"/>
        <v>1</v>
      </c>
    </row>
    <row r="41" spans="1:45">
      <c r="A41" s="92"/>
      <c r="B41" s="103" t="s">
        <v>1165</v>
      </c>
      <c r="C41" s="94">
        <f t="shared" ca="1" si="21"/>
        <v>0.29186861496789362</v>
      </c>
      <c r="U41" s="84">
        <f>MATCH($B41,$K$49:$BU$49,0)</f>
        <v>32</v>
      </c>
      <c r="V41" s="84">
        <f t="shared" ca="1" si="18"/>
        <v>0.28096462392348159</v>
      </c>
      <c r="W41" s="84">
        <f t="shared" ca="1" si="19"/>
        <v>9.082198243290495E-3</v>
      </c>
      <c r="X41" s="84">
        <f t="shared" ca="1" si="22"/>
        <v>1</v>
      </c>
    </row>
    <row r="42" spans="1:45">
      <c r="A42" s="92"/>
      <c r="B42" s="93" t="s">
        <v>1166</v>
      </c>
      <c r="C42" s="94">
        <f t="shared" ca="1" si="21"/>
        <v>0.34543210543274694</v>
      </c>
      <c r="U42" s="84">
        <f>MATCH($B42,$K$49:$BU$49,0)</f>
        <v>33</v>
      </c>
      <c r="V42" s="84">
        <f t="shared" ca="1" si="18"/>
        <v>0.30340134596912266</v>
      </c>
      <c r="W42" s="84">
        <f t="shared" ca="1" si="19"/>
        <v>4.2173733709786776E-2</v>
      </c>
      <c r="X42" s="84">
        <f t="shared" ca="1" si="22"/>
        <v>1</v>
      </c>
    </row>
    <row r="43" spans="1:45">
      <c r="A43" s="92"/>
      <c r="B43" s="93" t="s">
        <v>53</v>
      </c>
      <c r="C43" s="94">
        <f t="shared" ca="1" si="21"/>
        <v>-0.43617069016228149</v>
      </c>
      <c r="U43" s="84">
        <f>MATCH($B43,$K$49:$BU$49,0)</f>
        <v>34</v>
      </c>
      <c r="V43" s="84">
        <f t="shared" ca="1" si="18"/>
        <v>-0.2562634350177167</v>
      </c>
      <c r="W43" s="84">
        <f t="shared" ca="1" si="19"/>
        <v>-0.46730392820120398</v>
      </c>
      <c r="X43" s="84">
        <f t="shared" ca="1" si="22"/>
        <v>0.5</v>
      </c>
    </row>
    <row r="44" spans="1:45">
      <c r="A44" s="92"/>
      <c r="B44" s="93" t="s">
        <v>44</v>
      </c>
      <c r="C44" s="94">
        <f t="shared" ca="1" si="21"/>
        <v>0.51289726774843292</v>
      </c>
      <c r="U44" s="84">
        <f>MATCH($B44,$K$49:$BU$49,0)</f>
        <v>35</v>
      </c>
      <c r="V44" s="84">
        <f t="shared" ca="1" si="18"/>
        <v>0.50940072694503769</v>
      </c>
      <c r="W44" s="84">
        <f t="shared" ca="1" si="19"/>
        <v>0.24155648620909057</v>
      </c>
      <c r="X44" s="84">
        <f ca="1">IF(C44&gt;$V44,1,IF(C44&lt;$W44,0,0.5))</f>
        <v>1</v>
      </c>
    </row>
    <row r="45" spans="1:45">
      <c r="B45" s="93"/>
      <c r="C45" s="87"/>
    </row>
    <row r="46" spans="1:45">
      <c r="B46" s="87"/>
      <c r="C46" s="87"/>
    </row>
    <row r="47" spans="1:45" ht="12">
      <c r="B47" s="87"/>
      <c r="C47" s="87"/>
      <c r="E47" s="109">
        <v>0.95</v>
      </c>
      <c r="F47" s="84" t="s">
        <v>1152</v>
      </c>
      <c r="K47" s="84">
        <f ca="1">PERCENTILE(K54:K113,Main!$E47)</f>
        <v>0.95296213115684969</v>
      </c>
      <c r="L47" s="84">
        <f ca="1">PERCENTILE(L54:L113,Main!$E47)</f>
        <v>0.57385695699302186</v>
      </c>
      <c r="M47" s="84">
        <f ca="1">PERCENTILE(M54:M113,Main!$E47)</f>
        <v>0.36865273553656147</v>
      </c>
      <c r="N47" s="84">
        <f ca="1">PERCENTILE(N54:N113,Main!$E47)</f>
        <v>0.3328629222559491</v>
      </c>
      <c r="O47" s="84">
        <f ca="1">PERCENTILE(O54:O113,Main!$E47)</f>
        <v>0.56465414110551782</v>
      </c>
      <c r="P47" s="84">
        <f ca="1">PERCENTILE(P54:P113,Main!$E47)</f>
        <v>8.3997219097908984E-2</v>
      </c>
      <c r="Q47" s="84">
        <f ca="1">PERCENTILE(Q54:Q113,Main!$E47)</f>
        <v>0.6324246571640797</v>
      </c>
      <c r="R47" s="84">
        <f ca="1">PERCENTILE(R54:R113,Main!$E47)</f>
        <v>0.35099755240718089</v>
      </c>
      <c r="S47" s="84">
        <f ca="1">PERCENTILE(S54:S113,Main!$E47)</f>
        <v>0.60204540089447212</v>
      </c>
      <c r="T47" s="84">
        <f ca="1">PERCENTILE(T54:T113,Main!$E47)</f>
        <v>0.18609601886149291</v>
      </c>
      <c r="U47" s="84">
        <f ca="1">PERCENTILE(U54:U113,Main!$E47)</f>
        <v>0.49250087114735591</v>
      </c>
      <c r="V47" s="84">
        <f ca="1">PERCENTILE(V54:V113,Main!$E47)</f>
        <v>-3.1487495046710154E-2</v>
      </c>
      <c r="W47" s="84">
        <f ca="1">PERCENTILE(W54:W113,Main!$E47)</f>
        <v>0.85036650948259029</v>
      </c>
      <c r="X47" s="84">
        <f ca="1">PERCENTILE(X54:X113,Main!$E47)</f>
        <v>0.93710651807587608</v>
      </c>
      <c r="Y47" s="84">
        <f ca="1">PERCENTILE(Y54:Y113,Main!$E47)</f>
        <v>0.94179939934746737</v>
      </c>
      <c r="Z47" s="84">
        <f ca="1">PERCENTILE(Z54:Z113,Main!$E47)</f>
        <v>0.27207459383160149</v>
      </c>
      <c r="AA47" s="84">
        <f ca="1">PERCENTILE(AA54:AA113,Main!$E47)</f>
        <v>2.3361941322406897E-2</v>
      </c>
      <c r="AB47" s="84">
        <f ca="1">PERCENTILE(AB54:AB113,Main!$E47)</f>
        <v>-0.17365252905142678</v>
      </c>
      <c r="AC47" s="84">
        <f ca="1">PERCENTILE(AC54:AC113,Main!$E47)</f>
        <v>0.32059780818769135</v>
      </c>
      <c r="AD47" s="84">
        <f ca="1">PERCENTILE(AD54:AD113,Main!$E47)</f>
        <v>0.26707454889293075</v>
      </c>
      <c r="AE47" s="84">
        <f ca="1">PERCENTILE(AE54:AE113,Main!$E47)</f>
        <v>5.4179063168782966E-2</v>
      </c>
      <c r="AF47" s="84">
        <f ca="1">PERCENTILE(AF54:AF113,Main!$E47)</f>
        <v>5.8233254091865888E-2</v>
      </c>
      <c r="AG47" s="84">
        <f ca="1">PERCENTILE(AG54:AG113,Main!$E47)</f>
        <v>-8.2344880998381359E-2</v>
      </c>
      <c r="AH47" s="84">
        <f ca="1">PERCENTILE(AH54:AH113,Main!$E47)</f>
        <v>0.28716463112253987</v>
      </c>
      <c r="AI47" s="84">
        <f ca="1">PERCENTILE(AI54:AI113,Main!$E47)</f>
        <v>0.31743334039810106</v>
      </c>
      <c r="AJ47" s="84">
        <f ca="1">PERCENTILE(AJ54:AJ113,Main!$E47)</f>
        <v>-0.14363213444334383</v>
      </c>
      <c r="AK47" s="84">
        <f ca="1">PERCENTILE(AK54:AK113,Main!$E47)</f>
        <v>-0.28069933760625859</v>
      </c>
      <c r="AL47" s="84">
        <f ca="1">PERCENTILE(AL54:AL113,Main!$E47)</f>
        <v>0.25383272194433176</v>
      </c>
      <c r="AM47" s="84">
        <f ca="1">PERCENTILE(AM54:AM113,Main!$E47)</f>
        <v>0.26229228525297421</v>
      </c>
      <c r="AN47" s="84">
        <f ca="1">PERCENTILE(AN54:AN113,Main!$E47)</f>
        <v>0.16419821756577274</v>
      </c>
      <c r="AO47" s="84">
        <f ca="1">PERCENTILE(AO54:AO113,Main!$E47)</f>
        <v>0.30331581384618161</v>
      </c>
      <c r="AP47" s="84">
        <f ca="1">PERCENTILE(AP54:AP113,Main!$E47)</f>
        <v>0.28096462392348159</v>
      </c>
      <c r="AQ47" s="84">
        <f ca="1">PERCENTILE(AQ54:AQ113,Main!$E47)</f>
        <v>0.30340134596912266</v>
      </c>
      <c r="AR47" s="84">
        <f ca="1">PERCENTILE(AR54:AR113,Main!$E47)</f>
        <v>-0.2562634350177167</v>
      </c>
      <c r="AS47" s="84">
        <f ca="1">PERCENTILE(AS54:AS113,Main!$E47)</f>
        <v>0.50940072694503769</v>
      </c>
    </row>
    <row r="48" spans="1:45" ht="12">
      <c r="B48" s="87"/>
      <c r="C48" s="87"/>
      <c r="E48" s="110">
        <v>0.05</v>
      </c>
      <c r="F48" s="84" t="s">
        <v>1153</v>
      </c>
      <c r="K48" s="84">
        <f ca="1">PERCENTILE(K55:K114,Main!$E48)</f>
        <v>0.92801628800447611</v>
      </c>
      <c r="L48" s="84">
        <f ca="1">PERCENTILE(L55:L114,Main!$E48)</f>
        <v>0.23442527006985187</v>
      </c>
      <c r="M48" s="84">
        <f ca="1">PERCENTILE(M55:M114,Main!$E48)</f>
        <v>0.1026417453808473</v>
      </c>
      <c r="N48" s="84">
        <f ca="1">PERCENTILE(N55:N114,Main!$E48)</f>
        <v>0.10244963183814834</v>
      </c>
      <c r="O48" s="84">
        <f ca="1">PERCENTILE(O55:O114,Main!$E48)</f>
        <v>0.36193320500878223</v>
      </c>
      <c r="P48" s="84">
        <f ca="1">PERCENTILE(P55:P114,Main!$E48)</f>
        <v>-3.8244774400465281E-2</v>
      </c>
      <c r="Q48" s="84">
        <f ca="1">PERCENTILE(Q55:Q114,Main!$E48)</f>
        <v>0.26216615439290181</v>
      </c>
      <c r="R48" s="84">
        <f ca="1">PERCENTILE(R55:R114,Main!$E48)</f>
        <v>0.20090317440569408</v>
      </c>
      <c r="S48" s="84">
        <f ca="1">PERCENTILE(S55:S114,Main!$E48)</f>
        <v>0.38350204013772649</v>
      </c>
      <c r="T48" s="84">
        <f ca="1">PERCENTILE(T55:T114,Main!$E48)</f>
        <v>2.5053167710687607E-2</v>
      </c>
      <c r="U48" s="84">
        <f ca="1">PERCENTILE(U55:U114,Main!$E48)</f>
        <v>0.4020803881200426</v>
      </c>
      <c r="V48" s="84">
        <f ca="1">PERCENTILE(V55:V114,Main!$E48)</f>
        <v>-0.28983187779949221</v>
      </c>
      <c r="W48" s="84">
        <f ca="1">PERCENTILE(W55:W114,Main!$E48)</f>
        <v>0.78288087578743459</v>
      </c>
      <c r="X48" s="84">
        <f ca="1">PERCENTILE(X55:X114,Main!$E48)</f>
        <v>0.86584846967687112</v>
      </c>
      <c r="Y48" s="84">
        <f ca="1">PERCENTILE(Y55:Y114,Main!$E48)</f>
        <v>0.91730343357601563</v>
      </c>
      <c r="Z48" s="84">
        <f ca="1">PERCENTILE(Z55:Z114,Main!$E48)</f>
        <v>8.5948622238981157E-2</v>
      </c>
      <c r="AA48" s="84">
        <f ca="1">PERCENTILE(AA55:AA114,Main!$E48)</f>
        <v>-0.16850860045514301</v>
      </c>
      <c r="AB48" s="84">
        <f ca="1">PERCENTILE(AB55:AB114,Main!$E48)</f>
        <v>-0.38522816756739486</v>
      </c>
      <c r="AC48" s="84">
        <f ca="1">PERCENTILE(AC55:AC114,Main!$E48)</f>
        <v>9.7707630491418368E-2</v>
      </c>
      <c r="AD48" s="84">
        <f ca="1">PERCENTILE(AD55:AD114,Main!$E48)</f>
        <v>0.13345413936851733</v>
      </c>
      <c r="AE48" s="84">
        <f ca="1">PERCENTILE(AE55:AE114,Main!$E48)</f>
        <v>-0.1892553749409322</v>
      </c>
      <c r="AF48" s="84">
        <f ca="1">PERCENTILE(AF55:AF114,Main!$E48)</f>
        <v>-0.26507760439741634</v>
      </c>
      <c r="AG48" s="84">
        <f ca="1">PERCENTILE(AG55:AG114,Main!$E48)</f>
        <v>-0.32723237509736847</v>
      </c>
      <c r="AH48" s="84">
        <f ca="1">PERCENTILE(AH55:AH114,Main!$E48)</f>
        <v>0.14137338075006514</v>
      </c>
      <c r="AI48" s="84">
        <f ca="1">PERCENTILE(AI55:AI114,Main!$E48)</f>
        <v>2.9431413110316346E-2</v>
      </c>
      <c r="AJ48" s="84">
        <f ca="1">PERCENTILE(AJ55:AJ114,Main!$E48)</f>
        <v>-0.44232372734067621</v>
      </c>
      <c r="AK48" s="84">
        <f ca="1">PERCENTILE(AK55:AK114,Main!$E48)</f>
        <v>-0.5113976311323164</v>
      </c>
      <c r="AL48" s="84">
        <f ca="1">PERCENTILE(AL55:AL114,Main!$E48)</f>
        <v>3.893139262083313E-2</v>
      </c>
      <c r="AM48" s="84">
        <f ca="1">PERCENTILE(AM55:AM114,Main!$E48)</f>
        <v>8.2413478138034957E-2</v>
      </c>
      <c r="AN48" s="84">
        <f ca="1">PERCENTILE(AN55:AN114,Main!$E48)</f>
        <v>-2.6203730998292222E-3</v>
      </c>
      <c r="AO48" s="84">
        <f ca="1">PERCENTILE(AO55:AO114,Main!$E48)</f>
        <v>5.2850101093964798E-2</v>
      </c>
      <c r="AP48" s="84">
        <f ca="1">PERCENTILE(AP55:AP114,Main!$E48)</f>
        <v>9.082198243290495E-3</v>
      </c>
      <c r="AQ48" s="84">
        <f ca="1">PERCENTILE(AQ55:AQ114,Main!$E48)</f>
        <v>4.2173733709786776E-2</v>
      </c>
      <c r="AR48" s="84">
        <f ca="1">PERCENTILE(AR55:AR114,Main!$E48)</f>
        <v>-0.46730392820120398</v>
      </c>
      <c r="AS48" s="84">
        <f ca="1">PERCENTILE(AS55:AS114,Main!$E48)</f>
        <v>0.24155648620909057</v>
      </c>
    </row>
    <row r="49" spans="2:81" ht="86.25">
      <c r="K49" s="126" t="str">
        <f>AU49</f>
        <v>MSCI China</v>
      </c>
      <c r="L49" s="126" t="str">
        <f t="shared" ref="L49" si="23">AV49</f>
        <v>MSCI China IT</v>
      </c>
      <c r="M49" s="126" t="str">
        <f t="shared" ref="M49" si="24">AW49</f>
        <v>MSCI China Healthcare</v>
      </c>
      <c r="N49" s="126" t="str">
        <f t="shared" ref="N49" si="25">AX49</f>
        <v>MSCI China Energy</v>
      </c>
      <c r="O49" s="126" t="str">
        <f t="shared" ref="O49" si="26">AY49</f>
        <v>MSCI China Financials</v>
      </c>
      <c r="P49" s="126" t="str">
        <f t="shared" ref="P49" si="27">AZ49</f>
        <v>MSCI China Consumer Staples</v>
      </c>
      <c r="Q49" s="126" t="str">
        <f t="shared" ref="Q49" si="28">BA49</f>
        <v>MSCI China Consumer Disc.</v>
      </c>
      <c r="R49" s="126" t="str">
        <f t="shared" ref="R49" si="29">BB49</f>
        <v>MSCI China Real Estate</v>
      </c>
      <c r="S49" s="126" t="str">
        <f t="shared" ref="S49" si="30">BC49</f>
        <v>MSCI China Industrials</v>
      </c>
      <c r="T49" s="126" t="str">
        <f t="shared" ref="T49" si="31">BD49</f>
        <v>MSCI China Telecom</v>
      </c>
      <c r="U49" s="126" t="str">
        <f t="shared" ref="U49" si="32">BE49</f>
        <v>MSCI China Material</v>
      </c>
      <c r="V49" s="126" t="str">
        <f t="shared" ref="V49" si="33">BF49</f>
        <v>MSCI China Utilities</v>
      </c>
      <c r="W49" s="126" t="str">
        <f t="shared" ref="W49" si="34">BG49</f>
        <v>MSCI China SmallCap</v>
      </c>
      <c r="X49" s="126" t="str">
        <f t="shared" ref="X49" si="35">BH49</f>
        <v>MSCI China MidCap</v>
      </c>
      <c r="Y49" s="126" t="str">
        <f t="shared" ref="Y49" si="36">BI49</f>
        <v>MSCI China largeCap</v>
      </c>
      <c r="Z49" s="126" t="str">
        <f t="shared" ref="Z49" si="37">BJ49</f>
        <v>MSCI US Momentum</v>
      </c>
      <c r="AA49" s="126" t="str">
        <f t="shared" ref="AA49" si="38">BK49</f>
        <v>MSCI US Value</v>
      </c>
      <c r="AB49" s="126" t="str">
        <f t="shared" ref="AB49" si="39">BL49</f>
        <v>MSCI US Dividend</v>
      </c>
      <c r="AC49" s="126" t="str">
        <f t="shared" ref="AC49" si="40">BM49</f>
        <v>MSCI US Size</v>
      </c>
      <c r="AD49" s="126" t="str">
        <f t="shared" ref="AD49" si="41">BN49</f>
        <v>MSCI US Trade Act</v>
      </c>
      <c r="AE49" s="126" t="str">
        <f t="shared" ref="AE49" si="42">BO49</f>
        <v>MSCI US Growth</v>
      </c>
      <c r="AF49" s="126" t="str">
        <f t="shared" ref="AF49" si="43">BP49</f>
        <v>MSCI US Leverage</v>
      </c>
      <c r="AG49" s="126" t="str">
        <f t="shared" ref="AG49" si="44">BQ49</f>
        <v>MSCI US Profit</v>
      </c>
      <c r="AH49" s="126" t="str">
        <f t="shared" ref="AH49" si="45">BR49</f>
        <v>MSCI US Volatility</v>
      </c>
      <c r="AI49" s="126" t="str">
        <f t="shared" ref="AI49" si="46">BS49</f>
        <v>MSCI US Earning</v>
      </c>
      <c r="AJ49" s="126" t="str">
        <f t="shared" ref="AJ49" si="47">BT49</f>
        <v>VIX</v>
      </c>
      <c r="AK49" s="126" t="str">
        <f t="shared" ref="AK49" si="48">BU49</f>
        <v>VXEEM</v>
      </c>
      <c r="AL49" s="126" t="str">
        <f t="shared" ref="AL49" si="49">BV49</f>
        <v>Gold</v>
      </c>
      <c r="AM49" s="126" t="str">
        <f t="shared" ref="AM49" si="50">BW49</f>
        <v>Silver</v>
      </c>
      <c r="AN49" s="126" t="str">
        <f t="shared" ref="AN49" si="51">BX49</f>
        <v>Crude Oil</v>
      </c>
      <c r="AO49" s="126" t="str">
        <f t="shared" ref="AO49" si="52">BY49</f>
        <v>UST 10y</v>
      </c>
      <c r="AP49" s="126" t="str">
        <f t="shared" ref="AP49" si="53">BZ49</f>
        <v>US BE 5y</v>
      </c>
      <c r="AQ49" s="126" t="str">
        <f t="shared" ref="AQ49" si="54">CA49</f>
        <v>US BE 10y</v>
      </c>
      <c r="AR49" s="126" t="str">
        <f t="shared" ref="AR49" si="55">CB49</f>
        <v>USDCNH</v>
      </c>
      <c r="AS49" s="126" t="str">
        <f t="shared" ref="AS49" si="56">CC49</f>
        <v>USDADXY</v>
      </c>
      <c r="AT49" s="126"/>
      <c r="AU49" s="126" t="str">
        <f>HLOOKUP(AU$53,NameMapping!$C$3:$BO$4,2,0)</f>
        <v>MSCI China</v>
      </c>
      <c r="AV49" s="126" t="str">
        <f>HLOOKUP(AV$53,NameMapping!$C$3:$BO$4,2,0)</f>
        <v>MSCI China IT</v>
      </c>
      <c r="AW49" s="126" t="str">
        <f>HLOOKUP(AW$53,NameMapping!$C$3:$BO$4,2,0)</f>
        <v>MSCI China Healthcare</v>
      </c>
      <c r="AX49" s="126" t="str">
        <f>HLOOKUP(AX$53,NameMapping!$C$3:$BO$4,2,0)</f>
        <v>MSCI China Energy</v>
      </c>
      <c r="AY49" s="126" t="str">
        <f>HLOOKUP(AY$53,NameMapping!$C$3:$BO$4,2,0)</f>
        <v>MSCI China Financials</v>
      </c>
      <c r="AZ49" s="126" t="str">
        <f>HLOOKUP(AZ$53,NameMapping!$C$3:$BO$4,2,0)</f>
        <v>MSCI China Consumer Staples</v>
      </c>
      <c r="BA49" s="126" t="str">
        <f>HLOOKUP(BA$53,NameMapping!$C$3:$BO$4,2,0)</f>
        <v>MSCI China Consumer Disc.</v>
      </c>
      <c r="BB49" s="126" t="str">
        <f>HLOOKUP(BB$53,NameMapping!$C$3:$BO$4,2,0)</f>
        <v>MSCI China Real Estate</v>
      </c>
      <c r="BC49" s="126" t="str">
        <f>HLOOKUP(BC$53,NameMapping!$C$3:$BO$4,2,0)</f>
        <v>MSCI China Industrials</v>
      </c>
      <c r="BD49" s="126" t="str">
        <f>HLOOKUP(BD$53,NameMapping!$C$3:$BO$4,2,0)</f>
        <v>MSCI China Telecom</v>
      </c>
      <c r="BE49" s="126" t="str">
        <f>HLOOKUP(BE$53,NameMapping!$C$3:$BO$4,2,0)</f>
        <v>MSCI China Material</v>
      </c>
      <c r="BF49" s="126" t="str">
        <f>HLOOKUP(BF$53,NameMapping!$C$3:$BO$4,2,0)</f>
        <v>MSCI China Utilities</v>
      </c>
      <c r="BG49" s="126" t="str">
        <f>HLOOKUP(BG$53,NameMapping!$C$3:$BO$4,2,0)</f>
        <v>MSCI China SmallCap</v>
      </c>
      <c r="BH49" s="126" t="str">
        <f>HLOOKUP(BH$53,NameMapping!$C$3:$BO$4,2,0)</f>
        <v>MSCI China MidCap</v>
      </c>
      <c r="BI49" s="126" t="str">
        <f>HLOOKUP(BI$53,NameMapping!$C$3:$BO$4,2,0)</f>
        <v>MSCI China largeCap</v>
      </c>
      <c r="BJ49" s="126" t="str">
        <f>HLOOKUP(BJ$53,NameMapping!$C$3:$BO$4,2,0)</f>
        <v>MSCI US Momentum</v>
      </c>
      <c r="BK49" s="126" t="str">
        <f>HLOOKUP(BK$53,NameMapping!$C$3:$BO$4,2,0)</f>
        <v>MSCI US Value</v>
      </c>
      <c r="BL49" s="126" t="str">
        <f>HLOOKUP(BL$53,NameMapping!$C$3:$BO$4,2,0)</f>
        <v>MSCI US Dividend</v>
      </c>
      <c r="BM49" s="126" t="str">
        <f>HLOOKUP(BM$53,NameMapping!$C$3:$BO$4,2,0)</f>
        <v>MSCI US Size</v>
      </c>
      <c r="BN49" s="126" t="str">
        <f>HLOOKUP(BN$53,NameMapping!$C$3:$BO$4,2,0)</f>
        <v>MSCI US Trade Act</v>
      </c>
      <c r="BO49" s="126" t="str">
        <f>HLOOKUP(BO$53,NameMapping!$C$3:$BO$4,2,0)</f>
        <v>MSCI US Growth</v>
      </c>
      <c r="BP49" s="126" t="str">
        <f>HLOOKUP(BP$53,NameMapping!$C$3:$BO$4,2,0)</f>
        <v>MSCI US Leverage</v>
      </c>
      <c r="BQ49" s="126" t="str">
        <f>HLOOKUP(BQ$53,NameMapping!$C$3:$BO$4,2,0)</f>
        <v>MSCI US Profit</v>
      </c>
      <c r="BR49" s="126" t="str">
        <f>HLOOKUP(BR$53,NameMapping!$C$3:$BO$4,2,0)</f>
        <v>MSCI US Volatility</v>
      </c>
      <c r="BS49" s="126" t="str">
        <f>HLOOKUP(BS$53,NameMapping!$C$3:$BO$4,2,0)</f>
        <v>MSCI US Earning</v>
      </c>
      <c r="BT49" s="126" t="str">
        <f>HLOOKUP(BT$53,NameMapping!$C$3:$BO$4,2,0)</f>
        <v>VIX</v>
      </c>
      <c r="BU49" s="126" t="str">
        <f>HLOOKUP(BU$53,NameMapping!$C$3:$BO$4,2,0)</f>
        <v>VXEEM</v>
      </c>
      <c r="BV49" s="126" t="str">
        <f>HLOOKUP(BV$53,NameMapping!$C$3:$BO$4,2,0)</f>
        <v>Gold</v>
      </c>
      <c r="BW49" s="126" t="str">
        <f>HLOOKUP(BW$53,NameMapping!$C$3:$BO$4,2,0)</f>
        <v>Silver</v>
      </c>
      <c r="BX49" s="126" t="str">
        <f>HLOOKUP(BX$53,NameMapping!$C$3:$BO$4,2,0)</f>
        <v>Crude Oil</v>
      </c>
      <c r="BY49" s="126" t="str">
        <f>HLOOKUP(BY$53,NameMapping!$C$3:$BO$4,2,0)</f>
        <v>UST 10y</v>
      </c>
      <c r="BZ49" s="126" t="str">
        <f>HLOOKUP(BZ$53,NameMapping!$C$3:$BO$4,2,0)</f>
        <v>US BE 5y</v>
      </c>
      <c r="CA49" s="126" t="str">
        <f>HLOOKUP(CA$53,NameMapping!$C$3:$BO$4,2,0)</f>
        <v>US BE 10y</v>
      </c>
      <c r="CB49" s="126" t="str">
        <f>HLOOKUP(CB$53,NameMapping!$C$3:$BO$4,2,0)</f>
        <v>USDCNH</v>
      </c>
      <c r="CC49" s="126" t="str">
        <f>HLOOKUP(CC$53,NameMapping!$C$3:$BO$4,2,0)</f>
        <v>USDADXY</v>
      </c>
    </row>
    <row r="50" spans="2:81" ht="45">
      <c r="E50" s="84" t="str">
        <f>Cayman!C2</f>
        <v>Cayman</v>
      </c>
      <c r="F50" s="127" t="str">
        <f>$AB$15&amp;"!$E$5"</f>
        <v>Cayman!$E$5</v>
      </c>
      <c r="G50" s="111" t="e">
        <f ca="1">MATCH(G$53,ETL_Price!$B$4:$I$4,0)</f>
        <v>#N/A</v>
      </c>
      <c r="H50" s="111"/>
      <c r="I50" s="111"/>
      <c r="L50" s="112"/>
      <c r="M50" s="112"/>
      <c r="N50" s="112"/>
    </row>
    <row r="51" spans="2:81">
      <c r="E51" s="86" t="s">
        <v>24</v>
      </c>
      <c r="F51" s="86" t="s">
        <v>30</v>
      </c>
      <c r="G51" s="86"/>
      <c r="H51" s="86"/>
      <c r="I51" s="86"/>
      <c r="K51" s="86" t="s">
        <v>27</v>
      </c>
      <c r="L51" s="84" t="s">
        <v>32</v>
      </c>
      <c r="AL51" s="84" t="s">
        <v>71</v>
      </c>
      <c r="AU51" s="112">
        <f ca="1">MATCH(AU$53,ETL_Price!$B$4:$CI$4,0)</f>
        <v>10</v>
      </c>
      <c r="AV51" s="112">
        <f ca="1">MATCH(AV$53,ETL_Price!$B$4:$CI$4,0)</f>
        <v>11</v>
      </c>
      <c r="AW51" s="112">
        <f ca="1">MATCH(AW$53,ETL_Price!$B$4:$CI$4,0)</f>
        <v>12</v>
      </c>
      <c r="AX51" s="112">
        <f ca="1">MATCH(AX$53,ETL_Price!$B$4:$CI$4,0)</f>
        <v>13</v>
      </c>
      <c r="AY51" s="112">
        <f ca="1">MATCH(AY$53,ETL_Price!$B$4:$CI$4,0)</f>
        <v>14</v>
      </c>
      <c r="AZ51" s="112">
        <f ca="1">MATCH(AZ$53,ETL_Price!$B$4:$CI$4,0)</f>
        <v>15</v>
      </c>
      <c r="BA51" s="112">
        <f ca="1">MATCH(BA$53,ETL_Price!$B$4:$CI$4,0)</f>
        <v>16</v>
      </c>
      <c r="BB51" s="112">
        <f ca="1">MATCH(BB$53,ETL_Price!$B$4:$CI$4,0)</f>
        <v>17</v>
      </c>
      <c r="BC51" s="112">
        <f ca="1">MATCH(BC$53,ETL_Price!$B$4:$CI$4,0)</f>
        <v>18</v>
      </c>
      <c r="BD51" s="112">
        <f ca="1">MATCH(BD$53,ETL_Price!$B$4:$CI$4,0)</f>
        <v>19</v>
      </c>
      <c r="BE51" s="112">
        <f ca="1">MATCH(BE$53,ETL_Price!$B$4:$CI$4,0)</f>
        <v>20</v>
      </c>
      <c r="BF51" s="112">
        <f ca="1">MATCH(BF$53,ETL_Price!$B$4:$CI$4,0)</f>
        <v>21</v>
      </c>
      <c r="BG51" s="112">
        <f ca="1">MATCH(BG$53,ETL_Price!$B$4:$CI$4,0)</f>
        <v>22</v>
      </c>
      <c r="BH51" s="112">
        <f ca="1">MATCH(BH$53,ETL_Price!$B$4:$CI$4,0)</f>
        <v>23</v>
      </c>
      <c r="BI51" s="112">
        <f ca="1">MATCH(BI$53,ETL_Price!$B$4:$CI$4,0)</f>
        <v>24</v>
      </c>
      <c r="BJ51" s="112">
        <f ca="1">MATCH(BJ$53,ETL_Price!$B$4:$CI$4,0)</f>
        <v>25</v>
      </c>
      <c r="BK51" s="112">
        <f ca="1">MATCH(BK$53,ETL_Price!$B$4:$CI$4,0)</f>
        <v>26</v>
      </c>
      <c r="BL51" s="112">
        <f ca="1">MATCH(BL$53,ETL_Price!$B$4:$CI$4,0)</f>
        <v>27</v>
      </c>
      <c r="BM51" s="112">
        <f ca="1">MATCH(BM$53,ETL_Price!$B$4:$CI$4,0)</f>
        <v>28</v>
      </c>
      <c r="BN51" s="112">
        <f ca="1">MATCH(BN$53,ETL_Price!$B$4:$CI$4,0)</f>
        <v>29</v>
      </c>
      <c r="BO51" s="112">
        <f ca="1">MATCH(BO$53,ETL_Price!$B$4:$CI$4,0)</f>
        <v>30</v>
      </c>
      <c r="BP51" s="112">
        <f ca="1">MATCH(BP$53,ETL_Price!$B$4:$CI$4,0)</f>
        <v>31</v>
      </c>
      <c r="BQ51" s="112">
        <f ca="1">MATCH(BQ$53,ETL_Price!$B$4:$CI$4,0)</f>
        <v>32</v>
      </c>
      <c r="BR51" s="112">
        <f ca="1">MATCH(BR$53,ETL_Price!$B$4:$CI$4,0)</f>
        <v>33</v>
      </c>
      <c r="BS51" s="112">
        <f ca="1">MATCH(BS$53,ETL_Price!$B$4:$CI$4,0)</f>
        <v>34</v>
      </c>
      <c r="BT51" s="112">
        <f ca="1">MATCH(BT$53,ETL_Price!$B$4:$CI$4,0)</f>
        <v>35</v>
      </c>
      <c r="BU51" s="112">
        <f ca="1">MATCH(BU$53,ETL_Price!$B$4:$CI$4,0)</f>
        <v>36</v>
      </c>
      <c r="BV51" s="112">
        <f ca="1">MATCH(BV$53,ETL_Price!$B$4:$CI$4,0)</f>
        <v>37</v>
      </c>
      <c r="BW51" s="112">
        <f ca="1">MATCH(BW$53,ETL_Price!$B$4:$CI$4,0)</f>
        <v>38</v>
      </c>
      <c r="BX51" s="112">
        <f ca="1">MATCH(BX$53,ETL_Price!$B$4:$CI$4,0)</f>
        <v>39</v>
      </c>
      <c r="BY51" s="112">
        <f ca="1">MATCH(BY$53,ETL_Price!$B$4:$CI$4,0)</f>
        <v>40</v>
      </c>
      <c r="BZ51" s="112">
        <f ca="1">MATCH(BZ$53,ETL_Price!$B$4:$CI$4,0)</f>
        <v>41</v>
      </c>
      <c r="CA51" s="112">
        <f ca="1">MATCH(CA$53,ETL_Price!$B$4:$CI$4,0)</f>
        <v>42</v>
      </c>
      <c r="CB51" s="112">
        <f ca="1">MATCH(CB$53,ETL_Price!$B$4:$CI$4,0)</f>
        <v>43</v>
      </c>
      <c r="CC51" s="112">
        <f ca="1">MATCH(CC$53,ETL_Price!$B$4:$CI$4,0)</f>
        <v>44</v>
      </c>
    </row>
    <row r="52" spans="2:81">
      <c r="K52" s="84" t="str">
        <f>"Corr: " &amp; K49</f>
        <v>Corr: MSCI China</v>
      </c>
      <c r="L52" s="84" t="str">
        <f t="shared" ref="L52:AS52" si="57">"Corr: " &amp; L49</f>
        <v>Corr: MSCI China IT</v>
      </c>
      <c r="M52" s="84" t="str">
        <f t="shared" si="57"/>
        <v>Corr: MSCI China Healthcare</v>
      </c>
      <c r="N52" s="84" t="str">
        <f t="shared" si="57"/>
        <v>Corr: MSCI China Energy</v>
      </c>
      <c r="O52" s="84" t="str">
        <f t="shared" si="57"/>
        <v>Corr: MSCI China Financials</v>
      </c>
      <c r="P52" s="84" t="str">
        <f t="shared" si="57"/>
        <v>Corr: MSCI China Consumer Staples</v>
      </c>
      <c r="Q52" s="84" t="str">
        <f t="shared" si="57"/>
        <v>Corr: MSCI China Consumer Disc.</v>
      </c>
      <c r="R52" s="84" t="str">
        <f t="shared" si="57"/>
        <v>Corr: MSCI China Real Estate</v>
      </c>
      <c r="S52" s="84" t="str">
        <f t="shared" si="57"/>
        <v>Corr: MSCI China Industrials</v>
      </c>
      <c r="T52" s="84" t="str">
        <f t="shared" si="57"/>
        <v>Corr: MSCI China Telecom</v>
      </c>
      <c r="U52" s="84" t="str">
        <f t="shared" si="57"/>
        <v>Corr: MSCI China Material</v>
      </c>
      <c r="V52" s="84" t="str">
        <f t="shared" si="57"/>
        <v>Corr: MSCI China Utilities</v>
      </c>
      <c r="W52" s="84" t="str">
        <f t="shared" si="57"/>
        <v>Corr: MSCI China SmallCap</v>
      </c>
      <c r="X52" s="84" t="str">
        <f t="shared" si="57"/>
        <v>Corr: MSCI China MidCap</v>
      </c>
      <c r="Y52" s="84" t="str">
        <f t="shared" si="57"/>
        <v>Corr: MSCI China largeCap</v>
      </c>
      <c r="Z52" s="84" t="str">
        <f t="shared" si="57"/>
        <v>Corr: MSCI US Momentum</v>
      </c>
      <c r="AA52" s="84" t="str">
        <f t="shared" si="57"/>
        <v>Corr: MSCI US Value</v>
      </c>
      <c r="AB52" s="84" t="str">
        <f t="shared" si="57"/>
        <v>Corr: MSCI US Dividend</v>
      </c>
      <c r="AC52" s="84" t="str">
        <f t="shared" si="57"/>
        <v>Corr: MSCI US Size</v>
      </c>
      <c r="AD52" s="84" t="str">
        <f t="shared" si="57"/>
        <v>Corr: MSCI US Trade Act</v>
      </c>
      <c r="AE52" s="84" t="str">
        <f t="shared" si="57"/>
        <v>Corr: MSCI US Growth</v>
      </c>
      <c r="AF52" s="84" t="str">
        <f t="shared" si="57"/>
        <v>Corr: MSCI US Leverage</v>
      </c>
      <c r="AG52" s="84" t="str">
        <f t="shared" si="57"/>
        <v>Corr: MSCI US Profit</v>
      </c>
      <c r="AH52" s="84" t="str">
        <f t="shared" si="57"/>
        <v>Corr: MSCI US Volatility</v>
      </c>
      <c r="AI52" s="84" t="str">
        <f t="shared" si="57"/>
        <v>Corr: MSCI US Earning</v>
      </c>
      <c r="AJ52" s="84" t="str">
        <f t="shared" si="57"/>
        <v>Corr: VIX</v>
      </c>
      <c r="AK52" s="84" t="str">
        <f t="shared" si="57"/>
        <v>Corr: VXEEM</v>
      </c>
      <c r="AL52" s="84" t="str">
        <f t="shared" si="57"/>
        <v>Corr: Gold</v>
      </c>
      <c r="AM52" s="84" t="str">
        <f t="shared" si="57"/>
        <v>Corr: Silver</v>
      </c>
      <c r="AN52" s="84" t="str">
        <f t="shared" si="57"/>
        <v>Corr: Crude Oil</v>
      </c>
      <c r="AO52" s="84" t="str">
        <f t="shared" si="57"/>
        <v>Corr: UST 10y</v>
      </c>
      <c r="AP52" s="84" t="str">
        <f t="shared" si="57"/>
        <v>Corr: US BE 5y</v>
      </c>
      <c r="AQ52" s="84" t="str">
        <f t="shared" si="57"/>
        <v>Corr: US BE 10y</v>
      </c>
      <c r="AR52" s="84" t="str">
        <f t="shared" si="57"/>
        <v>Corr: USDCNH</v>
      </c>
      <c r="AS52" s="84" t="str">
        <f t="shared" si="57"/>
        <v>Corr: USDADXY</v>
      </c>
      <c r="AU52" s="84" t="str">
        <f>AU49&amp;" Index"</f>
        <v>MSCI China Index</v>
      </c>
      <c r="AV52" s="84" t="str">
        <f t="shared" ref="AV52:BS52" si="58">AV49&amp;" Index"</f>
        <v>MSCI China IT Index</v>
      </c>
      <c r="AW52" s="84" t="str">
        <f t="shared" si="58"/>
        <v>MSCI China Healthcare Index</v>
      </c>
      <c r="AX52" s="84" t="str">
        <f t="shared" si="58"/>
        <v>MSCI China Energy Index</v>
      </c>
      <c r="AY52" s="84" t="str">
        <f t="shared" si="58"/>
        <v>MSCI China Financials Index</v>
      </c>
      <c r="AZ52" s="84" t="str">
        <f t="shared" si="58"/>
        <v>MSCI China Consumer Staples Index</v>
      </c>
      <c r="BA52" s="84" t="str">
        <f>BA49&amp;" Index"</f>
        <v>MSCI China Consumer Disc. Index</v>
      </c>
      <c r="BB52" s="84" t="str">
        <f>BB49&amp;" Index"</f>
        <v>MSCI China Real Estate Index</v>
      </c>
      <c r="BC52" s="84" t="str">
        <f t="shared" si="58"/>
        <v>MSCI China Industrials Index</v>
      </c>
      <c r="BD52" s="84" t="str">
        <f t="shared" si="58"/>
        <v>MSCI China Telecom Index</v>
      </c>
      <c r="BE52" s="84" t="str">
        <f t="shared" si="58"/>
        <v>MSCI China Material Index</v>
      </c>
      <c r="BF52" s="84" t="str">
        <f t="shared" si="58"/>
        <v>MSCI China Utilities Index</v>
      </c>
      <c r="BG52" s="84" t="str">
        <f t="shared" si="58"/>
        <v>MSCI China SmallCap Index</v>
      </c>
      <c r="BH52" s="84" t="str">
        <f t="shared" si="58"/>
        <v>MSCI China MidCap Index</v>
      </c>
      <c r="BI52" s="84" t="str">
        <f t="shared" si="58"/>
        <v>MSCI China largeCap Index</v>
      </c>
      <c r="BJ52" s="84" t="str">
        <f t="shared" si="58"/>
        <v>MSCI US Momentum Index</v>
      </c>
      <c r="BK52" s="84" t="str">
        <f t="shared" si="58"/>
        <v>MSCI US Value Index</v>
      </c>
      <c r="BL52" s="84" t="str">
        <f t="shared" si="58"/>
        <v>MSCI US Dividend Index</v>
      </c>
      <c r="BM52" s="84" t="str">
        <f t="shared" si="58"/>
        <v>MSCI US Size Index</v>
      </c>
      <c r="BN52" s="84" t="str">
        <f t="shared" si="58"/>
        <v>MSCI US Trade Act Index</v>
      </c>
      <c r="BO52" s="84" t="str">
        <f t="shared" si="58"/>
        <v>MSCI US Growth Index</v>
      </c>
      <c r="BP52" s="84" t="str">
        <f t="shared" si="58"/>
        <v>MSCI US Leverage Index</v>
      </c>
      <c r="BQ52" s="84" t="str">
        <f t="shared" si="58"/>
        <v>MSCI US Profit Index</v>
      </c>
      <c r="BR52" s="84" t="str">
        <f t="shared" si="58"/>
        <v>MSCI US Volatility Index</v>
      </c>
      <c r="BS52" s="84" t="str">
        <f t="shared" si="58"/>
        <v>MSCI US Earning Index</v>
      </c>
      <c r="BT52" s="84" t="str">
        <f t="shared" ref="BT52:CC52" si="59">BT49&amp;" Index"</f>
        <v>VIX Index</v>
      </c>
      <c r="BU52" s="84" t="str">
        <f t="shared" si="59"/>
        <v>VXEEM Index</v>
      </c>
      <c r="BV52" s="84" t="str">
        <f t="shared" si="59"/>
        <v>Gold Index</v>
      </c>
      <c r="BW52" s="84" t="str">
        <f t="shared" si="59"/>
        <v>Silver Index</v>
      </c>
      <c r="BX52" s="84" t="str">
        <f t="shared" si="59"/>
        <v>Crude Oil Index</v>
      </c>
      <c r="BY52" s="84" t="str">
        <f t="shared" si="59"/>
        <v>UST 10y Index</v>
      </c>
      <c r="BZ52" s="84" t="str">
        <f t="shared" si="59"/>
        <v>US BE 5y Index</v>
      </c>
      <c r="CA52" s="84" t="str">
        <f t="shared" si="59"/>
        <v>US BE 10y Index</v>
      </c>
      <c r="CB52" s="84" t="str">
        <f t="shared" si="59"/>
        <v>USDCNH Index</v>
      </c>
      <c r="CC52" s="84" t="str">
        <f t="shared" si="59"/>
        <v>USDADXY Index</v>
      </c>
    </row>
    <row r="53" spans="2:81" ht="99">
      <c r="B53" s="84" t="s">
        <v>1154</v>
      </c>
      <c r="E53" s="113" t="str">
        <f ca="1">ETL_Rtn!C4</f>
        <v>.FCGCOMF-A E Index</v>
      </c>
      <c r="F53" s="114" t="str">
        <f>Main!AB15 &amp; " " &amp;"Volatility"</f>
        <v>Cayman Volatility</v>
      </c>
      <c r="G53" s="129" t="s">
        <v>1241</v>
      </c>
      <c r="H53" s="114">
        <f>ETL_Price!H4</f>
        <v>0</v>
      </c>
      <c r="I53" s="114">
        <f>ETL_Price!I4</f>
        <v>0</v>
      </c>
      <c r="K53" s="113" t="str">
        <f>"Corr: " &amp; ETL_Rtn!E4</f>
        <v>Corr: MXCN Index</v>
      </c>
      <c r="L53" s="113" t="str">
        <f>"Corr: " &amp; ETL_Rtn!F4</f>
        <v>Corr: MXWO0IT Index</v>
      </c>
      <c r="M53" s="113" t="str">
        <f>"Corr: " &amp; ETL_Rtn!G4</f>
        <v>Corr: MXWO0HC Index</v>
      </c>
      <c r="N53" s="113" t="str">
        <f>"Corr: " &amp; ETL_Rtn!H4</f>
        <v>Corr: MXWO0EN Index</v>
      </c>
      <c r="O53" s="113" t="str">
        <f>"Corr: " &amp; ETL_Rtn!I4</f>
        <v>Corr: MXWO0FN Index</v>
      </c>
      <c r="P53" s="113" t="str">
        <f>"Corr: " &amp; ETL_Rtn!J4</f>
        <v>Corr: MXWO0CS Index</v>
      </c>
      <c r="Q53" s="113" t="str">
        <f>"Corr: " &amp; ETL_Rtn!K4</f>
        <v>Corr: MXWO0CD Index</v>
      </c>
      <c r="R53" s="113" t="str">
        <f>"Corr: " &amp; ETL_Rtn!L4</f>
        <v>Corr: MXWO0RE Index</v>
      </c>
      <c r="S53" s="113" t="str">
        <f>"Corr: " &amp; ETL_Rtn!M4</f>
        <v>Corr: MXWO0IN Index</v>
      </c>
      <c r="T53" s="113" t="str">
        <f>"Corr: " &amp; ETL_Rtn!N4</f>
        <v>Corr: MXWO0TC Equity</v>
      </c>
      <c r="U53" s="113" t="str">
        <f>"Corr: " &amp; ETL_Rtn!O4</f>
        <v>Corr: MXWO0MT Index</v>
      </c>
      <c r="V53" s="113" t="str">
        <f>"Corr: " &amp; ETL_Rtn!P4</f>
        <v>Corr: MXWO0UT Index</v>
      </c>
      <c r="W53" s="113" t="str">
        <f>"Corr: " &amp; ETL_Rtn!Q4</f>
        <v>Corr: MXCNSC Index</v>
      </c>
      <c r="X53" s="113" t="str">
        <f>"Corr: " &amp; ETL_Rtn!R4</f>
        <v>Corr: MXCNMC Index</v>
      </c>
      <c r="Y53" s="113" t="str">
        <f>"Corr: " &amp; ETL_Rtn!S4</f>
        <v>Corr: MXCNLC Index</v>
      </c>
      <c r="Z53" s="113" t="str">
        <f>"Corr: " &amp; ETL_Rtn!T4</f>
        <v>Corr: PMOMENUS Index</v>
      </c>
      <c r="AA53" s="113" t="str">
        <f>"Corr: " &amp; ETL_Rtn!U4</f>
        <v>Corr: PVALUEUS Index</v>
      </c>
      <c r="AB53" s="113" t="str">
        <f>"Corr: " &amp; ETL_Rtn!V4</f>
        <v>Corr: PDIVYUS Index</v>
      </c>
      <c r="AC53" s="113" t="str">
        <f>"Corr: " &amp; ETL_Rtn!W4</f>
        <v>Corr: PSIZEUS Index</v>
      </c>
      <c r="AD53" s="113" t="str">
        <f>"Corr: " &amp; ETL_Rtn!X4</f>
        <v>Corr: PTRADEUS Index</v>
      </c>
      <c r="AE53" s="113" t="str">
        <f>"Corr: " &amp; ETL_Rtn!Y4</f>
        <v>Corr: PGRWTHUS Index</v>
      </c>
      <c r="AF53" s="113" t="str">
        <f>"Corr: " &amp; ETL_Rtn!Z4</f>
        <v>Corr: PLEVERUS Index</v>
      </c>
      <c r="AG53" s="113" t="str">
        <f>"Corr: " &amp; ETL_Rtn!AA4</f>
        <v>Corr: PPROFTUS Index</v>
      </c>
      <c r="AH53" s="113" t="str">
        <f>"Corr: " &amp; ETL_Rtn!AB4</f>
        <v>Corr: PVOLAUS Index</v>
      </c>
      <c r="AI53" s="113" t="str">
        <f>"Corr: " &amp; ETL_Rtn!AC4</f>
        <v>Corr: PEARNVUS Index</v>
      </c>
      <c r="AJ53" s="113" t="str">
        <f>"Corr: " &amp; ETL_Rtn!AD4</f>
        <v>Corr: VIX Index</v>
      </c>
      <c r="AK53" s="113" t="str">
        <f>"Corr: " &amp; ETL_Rtn!AE4</f>
        <v>Corr: VXEEM Index</v>
      </c>
      <c r="AL53" s="113" t="str">
        <f>"Corr: " &amp; ETL_Rtn!AF4</f>
        <v>Corr: GC1 Comdty</v>
      </c>
      <c r="AM53" s="113" t="str">
        <f>"Corr: " &amp; ETL_Rtn!AG4</f>
        <v>Corr: SI1 Comdty</v>
      </c>
      <c r="AN53" s="113" t="str">
        <f>"Corr: " &amp; ETL_Rtn!AH4</f>
        <v>Corr: CL1 Comdty</v>
      </c>
      <c r="AO53" s="113" t="str">
        <f>"Corr: " &amp; ETL_Rtn!AI4</f>
        <v>Corr: USGG10YR Index</v>
      </c>
      <c r="AP53" s="113" t="str">
        <f>"Corr: " &amp; ETL_Rtn!AJ4</f>
        <v>Corr: USGGBE05 Index</v>
      </c>
      <c r="AQ53" s="113" t="str">
        <f>"Corr: " &amp; ETL_Rtn!AK4</f>
        <v>Corr: USGGBE10 Index</v>
      </c>
      <c r="AR53" s="113" t="str">
        <f>"Corr: " &amp; ETL_Rtn!AL4</f>
        <v>Corr: CNH Curncy</v>
      </c>
      <c r="AS53" s="113" t="str">
        <f>"Corr: " &amp; ETL_Rtn!AM4</f>
        <v>Corr: ADXY Index</v>
      </c>
      <c r="AT53" s="113"/>
      <c r="AU53" s="113" t="str">
        <f>ETL_Price!K4</f>
        <v>MXCN Index</v>
      </c>
      <c r="AV53" s="113" t="str">
        <f>ETL_Price!L4</f>
        <v>MXWO0IT Index</v>
      </c>
      <c r="AW53" s="113" t="str">
        <f>ETL_Price!M4</f>
        <v>MXWO0HC Index</v>
      </c>
      <c r="AX53" s="113" t="str">
        <f>ETL_Price!N4</f>
        <v>MXWO0EN Index</v>
      </c>
      <c r="AY53" s="113" t="str">
        <f>ETL_Price!O4</f>
        <v>MXWO0FN Index</v>
      </c>
      <c r="AZ53" s="113" t="str">
        <f>ETL_Price!P4</f>
        <v>MXWO0CS Index</v>
      </c>
      <c r="BA53" s="113" t="str">
        <f>ETL_Price!Q4</f>
        <v>MXWO0CD Index</v>
      </c>
      <c r="BB53" s="113" t="str">
        <f>ETL_Price!R4</f>
        <v>MXWO0RE Index</v>
      </c>
      <c r="BC53" s="113" t="str">
        <f>ETL_Price!S4</f>
        <v>MXWO0IN Index</v>
      </c>
      <c r="BD53" s="113" t="str">
        <f>ETL_Price!T4</f>
        <v>MXWO0TC Equity</v>
      </c>
      <c r="BE53" s="113" t="str">
        <f>ETL_Price!U4</f>
        <v>MXWO0MT Index</v>
      </c>
      <c r="BF53" s="113" t="str">
        <f>ETL_Price!V4</f>
        <v>MXWO0UT Index</v>
      </c>
      <c r="BG53" s="113" t="str">
        <f>ETL_Price!W4</f>
        <v>MXCNSC Index</v>
      </c>
      <c r="BH53" s="113" t="str">
        <f>ETL_Price!X4</f>
        <v>MXCNMC Index</v>
      </c>
      <c r="BI53" s="113" t="str">
        <f>ETL_Price!Y4</f>
        <v>MXCNLC Index</v>
      </c>
      <c r="BJ53" s="113" t="str">
        <f>ETL_Price!Z4</f>
        <v>PMOMENUS Index</v>
      </c>
      <c r="BK53" s="113" t="str">
        <f>ETL_Price!AA4</f>
        <v>PVALUEUS Index</v>
      </c>
      <c r="BL53" s="113" t="str">
        <f>ETL_Price!AB4</f>
        <v>PDIVYUS Index</v>
      </c>
      <c r="BM53" s="113" t="str">
        <f>ETL_Price!AC4</f>
        <v>PSIZEUS Index</v>
      </c>
      <c r="BN53" s="113" t="str">
        <f>ETL_Price!AD4</f>
        <v>PTRADEUS Index</v>
      </c>
      <c r="BO53" s="113" t="str">
        <f>ETL_Price!AE4</f>
        <v>PGRWTHUS Index</v>
      </c>
      <c r="BP53" s="113" t="str">
        <f>ETL_Price!AF4</f>
        <v>PLEVERUS Index</v>
      </c>
      <c r="BQ53" s="113" t="str">
        <f>ETL_Price!AG4</f>
        <v>PPROFTUS Index</v>
      </c>
      <c r="BR53" s="113" t="str">
        <f>ETL_Price!AH4</f>
        <v>PVOLAUS Index</v>
      </c>
      <c r="BS53" s="113" t="str">
        <f>ETL_Price!AI4</f>
        <v>PEARNVUS Index</v>
      </c>
      <c r="BT53" s="113" t="str">
        <f>ETL_Price!AJ4</f>
        <v>VIX Index</v>
      </c>
      <c r="BU53" s="113" t="str">
        <f>ETL_Price!AK4</f>
        <v>VXEEM Index</v>
      </c>
      <c r="BV53" s="113" t="str">
        <f>ETL_Price!AL4</f>
        <v>GC1 Comdty</v>
      </c>
      <c r="BW53" s="113" t="str">
        <f>ETL_Price!AM4</f>
        <v>SI1 Comdty</v>
      </c>
      <c r="BX53" s="113" t="str">
        <f>ETL_Price!AN4</f>
        <v>CL1 Comdty</v>
      </c>
      <c r="BY53" s="113" t="str">
        <f>ETL_Price!AO4</f>
        <v>USGG10YR Index</v>
      </c>
      <c r="BZ53" s="113" t="str">
        <f>ETL_Price!AP4</f>
        <v>USGGBE05 Index</v>
      </c>
      <c r="CA53" s="113" t="str">
        <f>ETL_Price!AQ4</f>
        <v>USGGBE10 Index</v>
      </c>
      <c r="CB53" s="113" t="str">
        <f>ETL_Price!AR4</f>
        <v>CNH Curncy</v>
      </c>
      <c r="CC53" s="113" t="str">
        <f>ETL_Price!AS4</f>
        <v>ADXY Index</v>
      </c>
    </row>
    <row r="54" spans="2:81">
      <c r="C54" s="84">
        <f>MATCH(E54,Cayman!$B$5:$B$187,0)-1</f>
        <v>1</v>
      </c>
      <c r="E54" s="115">
        <f>IF(ISNUMBER(Equities!$C6),Equities!B6,"")</f>
        <v>43320</v>
      </c>
      <c r="F54" s="128">
        <f ca="1">IF(ISNUMBER(OFFSET(INDIRECT($F$50),Main!$C54,1)),OFFSET(INDIRECT($F$50),Main!$C54,1)/100,"")</f>
        <v>0.19600200000000001</v>
      </c>
      <c r="G54" s="128">
        <f ca="1">IF(ISNUMBER(VLOOKUP(E54,Cayman!$G$6:$H$136,2,0)),VLOOKUP(E54,Cayman!$G$6:$H$136,2,0)/100,"")</f>
        <v>0.18479999999999999</v>
      </c>
      <c r="H54" s="116" t="str">
        <f>IF(ISNUMBER(VLOOKUP($E54,ETL_Price!$B$5:$CU$187,H$50,0)),VLOOKUP($E54,ETL_Price!$B$5:$CU$187,H$50,0)/100,"")</f>
        <v/>
      </c>
      <c r="I54" s="116" t="str">
        <f>IF(ISNUMBER(VLOOKUP($E54,ETL_Price!$B$5:$CU$187,I$50,0)),VLOOKUP($E54,ETL_Price!$B$5:$CU$187,I$50,0)/100,"")</f>
        <v/>
      </c>
      <c r="K54" s="84">
        <f ca="1">IF(ISNUMBER(CORREL(ETL_Rtn!$C5:$C64,ETL_Rtn!E5:E64)),CORREL(ETL_Rtn!$C5:$C64,ETL_Rtn!E5:E64),"")</f>
        <v>0.9280092732429257</v>
      </c>
      <c r="L54" s="84">
        <f ca="1">IF(ISNUMBER(CORREL(ETL_Rtn!$C5:$C64,ETL_Rtn!F5:F64)),CORREL(ETL_Rtn!$C5:$C64,ETL_Rtn!F5:F64),"")</f>
        <v>0.50575229102358921</v>
      </c>
      <c r="M54" s="84">
        <f ca="1">IF(ISNUMBER(CORREL(ETL_Rtn!$C5:$C64,ETL_Rtn!G5:G64)),CORREL(ETL_Rtn!$C5:$C64,ETL_Rtn!G5:G64),"")</f>
        <v>0.32464841243568349</v>
      </c>
      <c r="N54" s="84">
        <f ca="1">IF(ISNUMBER(CORREL(ETL_Rtn!$C5:$C64,ETL_Rtn!H5:H64)),CORREL(ETL_Rtn!$C5:$C64,ETL_Rtn!H5:H64),"")</f>
        <v>0.15957921683487641</v>
      </c>
      <c r="O54" s="84">
        <f ca="1">IF(ISNUMBER(CORREL(ETL_Rtn!$C5:$C64,ETL_Rtn!I5:I64)),CORREL(ETL_Rtn!$C5:$C64,ETL_Rtn!I5:I64),"")</f>
        <v>0.39976922361539913</v>
      </c>
      <c r="P54" s="84">
        <f ca="1">IF(ISNUMBER(CORREL(ETL_Rtn!$C5:$C64,ETL_Rtn!J5:J64)),CORREL(ETL_Rtn!$C5:$C64,ETL_Rtn!J5:J64),"")</f>
        <v>5.2255241191117123E-3</v>
      </c>
      <c r="Q54" s="84">
        <f ca="1">IF(ISNUMBER(CORREL(ETL_Rtn!$C5:$C64,ETL_Rtn!K5:K64)),CORREL(ETL_Rtn!$C5:$C64,ETL_Rtn!K5:K64),"")</f>
        <v>0.62454876060576503</v>
      </c>
      <c r="R54" s="84">
        <f ca="1">IF(ISNUMBER(CORREL(ETL_Rtn!$C5:$C64,ETL_Rtn!L5:L64)),CORREL(ETL_Rtn!$C5:$C64,ETL_Rtn!L5:L64),"")</f>
        <v>0.34184936934345839</v>
      </c>
      <c r="S54" s="84">
        <f ca="1">IF(ISNUMBER(CORREL(ETL_Rtn!$C5:$C64,ETL_Rtn!M5:M64)),CORREL(ETL_Rtn!$C5:$C64,ETL_Rtn!M5:M64),"")</f>
        <v>0.5796640861522494</v>
      </c>
      <c r="T54" s="84">
        <f ca="1">IF(ISNUMBER(CORREL(ETL_Rtn!$C5:$C64,ETL_Rtn!N5:N64)),CORREL(ETL_Rtn!$C5:$C64,ETL_Rtn!N5:N64),"")</f>
        <v>6.6337483382455945E-2</v>
      </c>
      <c r="U54" s="84">
        <f ca="1">IF(ISNUMBER(CORREL(ETL_Rtn!$C5:$C64,ETL_Rtn!O5:O64)),CORREL(ETL_Rtn!$C5:$C64,ETL_Rtn!O5:O64),"")</f>
        <v>0.47648369888050485</v>
      </c>
      <c r="V54" s="84">
        <f ca="1">IF(ISNUMBER(CORREL(ETL_Rtn!$C5:$C64,ETL_Rtn!P5:P64)),CORREL(ETL_Rtn!$C5:$C64,ETL_Rtn!P5:P64),"")</f>
        <v>-0.25293574703448363</v>
      </c>
      <c r="W54" s="84">
        <f ca="1">IF(ISNUMBER(CORREL(ETL_Rtn!$C5:$C64,ETL_Rtn!Q5:Q64)),CORREL(ETL_Rtn!$C5:$C64,ETL_Rtn!Q5:Q64),"")</f>
        <v>0.84205578676572368</v>
      </c>
      <c r="X54" s="84">
        <f ca="1">IF(ISNUMBER(CORREL(ETL_Rtn!$C5:$C64,ETL_Rtn!R5:R64)),CORREL(ETL_Rtn!$C5:$C64,ETL_Rtn!R5:R64),"")</f>
        <v>0.86835691999410425</v>
      </c>
      <c r="Y54" s="84">
        <f ca="1">IF(ISNUMBER(CORREL(ETL_Rtn!$C5:$C64,ETL_Rtn!S5:S64)),CORREL(ETL_Rtn!$C5:$C64,ETL_Rtn!S5:S64),"")</f>
        <v>0.91704707387817508</v>
      </c>
      <c r="Z54" s="84">
        <f ca="1">IF(ISNUMBER(CORREL(ETL_Rtn!$C5:$C64,ETL_Rtn!T5:T64)),CORREL(ETL_Rtn!$C5:$C64,ETL_Rtn!T5:T64),"")</f>
        <v>0.22203086064100441</v>
      </c>
      <c r="AA54" s="84">
        <f ca="1">IF(ISNUMBER(CORREL(ETL_Rtn!$C5:$C64,ETL_Rtn!U5:U64)),CORREL(ETL_Rtn!$C5:$C64,ETL_Rtn!U5:U64),"")</f>
        <v>-0.15576376115201518</v>
      </c>
      <c r="AB54" s="84">
        <f ca="1">IF(ISNUMBER(CORREL(ETL_Rtn!$C5:$C64,ETL_Rtn!V5:V64)),CORREL(ETL_Rtn!$C5:$C64,ETL_Rtn!V5:V64),"")</f>
        <v>-0.30134515126548572</v>
      </c>
      <c r="AC54" s="84">
        <f ca="1">IF(ISNUMBER(CORREL(ETL_Rtn!$C5:$C64,ETL_Rtn!W5:W64)),CORREL(ETL_Rtn!$C5:$C64,ETL_Rtn!W5:W64),"")</f>
        <v>0.24517871461652246</v>
      </c>
      <c r="AD54" s="84">
        <f ca="1">IF(ISNUMBER(CORREL(ETL_Rtn!$C5:$C64,ETL_Rtn!X5:X64)),CORREL(ETL_Rtn!$C5:$C64,ETL_Rtn!X5:X64),"")</f>
        <v>0.12293364451386317</v>
      </c>
      <c r="AE54" s="84">
        <f ca="1">IF(ISNUMBER(CORREL(ETL_Rtn!$C5:$C64,ETL_Rtn!Y5:Y64)),CORREL(ETL_Rtn!$C5:$C64,ETL_Rtn!Y5:Y64),"")</f>
        <v>8.0898891294429148E-2</v>
      </c>
      <c r="AF54" s="84">
        <f ca="1">IF(ISNUMBER(CORREL(ETL_Rtn!$C5:$C64,ETL_Rtn!Z5:Z64)),CORREL(ETL_Rtn!$C5:$C64,ETL_Rtn!Z5:Z64),"")</f>
        <v>5.0425360446827282E-3</v>
      </c>
      <c r="AG54" s="84">
        <f ca="1">IF(ISNUMBER(CORREL(ETL_Rtn!$C5:$C64,ETL_Rtn!AA5:AA64)),CORREL(ETL_Rtn!$C5:$C64,ETL_Rtn!AA5:AA64),"")</f>
        <v>-0.2404196985790483</v>
      </c>
      <c r="AH54" s="84">
        <f ca="1">IF(ISNUMBER(CORREL(ETL_Rtn!$C5:$C64,ETL_Rtn!AB5:AB64)),CORREL(ETL_Rtn!$C5:$C64,ETL_Rtn!AB5:AB64),"")</f>
        <v>0.21836107982826644</v>
      </c>
      <c r="AI54" s="84">
        <f ca="1">IF(ISNUMBER(CORREL(ETL_Rtn!$C5:$C64,ETL_Rtn!AC5:AC64)),CORREL(ETL_Rtn!$C5:$C64,ETL_Rtn!AC5:AC64),"")</f>
        <v>0.22953471305987797</v>
      </c>
      <c r="AJ54" s="84">
        <f ca="1">IF(ISNUMBER(CORREL(ETL_Rtn!$C5:$C64,ETL_Rtn!AD5:AD64)),CORREL(ETL_Rtn!$C5:$C64,ETL_Rtn!AD5:AD64),"")</f>
        <v>-0.39029939708636185</v>
      </c>
      <c r="AK54" s="84">
        <f ca="1">IF(ISNUMBER(CORREL(ETL_Rtn!$C5:$C64,ETL_Rtn!AE5:AE64)),CORREL(ETL_Rtn!$C5:$C64,ETL_Rtn!AE5:AE64),"")</f>
        <v>-0.50919118398075147</v>
      </c>
      <c r="AL54" s="84">
        <f ca="1">IF(ISNUMBER(CORREL(ETL_Rtn!$C5:$C64,ETL_Rtn!AF5:AF64)),CORREL(ETL_Rtn!$C5:$C64,ETL_Rtn!AF5:AF64),"")</f>
        <v>0.21909938618552091</v>
      </c>
      <c r="AM54" s="84">
        <f ca="1">IF(ISNUMBER(CORREL(ETL_Rtn!$C5:$C64,ETL_Rtn!AG5:AG64)),CORREL(ETL_Rtn!$C5:$C64,ETL_Rtn!AG5:AG64),"")</f>
        <v>0.23920735902324497</v>
      </c>
      <c r="AN54" s="84">
        <f ca="1">IF(ISNUMBER(CORREL(ETL_Rtn!$C5:$C64,ETL_Rtn!AH5:AH64)),CORREL(ETL_Rtn!$C5:$C64,ETL_Rtn!AH5:AH64),"")</f>
        <v>4.8415843635755303E-2</v>
      </c>
      <c r="AO54" s="84">
        <f ca="1">IF(ISNUMBER(CORREL(ETL_Rtn!$C5:$C64,ETL_Rtn!AI5:AI64)),CORREL(ETL_Rtn!$C5:$C64,ETL_Rtn!AI5:AI64),"")</f>
        <v>0.30994572347197918</v>
      </c>
      <c r="AP54" s="84">
        <f ca="1">IF(ISNUMBER(CORREL(ETL_Rtn!$C5:$C64,ETL_Rtn!AJ5:AJ64)),CORREL(ETL_Rtn!$C5:$C64,ETL_Rtn!AJ5:AJ64),"")</f>
        <v>0.29186861496789362</v>
      </c>
      <c r="AQ54" s="84">
        <f ca="1">IF(ISNUMBER(CORREL(ETL_Rtn!$C5:$C64,ETL_Rtn!AK5:AK64)),CORREL(ETL_Rtn!$C5:$C64,ETL_Rtn!AK5:AK64),"")</f>
        <v>0.34543210543274694</v>
      </c>
      <c r="AR54" s="84">
        <f ca="1">IF(ISNUMBER(CORREL(ETL_Rtn!$C5:$C64,ETL_Rtn!AL5:AL64)),CORREL(ETL_Rtn!$C5:$C64,ETL_Rtn!AL5:AL64),"")</f>
        <v>-0.43617069016228149</v>
      </c>
      <c r="AS54" s="84">
        <f ca="1">IF(ISNUMBER(CORREL(ETL_Rtn!$C5:$C64,ETL_Rtn!AM5:AM64)),CORREL(ETL_Rtn!$C5:$C64,ETL_Rtn!AM5:AM64),"")</f>
        <v>0.51289726774843292</v>
      </c>
      <c r="AU54" s="84">
        <f ca="1">VLOOKUP($E54,ETL_Price!$B$5:$BA$187,Main!AU$51,0)</f>
        <v>82.87</v>
      </c>
      <c r="AV54" s="84">
        <f ca="1">VLOOKUP($E54,ETL_Price!$B$5:$BA$187,Main!AV$51,0)</f>
        <v>253.50919999999999</v>
      </c>
      <c r="AW54" s="84">
        <f ca="1">VLOOKUP($E54,ETL_Price!$B$5:$BA$187,Main!AW$51,0)</f>
        <v>244.45949999999999</v>
      </c>
      <c r="AX54" s="84">
        <f ca="1">VLOOKUP($E54,ETL_Price!$B$5:$BA$187,Main!AX$51,0)</f>
        <v>234.15219999999999</v>
      </c>
      <c r="AY54" s="84">
        <f ca="1">VLOOKUP($E54,ETL_Price!$B$5:$BA$187,Main!AY$51,0)</f>
        <v>122.7389</v>
      </c>
      <c r="AZ54" s="84">
        <f ca="1">VLOOKUP($E54,ETL_Price!$B$5:$BA$187,Main!AZ$51,0)</f>
        <v>226.25839999999999</v>
      </c>
      <c r="BA54" s="84">
        <f ca="1">VLOOKUP($E54,ETL_Price!$B$5:$BA$187,Main!BA$51,0)</f>
        <v>257.12</v>
      </c>
      <c r="BB54" s="84">
        <f ca="1">VLOOKUP($E54,ETL_Price!$B$5:$BA$187,Main!BB$51,0)</f>
        <v>209.35</v>
      </c>
      <c r="BC54" s="84">
        <f ca="1">VLOOKUP($E54,ETL_Price!$B$5:$BA$187,Main!BC$51,0)</f>
        <v>258.99</v>
      </c>
      <c r="BD54" s="84">
        <f ca="1">VLOOKUP($E54,ETL_Price!$B$5:$BA$187,Main!BD$51,0)</f>
        <v>66.77</v>
      </c>
      <c r="BE54" s="84">
        <f ca="1">VLOOKUP($E54,ETL_Price!$B$5:$BA$187,Main!BE$51,0)</f>
        <v>269.19</v>
      </c>
      <c r="BF54" s="84">
        <f ca="1">VLOOKUP($E54,ETL_Price!$B$5:$BA$187,Main!BF$51,0)</f>
        <v>127.22</v>
      </c>
      <c r="BG54" s="84">
        <f ca="1">VLOOKUP($E54,ETL_Price!$B$5:$BA$187,Main!BG$51,0)</f>
        <v>1262.96</v>
      </c>
      <c r="BH54" s="84">
        <f ca="1">VLOOKUP($E54,ETL_Price!$B$5:$BA$187,Main!BH$51,0)</f>
        <v>1506.14</v>
      </c>
      <c r="BI54" s="84">
        <f ca="1">VLOOKUP($E54,ETL_Price!$B$5:$BA$187,Main!BI$51,0)</f>
        <v>1488.41</v>
      </c>
      <c r="BJ54" s="84">
        <f ca="1">VLOOKUP($E54,ETL_Price!$B$5:$BA$187,Main!BJ$51,0)</f>
        <v>1039.1199999999999</v>
      </c>
      <c r="BK54" s="84">
        <f ca="1">VLOOKUP($E54,ETL_Price!$B$5:$BA$187,Main!BK$51,0)</f>
        <v>2388.3200000000002</v>
      </c>
      <c r="BL54" s="84">
        <f ca="1">VLOOKUP($E54,ETL_Price!$B$5:$BA$187,Main!BL$51,0)</f>
        <v>933.73</v>
      </c>
      <c r="BM54" s="84">
        <f ca="1">VLOOKUP($E54,ETL_Price!$B$5:$BA$187,Main!BM$51,0)</f>
        <v>712.78</v>
      </c>
      <c r="BN54" s="84">
        <f ca="1">VLOOKUP($E54,ETL_Price!$B$5:$BA$187,Main!BN$51,0)</f>
        <v>900.79</v>
      </c>
      <c r="BO54" s="84">
        <f ca="1">VLOOKUP($E54,ETL_Price!$B$5:$BA$187,Main!BO$51,0)</f>
        <v>955.06</v>
      </c>
      <c r="BP54" s="84">
        <f ca="1">VLOOKUP($E54,ETL_Price!$B$5:$BA$187,Main!BP$51,0)</f>
        <v>969.95</v>
      </c>
      <c r="BQ54" s="84">
        <f ca="1">VLOOKUP($E54,ETL_Price!$B$5:$BA$187,Main!BQ$51,0)</f>
        <v>1115.23</v>
      </c>
      <c r="BR54" s="84">
        <f ca="1">VLOOKUP($E54,ETL_Price!$B$5:$BA$187,Main!BR$51,0)</f>
        <v>1096.32</v>
      </c>
      <c r="BS54" s="84">
        <f ca="1">VLOOKUP($E54,ETL_Price!$B$5:$BA$187,Main!BS$51,0)</f>
        <v>928.03</v>
      </c>
      <c r="BT54" s="84">
        <f ca="1">VLOOKUP($E54,ETL_Price!$B$5:$BA$187,Main!BT$51,0)</f>
        <v>10.85</v>
      </c>
      <c r="BU54" s="84">
        <f ca="1">VLOOKUP($E54,ETL_Price!$B$5:$BA$187,Main!BU$51,0)</f>
        <v>17.14</v>
      </c>
      <c r="BV54" s="84">
        <f ca="1">VLOOKUP($E54,ETL_Price!$B$5:$BA$187,Main!BV$51,0)</f>
        <v>1212.5999999999999</v>
      </c>
      <c r="BW54" s="84">
        <f ca="1">VLOOKUP($E54,ETL_Price!$B$5:$BA$187,Main!BW$51,0)</f>
        <v>15.432</v>
      </c>
      <c r="BX54" s="84">
        <f ca="1">VLOOKUP($E54,ETL_Price!$B$5:$BA$187,Main!BX$51,0)</f>
        <v>66.94</v>
      </c>
      <c r="BY54" s="84">
        <f ca="1">VLOOKUP($E54,ETL_Price!$B$5:$BA$187,Main!BY$51,0)</f>
        <v>2.96</v>
      </c>
      <c r="BZ54" s="84">
        <f ca="1">VLOOKUP($E54,ETL_Price!$B$5:$BA$187,Main!BZ$51,0)</f>
        <v>1.9922</v>
      </c>
      <c r="CA54" s="84">
        <f ca="1">VLOOKUP($E54,ETL_Price!$B$5:$BA$187,Main!CA$51,0)</f>
        <v>2.1276000000000002</v>
      </c>
      <c r="CB54" s="84">
        <f ca="1">VLOOKUP($E54,ETL_Price!$B$5:$BA$187,Main!CB$51,0)</f>
        <v>6.8251999999999997</v>
      </c>
      <c r="CC54" s="84">
        <f ca="1">VLOOKUP($E54,ETL_Price!$B$5:$BA$187,Main!CC$51,0)</f>
        <v>105.63</v>
      </c>
    </row>
    <row r="55" spans="2:81">
      <c r="C55" s="84">
        <f>MATCH(E55,Cayman!$B$5:$B$187,0)-1</f>
        <v>2</v>
      </c>
      <c r="E55" s="115">
        <f>IF(ISNUMBER(Equities!$C7),Equities!B7,"")</f>
        <v>43319</v>
      </c>
      <c r="F55" s="128">
        <f ca="1">IF(ISNUMBER(OFFSET(INDIRECT($F$50),Main!$C55,1)),OFFSET(INDIRECT($F$50),Main!$C55,1)/100,"")</f>
        <v>0.19600200000000001</v>
      </c>
      <c r="G55" s="128">
        <f ca="1">IF(ISNUMBER(VLOOKUP(E55,Cayman!$G$6:$H$136,2,0)),VLOOKUP(E55,Cayman!$G$6:$H$136,2,0)/100,"")</f>
        <v>0.18579999999999999</v>
      </c>
      <c r="H55" s="116" t="str">
        <f>IF(ISNUMBER(VLOOKUP($E55,ETL_Price!$B$5:$CU$187,H$50,0)),VLOOKUP($E55,ETL_Price!$B$5:$CU$187,H$50,0)/100,"")</f>
        <v/>
      </c>
      <c r="I55" s="116" t="str">
        <f>IF(ISNUMBER(VLOOKUP($E55,ETL_Price!$B$5:$CU$187,I$50,0)),VLOOKUP($E55,ETL_Price!$B$5:$CU$187,I$50,0)/100,"")</f>
        <v/>
      </c>
      <c r="K55" s="84">
        <f ca="1">IF(ISNUMBER(CORREL(ETL_Rtn!$C6:$C65,ETL_Rtn!E6:E65)),CORREL(ETL_Rtn!$C6:$C65,ETL_Rtn!E6:E65),"")</f>
        <v>0.92829474487463559</v>
      </c>
      <c r="L55" s="84">
        <f ca="1">IF(ISNUMBER(CORREL(ETL_Rtn!$C6:$C65,ETL_Rtn!F6:F65)),CORREL(ETL_Rtn!$C6:$C65,ETL_Rtn!F6:F65),"")</f>
        <v>0.50626341156693933</v>
      </c>
      <c r="M55" s="84">
        <f ca="1">IF(ISNUMBER(CORREL(ETL_Rtn!$C6:$C65,ETL_Rtn!G6:G65)),CORREL(ETL_Rtn!$C6:$C65,ETL_Rtn!G6:G65),"")</f>
        <v>0.33053741046942653</v>
      </c>
      <c r="N55" s="84">
        <f ca="1">IF(ISNUMBER(CORREL(ETL_Rtn!$C6:$C65,ETL_Rtn!H6:H65)),CORREL(ETL_Rtn!$C6:$C65,ETL_Rtn!H6:H65),"")</f>
        <v>0.16114398890133788</v>
      </c>
      <c r="O55" s="84">
        <f ca="1">IF(ISNUMBER(CORREL(ETL_Rtn!$C6:$C65,ETL_Rtn!I6:I65)),CORREL(ETL_Rtn!$C6:$C65,ETL_Rtn!I6:I65),"")</f>
        <v>0.39476701523710006</v>
      </c>
      <c r="P55" s="84">
        <f ca="1">IF(ISNUMBER(CORREL(ETL_Rtn!$C6:$C65,ETL_Rtn!J6:J65)),CORREL(ETL_Rtn!$C6:$C65,ETL_Rtn!J6:J65),"")</f>
        <v>1.3021852906545844E-2</v>
      </c>
      <c r="Q55" s="84">
        <f ca="1">IF(ISNUMBER(CORREL(ETL_Rtn!$C6:$C65,ETL_Rtn!K6:K65)),CORREL(ETL_Rtn!$C6:$C65,ETL_Rtn!K6:K65),"")</f>
        <v>0.62693482424522207</v>
      </c>
      <c r="R55" s="84">
        <f ca="1">IF(ISNUMBER(CORREL(ETL_Rtn!$C6:$C65,ETL_Rtn!L6:L65)),CORREL(ETL_Rtn!$C6:$C65,ETL_Rtn!L6:L65),"")</f>
        <v>0.32829829972392188</v>
      </c>
      <c r="S55" s="84">
        <f ca="1">IF(ISNUMBER(CORREL(ETL_Rtn!$C6:$C65,ETL_Rtn!M6:M65)),CORREL(ETL_Rtn!$C6:$C65,ETL_Rtn!M6:M65),"")</f>
        <v>0.58010461849473893</v>
      </c>
      <c r="T55" s="84">
        <f ca="1">IF(ISNUMBER(CORREL(ETL_Rtn!$C6:$C65,ETL_Rtn!N6:N65)),CORREL(ETL_Rtn!$C6:$C65,ETL_Rtn!N6:N65),"")</f>
        <v>5.9268534734570388E-2</v>
      </c>
      <c r="U55" s="84">
        <f ca="1">IF(ISNUMBER(CORREL(ETL_Rtn!$C6:$C65,ETL_Rtn!O6:O65)),CORREL(ETL_Rtn!$C6:$C65,ETL_Rtn!O6:O65),"")</f>
        <v>0.48025788773089789</v>
      </c>
      <c r="V55" s="84">
        <f ca="1">IF(ISNUMBER(CORREL(ETL_Rtn!$C6:$C65,ETL_Rtn!P6:P65)),CORREL(ETL_Rtn!$C6:$C65,ETL_Rtn!P6:P65),"")</f>
        <v>-0.2602174977296472</v>
      </c>
      <c r="W55" s="84">
        <f ca="1">IF(ISNUMBER(CORREL(ETL_Rtn!$C6:$C65,ETL_Rtn!Q6:Q65)),CORREL(ETL_Rtn!$C6:$C65,ETL_Rtn!Q6:Q65),"")</f>
        <v>0.84269006536717128</v>
      </c>
      <c r="X55" s="84">
        <f ca="1">IF(ISNUMBER(CORREL(ETL_Rtn!$C6:$C65,ETL_Rtn!R6:R65)),CORREL(ETL_Rtn!$C6:$C65,ETL_Rtn!R6:R65),"")</f>
        <v>0.86818727925103012</v>
      </c>
      <c r="Y55" s="84">
        <f ca="1">IF(ISNUMBER(CORREL(ETL_Rtn!$C6:$C65,ETL_Rtn!S6:S65)),CORREL(ETL_Rtn!$C6:$C65,ETL_Rtn!S6:S65),"")</f>
        <v>0.91740776992180639</v>
      </c>
      <c r="Z55" s="84">
        <f ca="1">IF(ISNUMBER(CORREL(ETL_Rtn!$C6:$C65,ETL_Rtn!T6:T65)),CORREL(ETL_Rtn!$C6:$C65,ETL_Rtn!T6:T65),"")</f>
        <v>0.22269386642746714</v>
      </c>
      <c r="AA55" s="84">
        <f ca="1">IF(ISNUMBER(CORREL(ETL_Rtn!$C6:$C65,ETL_Rtn!U6:U65)),CORREL(ETL_Rtn!$C6:$C65,ETL_Rtn!U6:U65),"")</f>
        <v>-0.14142538838938012</v>
      </c>
      <c r="AB55" s="84">
        <f ca="1">IF(ISNUMBER(CORREL(ETL_Rtn!$C6:$C65,ETL_Rtn!V6:V65)),CORREL(ETL_Rtn!$C6:$C65,ETL_Rtn!V6:V65),"")</f>
        <v>-0.29536663308000127</v>
      </c>
      <c r="AC55" s="84">
        <f ca="1">IF(ISNUMBER(CORREL(ETL_Rtn!$C6:$C65,ETL_Rtn!W6:W65)),CORREL(ETL_Rtn!$C6:$C65,ETL_Rtn!W6:W65),"")</f>
        <v>0.2359590620150788</v>
      </c>
      <c r="AD55" s="84">
        <f ca="1">IF(ISNUMBER(CORREL(ETL_Rtn!$C6:$C65,ETL_Rtn!X6:X65)),CORREL(ETL_Rtn!$C6:$C65,ETL_Rtn!X6:X65),"")</f>
        <v>0.12746999231013253</v>
      </c>
      <c r="AE55" s="84">
        <f ca="1">IF(ISNUMBER(CORREL(ETL_Rtn!$C6:$C65,ETL_Rtn!Y6:Y65)),CORREL(ETL_Rtn!$C6:$C65,ETL_Rtn!Y6:Y65),"")</f>
        <v>8.1131340115084438E-2</v>
      </c>
      <c r="AF55" s="84">
        <f ca="1">IF(ISNUMBER(CORREL(ETL_Rtn!$C6:$C65,ETL_Rtn!Z6:Z65)),CORREL(ETL_Rtn!$C6:$C65,ETL_Rtn!Z6:Z65),"")</f>
        <v>-1.546384797266119E-3</v>
      </c>
      <c r="AG55" s="84">
        <f ca="1">IF(ISNUMBER(CORREL(ETL_Rtn!$C6:$C65,ETL_Rtn!AA6:AA65)),CORREL(ETL_Rtn!$C6:$C65,ETL_Rtn!AA6:AA65),"")</f>
        <v>-0.25021816255760526</v>
      </c>
      <c r="AH55" s="84">
        <f ca="1">IF(ISNUMBER(CORREL(ETL_Rtn!$C6:$C65,ETL_Rtn!AB6:AB65)),CORREL(ETL_Rtn!$C6:$C65,ETL_Rtn!AB6:AB65),"")</f>
        <v>0.22974004662322775</v>
      </c>
      <c r="AI55" s="84">
        <f ca="1">IF(ISNUMBER(CORREL(ETL_Rtn!$C6:$C65,ETL_Rtn!AC6:AC65)),CORREL(ETL_Rtn!$C6:$C65,ETL_Rtn!AC6:AC65),"")</f>
        <v>0.23484437416993714</v>
      </c>
      <c r="AJ55" s="84">
        <f ca="1">IF(ISNUMBER(CORREL(ETL_Rtn!$C6:$C65,ETL_Rtn!AD6:AD65)),CORREL(ETL_Rtn!$C6:$C65,ETL_Rtn!AD6:AD65),"")</f>
        <v>-0.39464322615231523</v>
      </c>
      <c r="AK55" s="84">
        <f ca="1">IF(ISNUMBER(CORREL(ETL_Rtn!$C6:$C65,ETL_Rtn!AE6:AE65)),CORREL(ETL_Rtn!$C6:$C65,ETL_Rtn!AE6:AE65),"")</f>
        <v>-0.51196166270007115</v>
      </c>
      <c r="AL55" s="84">
        <f ca="1">IF(ISNUMBER(CORREL(ETL_Rtn!$C6:$C65,ETL_Rtn!AF6:AF65)),CORREL(ETL_Rtn!$C6:$C65,ETL_Rtn!AF6:AF65),"")</f>
        <v>0.22091188514761279</v>
      </c>
      <c r="AM55" s="84">
        <f ca="1">IF(ISNUMBER(CORREL(ETL_Rtn!$C6:$C65,ETL_Rtn!AG6:AG65)),CORREL(ETL_Rtn!$C6:$C65,ETL_Rtn!AG6:AG65),"")</f>
        <v>0.24300887656007697</v>
      </c>
      <c r="AN55" s="84">
        <f ca="1">IF(ISNUMBER(CORREL(ETL_Rtn!$C6:$C65,ETL_Rtn!AH6:AH65)),CORREL(ETL_Rtn!$C6:$C65,ETL_Rtn!AH6:AH65),"")</f>
        <v>5.5577955574687934E-2</v>
      </c>
      <c r="AO55" s="84">
        <f ca="1">IF(ISNUMBER(CORREL(ETL_Rtn!$C6:$C65,ETL_Rtn!AI6:AI65)),CORREL(ETL_Rtn!$C6:$C65,ETL_Rtn!AI6:AI65),"")</f>
        <v>0.31500639870352781</v>
      </c>
      <c r="AP55" s="84">
        <f ca="1">IF(ISNUMBER(CORREL(ETL_Rtn!$C6:$C65,ETL_Rtn!AJ6:AJ65)),CORREL(ETL_Rtn!$C6:$C65,ETL_Rtn!AJ6:AJ65),"")</f>
        <v>0.29652985434004864</v>
      </c>
      <c r="AQ55" s="84">
        <f ca="1">IF(ISNUMBER(CORREL(ETL_Rtn!$C6:$C65,ETL_Rtn!AK6:AK65)),CORREL(ETL_Rtn!$C6:$C65,ETL_Rtn!AK6:AK65),"")</f>
        <v>0.34984393155331961</v>
      </c>
      <c r="AR55" s="84">
        <f ca="1">IF(ISNUMBER(CORREL(ETL_Rtn!$C6:$C65,ETL_Rtn!AL6:AL65)),CORREL(ETL_Rtn!$C6:$C65,ETL_Rtn!AL6:AL65),"")</f>
        <v>-0.43982420934107347</v>
      </c>
      <c r="AS55" s="84">
        <f ca="1">IF(ISNUMBER(CORREL(ETL_Rtn!$C6:$C65,ETL_Rtn!AM6:AM65)),CORREL(ETL_Rtn!$C6:$C65,ETL_Rtn!AM6:AM65),"")</f>
        <v>0.51530062356799977</v>
      </c>
      <c r="AU55" s="84">
        <f ca="1">VLOOKUP($E55,ETL_Price!$B$5:$BA$187,Main!AU$51,0)</f>
        <v>82.93</v>
      </c>
      <c r="AV55" s="84">
        <f ca="1">VLOOKUP($E55,ETL_Price!$B$5:$BA$187,Main!AV$51,0)</f>
        <v>252.65969999999999</v>
      </c>
      <c r="AW55" s="84">
        <f ca="1">VLOOKUP($E55,ETL_Price!$B$5:$BA$187,Main!AW$51,0)</f>
        <v>244.82640000000001</v>
      </c>
      <c r="AX55" s="84">
        <f ca="1">VLOOKUP($E55,ETL_Price!$B$5:$BA$187,Main!AX$51,0)</f>
        <v>235.6275</v>
      </c>
      <c r="AY55" s="84">
        <f ca="1">VLOOKUP($E55,ETL_Price!$B$5:$BA$187,Main!AY$51,0)</f>
        <v>122.4431</v>
      </c>
      <c r="AZ55" s="84">
        <f ca="1">VLOOKUP($E55,ETL_Price!$B$5:$BA$187,Main!AZ$51,0)</f>
        <v>227.4667</v>
      </c>
      <c r="BA55" s="84">
        <f ca="1">VLOOKUP($E55,ETL_Price!$B$5:$BA$187,Main!BA$51,0)</f>
        <v>257.10000000000002</v>
      </c>
      <c r="BB55" s="84">
        <f ca="1">VLOOKUP($E55,ETL_Price!$B$5:$BA$187,Main!BB$51,0)</f>
        <v>210.14</v>
      </c>
      <c r="BC55" s="84">
        <f ca="1">VLOOKUP($E55,ETL_Price!$B$5:$BA$187,Main!BC$51,0)</f>
        <v>259.26</v>
      </c>
      <c r="BD55" s="84">
        <f ca="1">VLOOKUP($E55,ETL_Price!$B$5:$BA$187,Main!BD$51,0)</f>
        <v>66.47</v>
      </c>
      <c r="BE55" s="84">
        <f ca="1">VLOOKUP($E55,ETL_Price!$B$5:$BA$187,Main!BE$51,0)</f>
        <v>269.68</v>
      </c>
      <c r="BF55" s="84">
        <f ca="1">VLOOKUP($E55,ETL_Price!$B$5:$BA$187,Main!BF$51,0)</f>
        <v>127.84</v>
      </c>
      <c r="BG55" s="84">
        <f ca="1">VLOOKUP($E55,ETL_Price!$B$5:$BA$187,Main!BG$51,0)</f>
        <v>1264.3499999999999</v>
      </c>
      <c r="BH55" s="84">
        <f ca="1">VLOOKUP($E55,ETL_Price!$B$5:$BA$187,Main!BH$51,0)</f>
        <v>1503.11</v>
      </c>
      <c r="BI55" s="84">
        <f ca="1">VLOOKUP($E55,ETL_Price!$B$5:$BA$187,Main!BI$51,0)</f>
        <v>1489.74</v>
      </c>
      <c r="BJ55" s="84">
        <f ca="1">VLOOKUP($E55,ETL_Price!$B$5:$BA$187,Main!BJ$51,0)</f>
        <v>1037.76</v>
      </c>
      <c r="BK55" s="84">
        <f ca="1">VLOOKUP($E55,ETL_Price!$B$5:$BA$187,Main!BK$51,0)</f>
        <v>2388.96</v>
      </c>
      <c r="BL55" s="84">
        <f ca="1">VLOOKUP($E55,ETL_Price!$B$5:$BA$187,Main!BL$51,0)</f>
        <v>933.67</v>
      </c>
      <c r="BM55" s="84">
        <f ca="1">VLOOKUP($E55,ETL_Price!$B$5:$BA$187,Main!BM$51,0)</f>
        <v>712.38</v>
      </c>
      <c r="BN55" s="84">
        <f ca="1">VLOOKUP($E55,ETL_Price!$B$5:$BA$187,Main!BN$51,0)</f>
        <v>899.71</v>
      </c>
      <c r="BO55" s="84">
        <f ca="1">VLOOKUP($E55,ETL_Price!$B$5:$BA$187,Main!BO$51,0)</f>
        <v>956.5</v>
      </c>
      <c r="BP55" s="84">
        <f ca="1">VLOOKUP($E55,ETL_Price!$B$5:$BA$187,Main!BP$51,0)</f>
        <v>969.57</v>
      </c>
      <c r="BQ55" s="84">
        <f ca="1">VLOOKUP($E55,ETL_Price!$B$5:$BA$187,Main!BQ$51,0)</f>
        <v>1114.6300000000001</v>
      </c>
      <c r="BR55" s="84">
        <f ca="1">VLOOKUP($E55,ETL_Price!$B$5:$BA$187,Main!BR$51,0)</f>
        <v>1096.97</v>
      </c>
      <c r="BS55" s="84">
        <f ca="1">VLOOKUP($E55,ETL_Price!$B$5:$BA$187,Main!BS$51,0)</f>
        <v>928.29</v>
      </c>
      <c r="BT55" s="84">
        <f ca="1">VLOOKUP($E55,ETL_Price!$B$5:$BA$187,Main!BT$51,0)</f>
        <v>10.93</v>
      </c>
      <c r="BU55" s="84">
        <f ca="1">VLOOKUP($E55,ETL_Price!$B$5:$BA$187,Main!BU$51,0)</f>
        <v>17.600000000000001</v>
      </c>
      <c r="BV55" s="84">
        <f ca="1">VLOOKUP($E55,ETL_Price!$B$5:$BA$187,Main!BV$51,0)</f>
        <v>1209.5999999999999</v>
      </c>
      <c r="BW55" s="84">
        <f ca="1">VLOOKUP($E55,ETL_Price!$B$5:$BA$187,Main!BW$51,0)</f>
        <v>15.372999999999999</v>
      </c>
      <c r="BX55" s="84">
        <f ca="1">VLOOKUP($E55,ETL_Price!$B$5:$BA$187,Main!BX$51,0)</f>
        <v>69.17</v>
      </c>
      <c r="BY55" s="84">
        <f ca="1">VLOOKUP($E55,ETL_Price!$B$5:$BA$187,Main!BY$51,0)</f>
        <v>2.9729999999999999</v>
      </c>
      <c r="BZ55" s="84">
        <f ca="1">VLOOKUP($E55,ETL_Price!$B$5:$BA$187,Main!BZ$51,0)</f>
        <v>2.0045999999999999</v>
      </c>
      <c r="CA55" s="84">
        <f ca="1">VLOOKUP($E55,ETL_Price!$B$5:$BA$187,Main!CA$51,0)</f>
        <v>2.1322999999999999</v>
      </c>
      <c r="CB55" s="84">
        <f ca="1">VLOOKUP($E55,ETL_Price!$B$5:$BA$187,Main!CB$51,0)</f>
        <v>6.8205999999999998</v>
      </c>
      <c r="CC55" s="84">
        <f ca="1">VLOOKUP($E55,ETL_Price!$B$5:$BA$187,Main!CC$51,0)</f>
        <v>105.61</v>
      </c>
    </row>
    <row r="56" spans="2:81">
      <c r="C56" s="84">
        <f>MATCH(E56,Cayman!$B$5:$B$187,0)-1</f>
        <v>3</v>
      </c>
      <c r="E56" s="115">
        <f>IF(ISNUMBER(Equities!$C8),Equities!B8,"")</f>
        <v>43318</v>
      </c>
      <c r="F56" s="128">
        <f ca="1">IF(ISNUMBER(OFFSET(INDIRECT($F$50),Main!$C56,1)),OFFSET(INDIRECT($F$50),Main!$C56,1)/100,"")</f>
        <v>0.19600200000000001</v>
      </c>
      <c r="G56" s="128">
        <f ca="1">IF(ISNUMBER(VLOOKUP(E56,Cayman!$G$6:$H$136,2,0)),VLOOKUP(E56,Cayman!$G$6:$H$136,2,0)/100,"")</f>
        <v>0.18510000000000001</v>
      </c>
      <c r="H56" s="116" t="str">
        <f>IF(ISNUMBER(VLOOKUP($E56,ETL_Price!$B$5:$CU$187,H$50,0)),VLOOKUP($E56,ETL_Price!$B$5:$CU$187,H$50,0)/100,"")</f>
        <v/>
      </c>
      <c r="I56" s="116" t="str">
        <f>IF(ISNUMBER(VLOOKUP($E56,ETL_Price!$B$5:$CU$187,I$50,0)),VLOOKUP($E56,ETL_Price!$B$5:$CU$187,I$50,0)/100,"")</f>
        <v/>
      </c>
      <c r="K56" s="84">
        <f ca="1">IF(ISNUMBER(CORREL(ETL_Rtn!$C7:$C66,ETL_Rtn!E7:E66)),CORREL(ETL_Rtn!$C7:$C66,ETL_Rtn!E7:E66),"")</f>
        <v>0.92381170472349661</v>
      </c>
      <c r="L56" s="84">
        <f ca="1">IF(ISNUMBER(CORREL(ETL_Rtn!$C7:$C66,ETL_Rtn!F7:F66)),CORREL(ETL_Rtn!$C7:$C66,ETL_Rtn!F7:F66),"")</f>
        <v>0.50784247153810991</v>
      </c>
      <c r="M56" s="84">
        <f ca="1">IF(ISNUMBER(CORREL(ETL_Rtn!$C7:$C66,ETL_Rtn!G7:G66)),CORREL(ETL_Rtn!$C7:$C66,ETL_Rtn!G7:G66),"")</f>
        <v>0.32772145330461872</v>
      </c>
      <c r="N56" s="84">
        <f ca="1">IF(ISNUMBER(CORREL(ETL_Rtn!$C7:$C66,ETL_Rtn!H7:H66)),CORREL(ETL_Rtn!$C7:$C66,ETL_Rtn!H7:H66),"")</f>
        <v>0.14526938761964739</v>
      </c>
      <c r="O56" s="84">
        <f ca="1">IF(ISNUMBER(CORREL(ETL_Rtn!$C7:$C66,ETL_Rtn!I7:I66)),CORREL(ETL_Rtn!$C7:$C66,ETL_Rtn!I7:I66),"")</f>
        <v>0.38654365226445059</v>
      </c>
      <c r="P56" s="84">
        <f ca="1">IF(ISNUMBER(CORREL(ETL_Rtn!$C7:$C66,ETL_Rtn!J7:J66)),CORREL(ETL_Rtn!$C7:$C66,ETL_Rtn!J7:J66),"")</f>
        <v>3.8754514546804585E-2</v>
      </c>
      <c r="Q56" s="84">
        <f ca="1">IF(ISNUMBER(CORREL(ETL_Rtn!$C7:$C66,ETL_Rtn!K7:K66)),CORREL(ETL_Rtn!$C7:$C66,ETL_Rtn!K7:K66),"")</f>
        <v>0.6128381260207908</v>
      </c>
      <c r="R56" s="84">
        <f ca="1">IF(ISNUMBER(CORREL(ETL_Rtn!$C7:$C66,ETL_Rtn!L7:L66)),CORREL(ETL_Rtn!$C7:$C66,ETL_Rtn!L7:L66),"")</f>
        <v>0.30975594698435926</v>
      </c>
      <c r="S56" s="84">
        <f ca="1">IF(ISNUMBER(CORREL(ETL_Rtn!$C7:$C66,ETL_Rtn!M7:M66)),CORREL(ETL_Rtn!$C7:$C66,ETL_Rtn!M7:M66),"")</f>
        <v>0.56835210192434293</v>
      </c>
      <c r="T56" s="84">
        <f ca="1">IF(ISNUMBER(CORREL(ETL_Rtn!$C7:$C66,ETL_Rtn!N7:N66)),CORREL(ETL_Rtn!$C7:$C66,ETL_Rtn!N7:N66),"")</f>
        <v>4.2674736574654509E-2</v>
      </c>
      <c r="U56" s="84">
        <f ca="1">IF(ISNUMBER(CORREL(ETL_Rtn!$C7:$C66,ETL_Rtn!O7:O66)),CORREL(ETL_Rtn!$C7:$C66,ETL_Rtn!O7:O66),"")</f>
        <v>0.47820576710571411</v>
      </c>
      <c r="V56" s="84">
        <f ca="1">IF(ISNUMBER(CORREL(ETL_Rtn!$C7:$C66,ETL_Rtn!P7:P66)),CORREL(ETL_Rtn!$C7:$C66,ETL_Rtn!P7:P66),"")</f>
        <v>-0.25585355907929735</v>
      </c>
      <c r="W56" s="84">
        <f ca="1">IF(ISNUMBER(CORREL(ETL_Rtn!$C7:$C66,ETL_Rtn!Q7:Q66)),CORREL(ETL_Rtn!$C7:$C66,ETL_Rtn!Q7:Q66),"")</f>
        <v>0.83109235091803757</v>
      </c>
      <c r="X56" s="84">
        <f ca="1">IF(ISNUMBER(CORREL(ETL_Rtn!$C7:$C66,ETL_Rtn!R7:R66)),CORREL(ETL_Rtn!$C7:$C66,ETL_Rtn!R7:R66),"")</f>
        <v>0.86303952911051085</v>
      </c>
      <c r="Y56" s="84">
        <f ca="1">IF(ISNUMBER(CORREL(ETL_Rtn!$C7:$C66,ETL_Rtn!S7:S66)),CORREL(ETL_Rtn!$C7:$C66,ETL_Rtn!S7:S66),"")</f>
        <v>0.91166808635382546</v>
      </c>
      <c r="Z56" s="84">
        <f ca="1">IF(ISNUMBER(CORREL(ETL_Rtn!$C7:$C66,ETL_Rtn!T7:T66)),CORREL(ETL_Rtn!$C7:$C66,ETL_Rtn!T7:T66),"")</f>
        <v>0.22186578622895184</v>
      </c>
      <c r="AA56" s="84">
        <f ca="1">IF(ISNUMBER(CORREL(ETL_Rtn!$C7:$C66,ETL_Rtn!U7:U66)),CORREL(ETL_Rtn!$C7:$C66,ETL_Rtn!U7:U66),"")</f>
        <v>-0.1686163359009393</v>
      </c>
      <c r="AB56" s="84">
        <f ca="1">IF(ISNUMBER(CORREL(ETL_Rtn!$C7:$C66,ETL_Rtn!V7:V66)),CORREL(ETL_Rtn!$C7:$C66,ETL_Rtn!V7:V66),"")</f>
        <v>-0.27326193421593337</v>
      </c>
      <c r="AC56" s="84">
        <f ca="1">IF(ISNUMBER(CORREL(ETL_Rtn!$C7:$C66,ETL_Rtn!W7:W66)),CORREL(ETL_Rtn!$C7:$C66,ETL_Rtn!W7:W66),"")</f>
        <v>0.23272307554494112</v>
      </c>
      <c r="AD56" s="84">
        <f ca="1">IF(ISNUMBER(CORREL(ETL_Rtn!$C7:$C66,ETL_Rtn!X7:X66)),CORREL(ETL_Rtn!$C7:$C66,ETL_Rtn!X7:X66),"")</f>
        <v>0.12112795084107435</v>
      </c>
      <c r="AE56" s="84">
        <f ca="1">IF(ISNUMBER(CORREL(ETL_Rtn!$C7:$C66,ETL_Rtn!Y7:Y66)),CORREL(ETL_Rtn!$C7:$C66,ETL_Rtn!Y7:Y66),"")</f>
        <v>5.6948396029389219E-2</v>
      </c>
      <c r="AF56" s="84">
        <f ca="1">IF(ISNUMBER(CORREL(ETL_Rtn!$C7:$C66,ETL_Rtn!Z7:Z66)),CORREL(ETL_Rtn!$C7:$C66,ETL_Rtn!Z7:Z66),"")</f>
        <v>3.594127861130413E-3</v>
      </c>
      <c r="AG56" s="84">
        <f ca="1">IF(ISNUMBER(CORREL(ETL_Rtn!$C7:$C66,ETL_Rtn!AA7:AA66)),CORREL(ETL_Rtn!$C7:$C66,ETL_Rtn!AA7:AA66),"")</f>
        <v>-0.23006242837014468</v>
      </c>
      <c r="AH56" s="84">
        <f ca="1">IF(ISNUMBER(CORREL(ETL_Rtn!$C7:$C66,ETL_Rtn!AB7:AB66)),CORREL(ETL_Rtn!$C7:$C66,ETL_Rtn!AB7:AB66),"")</f>
        <v>0.23408569910537388</v>
      </c>
      <c r="AI56" s="84">
        <f ca="1">IF(ISNUMBER(CORREL(ETL_Rtn!$C7:$C66,ETL_Rtn!AC7:AC66)),CORREL(ETL_Rtn!$C7:$C66,ETL_Rtn!AC7:AC66),"")</f>
        <v>0.23455271324244428</v>
      </c>
      <c r="AJ56" s="84">
        <f ca="1">IF(ISNUMBER(CORREL(ETL_Rtn!$C7:$C66,ETL_Rtn!AD7:AD66)),CORREL(ETL_Rtn!$C7:$C66,ETL_Rtn!AD7:AD66),"")</f>
        <v>-0.39309537534032196</v>
      </c>
      <c r="AK56" s="84">
        <f ca="1">IF(ISNUMBER(CORREL(ETL_Rtn!$C7:$C66,ETL_Rtn!AE7:AE66)),CORREL(ETL_Rtn!$C7:$C66,ETL_Rtn!AE7:AE66),"")</f>
        <v>-0.50867308825045576</v>
      </c>
      <c r="AL56" s="84">
        <f ca="1">IF(ISNUMBER(CORREL(ETL_Rtn!$C7:$C66,ETL_Rtn!AF7:AF66)),CORREL(ETL_Rtn!$C7:$C66,ETL_Rtn!AF7:AF66),"")</f>
        <v>0.21148656134014093</v>
      </c>
      <c r="AM56" s="84">
        <f ca="1">IF(ISNUMBER(CORREL(ETL_Rtn!$C7:$C66,ETL_Rtn!AG7:AG66)),CORREL(ETL_Rtn!$C7:$C66,ETL_Rtn!AG7:AG66),"")</f>
        <v>0.24447832816836101</v>
      </c>
      <c r="AN56" s="84">
        <f ca="1">IF(ISNUMBER(CORREL(ETL_Rtn!$C7:$C66,ETL_Rtn!AH7:AH66)),CORREL(ETL_Rtn!$C7:$C66,ETL_Rtn!AH7:AH66),"")</f>
        <v>5.1074795105839614E-2</v>
      </c>
      <c r="AO56" s="84">
        <f ca="1">IF(ISNUMBER(CORREL(ETL_Rtn!$C7:$C66,ETL_Rtn!AI7:AI66)),CORREL(ETL_Rtn!$C7:$C66,ETL_Rtn!AI7:AI66),"")</f>
        <v>0.27824379765983448</v>
      </c>
      <c r="AP56" s="84">
        <f ca="1">IF(ISNUMBER(CORREL(ETL_Rtn!$C7:$C66,ETL_Rtn!AJ7:AJ66)),CORREL(ETL_Rtn!$C7:$C66,ETL_Rtn!AJ7:AJ66),"")</f>
        <v>0.26027376940302493</v>
      </c>
      <c r="AQ56" s="84">
        <f ca="1">IF(ISNUMBER(CORREL(ETL_Rtn!$C7:$C66,ETL_Rtn!AK7:AK66)),CORREL(ETL_Rtn!$C7:$C66,ETL_Rtn!AK7:AK66),"")</f>
        <v>0.31039074333756417</v>
      </c>
      <c r="AR56" s="84">
        <f ca="1">IF(ISNUMBER(CORREL(ETL_Rtn!$C7:$C66,ETL_Rtn!AL7:AL66)),CORREL(ETL_Rtn!$C7:$C66,ETL_Rtn!AL7:AL66),"")</f>
        <v>-0.41438038482886447</v>
      </c>
      <c r="AS56" s="84">
        <f ca="1">IF(ISNUMBER(CORREL(ETL_Rtn!$C7:$C66,ETL_Rtn!AM7:AM66)),CORREL(ETL_Rtn!$C7:$C66,ETL_Rtn!AM7:AM66),"")</f>
        <v>0.49371032237014306</v>
      </c>
      <c r="AU56" s="84">
        <f ca="1">VLOOKUP($E56,ETL_Price!$B$5:$BA$187,Main!AU$51,0)</f>
        <v>81.64</v>
      </c>
      <c r="AV56" s="84">
        <f ca="1">VLOOKUP($E56,ETL_Price!$B$5:$BA$187,Main!AV$51,0)</f>
        <v>251.80539999999999</v>
      </c>
      <c r="AW56" s="84">
        <f ca="1">VLOOKUP($E56,ETL_Price!$B$5:$BA$187,Main!AW$51,0)</f>
        <v>244.1814</v>
      </c>
      <c r="AX56" s="84">
        <f ca="1">VLOOKUP($E56,ETL_Price!$B$5:$BA$187,Main!AX$51,0)</f>
        <v>233.70609999999999</v>
      </c>
      <c r="AY56" s="84">
        <f ca="1">VLOOKUP($E56,ETL_Price!$B$5:$BA$187,Main!AY$51,0)</f>
        <v>121.8623</v>
      </c>
      <c r="AZ56" s="84">
        <f ca="1">VLOOKUP($E56,ETL_Price!$B$5:$BA$187,Main!AZ$51,0)</f>
        <v>227.9564</v>
      </c>
      <c r="BA56" s="84">
        <f ca="1">VLOOKUP($E56,ETL_Price!$B$5:$BA$187,Main!BA$51,0)</f>
        <v>255.34</v>
      </c>
      <c r="BB56" s="84">
        <f ca="1">VLOOKUP($E56,ETL_Price!$B$5:$BA$187,Main!BB$51,0)</f>
        <v>209.49</v>
      </c>
      <c r="BC56" s="84">
        <f ca="1">VLOOKUP($E56,ETL_Price!$B$5:$BA$187,Main!BC$51,0)</f>
        <v>257.31</v>
      </c>
      <c r="BD56" s="84">
        <f ca="1">VLOOKUP($E56,ETL_Price!$B$5:$BA$187,Main!BD$51,0)</f>
        <v>65.89</v>
      </c>
      <c r="BE56" s="84">
        <f ca="1">VLOOKUP($E56,ETL_Price!$B$5:$BA$187,Main!BE$51,0)</f>
        <v>268.61</v>
      </c>
      <c r="BF56" s="84">
        <f ca="1">VLOOKUP($E56,ETL_Price!$B$5:$BA$187,Main!BF$51,0)</f>
        <v>127.6</v>
      </c>
      <c r="BG56" s="84">
        <f ca="1">VLOOKUP($E56,ETL_Price!$B$5:$BA$187,Main!BG$51,0)</f>
        <v>1241.05</v>
      </c>
      <c r="BH56" s="84">
        <f ca="1">VLOOKUP($E56,ETL_Price!$B$5:$BA$187,Main!BH$51,0)</f>
        <v>1472.7</v>
      </c>
      <c r="BI56" s="84">
        <f ca="1">VLOOKUP($E56,ETL_Price!$B$5:$BA$187,Main!BI$51,0)</f>
        <v>1467.16</v>
      </c>
      <c r="BJ56" s="84">
        <f ca="1">VLOOKUP($E56,ETL_Price!$B$5:$BA$187,Main!BJ$51,0)</f>
        <v>1037.83</v>
      </c>
      <c r="BK56" s="84">
        <f ca="1">VLOOKUP($E56,ETL_Price!$B$5:$BA$187,Main!BK$51,0)</f>
        <v>2385.98</v>
      </c>
      <c r="BL56" s="84">
        <f ca="1">VLOOKUP($E56,ETL_Price!$B$5:$BA$187,Main!BL$51,0)</f>
        <v>934.98</v>
      </c>
      <c r="BM56" s="84">
        <f ca="1">VLOOKUP($E56,ETL_Price!$B$5:$BA$187,Main!BM$51,0)</f>
        <v>711.97</v>
      </c>
      <c r="BN56" s="84">
        <f ca="1">VLOOKUP($E56,ETL_Price!$B$5:$BA$187,Main!BN$51,0)</f>
        <v>899.23</v>
      </c>
      <c r="BO56" s="84">
        <f ca="1">VLOOKUP($E56,ETL_Price!$B$5:$BA$187,Main!BO$51,0)</f>
        <v>955.08</v>
      </c>
      <c r="BP56" s="84">
        <f ca="1">VLOOKUP($E56,ETL_Price!$B$5:$BA$187,Main!BP$51,0)</f>
        <v>969.94</v>
      </c>
      <c r="BQ56" s="84">
        <f ca="1">VLOOKUP($E56,ETL_Price!$B$5:$BA$187,Main!BQ$51,0)</f>
        <v>1114.99</v>
      </c>
      <c r="BR56" s="84">
        <f ca="1">VLOOKUP($E56,ETL_Price!$B$5:$BA$187,Main!BR$51,0)</f>
        <v>1097.28</v>
      </c>
      <c r="BS56" s="84">
        <f ca="1">VLOOKUP($E56,ETL_Price!$B$5:$BA$187,Main!BS$51,0)</f>
        <v>928.56</v>
      </c>
      <c r="BT56" s="84">
        <f ca="1">VLOOKUP($E56,ETL_Price!$B$5:$BA$187,Main!BT$51,0)</f>
        <v>11.27</v>
      </c>
      <c r="BU56" s="84">
        <f ca="1">VLOOKUP($E56,ETL_Price!$B$5:$BA$187,Main!BU$51,0)</f>
        <v>17.95</v>
      </c>
      <c r="BV56" s="84">
        <f ca="1">VLOOKUP($E56,ETL_Price!$B$5:$BA$187,Main!BV$51,0)</f>
        <v>1208.5999999999999</v>
      </c>
      <c r="BW56" s="84">
        <f ca="1">VLOOKUP($E56,ETL_Price!$B$5:$BA$187,Main!BW$51,0)</f>
        <v>15.348000000000001</v>
      </c>
      <c r="BX56" s="84">
        <f ca="1">VLOOKUP($E56,ETL_Price!$B$5:$BA$187,Main!BX$51,0)</f>
        <v>69.010000000000005</v>
      </c>
      <c r="BY56" s="84">
        <f ca="1">VLOOKUP($E56,ETL_Price!$B$5:$BA$187,Main!BY$51,0)</f>
        <v>2.9394999999999998</v>
      </c>
      <c r="BZ56" s="84">
        <f ca="1">VLOOKUP($E56,ETL_Price!$B$5:$BA$187,Main!BZ$51,0)</f>
        <v>1.9887000000000001</v>
      </c>
      <c r="CA56" s="84">
        <f ca="1">VLOOKUP($E56,ETL_Price!$B$5:$BA$187,Main!CA$51,0)</f>
        <v>2.1154000000000002</v>
      </c>
      <c r="CB56" s="84">
        <f ca="1">VLOOKUP($E56,ETL_Price!$B$5:$BA$187,Main!CB$51,0)</f>
        <v>6.8655999999999997</v>
      </c>
      <c r="CC56" s="84">
        <f ca="1">VLOOKUP($E56,ETL_Price!$B$5:$BA$187,Main!CC$51,0)</f>
        <v>105.17</v>
      </c>
    </row>
    <row r="57" spans="2:81">
      <c r="C57" s="84">
        <f>MATCH(E57,Cayman!$B$5:$B$187,0)-1</f>
        <v>6</v>
      </c>
      <c r="E57" s="115">
        <f>IF(ISNUMBER(Equities!$C9),Equities!B9,"")</f>
        <v>43315</v>
      </c>
      <c r="F57" s="128">
        <f ca="1">IF(ISNUMBER(OFFSET(INDIRECT($F$50),Main!$C57,1)),OFFSET(INDIRECT($F$50),Main!$C57,1)/100,"")</f>
        <v>0.19600200000000001</v>
      </c>
      <c r="G57" s="128">
        <f ca="1">IF(ISNUMBER(VLOOKUP(E57,Cayman!$G$6:$H$136,2,0)),VLOOKUP(E57,Cayman!$G$6:$H$136,2,0)/100,"")</f>
        <v>0.1852</v>
      </c>
      <c r="H57" s="116" t="str">
        <f>IF(ISNUMBER(VLOOKUP($E57,ETL_Price!$B$5:$CU$187,H$50,0)),VLOOKUP($E57,ETL_Price!$B$5:$CU$187,H$50,0)/100,"")</f>
        <v/>
      </c>
      <c r="I57" s="116" t="str">
        <f>IF(ISNUMBER(VLOOKUP($E57,ETL_Price!$B$5:$CU$187,I$50,0)),VLOOKUP($E57,ETL_Price!$B$5:$CU$187,I$50,0)/100,"")</f>
        <v/>
      </c>
      <c r="K57" s="84">
        <f ca="1">IF(ISNUMBER(CORREL(ETL_Rtn!$C8:$C67,ETL_Rtn!E8:E67)),CORREL(ETL_Rtn!$C8:$C67,ETL_Rtn!E8:E67),"")</f>
        <v>0.92665680764225022</v>
      </c>
      <c r="L57" s="84">
        <f ca="1">IF(ISNUMBER(CORREL(ETL_Rtn!$C8:$C67,ETL_Rtn!F8:F67)),CORREL(ETL_Rtn!$C8:$C67,ETL_Rtn!F8:F67),"")</f>
        <v>0.49789224992583214</v>
      </c>
      <c r="M57" s="84">
        <f ca="1">IF(ISNUMBER(CORREL(ETL_Rtn!$C8:$C67,ETL_Rtn!G8:G67)),CORREL(ETL_Rtn!$C8:$C67,ETL_Rtn!G8:G67),"")</f>
        <v>0.35021413908577831</v>
      </c>
      <c r="N57" s="84">
        <f ca="1">IF(ISNUMBER(CORREL(ETL_Rtn!$C8:$C67,ETL_Rtn!H8:H67)),CORREL(ETL_Rtn!$C8:$C67,ETL_Rtn!H8:H67),"")</f>
        <v>0.16408037012899798</v>
      </c>
      <c r="O57" s="84">
        <f ca="1">IF(ISNUMBER(CORREL(ETL_Rtn!$C8:$C67,ETL_Rtn!I8:I67)),CORREL(ETL_Rtn!$C8:$C67,ETL_Rtn!I8:I67),"")</f>
        <v>0.38062665109161942</v>
      </c>
      <c r="P57" s="84">
        <f ca="1">IF(ISNUMBER(CORREL(ETL_Rtn!$C8:$C67,ETL_Rtn!J8:J67)),CORREL(ETL_Rtn!$C8:$C67,ETL_Rtn!J8:J67),"")</f>
        <v>4.4211931070809139E-2</v>
      </c>
      <c r="Q57" s="84">
        <f ca="1">IF(ISNUMBER(CORREL(ETL_Rtn!$C8:$C67,ETL_Rtn!K8:K67)),CORREL(ETL_Rtn!$C8:$C67,ETL_Rtn!K8:K67),"")</f>
        <v>0.61157159644106218</v>
      </c>
      <c r="R57" s="84">
        <f ca="1">IF(ISNUMBER(CORREL(ETL_Rtn!$C8:$C67,ETL_Rtn!L8:L67)),CORREL(ETL_Rtn!$C8:$C67,ETL_Rtn!L8:L67),"")</f>
        <v>0.30453079558807988</v>
      </c>
      <c r="S57" s="84">
        <f ca="1">IF(ISNUMBER(CORREL(ETL_Rtn!$C8:$C67,ETL_Rtn!M8:M67)),CORREL(ETL_Rtn!$C8:$C67,ETL_Rtn!M8:M67),"")</f>
        <v>0.55176744801543798</v>
      </c>
      <c r="T57" s="84">
        <f ca="1">IF(ISNUMBER(CORREL(ETL_Rtn!$C8:$C67,ETL_Rtn!N8:N67)),CORREL(ETL_Rtn!$C8:$C67,ETL_Rtn!N8:N67),"")</f>
        <v>2.567098732050159E-2</v>
      </c>
      <c r="U57" s="84">
        <f ca="1">IF(ISNUMBER(CORREL(ETL_Rtn!$C8:$C67,ETL_Rtn!O8:O67)),CORREL(ETL_Rtn!$C8:$C67,ETL_Rtn!O8:O67),"")</f>
        <v>0.47990456797572428</v>
      </c>
      <c r="V57" s="84">
        <f ca="1">IF(ISNUMBER(CORREL(ETL_Rtn!$C8:$C67,ETL_Rtn!P8:P67)),CORREL(ETL_Rtn!$C8:$C67,ETL_Rtn!P8:P67),"")</f>
        <v>-0.25177002156520845</v>
      </c>
      <c r="W57" s="84">
        <f ca="1">IF(ISNUMBER(CORREL(ETL_Rtn!$C8:$C67,ETL_Rtn!Q8:Q67)),CORREL(ETL_Rtn!$C8:$C67,ETL_Rtn!Q8:Q67),"")</f>
        <v>0.83567695644196449</v>
      </c>
      <c r="X57" s="84">
        <f ca="1">IF(ISNUMBER(CORREL(ETL_Rtn!$C8:$C67,ETL_Rtn!R8:R67)),CORREL(ETL_Rtn!$C8:$C67,ETL_Rtn!R8:R67),"")</f>
        <v>0.86584858289876321</v>
      </c>
      <c r="Y57" s="84">
        <f ca="1">IF(ISNUMBER(CORREL(ETL_Rtn!$C8:$C67,ETL_Rtn!S8:S67)),CORREL(ETL_Rtn!$C8:$C67,ETL_Rtn!S8:S67),"")</f>
        <v>0.91524565944501202</v>
      </c>
      <c r="Z57" s="84">
        <f ca="1">IF(ISNUMBER(CORREL(ETL_Rtn!$C8:$C67,ETL_Rtn!T8:T67)),CORREL(ETL_Rtn!$C8:$C67,ETL_Rtn!T8:T67),"")</f>
        <v>0.19176823593438097</v>
      </c>
      <c r="AA57" s="84">
        <f ca="1">IF(ISNUMBER(CORREL(ETL_Rtn!$C8:$C67,ETL_Rtn!U8:U67)),CORREL(ETL_Rtn!$C8:$C67,ETL_Rtn!U8:U67),"")</f>
        <v>-0.14324553844843516</v>
      </c>
      <c r="AB57" s="84">
        <f ca="1">IF(ISNUMBER(CORREL(ETL_Rtn!$C8:$C67,ETL_Rtn!V8:V67)),CORREL(ETL_Rtn!$C8:$C67,ETL_Rtn!V8:V67),"")</f>
        <v>-0.28519899807890547</v>
      </c>
      <c r="AC57" s="84">
        <f ca="1">IF(ISNUMBER(CORREL(ETL_Rtn!$C8:$C67,ETL_Rtn!W8:W67)),CORREL(ETL_Rtn!$C8:$C67,ETL_Rtn!W8:W67),"")</f>
        <v>0.24779743189961584</v>
      </c>
      <c r="AD57" s="84">
        <f ca="1">IF(ISNUMBER(CORREL(ETL_Rtn!$C8:$C67,ETL_Rtn!X8:X67)),CORREL(ETL_Rtn!$C8:$C67,ETL_Rtn!X8:X67),"")</f>
        <v>0.14975427859051951</v>
      </c>
      <c r="AE57" s="84">
        <f ca="1">IF(ISNUMBER(CORREL(ETL_Rtn!$C8:$C67,ETL_Rtn!Y8:Y67)),CORREL(ETL_Rtn!$C8:$C67,ETL_Rtn!Y8:Y67),"")</f>
        <v>8.1051496984350727E-3</v>
      </c>
      <c r="AF57" s="84">
        <f ca="1">IF(ISNUMBER(CORREL(ETL_Rtn!$C8:$C67,ETL_Rtn!Z8:Z67)),CORREL(ETL_Rtn!$C8:$C67,ETL_Rtn!Z8:Z67),"")</f>
        <v>8.5343552641271164E-3</v>
      </c>
      <c r="AG57" s="84">
        <f ca="1">IF(ISNUMBER(CORREL(ETL_Rtn!$C8:$C67,ETL_Rtn!AA8:AA67)),CORREL(ETL_Rtn!$C8:$C67,ETL_Rtn!AA8:AA67),"")</f>
        <v>-0.21596749373503366</v>
      </c>
      <c r="AH57" s="84">
        <f ca="1">IF(ISNUMBER(CORREL(ETL_Rtn!$C8:$C67,ETL_Rtn!AB8:AB67)),CORREL(ETL_Rtn!$C8:$C67,ETL_Rtn!AB8:AB67),"")</f>
        <v>0.24698383432984636</v>
      </c>
      <c r="AI57" s="84">
        <f ca="1">IF(ISNUMBER(CORREL(ETL_Rtn!$C8:$C67,ETL_Rtn!AC8:AC67)),CORREL(ETL_Rtn!$C8:$C67,ETL_Rtn!AC8:AC67),"")</f>
        <v>0.27980038385204392</v>
      </c>
      <c r="AJ57" s="84">
        <f ca="1">IF(ISNUMBER(CORREL(ETL_Rtn!$C8:$C67,ETL_Rtn!AD8:AD67)),CORREL(ETL_Rtn!$C8:$C67,ETL_Rtn!AD8:AD67),"")</f>
        <v>-0.3792381244660718</v>
      </c>
      <c r="AK57" s="84">
        <f ca="1">IF(ISNUMBER(CORREL(ETL_Rtn!$C8:$C67,ETL_Rtn!AE8:AE67)),CORREL(ETL_Rtn!$C8:$C67,ETL_Rtn!AE8:AE67),"")</f>
        <v>-0.50059697474323894</v>
      </c>
      <c r="AL57" s="84">
        <f ca="1">IF(ISNUMBER(CORREL(ETL_Rtn!$C8:$C67,ETL_Rtn!AF8:AF67)),CORREL(ETL_Rtn!$C8:$C67,ETL_Rtn!AF8:AF67),"")</f>
        <v>0.20313296726140129</v>
      </c>
      <c r="AM57" s="84">
        <f ca="1">IF(ISNUMBER(CORREL(ETL_Rtn!$C8:$C67,ETL_Rtn!AG8:AG67)),CORREL(ETL_Rtn!$C8:$C67,ETL_Rtn!AG8:AG67),"")</f>
        <v>0.22415349602481002</v>
      </c>
      <c r="AN57" s="84">
        <f ca="1">IF(ISNUMBER(CORREL(ETL_Rtn!$C8:$C67,ETL_Rtn!AH8:AH67)),CORREL(ETL_Rtn!$C8:$C67,ETL_Rtn!AH8:AH67),"")</f>
        <v>5.7621481670516082E-2</v>
      </c>
      <c r="AO57" s="84">
        <f ca="1">IF(ISNUMBER(CORREL(ETL_Rtn!$C8:$C67,ETL_Rtn!AI8:AI67)),CORREL(ETL_Rtn!$C8:$C67,ETL_Rtn!AI8:AI67),"")</f>
        <v>0.29384468227558147</v>
      </c>
      <c r="AP57" s="84">
        <f ca="1">IF(ISNUMBER(CORREL(ETL_Rtn!$C8:$C67,ETL_Rtn!AJ8:AJ67)),CORREL(ETL_Rtn!$C8:$C67,ETL_Rtn!AJ8:AJ67),"")</f>
        <v>0.25941029068192667</v>
      </c>
      <c r="AQ57" s="84">
        <f ca="1">IF(ISNUMBER(CORREL(ETL_Rtn!$C8:$C67,ETL_Rtn!AK8:AK67)),CORREL(ETL_Rtn!$C8:$C67,ETL_Rtn!AK8:AK67),"")</f>
        <v>0.29936546137089409</v>
      </c>
      <c r="AR57" s="84">
        <f ca="1">IF(ISNUMBER(CORREL(ETL_Rtn!$C8:$C67,ETL_Rtn!AL8:AL67)),CORREL(ETL_Rtn!$C8:$C67,ETL_Rtn!AL8:AL67),"")</f>
        <v>-0.41011201148024973</v>
      </c>
      <c r="AS57" s="84">
        <f ca="1">IF(ISNUMBER(CORREL(ETL_Rtn!$C8:$C67,ETL_Rtn!AM8:AM67)),CORREL(ETL_Rtn!$C8:$C67,ETL_Rtn!AM8:AM67),"")</f>
        <v>0.49122336397249067</v>
      </c>
      <c r="AU57" s="84">
        <f ca="1">VLOOKUP($E57,ETL_Price!$B$5:$BA$187,Main!AU$51,0)</f>
        <v>81.89</v>
      </c>
      <c r="AV57" s="84">
        <f ca="1">VLOOKUP($E57,ETL_Price!$B$5:$BA$187,Main!AV$51,0)</f>
        <v>250.6422</v>
      </c>
      <c r="AW57" s="84">
        <f ca="1">VLOOKUP($E57,ETL_Price!$B$5:$BA$187,Main!AW$51,0)</f>
        <v>244.22190000000001</v>
      </c>
      <c r="AX57" s="84">
        <f ca="1">VLOOKUP($E57,ETL_Price!$B$5:$BA$187,Main!AX$51,0)</f>
        <v>233.15209999999999</v>
      </c>
      <c r="AY57" s="84">
        <f ca="1">VLOOKUP($E57,ETL_Price!$B$5:$BA$187,Main!AY$51,0)</f>
        <v>121.8974</v>
      </c>
      <c r="AZ57" s="84">
        <f ca="1">VLOOKUP($E57,ETL_Price!$B$5:$BA$187,Main!AZ$51,0)</f>
        <v>228.1842</v>
      </c>
      <c r="BA57" s="84">
        <f ca="1">VLOOKUP($E57,ETL_Price!$B$5:$BA$187,Main!BA$51,0)</f>
        <v>254.67</v>
      </c>
      <c r="BB57" s="84">
        <f ca="1">VLOOKUP($E57,ETL_Price!$B$5:$BA$187,Main!BB$51,0)</f>
        <v>209.93</v>
      </c>
      <c r="BC57" s="84">
        <f ca="1">VLOOKUP($E57,ETL_Price!$B$5:$BA$187,Main!BC$51,0)</f>
        <v>257.58</v>
      </c>
      <c r="BD57" s="84">
        <f ca="1">VLOOKUP($E57,ETL_Price!$B$5:$BA$187,Main!BD$51,0)</f>
        <v>65.7</v>
      </c>
      <c r="BE57" s="84">
        <f ca="1">VLOOKUP($E57,ETL_Price!$B$5:$BA$187,Main!BE$51,0)</f>
        <v>269.70999999999998</v>
      </c>
      <c r="BF57" s="84">
        <f ca="1">VLOOKUP($E57,ETL_Price!$B$5:$BA$187,Main!BF$51,0)</f>
        <v>127.56</v>
      </c>
      <c r="BG57" s="84">
        <f ca="1">VLOOKUP($E57,ETL_Price!$B$5:$BA$187,Main!BG$51,0)</f>
        <v>1257.6300000000001</v>
      </c>
      <c r="BH57" s="84">
        <f ca="1">VLOOKUP($E57,ETL_Price!$B$5:$BA$187,Main!BH$51,0)</f>
        <v>1488.58</v>
      </c>
      <c r="BI57" s="84">
        <f ca="1">VLOOKUP($E57,ETL_Price!$B$5:$BA$187,Main!BI$51,0)</f>
        <v>1470.75</v>
      </c>
      <c r="BJ57" s="84">
        <f ca="1">VLOOKUP($E57,ETL_Price!$B$5:$BA$187,Main!BJ$51,0)</f>
        <v>1036.77</v>
      </c>
      <c r="BK57" s="84">
        <f ca="1">VLOOKUP($E57,ETL_Price!$B$5:$BA$187,Main!BK$51,0)</f>
        <v>2386.8000000000002</v>
      </c>
      <c r="BL57" s="84">
        <f ca="1">VLOOKUP($E57,ETL_Price!$B$5:$BA$187,Main!BL$51,0)</f>
        <v>936.5</v>
      </c>
      <c r="BM57" s="84">
        <f ca="1">VLOOKUP($E57,ETL_Price!$B$5:$BA$187,Main!BM$51,0)</f>
        <v>712.39</v>
      </c>
      <c r="BN57" s="84">
        <f ca="1">VLOOKUP($E57,ETL_Price!$B$5:$BA$187,Main!BN$51,0)</f>
        <v>898.49</v>
      </c>
      <c r="BO57" s="84">
        <f ca="1">VLOOKUP($E57,ETL_Price!$B$5:$BA$187,Main!BO$51,0)</f>
        <v>955.32</v>
      </c>
      <c r="BP57" s="84">
        <f ca="1">VLOOKUP($E57,ETL_Price!$B$5:$BA$187,Main!BP$51,0)</f>
        <v>970.56</v>
      </c>
      <c r="BQ57" s="84">
        <f ca="1">VLOOKUP($E57,ETL_Price!$B$5:$BA$187,Main!BQ$51,0)</f>
        <v>1115.5899999999999</v>
      </c>
      <c r="BR57" s="84">
        <f ca="1">VLOOKUP($E57,ETL_Price!$B$5:$BA$187,Main!BR$51,0)</f>
        <v>1096.83</v>
      </c>
      <c r="BS57" s="84">
        <f ca="1">VLOOKUP($E57,ETL_Price!$B$5:$BA$187,Main!BS$51,0)</f>
        <v>927.62</v>
      </c>
      <c r="BT57" s="84">
        <f ca="1">VLOOKUP($E57,ETL_Price!$B$5:$BA$187,Main!BT$51,0)</f>
        <v>11.64</v>
      </c>
      <c r="BU57" s="84">
        <f ca="1">VLOOKUP($E57,ETL_Price!$B$5:$BA$187,Main!BU$51,0)</f>
        <v>17.940000000000001</v>
      </c>
      <c r="BV57" s="84">
        <f ca="1">VLOOKUP($E57,ETL_Price!$B$5:$BA$187,Main!BV$51,0)</f>
        <v>1214.2</v>
      </c>
      <c r="BW57" s="84">
        <f ca="1">VLOOKUP($E57,ETL_Price!$B$5:$BA$187,Main!BW$51,0)</f>
        <v>15.462</v>
      </c>
      <c r="BX57" s="84">
        <f ca="1">VLOOKUP($E57,ETL_Price!$B$5:$BA$187,Main!BX$51,0)</f>
        <v>68.489999999999995</v>
      </c>
      <c r="BY57" s="84">
        <f ca="1">VLOOKUP($E57,ETL_Price!$B$5:$BA$187,Main!BY$51,0)</f>
        <v>2.9487999999999999</v>
      </c>
      <c r="BZ57" s="84">
        <f ca="1">VLOOKUP($E57,ETL_Price!$B$5:$BA$187,Main!BZ$51,0)</f>
        <v>1.9943</v>
      </c>
      <c r="CA57" s="84">
        <f ca="1">VLOOKUP($E57,ETL_Price!$B$5:$BA$187,Main!CA$51,0)</f>
        <v>2.1204999999999998</v>
      </c>
      <c r="CB57" s="84">
        <f ca="1">VLOOKUP($E57,ETL_Price!$B$5:$BA$187,Main!CB$51,0)</f>
        <v>6.8460999999999999</v>
      </c>
      <c r="CC57" s="84">
        <f ca="1">VLOOKUP($E57,ETL_Price!$B$5:$BA$187,Main!CC$51,0)</f>
        <v>105.34</v>
      </c>
    </row>
    <row r="58" spans="2:81">
      <c r="C58" s="84">
        <f>MATCH(E58,Cayman!$B$5:$B$187,0)-1</f>
        <v>7</v>
      </c>
      <c r="E58" s="115">
        <f>IF(ISNUMBER(Equities!$C10),Equities!B10,"")</f>
        <v>43314</v>
      </c>
      <c r="F58" s="128">
        <f ca="1">IF(ISNUMBER(OFFSET(INDIRECT($F$50),Main!$C58,1)),OFFSET(INDIRECT($F$50),Main!$C58,1)/100,"")</f>
        <v>0.19600200000000001</v>
      </c>
      <c r="G58" s="128">
        <f ca="1">IF(ISNUMBER(VLOOKUP(E58,Cayman!$G$6:$H$136,2,0)),VLOOKUP(E58,Cayman!$G$6:$H$136,2,0)/100,"")</f>
        <v>0.1857</v>
      </c>
      <c r="H58" s="116" t="str">
        <f>IF(ISNUMBER(VLOOKUP($E58,ETL_Price!$B$5:$CU$187,H$50,0)),VLOOKUP($E58,ETL_Price!$B$5:$CU$187,H$50,0)/100,"")</f>
        <v/>
      </c>
      <c r="I58" s="116" t="str">
        <f>IF(ISNUMBER(VLOOKUP($E58,ETL_Price!$B$5:$CU$187,I$50,0)),VLOOKUP($E58,ETL_Price!$B$5:$CU$187,I$50,0)/100,"")</f>
        <v/>
      </c>
      <c r="K58" s="84">
        <f ca="1">IF(ISNUMBER(CORREL(ETL_Rtn!$C9:$C68,ETL_Rtn!E9:E68)),CORREL(ETL_Rtn!$C9:$C68,ETL_Rtn!E9:E68),"")</f>
        <v>0.92808783960248797</v>
      </c>
      <c r="L58" s="84">
        <f ca="1">IF(ISNUMBER(CORREL(ETL_Rtn!$C9:$C68,ETL_Rtn!F9:F68)),CORREL(ETL_Rtn!$C9:$C68,ETL_Rtn!F9:F68),"")</f>
        <v>0.49932140615906573</v>
      </c>
      <c r="M58" s="84">
        <f ca="1">IF(ISNUMBER(CORREL(ETL_Rtn!$C9:$C68,ETL_Rtn!G9:G68)),CORREL(ETL_Rtn!$C9:$C68,ETL_Rtn!G9:G68),"")</f>
        <v>0.3632735233029481</v>
      </c>
      <c r="N58" s="84">
        <f ca="1">IF(ISNUMBER(CORREL(ETL_Rtn!$C9:$C68,ETL_Rtn!H9:H68)),CORREL(ETL_Rtn!$C9:$C68,ETL_Rtn!H9:H68),"")</f>
        <v>0.16576775095599169</v>
      </c>
      <c r="O58" s="84">
        <f ca="1">IF(ISNUMBER(CORREL(ETL_Rtn!$C9:$C68,ETL_Rtn!I9:I68)),CORREL(ETL_Rtn!$C9:$C68,ETL_Rtn!I9:I68),"")</f>
        <v>0.39115905371524551</v>
      </c>
      <c r="P58" s="84">
        <f ca="1">IF(ISNUMBER(CORREL(ETL_Rtn!$C9:$C68,ETL_Rtn!J9:J68)),CORREL(ETL_Rtn!$C9:$C68,ETL_Rtn!J9:J68),"")</f>
        <v>6.2757816973907907E-2</v>
      </c>
      <c r="Q58" s="84">
        <f ca="1">IF(ISNUMBER(CORREL(ETL_Rtn!$C9:$C68,ETL_Rtn!K9:K68)),CORREL(ETL_Rtn!$C9:$C68,ETL_Rtn!K9:K68),"")</f>
        <v>0.62333129515353769</v>
      </c>
      <c r="R58" s="84">
        <f ca="1">IF(ISNUMBER(CORREL(ETL_Rtn!$C9:$C68,ETL_Rtn!L9:L68)),CORREL(ETL_Rtn!$C9:$C68,ETL_Rtn!L9:L68),"")</f>
        <v>0.32806960888339309</v>
      </c>
      <c r="S58" s="84">
        <f ca="1">IF(ISNUMBER(CORREL(ETL_Rtn!$C9:$C68,ETL_Rtn!M9:M68)),CORREL(ETL_Rtn!$C9:$C68,ETL_Rtn!M9:M68),"")</f>
        <v>0.557545171038761</v>
      </c>
      <c r="T58" s="84">
        <f ca="1">IF(ISNUMBER(CORREL(ETL_Rtn!$C9:$C68,ETL_Rtn!N9:N68)),CORREL(ETL_Rtn!$C9:$C68,ETL_Rtn!N9:N68),"")</f>
        <v>5.109429334757002E-2</v>
      </c>
      <c r="U58" s="84">
        <f ca="1">IF(ISNUMBER(CORREL(ETL_Rtn!$C9:$C68,ETL_Rtn!O9:O68)),CORREL(ETL_Rtn!$C9:$C68,ETL_Rtn!O9:O68),"")</f>
        <v>0.49268696297806747</v>
      </c>
      <c r="V58" s="84">
        <f ca="1">IF(ISNUMBER(CORREL(ETL_Rtn!$C9:$C68,ETL_Rtn!P9:P68)),CORREL(ETL_Rtn!$C9:$C68,ETL_Rtn!P9:P68),"")</f>
        <v>-0.23767237938921834</v>
      </c>
      <c r="W58" s="84">
        <f ca="1">IF(ISNUMBER(CORREL(ETL_Rtn!$C9:$C68,ETL_Rtn!Q9:Q68)),CORREL(ETL_Rtn!$C9:$C68,ETL_Rtn!Q9:Q68),"")</f>
        <v>0.83406181492139908</v>
      </c>
      <c r="X58" s="84">
        <f ca="1">IF(ISNUMBER(CORREL(ETL_Rtn!$C9:$C68,ETL_Rtn!R9:R68)),CORREL(ETL_Rtn!$C9:$C68,ETL_Rtn!R9:R68),"")</f>
        <v>0.86968452637061611</v>
      </c>
      <c r="Y58" s="84">
        <f ca="1">IF(ISNUMBER(CORREL(ETL_Rtn!$C9:$C68,ETL_Rtn!S9:S68)),CORREL(ETL_Rtn!$C9:$C68,ETL_Rtn!S9:S68),"")</f>
        <v>0.91761910695498639</v>
      </c>
      <c r="Z58" s="84">
        <f ca="1">IF(ISNUMBER(CORREL(ETL_Rtn!$C9:$C68,ETL_Rtn!T9:T68)),CORREL(ETL_Rtn!$C9:$C68,ETL_Rtn!T9:T68),"")</f>
        <v>0.1889975086980418</v>
      </c>
      <c r="AA58" s="84">
        <f ca="1">IF(ISNUMBER(CORREL(ETL_Rtn!$C9:$C68,ETL_Rtn!U9:U68)),CORREL(ETL_Rtn!$C9:$C68,ETL_Rtn!U9:U68),"")</f>
        <v>-0.12593729412948548</v>
      </c>
      <c r="AB58" s="84">
        <f ca="1">IF(ISNUMBER(CORREL(ETL_Rtn!$C9:$C68,ETL_Rtn!V9:V68)),CORREL(ETL_Rtn!$C9:$C68,ETL_Rtn!V9:V68),"")</f>
        <v>-0.29424231429261777</v>
      </c>
      <c r="AC58" s="84">
        <f ca="1">IF(ISNUMBER(CORREL(ETL_Rtn!$C9:$C68,ETL_Rtn!W9:W68)),CORREL(ETL_Rtn!$C9:$C68,ETL_Rtn!W9:W68),"")</f>
        <v>0.27194353732369714</v>
      </c>
      <c r="AD58" s="84">
        <f ca="1">IF(ISNUMBER(CORREL(ETL_Rtn!$C9:$C68,ETL_Rtn!X9:X68)),CORREL(ETL_Rtn!$C9:$C68,ETL_Rtn!X9:X68),"")</f>
        <v>0.14971619571070058</v>
      </c>
      <c r="AE58" s="84">
        <f ca="1">IF(ISNUMBER(CORREL(ETL_Rtn!$C9:$C68,ETL_Rtn!Y9:Y68)),CORREL(ETL_Rtn!$C9:$C68,ETL_Rtn!Y9:Y68),"")</f>
        <v>-1.4968021749383789E-2</v>
      </c>
      <c r="AF58" s="84">
        <f ca="1">IF(ISNUMBER(CORREL(ETL_Rtn!$C9:$C68,ETL_Rtn!Z9:Z68)),CORREL(ETL_Rtn!$C9:$C68,ETL_Rtn!Z9:Z68),"")</f>
        <v>7.7086937333907292E-3</v>
      </c>
      <c r="AG58" s="84">
        <f ca="1">IF(ISNUMBER(CORREL(ETL_Rtn!$C9:$C68,ETL_Rtn!AA9:AA68)),CORREL(ETL_Rtn!$C9:$C68,ETL_Rtn!AA9:AA68),"")</f>
        <v>-0.20427453143381175</v>
      </c>
      <c r="AH58" s="84">
        <f ca="1">IF(ISNUMBER(CORREL(ETL_Rtn!$C9:$C68,ETL_Rtn!AB9:AB68)),CORREL(ETL_Rtn!$C9:$C68,ETL_Rtn!AB9:AB68),"")</f>
        <v>0.24596807568298099</v>
      </c>
      <c r="AI58" s="84">
        <f ca="1">IF(ISNUMBER(CORREL(ETL_Rtn!$C9:$C68,ETL_Rtn!AC9:AC68)),CORREL(ETL_Rtn!$C9:$C68,ETL_Rtn!AC9:AC68),"")</f>
        <v>0.27789922264838579</v>
      </c>
      <c r="AJ58" s="84">
        <f ca="1">IF(ISNUMBER(CORREL(ETL_Rtn!$C9:$C68,ETL_Rtn!AD9:AD68)),CORREL(ETL_Rtn!$C9:$C68,ETL_Rtn!AD9:AD68),"")</f>
        <v>-0.39036343668903251</v>
      </c>
      <c r="AK58" s="84">
        <f ca="1">IF(ISNUMBER(CORREL(ETL_Rtn!$C9:$C68,ETL_Rtn!AE9:AE68)),CORREL(ETL_Rtn!$C9:$C68,ETL_Rtn!AE9:AE68),"")</f>
        <v>-0.51407009041972362</v>
      </c>
      <c r="AL58" s="84">
        <f ca="1">IF(ISNUMBER(CORREL(ETL_Rtn!$C9:$C68,ETL_Rtn!AF9:AF68)),CORREL(ETL_Rtn!$C9:$C68,ETL_Rtn!AF9:AF68),"")</f>
        <v>0.21311117718883427</v>
      </c>
      <c r="AM58" s="84">
        <f ca="1">IF(ISNUMBER(CORREL(ETL_Rtn!$C9:$C68,ETL_Rtn!AG9:AG68)),CORREL(ETL_Rtn!$C9:$C68,ETL_Rtn!AG9:AG68),"")</f>
        <v>0.23207845567784449</v>
      </c>
      <c r="AN58" s="84">
        <f ca="1">IF(ISNUMBER(CORREL(ETL_Rtn!$C9:$C68,ETL_Rtn!AH9:AH68)),CORREL(ETL_Rtn!$C9:$C68,ETL_Rtn!AH9:AH68),"")</f>
        <v>5.0181220334869422E-2</v>
      </c>
      <c r="AO58" s="84">
        <f ca="1">IF(ISNUMBER(CORREL(ETL_Rtn!$C9:$C68,ETL_Rtn!AI9:AI68)),CORREL(ETL_Rtn!$C9:$C68,ETL_Rtn!AI9:AI68),"")</f>
        <v>0.28773281596740574</v>
      </c>
      <c r="AP58" s="84">
        <f ca="1">IF(ISNUMBER(CORREL(ETL_Rtn!$C9:$C68,ETL_Rtn!AJ9:AJ68)),CORREL(ETL_Rtn!$C9:$C68,ETL_Rtn!AJ9:AJ68),"")</f>
        <v>0.25914851581491932</v>
      </c>
      <c r="AQ58" s="84">
        <f ca="1">IF(ISNUMBER(CORREL(ETL_Rtn!$C9:$C68,ETL_Rtn!AK9:AK68)),CORREL(ETL_Rtn!$C9:$C68,ETL_Rtn!AK9:AK68),"")</f>
        <v>0.2896258364860223</v>
      </c>
      <c r="AR58" s="84">
        <f ca="1">IF(ISNUMBER(CORREL(ETL_Rtn!$C9:$C68,ETL_Rtn!AL9:AL68)),CORREL(ETL_Rtn!$C9:$C68,ETL_Rtn!AL9:AL68),"")</f>
        <v>-0.44173013683842322</v>
      </c>
      <c r="AS58" s="84">
        <f ca="1">IF(ISNUMBER(CORREL(ETL_Rtn!$C9:$C68,ETL_Rtn!AM9:AM68)),CORREL(ETL_Rtn!$C9:$C68,ETL_Rtn!AM9:AM68),"")</f>
        <v>0.50921669848170115</v>
      </c>
      <c r="AU58" s="84">
        <f ca="1">VLOOKUP($E58,ETL_Price!$B$5:$BA$187,Main!AU$51,0)</f>
        <v>82.25</v>
      </c>
      <c r="AV58" s="84">
        <f ca="1">VLOOKUP($E58,ETL_Price!$B$5:$BA$187,Main!AV$51,0)</f>
        <v>249.96870000000001</v>
      </c>
      <c r="AW58" s="84">
        <f ca="1">VLOOKUP($E58,ETL_Price!$B$5:$BA$187,Main!AW$51,0)</f>
        <v>243.0077</v>
      </c>
      <c r="AX58" s="84">
        <f ca="1">VLOOKUP($E58,ETL_Price!$B$5:$BA$187,Main!AX$51,0)</f>
        <v>233.46850000000001</v>
      </c>
      <c r="AY58" s="84">
        <f ca="1">VLOOKUP($E58,ETL_Price!$B$5:$BA$187,Main!AY$51,0)</f>
        <v>121.52719999999999</v>
      </c>
      <c r="AZ58" s="84">
        <f ca="1">VLOOKUP($E58,ETL_Price!$B$5:$BA$187,Main!AZ$51,0)</f>
        <v>226.34979999999999</v>
      </c>
      <c r="BA58" s="84">
        <f ca="1">VLOOKUP($E58,ETL_Price!$B$5:$BA$187,Main!BA$51,0)</f>
        <v>253.81</v>
      </c>
      <c r="BB58" s="84">
        <f ca="1">VLOOKUP($E58,ETL_Price!$B$5:$BA$187,Main!BB$51,0)</f>
        <v>208.34</v>
      </c>
      <c r="BC58" s="84">
        <f ca="1">VLOOKUP($E58,ETL_Price!$B$5:$BA$187,Main!BC$51,0)</f>
        <v>257.33999999999997</v>
      </c>
      <c r="BD58" s="84">
        <f ca="1">VLOOKUP($E58,ETL_Price!$B$5:$BA$187,Main!BD$51,0)</f>
        <v>65.180000000000007</v>
      </c>
      <c r="BE58" s="84">
        <f ca="1">VLOOKUP($E58,ETL_Price!$B$5:$BA$187,Main!BE$51,0)</f>
        <v>268.39</v>
      </c>
      <c r="BF58" s="84">
        <f ca="1">VLOOKUP($E58,ETL_Price!$B$5:$BA$187,Main!BF$51,0)</f>
        <v>126.64</v>
      </c>
      <c r="BG58" s="84">
        <f ca="1">VLOOKUP($E58,ETL_Price!$B$5:$BA$187,Main!BG$51,0)</f>
        <v>1272.42</v>
      </c>
      <c r="BH58" s="84">
        <f ca="1">VLOOKUP($E58,ETL_Price!$B$5:$BA$187,Main!BH$51,0)</f>
        <v>1526.16</v>
      </c>
      <c r="BI58" s="84">
        <f ca="1">VLOOKUP($E58,ETL_Price!$B$5:$BA$187,Main!BI$51,0)</f>
        <v>1475.23</v>
      </c>
      <c r="BJ58" s="84">
        <f ca="1">VLOOKUP($E58,ETL_Price!$B$5:$BA$187,Main!BJ$51,0)</f>
        <v>1038.79</v>
      </c>
      <c r="BK58" s="84">
        <f ca="1">VLOOKUP($E58,ETL_Price!$B$5:$BA$187,Main!BK$51,0)</f>
        <v>2377.6999999999998</v>
      </c>
      <c r="BL58" s="84">
        <f ca="1">VLOOKUP($E58,ETL_Price!$B$5:$BA$187,Main!BL$51,0)</f>
        <v>937.57</v>
      </c>
      <c r="BM58" s="84">
        <f ca="1">VLOOKUP($E58,ETL_Price!$B$5:$BA$187,Main!BM$51,0)</f>
        <v>710.81</v>
      </c>
      <c r="BN58" s="84">
        <f ca="1">VLOOKUP($E58,ETL_Price!$B$5:$BA$187,Main!BN$51,0)</f>
        <v>898.02</v>
      </c>
      <c r="BO58" s="84">
        <f ca="1">VLOOKUP($E58,ETL_Price!$B$5:$BA$187,Main!BO$51,0)</f>
        <v>957.24</v>
      </c>
      <c r="BP58" s="84">
        <f ca="1">VLOOKUP($E58,ETL_Price!$B$5:$BA$187,Main!BP$51,0)</f>
        <v>969.96</v>
      </c>
      <c r="BQ58" s="84">
        <f ca="1">VLOOKUP($E58,ETL_Price!$B$5:$BA$187,Main!BQ$51,0)</f>
        <v>1113.8800000000001</v>
      </c>
      <c r="BR58" s="84">
        <f ca="1">VLOOKUP($E58,ETL_Price!$B$5:$BA$187,Main!BR$51,0)</f>
        <v>1096.54</v>
      </c>
      <c r="BS58" s="84">
        <f ca="1">VLOOKUP($E58,ETL_Price!$B$5:$BA$187,Main!BS$51,0)</f>
        <v>928.31</v>
      </c>
      <c r="BT58" s="84">
        <f ca="1">VLOOKUP($E58,ETL_Price!$B$5:$BA$187,Main!BT$51,0)</f>
        <v>12.19</v>
      </c>
      <c r="BU58" s="84">
        <f ca="1">VLOOKUP($E58,ETL_Price!$B$5:$BA$187,Main!BU$51,0)</f>
        <v>18.71</v>
      </c>
      <c r="BV58" s="84">
        <f ca="1">VLOOKUP($E58,ETL_Price!$B$5:$BA$187,Main!BV$51,0)</f>
        <v>1210.5999999999999</v>
      </c>
      <c r="BW58" s="84">
        <f ca="1">VLOOKUP($E58,ETL_Price!$B$5:$BA$187,Main!BW$51,0)</f>
        <v>15.385</v>
      </c>
      <c r="BX58" s="84">
        <f ca="1">VLOOKUP($E58,ETL_Price!$B$5:$BA$187,Main!BX$51,0)</f>
        <v>68.959999999999994</v>
      </c>
      <c r="BY58" s="84">
        <f ca="1">VLOOKUP($E58,ETL_Price!$B$5:$BA$187,Main!BY$51,0)</f>
        <v>2.9859</v>
      </c>
      <c r="BZ58" s="84">
        <f ca="1">VLOOKUP($E58,ETL_Price!$B$5:$BA$187,Main!BZ$51,0)</f>
        <v>1.9995000000000001</v>
      </c>
      <c r="CA58" s="84">
        <f ca="1">VLOOKUP($E58,ETL_Price!$B$5:$BA$187,Main!CA$51,0)</f>
        <v>2.1301000000000001</v>
      </c>
      <c r="CB58" s="84">
        <f ca="1">VLOOKUP($E58,ETL_Price!$B$5:$BA$187,Main!CB$51,0)</f>
        <v>6.8812999999999995</v>
      </c>
      <c r="CC58" s="84">
        <f ca="1">VLOOKUP($E58,ETL_Price!$B$5:$BA$187,Main!CC$51,0)</f>
        <v>105.12</v>
      </c>
    </row>
    <row r="59" spans="2:81">
      <c r="C59" s="84">
        <f>MATCH(E59,Cayman!$B$5:$B$187,0)-1</f>
        <v>8</v>
      </c>
      <c r="E59" s="115">
        <f>IF(ISNUMBER(Equities!$C11),Equities!B11,"")</f>
        <v>43313</v>
      </c>
      <c r="F59" s="128">
        <f ca="1">IF(ISNUMBER(OFFSET(INDIRECT($F$50),Main!$C59,1)),OFFSET(INDIRECT($F$50),Main!$C59,1)/100,"")</f>
        <v>0.19600200000000001</v>
      </c>
      <c r="G59" s="128">
        <f ca="1">IF(ISNUMBER(VLOOKUP(E59,Cayman!$G$6:$H$136,2,0)),VLOOKUP(E59,Cayman!$G$6:$H$136,2,0)/100,"")</f>
        <v>0.18460000000000001</v>
      </c>
      <c r="H59" s="116" t="str">
        <f>IF(ISNUMBER(VLOOKUP($E59,ETL_Price!$B$5:$CU$187,H$50,0)),VLOOKUP($E59,ETL_Price!$B$5:$CU$187,H$50,0)/100,"")</f>
        <v/>
      </c>
      <c r="I59" s="116" t="str">
        <f>IF(ISNUMBER(VLOOKUP($E59,ETL_Price!$B$5:$CU$187,I$50,0)),VLOOKUP($E59,ETL_Price!$B$5:$CU$187,I$50,0)/100,"")</f>
        <v/>
      </c>
      <c r="K59" s="84">
        <f ca="1">IF(ISNUMBER(CORREL(ETL_Rtn!$C10:$C69,ETL_Rtn!E10:E69)),CORREL(ETL_Rtn!$C10:$C69,ETL_Rtn!E10:E69),"")</f>
        <v>0.92605475701022877</v>
      </c>
      <c r="L59" s="84">
        <f ca="1">IF(ISNUMBER(CORREL(ETL_Rtn!$C10:$C69,ETL_Rtn!F10:F69)),CORREL(ETL_Rtn!$C10:$C69,ETL_Rtn!F10:F69),"")</f>
        <v>0.57386595764154402</v>
      </c>
      <c r="M59" s="84">
        <f ca="1">IF(ISNUMBER(CORREL(ETL_Rtn!$C10:$C69,ETL_Rtn!G10:G69)),CORREL(ETL_Rtn!$C10:$C69,ETL_Rtn!G10:G69),"")</f>
        <v>0.37981846472320935</v>
      </c>
      <c r="N59" s="84">
        <f ca="1">IF(ISNUMBER(CORREL(ETL_Rtn!$C10:$C69,ETL_Rtn!H10:H69)),CORREL(ETL_Rtn!$C10:$C69,ETL_Rtn!H10:H69),"")</f>
        <v>0.15034823921973267</v>
      </c>
      <c r="O59" s="84">
        <f ca="1">IF(ISNUMBER(CORREL(ETL_Rtn!$C10:$C69,ETL_Rtn!I10:I69)),CORREL(ETL_Rtn!$C10:$C69,ETL_Rtn!I10:I69),"")</f>
        <v>0.3869053420486438</v>
      </c>
      <c r="P59" s="84">
        <f ca="1">IF(ISNUMBER(CORREL(ETL_Rtn!$C10:$C69,ETL_Rtn!J10:J69)),CORREL(ETL_Rtn!$C10:$C69,ETL_Rtn!J10:J69),"")</f>
        <v>8.055699634285779E-2</v>
      </c>
      <c r="Q59" s="84">
        <f ca="1">IF(ISNUMBER(CORREL(ETL_Rtn!$C10:$C69,ETL_Rtn!K10:K69)),CORREL(ETL_Rtn!$C10:$C69,ETL_Rtn!K10:K69),"")</f>
        <v>0.64697207572034621</v>
      </c>
      <c r="R59" s="84">
        <f ca="1">IF(ISNUMBER(CORREL(ETL_Rtn!$C10:$C69,ETL_Rtn!L10:L69)),CORREL(ETL_Rtn!$C10:$C69,ETL_Rtn!L10:L69),"")</f>
        <v>0.31422234220778938</v>
      </c>
      <c r="S59" s="84">
        <f ca="1">IF(ISNUMBER(CORREL(ETL_Rtn!$C10:$C69,ETL_Rtn!M10:M69)),CORREL(ETL_Rtn!$C10:$C69,ETL_Rtn!M10:M69),"")</f>
        <v>0.55360487588119722</v>
      </c>
      <c r="T59" s="84">
        <f ca="1">IF(ISNUMBER(CORREL(ETL_Rtn!$C10:$C69,ETL_Rtn!N10:N69)),CORREL(ETL_Rtn!$C10:$C69,ETL_Rtn!N10:N69),"")</f>
        <v>4.1133361784878995E-2</v>
      </c>
      <c r="U59" s="84">
        <f ca="1">IF(ISNUMBER(CORREL(ETL_Rtn!$C10:$C69,ETL_Rtn!O10:O69)),CORREL(ETL_Rtn!$C10:$C69,ETL_Rtn!O10:O69),"")</f>
        <v>0.47915037222683343</v>
      </c>
      <c r="V59" s="84">
        <f ca="1">IF(ISNUMBER(CORREL(ETL_Rtn!$C10:$C69,ETL_Rtn!P10:P69)),CORREL(ETL_Rtn!$C10:$C69,ETL_Rtn!P10:P69),"")</f>
        <v>-0.22898202114395291</v>
      </c>
      <c r="W59" s="84">
        <f ca="1">IF(ISNUMBER(CORREL(ETL_Rtn!$C10:$C69,ETL_Rtn!Q10:Q69)),CORREL(ETL_Rtn!$C10:$C69,ETL_Rtn!Q10:Q69),"")</f>
        <v>0.82998030033329251</v>
      </c>
      <c r="X59" s="84">
        <f ca="1">IF(ISNUMBER(CORREL(ETL_Rtn!$C10:$C69,ETL_Rtn!R10:R69)),CORREL(ETL_Rtn!$C10:$C69,ETL_Rtn!R10:R69),"")</f>
        <v>0.86593900209261587</v>
      </c>
      <c r="Y59" s="84">
        <f ca="1">IF(ISNUMBER(CORREL(ETL_Rtn!$C10:$C69,ETL_Rtn!S10:S69)),CORREL(ETL_Rtn!$C10:$C69,ETL_Rtn!S10:S69),"")</f>
        <v>0.91532104300599204</v>
      </c>
      <c r="Z59" s="84">
        <f ca="1">IF(ISNUMBER(CORREL(ETL_Rtn!$C10:$C69,ETL_Rtn!T10:T69)),CORREL(ETL_Rtn!$C10:$C69,ETL_Rtn!T10:T69),"")</f>
        <v>0.22986465540778073</v>
      </c>
      <c r="AA59" s="84">
        <f ca="1">IF(ISNUMBER(CORREL(ETL_Rtn!$C10:$C69,ETL_Rtn!U10:U69)),CORREL(ETL_Rtn!$C10:$C69,ETL_Rtn!U10:U69),"")</f>
        <v>-0.16850293016852216</v>
      </c>
      <c r="AB59" s="84">
        <f ca="1">IF(ISNUMBER(CORREL(ETL_Rtn!$C10:$C69,ETL_Rtn!V10:V69)),CORREL(ETL_Rtn!$C10:$C69,ETL_Rtn!V10:V69),"")</f>
        <v>-0.30315799817275896</v>
      </c>
      <c r="AC59" s="84">
        <f ca="1">IF(ISNUMBER(CORREL(ETL_Rtn!$C10:$C69,ETL_Rtn!W10:W69)),CORREL(ETL_Rtn!$C10:$C69,ETL_Rtn!W10:W69),"")</f>
        <v>0.28353159023146562</v>
      </c>
      <c r="AD59" s="84">
        <f ca="1">IF(ISNUMBER(CORREL(ETL_Rtn!$C10:$C69,ETL_Rtn!X10:X69)),CORREL(ETL_Rtn!$C10:$C69,ETL_Rtn!X10:X69),"")</f>
        <v>0.24728176666343976</v>
      </c>
      <c r="AE59" s="84">
        <f ca="1">IF(ISNUMBER(CORREL(ETL_Rtn!$C10:$C69,ETL_Rtn!Y10:Y69)),CORREL(ETL_Rtn!$C10:$C69,ETL_Rtn!Y10:Y69),"")</f>
        <v>5.4033308807698438E-2</v>
      </c>
      <c r="AF59" s="84">
        <f ca="1">IF(ISNUMBER(CORREL(ETL_Rtn!$C10:$C69,ETL_Rtn!Z10:Z69)),CORREL(ETL_Rtn!$C10:$C69,ETL_Rtn!Z10:Z69),"")</f>
        <v>-2.5890894706482748E-2</v>
      </c>
      <c r="AG59" s="84">
        <f ca="1">IF(ISNUMBER(CORREL(ETL_Rtn!$C10:$C69,ETL_Rtn!AA10:AA69)),CORREL(ETL_Rtn!$C10:$C69,ETL_Rtn!AA10:AA69),"")</f>
        <v>-0.21043186268329689</v>
      </c>
      <c r="AH59" s="84">
        <f ca="1">IF(ISNUMBER(CORREL(ETL_Rtn!$C10:$C69,ETL_Rtn!AB10:AB69)),CORREL(ETL_Rtn!$C10:$C69,ETL_Rtn!AB10:AB69),"")</f>
        <v>0.24702104424641957</v>
      </c>
      <c r="AI59" s="84">
        <f ca="1">IF(ISNUMBER(CORREL(ETL_Rtn!$C10:$C69,ETL_Rtn!AC10:AC69)),CORREL(ETL_Rtn!$C10:$C69,ETL_Rtn!AC10:AC69),"")</f>
        <v>0.28443318685520641</v>
      </c>
      <c r="AJ59" s="84">
        <f ca="1">IF(ISNUMBER(CORREL(ETL_Rtn!$C10:$C69,ETL_Rtn!AD10:AD69)),CORREL(ETL_Rtn!$C10:$C69,ETL_Rtn!AD10:AD69),"")</f>
        <v>-0.4306797710799708</v>
      </c>
      <c r="AK59" s="84">
        <f ca="1">IF(ISNUMBER(CORREL(ETL_Rtn!$C10:$C69,ETL_Rtn!AE10:AE69)),CORREL(ETL_Rtn!$C10:$C69,ETL_Rtn!AE10:AE69),"")</f>
        <v>-0.50917790745276925</v>
      </c>
      <c r="AL59" s="84">
        <f ca="1">IF(ISNUMBER(CORREL(ETL_Rtn!$C10:$C69,ETL_Rtn!AF10:AF69)),CORREL(ETL_Rtn!$C10:$C69,ETL_Rtn!AF10:AF69),"")</f>
        <v>0.21628405749325816</v>
      </c>
      <c r="AM59" s="84">
        <f ca="1">IF(ISNUMBER(CORREL(ETL_Rtn!$C10:$C69,ETL_Rtn!AG10:AG69)),CORREL(ETL_Rtn!$C10:$C69,ETL_Rtn!AG10:AG69),"")</f>
        <v>0.24789436982155663</v>
      </c>
      <c r="AN59" s="84">
        <f ca="1">IF(ISNUMBER(CORREL(ETL_Rtn!$C10:$C69,ETL_Rtn!AH10:AH69)),CORREL(ETL_Rtn!$C10:$C69,ETL_Rtn!AH10:AH69),"")</f>
        <v>8.7290854391647132E-2</v>
      </c>
      <c r="AO59" s="84">
        <f ca="1">IF(ISNUMBER(CORREL(ETL_Rtn!$C10:$C69,ETL_Rtn!AI10:AI69)),CORREL(ETL_Rtn!$C10:$C69,ETL_Rtn!AI10:AI69),"")</f>
        <v>0.25366868282711741</v>
      </c>
      <c r="AP59" s="84">
        <f ca="1">IF(ISNUMBER(CORREL(ETL_Rtn!$C10:$C69,ETL_Rtn!AJ10:AJ69)),CORREL(ETL_Rtn!$C10:$C69,ETL_Rtn!AJ10:AJ69),"")</f>
        <v>0.25604459736905227</v>
      </c>
      <c r="AQ59" s="84">
        <f ca="1">IF(ISNUMBER(CORREL(ETL_Rtn!$C10:$C69,ETL_Rtn!AK10:AK69)),CORREL(ETL_Rtn!$C10:$C69,ETL_Rtn!AK10:AK69),"")</f>
        <v>0.27120094121118482</v>
      </c>
      <c r="AR59" s="84">
        <f ca="1">IF(ISNUMBER(CORREL(ETL_Rtn!$C10:$C69,ETL_Rtn!AL10:AL69)),CORREL(ETL_Rtn!$C10:$C69,ETL_Rtn!AL10:AL69),"")</f>
        <v>-0.42639773806050663</v>
      </c>
      <c r="AS59" s="84">
        <f ca="1">IF(ISNUMBER(CORREL(ETL_Rtn!$C10:$C69,ETL_Rtn!AM10:AM69)),CORREL(ETL_Rtn!$C10:$C69,ETL_Rtn!AM10:AM69),"")</f>
        <v>0.49773735060105517</v>
      </c>
      <c r="AU59" s="84">
        <f ca="1">VLOOKUP($E59,ETL_Price!$B$5:$BA$187,Main!AU$51,0)</f>
        <v>83.92</v>
      </c>
      <c r="AV59" s="84">
        <f ca="1">VLOOKUP($E59,ETL_Price!$B$5:$BA$187,Main!AV$51,0)</f>
        <v>246.97659999999999</v>
      </c>
      <c r="AW59" s="84">
        <f ca="1">VLOOKUP($E59,ETL_Price!$B$5:$BA$187,Main!AW$51,0)</f>
        <v>243.07140000000001</v>
      </c>
      <c r="AX59" s="84">
        <f ca="1">VLOOKUP($E59,ETL_Price!$B$5:$BA$187,Main!AX$51,0)</f>
        <v>235.54480000000001</v>
      </c>
      <c r="AY59" s="84">
        <f ca="1">VLOOKUP($E59,ETL_Price!$B$5:$BA$187,Main!AY$51,0)</f>
        <v>122.3434</v>
      </c>
      <c r="AZ59" s="84">
        <f ca="1">VLOOKUP($E59,ETL_Price!$B$5:$BA$187,Main!AZ$51,0)</f>
        <v>225.804</v>
      </c>
      <c r="BA59" s="84">
        <f ca="1">VLOOKUP($E59,ETL_Price!$B$5:$BA$187,Main!BA$51,0)</f>
        <v>253.56</v>
      </c>
      <c r="BB59" s="84">
        <f ca="1">VLOOKUP($E59,ETL_Price!$B$5:$BA$187,Main!BB$51,0)</f>
        <v>209.72</v>
      </c>
      <c r="BC59" s="84">
        <f ca="1">VLOOKUP($E59,ETL_Price!$B$5:$BA$187,Main!BC$51,0)</f>
        <v>258.87</v>
      </c>
      <c r="BD59" s="84">
        <f ca="1">VLOOKUP($E59,ETL_Price!$B$5:$BA$187,Main!BD$51,0)</f>
        <v>65.53</v>
      </c>
      <c r="BE59" s="84">
        <f ca="1">VLOOKUP($E59,ETL_Price!$B$5:$BA$187,Main!BE$51,0)</f>
        <v>271.98</v>
      </c>
      <c r="BF59" s="84">
        <f ca="1">VLOOKUP($E59,ETL_Price!$B$5:$BA$187,Main!BF$51,0)</f>
        <v>126.66</v>
      </c>
      <c r="BG59" s="84">
        <f ca="1">VLOOKUP($E59,ETL_Price!$B$5:$BA$187,Main!BG$51,0)</f>
        <v>1293.25</v>
      </c>
      <c r="BH59" s="84">
        <f ca="1">VLOOKUP($E59,ETL_Price!$B$5:$BA$187,Main!BH$51,0)</f>
        <v>1560.49</v>
      </c>
      <c r="BI59" s="84">
        <f ca="1">VLOOKUP($E59,ETL_Price!$B$5:$BA$187,Main!BI$51,0)</f>
        <v>1505.09</v>
      </c>
      <c r="BJ59" s="84">
        <f ca="1">VLOOKUP($E59,ETL_Price!$B$5:$BA$187,Main!BJ$51,0)</f>
        <v>1037.1600000000001</v>
      </c>
      <c r="BK59" s="84">
        <f ca="1">VLOOKUP($E59,ETL_Price!$B$5:$BA$187,Main!BK$51,0)</f>
        <v>2385.17</v>
      </c>
      <c r="BL59" s="84">
        <f ca="1">VLOOKUP($E59,ETL_Price!$B$5:$BA$187,Main!BL$51,0)</f>
        <v>938.19</v>
      </c>
      <c r="BM59" s="84">
        <f ca="1">VLOOKUP($E59,ETL_Price!$B$5:$BA$187,Main!BM$51,0)</f>
        <v>711.24</v>
      </c>
      <c r="BN59" s="84">
        <f ca="1">VLOOKUP($E59,ETL_Price!$B$5:$BA$187,Main!BN$51,0)</f>
        <v>895.12</v>
      </c>
      <c r="BO59" s="84">
        <f ca="1">VLOOKUP($E59,ETL_Price!$B$5:$BA$187,Main!BO$51,0)</f>
        <v>955.04</v>
      </c>
      <c r="BP59" s="84">
        <f ca="1">VLOOKUP($E59,ETL_Price!$B$5:$BA$187,Main!BP$51,0)</f>
        <v>971.04</v>
      </c>
      <c r="BQ59" s="84">
        <f ca="1">VLOOKUP($E59,ETL_Price!$B$5:$BA$187,Main!BQ$51,0)</f>
        <v>1114.1300000000001</v>
      </c>
      <c r="BR59" s="84">
        <f ca="1">VLOOKUP($E59,ETL_Price!$B$5:$BA$187,Main!BR$51,0)</f>
        <v>1096.79</v>
      </c>
      <c r="BS59" s="84">
        <f ca="1">VLOOKUP($E59,ETL_Price!$B$5:$BA$187,Main!BS$51,0)</f>
        <v>928.27</v>
      </c>
      <c r="BT59" s="84">
        <f ca="1">VLOOKUP($E59,ETL_Price!$B$5:$BA$187,Main!BT$51,0)</f>
        <v>13.15</v>
      </c>
      <c r="BU59" s="84">
        <f ca="1">VLOOKUP($E59,ETL_Price!$B$5:$BA$187,Main!BU$51,0)</f>
        <v>17.93</v>
      </c>
      <c r="BV59" s="84">
        <f ca="1">VLOOKUP($E59,ETL_Price!$B$5:$BA$187,Main!BV$51,0)</f>
        <v>1217.9000000000001</v>
      </c>
      <c r="BW59" s="84">
        <f ca="1">VLOOKUP($E59,ETL_Price!$B$5:$BA$187,Main!BW$51,0)</f>
        <v>15.452</v>
      </c>
      <c r="BX59" s="84">
        <f ca="1">VLOOKUP($E59,ETL_Price!$B$5:$BA$187,Main!BX$51,0)</f>
        <v>67.66</v>
      </c>
      <c r="BY59" s="84">
        <f ca="1">VLOOKUP($E59,ETL_Price!$B$5:$BA$187,Main!BY$51,0)</f>
        <v>3.0064000000000002</v>
      </c>
      <c r="BZ59" s="84">
        <f ca="1">VLOOKUP($E59,ETL_Price!$B$5:$BA$187,Main!BZ$51,0)</f>
        <v>2.0055000000000001</v>
      </c>
      <c r="CA59" s="84">
        <f ca="1">VLOOKUP($E59,ETL_Price!$B$5:$BA$187,Main!CA$51,0)</f>
        <v>2.1366000000000001</v>
      </c>
      <c r="CB59" s="84">
        <f ca="1">VLOOKUP($E59,ETL_Price!$B$5:$BA$187,Main!CB$51,0)</f>
        <v>6.8243</v>
      </c>
      <c r="CC59" s="84">
        <f ca="1">VLOOKUP($E59,ETL_Price!$B$5:$BA$187,Main!CC$51,0)</f>
        <v>105.66</v>
      </c>
    </row>
    <row r="60" spans="2:81">
      <c r="C60" s="84">
        <f>MATCH(E60,Cayman!$B$5:$B$187,0)-1</f>
        <v>9</v>
      </c>
      <c r="E60" s="115">
        <f>IF(ISNUMBER(Equities!$C12),Equities!B12,"")</f>
        <v>43312</v>
      </c>
      <c r="F60" s="128">
        <f ca="1">IF(ISNUMBER(OFFSET(INDIRECT($F$50),Main!$C60,1)),OFFSET(INDIRECT($F$50),Main!$C60,1)/100,"")</f>
        <v>0.19600200000000001</v>
      </c>
      <c r="G60" s="128">
        <f ca="1">IF(ISNUMBER(VLOOKUP(E60,Cayman!$G$6:$H$136,2,0)),VLOOKUP(E60,Cayman!$G$6:$H$136,2,0)/100,"")</f>
        <v>0.18440000000000001</v>
      </c>
      <c r="H60" s="116" t="str">
        <f>IF(ISNUMBER(VLOOKUP($E60,ETL_Price!$B$5:$CU$187,H$50,0)),VLOOKUP($E60,ETL_Price!$B$5:$CU$187,H$50,0)/100,"")</f>
        <v/>
      </c>
      <c r="I60" s="116" t="str">
        <f>IF(ISNUMBER(VLOOKUP($E60,ETL_Price!$B$5:$CU$187,I$50,0)),VLOOKUP($E60,ETL_Price!$B$5:$CU$187,I$50,0)/100,"")</f>
        <v/>
      </c>
      <c r="K60" s="84">
        <f ca="1">IF(ISNUMBER(CORREL(ETL_Rtn!$C11:$C70,ETL_Rtn!E11:E70)),CORREL(ETL_Rtn!$C11:$C70,ETL_Rtn!E11:E70),"")</f>
        <v>0.92940935508612643</v>
      </c>
      <c r="L60" s="84">
        <f ca="1">IF(ISNUMBER(CORREL(ETL_Rtn!$C11:$C70,ETL_Rtn!F11:F70)),CORREL(ETL_Rtn!$C11:$C70,ETL_Rtn!F11:F70),"")</f>
        <v>0.57953810180014131</v>
      </c>
      <c r="M60" s="84">
        <f ca="1">IF(ISNUMBER(CORREL(ETL_Rtn!$C11:$C70,ETL_Rtn!G11:G70)),CORREL(ETL_Rtn!$C11:$C70,ETL_Rtn!G11:G70),"")</f>
        <v>0.3810572958090036</v>
      </c>
      <c r="N60" s="84">
        <f ca="1">IF(ISNUMBER(CORREL(ETL_Rtn!$C11:$C70,ETL_Rtn!H11:H70)),CORREL(ETL_Rtn!$C11:$C70,ETL_Rtn!H11:H70),"")</f>
        <v>0.16328760936730216</v>
      </c>
      <c r="O60" s="84">
        <f ca="1">IF(ISNUMBER(CORREL(ETL_Rtn!$C11:$C70,ETL_Rtn!I11:I70)),CORREL(ETL_Rtn!$C11:$C70,ETL_Rtn!I11:I70),"")</f>
        <v>0.39141298245018391</v>
      </c>
      <c r="P60" s="84">
        <f ca="1">IF(ISNUMBER(CORREL(ETL_Rtn!$C11:$C70,ETL_Rtn!J11:J70)),CORREL(ETL_Rtn!$C11:$C70,ETL_Rtn!J11:J70),"")</f>
        <v>8.5304278025958621E-2</v>
      </c>
      <c r="Q60" s="84">
        <f ca="1">IF(ISNUMBER(CORREL(ETL_Rtn!$C11:$C70,ETL_Rtn!K11:K70)),CORREL(ETL_Rtn!$C11:$C70,ETL_Rtn!K11:K70),"")</f>
        <v>0.65037479093431994</v>
      </c>
      <c r="R60" s="84">
        <f ca="1">IF(ISNUMBER(CORREL(ETL_Rtn!$C11:$C70,ETL_Rtn!L11:L70)),CORREL(ETL_Rtn!$C11:$C70,ETL_Rtn!L11:L70),"")</f>
        <v>0.31754682399071327</v>
      </c>
      <c r="S60" s="84">
        <f ca="1">IF(ISNUMBER(CORREL(ETL_Rtn!$C11:$C70,ETL_Rtn!M11:M70)),CORREL(ETL_Rtn!$C11:$C70,ETL_Rtn!M11:M70),"")</f>
        <v>0.56338193322502683</v>
      </c>
      <c r="T60" s="84">
        <f ca="1">IF(ISNUMBER(CORREL(ETL_Rtn!$C11:$C70,ETL_Rtn!N11:N70)),CORREL(ETL_Rtn!$C11:$C70,ETL_Rtn!N11:N70),"")</f>
        <v>3.5955575174064718E-2</v>
      </c>
      <c r="U60" s="84">
        <f ca="1">IF(ISNUMBER(CORREL(ETL_Rtn!$C11:$C70,ETL_Rtn!O11:O70)),CORREL(ETL_Rtn!$C11:$C70,ETL_Rtn!O11:O70),"")</f>
        <v>0.48342138256276096</v>
      </c>
      <c r="V60" s="84">
        <f ca="1">IF(ISNUMBER(CORREL(ETL_Rtn!$C11:$C70,ETL_Rtn!P11:P70)),CORREL(ETL_Rtn!$C11:$C70,ETL_Rtn!P11:P70),"")</f>
        <v>-0.24308499101126813</v>
      </c>
      <c r="W60" s="84">
        <f ca="1">IF(ISNUMBER(CORREL(ETL_Rtn!$C11:$C70,ETL_Rtn!Q11:Q70)),CORREL(ETL_Rtn!$C11:$C70,ETL_Rtn!Q11:Q70),"")</f>
        <v>0.83258648194347107</v>
      </c>
      <c r="X60" s="84">
        <f ca="1">IF(ISNUMBER(CORREL(ETL_Rtn!$C11:$C70,ETL_Rtn!R11:R70)),CORREL(ETL_Rtn!$C11:$C70,ETL_Rtn!R11:R70),"")</f>
        <v>0.8658463184609223</v>
      </c>
      <c r="Y60" s="84">
        <f ca="1">IF(ISNUMBER(CORREL(ETL_Rtn!$C11:$C70,ETL_Rtn!S11:S70)),CORREL(ETL_Rtn!$C11:$C70,ETL_Rtn!S11:S70),"")</f>
        <v>0.91906401923291015</v>
      </c>
      <c r="Z60" s="84">
        <f ca="1">IF(ISNUMBER(CORREL(ETL_Rtn!$C11:$C70,ETL_Rtn!T11:T70)),CORREL(ETL_Rtn!$C11:$C70,ETL_Rtn!T11:T70),"")</f>
        <v>0.24134606236011164</v>
      </c>
      <c r="AA60" s="84">
        <f ca="1">IF(ISNUMBER(CORREL(ETL_Rtn!$C11:$C70,ETL_Rtn!U11:U70)),CORREL(ETL_Rtn!$C11:$C70,ETL_Rtn!U11:U70),"")</f>
        <v>-0.1732217798672176</v>
      </c>
      <c r="AB60" s="84">
        <f ca="1">IF(ISNUMBER(CORREL(ETL_Rtn!$C11:$C70,ETL_Rtn!V11:V70)),CORREL(ETL_Rtn!$C11:$C70,ETL_Rtn!V11:V70),"")</f>
        <v>-0.30474997537112336</v>
      </c>
      <c r="AC60" s="84">
        <f ca="1">IF(ISNUMBER(CORREL(ETL_Rtn!$C11:$C70,ETL_Rtn!W11:W70)),CORREL(ETL_Rtn!$C11:$C70,ETL_Rtn!W11:W70),"")</f>
        <v>0.28901612235275714</v>
      </c>
      <c r="AD60" s="84">
        <f ca="1">IF(ISNUMBER(CORREL(ETL_Rtn!$C11:$C70,ETL_Rtn!X11:X70)),CORREL(ETL_Rtn!$C11:$C70,ETL_Rtn!X11:X70),"")</f>
        <v>0.25506505271668878</v>
      </c>
      <c r="AE60" s="84">
        <f ca="1">IF(ISNUMBER(CORREL(ETL_Rtn!$C11:$C70,ETL_Rtn!Y11:Y70)),CORREL(ETL_Rtn!$C11:$C70,ETL_Rtn!Y11:Y70),"")</f>
        <v>3.9536024046521151E-2</v>
      </c>
      <c r="AF60" s="84">
        <f ca="1">IF(ISNUMBER(CORREL(ETL_Rtn!$C11:$C70,ETL_Rtn!Z11:Z70)),CORREL(ETL_Rtn!$C11:$C70,ETL_Rtn!Z11:Z70),"")</f>
        <v>-4.4042365367765991E-2</v>
      </c>
      <c r="AG60" s="84">
        <f ca="1">IF(ISNUMBER(CORREL(ETL_Rtn!$C11:$C70,ETL_Rtn!AA11:AA70)),CORREL(ETL_Rtn!$C11:$C70,ETL_Rtn!AA11:AA70),"")</f>
        <v>-0.20881275636855712</v>
      </c>
      <c r="AH60" s="84">
        <f ca="1">IF(ISNUMBER(CORREL(ETL_Rtn!$C11:$C70,ETL_Rtn!AB11:AB70)),CORREL(ETL_Rtn!$C11:$C70,ETL_Rtn!AB11:AB70),"")</f>
        <v>0.25448925915514847</v>
      </c>
      <c r="AI60" s="84">
        <f ca="1">IF(ISNUMBER(CORREL(ETL_Rtn!$C11:$C70,ETL_Rtn!AC11:AC70)),CORREL(ETL_Rtn!$C11:$C70,ETL_Rtn!AC11:AC70),"")</f>
        <v>0.28633160803211644</v>
      </c>
      <c r="AJ60" s="84">
        <f ca="1">IF(ISNUMBER(CORREL(ETL_Rtn!$C11:$C70,ETL_Rtn!AD11:AD70)),CORREL(ETL_Rtn!$C11:$C70,ETL_Rtn!AD11:AD70),"")</f>
        <v>-0.43480593545217255</v>
      </c>
      <c r="AK60" s="84">
        <f ca="1">IF(ISNUMBER(CORREL(ETL_Rtn!$C11:$C70,ETL_Rtn!AE11:AE70)),CORREL(ETL_Rtn!$C11:$C70,ETL_Rtn!AE11:AE70),"")</f>
        <v>-0.51136364045263238</v>
      </c>
      <c r="AL60" s="84">
        <f ca="1">IF(ISNUMBER(CORREL(ETL_Rtn!$C11:$C70,ETL_Rtn!AF11:AF70)),CORREL(ETL_Rtn!$C11:$C70,ETL_Rtn!AF11:AF70),"")</f>
        <v>0.21756049641592318</v>
      </c>
      <c r="AM60" s="84">
        <f ca="1">IF(ISNUMBER(CORREL(ETL_Rtn!$C11:$C70,ETL_Rtn!AG11:AG70)),CORREL(ETL_Rtn!$C11:$C70,ETL_Rtn!AG11:AG70),"")</f>
        <v>0.25159200875536747</v>
      </c>
      <c r="AN60" s="84">
        <f ca="1">IF(ISNUMBER(CORREL(ETL_Rtn!$C11:$C70,ETL_Rtn!AH11:AH70)),CORREL(ETL_Rtn!$C11:$C70,ETL_Rtn!AH11:AH70),"")</f>
        <v>9.94647939030079E-2</v>
      </c>
      <c r="AO60" s="84">
        <f ca="1">IF(ISNUMBER(CORREL(ETL_Rtn!$C11:$C70,ETL_Rtn!AI11:AI70)),CORREL(ETL_Rtn!$C11:$C70,ETL_Rtn!AI11:AI70),"")</f>
        <v>0.2615540340447351</v>
      </c>
      <c r="AP60" s="84">
        <f ca="1">IF(ISNUMBER(CORREL(ETL_Rtn!$C11:$C70,ETL_Rtn!AJ11:AJ70)),CORREL(ETL_Rtn!$C11:$C70,ETL_Rtn!AJ11:AJ70),"")</f>
        <v>0.26307399755773925</v>
      </c>
      <c r="AQ60" s="84">
        <f ca="1">IF(ISNUMBER(CORREL(ETL_Rtn!$C11:$C70,ETL_Rtn!AK11:AK70)),CORREL(ETL_Rtn!$C11:$C70,ETL_Rtn!AK11:AK70),"")</f>
        <v>0.27878815298226811</v>
      </c>
      <c r="AR60" s="84">
        <f ca="1">IF(ISNUMBER(CORREL(ETL_Rtn!$C11:$C70,ETL_Rtn!AL11:AL70)),CORREL(ETL_Rtn!$C11:$C70,ETL_Rtn!AL11:AL70),"")</f>
        <v>-0.42895245939724708</v>
      </c>
      <c r="AS60" s="84">
        <f ca="1">IF(ISNUMBER(CORREL(ETL_Rtn!$C11:$C70,ETL_Rtn!AM11:AM70)),CORREL(ETL_Rtn!$C11:$C70,ETL_Rtn!AM11:AM70),"")</f>
        <v>0.49206452709160103</v>
      </c>
      <c r="AU60" s="84">
        <f ca="1">VLOOKUP($E60,ETL_Price!$B$5:$BA$187,Main!AU$51,0)</f>
        <v>84.64</v>
      </c>
      <c r="AV60" s="84">
        <f ca="1">VLOOKUP($E60,ETL_Price!$B$5:$BA$187,Main!AV$51,0)</f>
        <v>244.8931</v>
      </c>
      <c r="AW60" s="84">
        <f ca="1">VLOOKUP($E60,ETL_Price!$B$5:$BA$187,Main!AW$51,0)</f>
        <v>242.86439999999999</v>
      </c>
      <c r="AX60" s="84">
        <f ca="1">VLOOKUP($E60,ETL_Price!$B$5:$BA$187,Main!AX$51,0)</f>
        <v>238.26310000000001</v>
      </c>
      <c r="AY60" s="84">
        <f ca="1">VLOOKUP($E60,ETL_Price!$B$5:$BA$187,Main!AY$51,0)</f>
        <v>122.56829999999999</v>
      </c>
      <c r="AZ60" s="84">
        <f ca="1">VLOOKUP($E60,ETL_Price!$B$5:$BA$187,Main!AZ$51,0)</f>
        <v>226.88740000000001</v>
      </c>
      <c r="BA60" s="84">
        <f ca="1">VLOOKUP($E60,ETL_Price!$B$5:$BA$187,Main!BA$51,0)</f>
        <v>254.63</v>
      </c>
      <c r="BB60" s="84">
        <f ca="1">VLOOKUP($E60,ETL_Price!$B$5:$BA$187,Main!BB$51,0)</f>
        <v>209.58</v>
      </c>
      <c r="BC60" s="84">
        <f ca="1">VLOOKUP($E60,ETL_Price!$B$5:$BA$187,Main!BC$51,0)</f>
        <v>260.82</v>
      </c>
      <c r="BD60" s="84">
        <f ca="1">VLOOKUP($E60,ETL_Price!$B$5:$BA$187,Main!BD$51,0)</f>
        <v>65.599999999999994</v>
      </c>
      <c r="BE60" s="84">
        <f ca="1">VLOOKUP($E60,ETL_Price!$B$5:$BA$187,Main!BE$51,0)</f>
        <v>273.26</v>
      </c>
      <c r="BF60" s="84">
        <f ca="1">VLOOKUP($E60,ETL_Price!$B$5:$BA$187,Main!BF$51,0)</f>
        <v>128.05000000000001</v>
      </c>
      <c r="BG60" s="84">
        <f ca="1">VLOOKUP($E60,ETL_Price!$B$5:$BA$187,Main!BG$51,0)</f>
        <v>1302.81</v>
      </c>
      <c r="BH60" s="84">
        <f ca="1">VLOOKUP($E60,ETL_Price!$B$5:$BA$187,Main!BH$51,0)</f>
        <v>1564.9</v>
      </c>
      <c r="BI60" s="84">
        <f ca="1">VLOOKUP($E60,ETL_Price!$B$5:$BA$187,Main!BI$51,0)</f>
        <v>1518.58</v>
      </c>
      <c r="BJ60" s="84">
        <f ca="1">VLOOKUP($E60,ETL_Price!$B$5:$BA$187,Main!BJ$51,0)</f>
        <v>1034.03</v>
      </c>
      <c r="BK60" s="84">
        <f ca="1">VLOOKUP($E60,ETL_Price!$B$5:$BA$187,Main!BK$51,0)</f>
        <v>2388.4299999999998</v>
      </c>
      <c r="BL60" s="84">
        <f ca="1">VLOOKUP($E60,ETL_Price!$B$5:$BA$187,Main!BL$51,0)</f>
        <v>938.97</v>
      </c>
      <c r="BM60" s="84">
        <f ca="1">VLOOKUP($E60,ETL_Price!$B$5:$BA$187,Main!BM$51,0)</f>
        <v>711.37</v>
      </c>
      <c r="BN60" s="84">
        <f ca="1">VLOOKUP($E60,ETL_Price!$B$5:$BA$187,Main!BN$51,0)</f>
        <v>895.91</v>
      </c>
      <c r="BO60" s="84">
        <f ca="1">VLOOKUP($E60,ETL_Price!$B$5:$BA$187,Main!BO$51,0)</f>
        <v>952.67</v>
      </c>
      <c r="BP60" s="84">
        <f ca="1">VLOOKUP($E60,ETL_Price!$B$5:$BA$187,Main!BP$51,0)</f>
        <v>971.64</v>
      </c>
      <c r="BQ60" s="84">
        <f ca="1">VLOOKUP($E60,ETL_Price!$B$5:$BA$187,Main!BQ$51,0)</f>
        <v>1114.52</v>
      </c>
      <c r="BR60" s="84">
        <f ca="1">VLOOKUP($E60,ETL_Price!$B$5:$BA$187,Main!BR$51,0)</f>
        <v>1096.71</v>
      </c>
      <c r="BS60" s="84">
        <f ca="1">VLOOKUP($E60,ETL_Price!$B$5:$BA$187,Main!BS$51,0)</f>
        <v>928.53</v>
      </c>
      <c r="BT60" s="84">
        <f ca="1">VLOOKUP($E60,ETL_Price!$B$5:$BA$187,Main!BT$51,0)</f>
        <v>12.83</v>
      </c>
      <c r="BU60" s="84">
        <f ca="1">VLOOKUP($E60,ETL_Price!$B$5:$BA$187,Main!BU$51,0)</f>
        <v>17.8</v>
      </c>
      <c r="BV60" s="84">
        <f ca="1">VLOOKUP($E60,ETL_Price!$B$5:$BA$187,Main!BV$51,0)</f>
        <v>1223.7</v>
      </c>
      <c r="BW60" s="84">
        <f ca="1">VLOOKUP($E60,ETL_Price!$B$5:$BA$187,Main!BW$51,0)</f>
        <v>15.558999999999999</v>
      </c>
      <c r="BX60" s="84">
        <f ca="1">VLOOKUP($E60,ETL_Price!$B$5:$BA$187,Main!BX$51,0)</f>
        <v>68.760000000000005</v>
      </c>
      <c r="BY60" s="84">
        <f ca="1">VLOOKUP($E60,ETL_Price!$B$5:$BA$187,Main!BY$51,0)</f>
        <v>2.9598</v>
      </c>
      <c r="BZ60" s="84">
        <f ca="1">VLOOKUP($E60,ETL_Price!$B$5:$BA$187,Main!BZ$51,0)</f>
        <v>2.0028999999999999</v>
      </c>
      <c r="CA60" s="84">
        <f ca="1">VLOOKUP($E60,ETL_Price!$B$5:$BA$187,Main!CA$51,0)</f>
        <v>2.1272000000000002</v>
      </c>
      <c r="CB60" s="84">
        <f ca="1">VLOOKUP($E60,ETL_Price!$B$5:$BA$187,Main!CB$51,0)</f>
        <v>6.8052999999999999</v>
      </c>
      <c r="CC60" s="84">
        <f ca="1">VLOOKUP($E60,ETL_Price!$B$5:$BA$187,Main!CC$51,0)</f>
        <v>105.81</v>
      </c>
    </row>
    <row r="61" spans="2:81">
      <c r="C61" s="84">
        <f>MATCH(E61,Cayman!$B$5:$B$187,0)-1</f>
        <v>10</v>
      </c>
      <c r="E61" s="115">
        <f>IF(ISNUMBER(Equities!$C13),Equities!B13,"")</f>
        <v>43311</v>
      </c>
      <c r="F61" s="128">
        <f ca="1">IF(ISNUMBER(OFFSET(INDIRECT($F$50),Main!$C61,1)),OFFSET(INDIRECT($F$50),Main!$C61,1)/100,"")</f>
        <v>0.19600200000000001</v>
      </c>
      <c r="G61" s="128">
        <f ca="1">IF(ISNUMBER(VLOOKUP(E61,Cayman!$G$6:$H$136,2,0)),VLOOKUP(E61,Cayman!$G$6:$H$136,2,0)/100,"")</f>
        <v>0.18429999999999999</v>
      </c>
      <c r="H61" s="116" t="str">
        <f>IF(ISNUMBER(VLOOKUP($E61,ETL_Price!$B$5:$CU$187,H$50,0)),VLOOKUP($E61,ETL_Price!$B$5:$CU$187,H$50,0)/100,"")</f>
        <v/>
      </c>
      <c r="I61" s="116" t="str">
        <f>IF(ISNUMBER(VLOOKUP($E61,ETL_Price!$B$5:$CU$187,I$50,0)),VLOOKUP($E61,ETL_Price!$B$5:$CU$187,I$50,0)/100,"")</f>
        <v/>
      </c>
      <c r="K61" s="84">
        <f ca="1">IF(ISNUMBER(CORREL(ETL_Rtn!$C12:$C71,ETL_Rtn!E12:E71)),CORREL(ETL_Rtn!$C12:$C71,ETL_Rtn!E12:E71),"")</f>
        <v>0.93121495772756568</v>
      </c>
      <c r="L61" s="84">
        <f ca="1">IF(ISNUMBER(CORREL(ETL_Rtn!$C12:$C71,ETL_Rtn!F12:F71)),CORREL(ETL_Rtn!$C12:$C71,ETL_Rtn!F12:F71),"")</f>
        <v>0.58544199347790116</v>
      </c>
      <c r="M61" s="84">
        <f ca="1">IF(ISNUMBER(CORREL(ETL_Rtn!$C12:$C71,ETL_Rtn!G12:G71)),CORREL(ETL_Rtn!$C12:$C71,ETL_Rtn!G12:G71),"")</f>
        <v>0.3739836517823073</v>
      </c>
      <c r="N61" s="84">
        <f ca="1">IF(ISNUMBER(CORREL(ETL_Rtn!$C12:$C71,ETL_Rtn!H12:H71)),CORREL(ETL_Rtn!$C12:$C71,ETL_Rtn!H12:H71),"")</f>
        <v>0.15963563457105417</v>
      </c>
      <c r="O61" s="84">
        <f ca="1">IF(ISNUMBER(CORREL(ETL_Rtn!$C12:$C71,ETL_Rtn!I12:I71)),CORREL(ETL_Rtn!$C12:$C71,ETL_Rtn!I12:I71),"")</f>
        <v>0.38953357146084816</v>
      </c>
      <c r="P61" s="84">
        <f ca="1">IF(ISNUMBER(CORREL(ETL_Rtn!$C12:$C71,ETL_Rtn!J12:J71)),CORREL(ETL_Rtn!$C12:$C71,ETL_Rtn!J12:J71),"")</f>
        <v>6.7580478658451945E-2</v>
      </c>
      <c r="Q61" s="84">
        <f ca="1">IF(ISNUMBER(CORREL(ETL_Rtn!$C12:$C71,ETL_Rtn!K12:K71)),CORREL(ETL_Rtn!$C12:$C71,ETL_Rtn!K12:K71),"")</f>
        <v>0.63766497738170591</v>
      </c>
      <c r="R61" s="84">
        <f ca="1">IF(ISNUMBER(CORREL(ETL_Rtn!$C12:$C71,ETL_Rtn!L12:L71)),CORREL(ETL_Rtn!$C12:$C71,ETL_Rtn!L12:L71),"")</f>
        <v>0.34965832623635995</v>
      </c>
      <c r="S61" s="84">
        <f ca="1">IF(ISNUMBER(CORREL(ETL_Rtn!$C12:$C71,ETL_Rtn!M12:M71)),CORREL(ETL_Rtn!$C12:$C71,ETL_Rtn!M12:M71),"")</f>
        <v>0.60178367263620436</v>
      </c>
      <c r="T61" s="84">
        <f ca="1">IF(ISNUMBER(CORREL(ETL_Rtn!$C12:$C71,ETL_Rtn!N12:N71)),CORREL(ETL_Rtn!$C12:$C71,ETL_Rtn!N12:N71),"")</f>
        <v>4.5845769503100936E-3</v>
      </c>
      <c r="U61" s="84">
        <f ca="1">IF(ISNUMBER(CORREL(ETL_Rtn!$C12:$C71,ETL_Rtn!O12:O71)),CORREL(ETL_Rtn!$C12:$C71,ETL_Rtn!O12:O71),"")</f>
        <v>0.48409508345745184</v>
      </c>
      <c r="V61" s="84">
        <f ca="1">IF(ISNUMBER(CORREL(ETL_Rtn!$C12:$C71,ETL_Rtn!P12:P71)),CORREL(ETL_Rtn!$C12:$C71,ETL_Rtn!P12:P71),"")</f>
        <v>-0.26353570564178558</v>
      </c>
      <c r="W61" s="84">
        <f ca="1">IF(ISNUMBER(CORREL(ETL_Rtn!$C12:$C71,ETL_Rtn!Q12:Q71)),CORREL(ETL_Rtn!$C12:$C71,ETL_Rtn!Q12:Q71),"")</f>
        <v>0.82953737651803705</v>
      </c>
      <c r="X61" s="84">
        <f ca="1">IF(ISNUMBER(CORREL(ETL_Rtn!$C12:$C71,ETL_Rtn!R12:R71)),CORREL(ETL_Rtn!$C12:$C71,ETL_Rtn!R12:R71),"")</f>
        <v>0.86524734460775887</v>
      </c>
      <c r="Y61" s="84">
        <f ca="1">IF(ISNUMBER(CORREL(ETL_Rtn!$C12:$C71,ETL_Rtn!S12:S71)),CORREL(ETL_Rtn!$C12:$C71,ETL_Rtn!S12:S71),"")</f>
        <v>0.92146654194391187</v>
      </c>
      <c r="Z61" s="84">
        <f ca="1">IF(ISNUMBER(CORREL(ETL_Rtn!$C12:$C71,ETL_Rtn!T12:T71)),CORREL(ETL_Rtn!$C12:$C71,ETL_Rtn!T12:T71),"")</f>
        <v>0.25355138421651424</v>
      </c>
      <c r="AA61" s="84">
        <f ca="1">IF(ISNUMBER(CORREL(ETL_Rtn!$C12:$C71,ETL_Rtn!U12:U71)),CORREL(ETL_Rtn!$C12:$C71,ETL_Rtn!U12:U71),"")</f>
        <v>-0.18987628168644288</v>
      </c>
      <c r="AB61" s="84">
        <f ca="1">IF(ISNUMBER(CORREL(ETL_Rtn!$C12:$C71,ETL_Rtn!V12:V71)),CORREL(ETL_Rtn!$C12:$C71,ETL_Rtn!V12:V71),"")</f>
        <v>-0.32310226733655506</v>
      </c>
      <c r="AC61" s="84">
        <f ca="1">IF(ISNUMBER(CORREL(ETL_Rtn!$C12:$C71,ETL_Rtn!W12:W71)),CORREL(ETL_Rtn!$C12:$C71,ETL_Rtn!W12:W71),"")</f>
        <v>0.25300147673897938</v>
      </c>
      <c r="AD61" s="84">
        <f ca="1">IF(ISNUMBER(CORREL(ETL_Rtn!$C12:$C71,ETL_Rtn!X12:X71)),CORREL(ETL_Rtn!$C12:$C71,ETL_Rtn!X12:X71),"")</f>
        <v>0.24018011802441197</v>
      </c>
      <c r="AE61" s="84">
        <f ca="1">IF(ISNUMBER(CORREL(ETL_Rtn!$C12:$C71,ETL_Rtn!Y12:Y71)),CORREL(ETL_Rtn!$C12:$C71,ETL_Rtn!Y12:Y71),"")</f>
        <v>1.4118464107750923E-2</v>
      </c>
      <c r="AF61" s="84">
        <f ca="1">IF(ISNUMBER(CORREL(ETL_Rtn!$C12:$C71,ETL_Rtn!Z12:Z71)),CORREL(ETL_Rtn!$C12:$C71,ETL_Rtn!Z12:Z71),"")</f>
        <v>-6.1670354608126698E-2</v>
      </c>
      <c r="AG61" s="84">
        <f ca="1">IF(ISNUMBER(CORREL(ETL_Rtn!$C12:$C71,ETL_Rtn!AA12:AA71)),CORREL(ETL_Rtn!$C12:$C71,ETL_Rtn!AA12:AA71),"")</f>
        <v>-0.19833425170229324</v>
      </c>
      <c r="AH61" s="84">
        <f ca="1">IF(ISNUMBER(CORREL(ETL_Rtn!$C12:$C71,ETL_Rtn!AB12:AB71)),CORREL(ETL_Rtn!$C12:$C71,ETL_Rtn!AB12:AB71),"")</f>
        <v>0.2466563900131547</v>
      </c>
      <c r="AI61" s="84">
        <f ca="1">IF(ISNUMBER(CORREL(ETL_Rtn!$C12:$C71,ETL_Rtn!AC12:AC71)),CORREL(ETL_Rtn!$C12:$C71,ETL_Rtn!AC12:AC71),"")</f>
        <v>0.29420360624101421</v>
      </c>
      <c r="AJ61" s="84">
        <f ca="1">IF(ISNUMBER(CORREL(ETL_Rtn!$C12:$C71,ETL_Rtn!AD12:AD71)),CORREL(ETL_Rtn!$C12:$C71,ETL_Rtn!AD12:AD71),"")</f>
        <v>-0.46200751285996755</v>
      </c>
      <c r="AK61" s="84">
        <f ca="1">IF(ISNUMBER(CORREL(ETL_Rtn!$C12:$C71,ETL_Rtn!AE12:AE71)),CORREL(ETL_Rtn!$C12:$C71,ETL_Rtn!AE12:AE71),"")</f>
        <v>-0.52887144001932995</v>
      </c>
      <c r="AL61" s="84">
        <f ca="1">IF(ISNUMBER(CORREL(ETL_Rtn!$C12:$C71,ETL_Rtn!AF12:AF71)),CORREL(ETL_Rtn!$C12:$C71,ETL_Rtn!AF12:AF71),"")</f>
        <v>0.22968535314397226</v>
      </c>
      <c r="AM61" s="84">
        <f ca="1">IF(ISNUMBER(CORREL(ETL_Rtn!$C12:$C71,ETL_Rtn!AG12:AG71)),CORREL(ETL_Rtn!$C12:$C71,ETL_Rtn!AG12:AG71),"")</f>
        <v>0.25339263997721356</v>
      </c>
      <c r="AN61" s="84">
        <f ca="1">IF(ISNUMBER(CORREL(ETL_Rtn!$C12:$C71,ETL_Rtn!AH12:AH71)),CORREL(ETL_Rtn!$C12:$C71,ETL_Rtn!AH12:AH71),"")</f>
        <v>5.79727198813677E-2</v>
      </c>
      <c r="AO61" s="84">
        <f ca="1">IF(ISNUMBER(CORREL(ETL_Rtn!$C12:$C71,ETL_Rtn!AI12:AI71)),CORREL(ETL_Rtn!$C12:$C71,ETL_Rtn!AI12:AI71),"")</f>
        <v>0.26721031343293372</v>
      </c>
      <c r="AP61" s="84">
        <f ca="1">IF(ISNUMBER(CORREL(ETL_Rtn!$C12:$C71,ETL_Rtn!AJ12:AJ71)),CORREL(ETL_Rtn!$C12:$C71,ETL_Rtn!AJ12:AJ71),"")</f>
        <v>0.25348870689797731</v>
      </c>
      <c r="AQ61" s="84">
        <f ca="1">IF(ISNUMBER(CORREL(ETL_Rtn!$C12:$C71,ETL_Rtn!AK12:AK71)),CORREL(ETL_Rtn!$C12:$C71,ETL_Rtn!AK12:AK71),"")</f>
        <v>0.27018383914201483</v>
      </c>
      <c r="AR61" s="84">
        <f ca="1">IF(ISNUMBER(CORREL(ETL_Rtn!$C12:$C71,ETL_Rtn!AL12:AL71)),CORREL(ETL_Rtn!$C12:$C71,ETL_Rtn!AL12:AL71),"")</f>
        <v>-0.45328278380600723</v>
      </c>
      <c r="AS61" s="84">
        <f ca="1">IF(ISNUMBER(CORREL(ETL_Rtn!$C12:$C71,ETL_Rtn!AM12:AM71)),CORREL(ETL_Rtn!$C12:$C71,ETL_Rtn!AM12:AM71),"")</f>
        <v>0.50538560618646911</v>
      </c>
      <c r="AU61" s="84">
        <f ca="1">VLOOKUP($E61,ETL_Price!$B$5:$BA$187,Main!AU$51,0)</f>
        <v>85.25</v>
      </c>
      <c r="AV61" s="84">
        <f ca="1">VLOOKUP($E61,ETL_Price!$B$5:$BA$187,Main!AV$51,0)</f>
        <v>244.541</v>
      </c>
      <c r="AW61" s="84">
        <f ca="1">VLOOKUP($E61,ETL_Price!$B$5:$BA$187,Main!AW$51,0)</f>
        <v>241.42779999999999</v>
      </c>
      <c r="AX61" s="84">
        <f ca="1">VLOOKUP($E61,ETL_Price!$B$5:$BA$187,Main!AX$51,0)</f>
        <v>237.96440000000001</v>
      </c>
      <c r="AY61" s="84">
        <f ca="1">VLOOKUP($E61,ETL_Price!$B$5:$BA$187,Main!AY$51,0)</f>
        <v>123.0043</v>
      </c>
      <c r="AZ61" s="84">
        <f ca="1">VLOOKUP($E61,ETL_Price!$B$5:$BA$187,Main!AZ$51,0)</f>
        <v>226.74969999999999</v>
      </c>
      <c r="BA61" s="84">
        <f ca="1">VLOOKUP($E61,ETL_Price!$B$5:$BA$187,Main!BA$51,0)</f>
        <v>254.26</v>
      </c>
      <c r="BB61" s="84">
        <f ca="1">VLOOKUP($E61,ETL_Price!$B$5:$BA$187,Main!BB$51,0)</f>
        <v>207.42</v>
      </c>
      <c r="BC61" s="84">
        <f ca="1">VLOOKUP($E61,ETL_Price!$B$5:$BA$187,Main!BC$51,0)</f>
        <v>258.62</v>
      </c>
      <c r="BD61" s="84">
        <f ca="1">VLOOKUP($E61,ETL_Price!$B$5:$BA$187,Main!BD$51,0)</f>
        <v>66.02</v>
      </c>
      <c r="BE61" s="84">
        <f ca="1">VLOOKUP($E61,ETL_Price!$B$5:$BA$187,Main!BE$51,0)</f>
        <v>271.76</v>
      </c>
      <c r="BF61" s="84">
        <f ca="1">VLOOKUP($E61,ETL_Price!$B$5:$BA$187,Main!BF$51,0)</f>
        <v>127.32</v>
      </c>
      <c r="BG61" s="84">
        <f ca="1">VLOOKUP($E61,ETL_Price!$B$5:$BA$187,Main!BG$51,0)</f>
        <v>1312.25</v>
      </c>
      <c r="BH61" s="84">
        <f ca="1">VLOOKUP($E61,ETL_Price!$B$5:$BA$187,Main!BH$51,0)</f>
        <v>1597.84</v>
      </c>
      <c r="BI61" s="84">
        <f ca="1">VLOOKUP($E61,ETL_Price!$B$5:$BA$187,Main!BI$51,0)</f>
        <v>1528.01</v>
      </c>
      <c r="BJ61" s="84">
        <f ca="1">VLOOKUP($E61,ETL_Price!$B$5:$BA$187,Main!BJ$51,0)</f>
        <v>1034.19</v>
      </c>
      <c r="BK61" s="84">
        <f ca="1">VLOOKUP($E61,ETL_Price!$B$5:$BA$187,Main!BK$51,0)</f>
        <v>2392.15</v>
      </c>
      <c r="BL61" s="84">
        <f ca="1">VLOOKUP($E61,ETL_Price!$B$5:$BA$187,Main!BL$51,0)</f>
        <v>938.51</v>
      </c>
      <c r="BM61" s="84">
        <f ca="1">VLOOKUP($E61,ETL_Price!$B$5:$BA$187,Main!BM$51,0)</f>
        <v>712.99</v>
      </c>
      <c r="BN61" s="84">
        <f ca="1">VLOOKUP($E61,ETL_Price!$B$5:$BA$187,Main!BN$51,0)</f>
        <v>897.13</v>
      </c>
      <c r="BO61" s="84">
        <f ca="1">VLOOKUP($E61,ETL_Price!$B$5:$BA$187,Main!BO$51,0)</f>
        <v>954.05</v>
      </c>
      <c r="BP61" s="84">
        <f ca="1">VLOOKUP($E61,ETL_Price!$B$5:$BA$187,Main!BP$51,0)</f>
        <v>971.13</v>
      </c>
      <c r="BQ61" s="84">
        <f ca="1">VLOOKUP($E61,ETL_Price!$B$5:$BA$187,Main!BQ$51,0)</f>
        <v>1113.28</v>
      </c>
      <c r="BR61" s="84">
        <f ca="1">VLOOKUP($E61,ETL_Price!$B$5:$BA$187,Main!BR$51,0)</f>
        <v>1096.72</v>
      </c>
      <c r="BS61" s="84">
        <f ca="1">VLOOKUP($E61,ETL_Price!$B$5:$BA$187,Main!BS$51,0)</f>
        <v>927.76</v>
      </c>
      <c r="BT61" s="84">
        <f ca="1">VLOOKUP($E61,ETL_Price!$B$5:$BA$187,Main!BT$51,0)</f>
        <v>14.26</v>
      </c>
      <c r="BU61" s="84">
        <f ca="1">VLOOKUP($E61,ETL_Price!$B$5:$BA$187,Main!BU$51,0)</f>
        <v>18.399999999999999</v>
      </c>
      <c r="BV61" s="84">
        <f ca="1">VLOOKUP($E61,ETL_Price!$B$5:$BA$187,Main!BV$51,0)</f>
        <v>1221.3</v>
      </c>
      <c r="BW61" s="84">
        <f ca="1">VLOOKUP($E61,ETL_Price!$B$5:$BA$187,Main!BW$51,0)</f>
        <v>15.537000000000001</v>
      </c>
      <c r="BX61" s="84">
        <f ca="1">VLOOKUP($E61,ETL_Price!$B$5:$BA$187,Main!BX$51,0)</f>
        <v>70.13</v>
      </c>
      <c r="BY61" s="84">
        <f ca="1">VLOOKUP($E61,ETL_Price!$B$5:$BA$187,Main!BY$51,0)</f>
        <v>2.9727999999999999</v>
      </c>
      <c r="BZ61" s="84">
        <f ca="1">VLOOKUP($E61,ETL_Price!$B$5:$BA$187,Main!BZ$51,0)</f>
        <v>2.0150000000000001</v>
      </c>
      <c r="CA61" s="84">
        <f ca="1">VLOOKUP($E61,ETL_Price!$B$5:$BA$187,Main!CA$51,0)</f>
        <v>2.1324000000000001</v>
      </c>
      <c r="CB61" s="84">
        <f ca="1">VLOOKUP($E61,ETL_Price!$B$5:$BA$187,Main!CB$51,0)</f>
        <v>6.8266</v>
      </c>
      <c r="CC61" s="84">
        <f ca="1">VLOOKUP($E61,ETL_Price!$B$5:$BA$187,Main!CC$51,0)</f>
        <v>105.61</v>
      </c>
    </row>
    <row r="62" spans="2:81">
      <c r="C62" s="84">
        <f>MATCH(E62,Cayman!$B$5:$B$187,0)-1</f>
        <v>13</v>
      </c>
      <c r="E62" s="115">
        <f>IF(ISNUMBER(Equities!$C14),Equities!B14,"")</f>
        <v>43308</v>
      </c>
      <c r="F62" s="128">
        <f ca="1">IF(ISNUMBER(OFFSET(INDIRECT($F$50),Main!$C62,1)),OFFSET(INDIRECT($F$50),Main!$C62,1)/100,"")</f>
        <v>0.19600200000000001</v>
      </c>
      <c r="G62" s="128">
        <f ca="1">IF(ISNUMBER(VLOOKUP(E62,Cayman!$G$6:$H$136,2,0)),VLOOKUP(E62,Cayman!$G$6:$H$136,2,0)/100,"")</f>
        <v>0.184</v>
      </c>
      <c r="H62" s="116" t="str">
        <f>IF(ISNUMBER(VLOOKUP($E62,ETL_Price!$B$5:$CU$187,H$50,0)),VLOOKUP($E62,ETL_Price!$B$5:$CU$187,H$50,0)/100,"")</f>
        <v/>
      </c>
      <c r="I62" s="116" t="str">
        <f>IF(ISNUMBER(VLOOKUP($E62,ETL_Price!$B$5:$CU$187,I$50,0)),VLOOKUP($E62,ETL_Price!$B$5:$CU$187,I$50,0)/100,"")</f>
        <v/>
      </c>
      <c r="K62" s="84">
        <f ca="1">IF(ISNUMBER(CORREL(ETL_Rtn!$C13:$C72,ETL_Rtn!E13:E72)),CORREL(ETL_Rtn!$C13:$C72,ETL_Rtn!E13:E72),"")</f>
        <v>0.9324923244878095</v>
      </c>
      <c r="L62" s="84">
        <f ca="1">IF(ISNUMBER(CORREL(ETL_Rtn!$C13:$C72,ETL_Rtn!F13:F72)),CORREL(ETL_Rtn!$C13:$C72,ETL_Rtn!F13:F72),"")</f>
        <v>0.57385648327467853</v>
      </c>
      <c r="M62" s="84">
        <f ca="1">IF(ISNUMBER(CORREL(ETL_Rtn!$C13:$C72,ETL_Rtn!G13:G72)),CORREL(ETL_Rtn!$C13:$C72,ETL_Rtn!G13:G72),"")</f>
        <v>0.36758872276386167</v>
      </c>
      <c r="N62" s="84">
        <f ca="1">IF(ISNUMBER(CORREL(ETL_Rtn!$C13:$C72,ETL_Rtn!H13:H72)),CORREL(ETL_Rtn!$C13:$C72,ETL_Rtn!H13:H72),"")</f>
        <v>0.18029932607477811</v>
      </c>
      <c r="O62" s="84">
        <f ca="1">IF(ISNUMBER(CORREL(ETL_Rtn!$C13:$C72,ETL_Rtn!I13:I72)),CORREL(ETL_Rtn!$C13:$C72,ETL_Rtn!I13:I72),"")</f>
        <v>0.4102989156182002</v>
      </c>
      <c r="P62" s="84">
        <f ca="1">IF(ISNUMBER(CORREL(ETL_Rtn!$C13:$C72,ETL_Rtn!J13:J72)),CORREL(ETL_Rtn!$C13:$C72,ETL_Rtn!J13:J72),"")</f>
        <v>5.1307017346478655E-2</v>
      </c>
      <c r="Q62" s="84">
        <f ca="1">IF(ISNUMBER(CORREL(ETL_Rtn!$C13:$C72,ETL_Rtn!K13:K72)),CORREL(ETL_Rtn!$C13:$C72,ETL_Rtn!K13:K72),"")</f>
        <v>0.63214885083683625</v>
      </c>
      <c r="R62" s="84">
        <f ca="1">IF(ISNUMBER(CORREL(ETL_Rtn!$C13:$C72,ETL_Rtn!L13:L72)),CORREL(ETL_Rtn!$C13:$C72,ETL_Rtn!L13:L72),"")</f>
        <v>0.35419155088220788</v>
      </c>
      <c r="S62" s="84">
        <f ca="1">IF(ISNUMBER(CORREL(ETL_Rtn!$C13:$C72,ETL_Rtn!M13:M72)),CORREL(ETL_Rtn!$C13:$C72,ETL_Rtn!M13:M72),"")</f>
        <v>0.60045140892494497</v>
      </c>
      <c r="T62" s="84">
        <f ca="1">IF(ISNUMBER(CORREL(ETL_Rtn!$C13:$C72,ETL_Rtn!N13:N72)),CORREL(ETL_Rtn!$C13:$C72,ETL_Rtn!N13:N72),"")</f>
        <v>3.8029530132512208E-2</v>
      </c>
      <c r="U62" s="84">
        <f ca="1">IF(ISNUMBER(CORREL(ETL_Rtn!$C13:$C72,ETL_Rtn!O13:O72)),CORREL(ETL_Rtn!$C13:$C72,ETL_Rtn!O13:O72),"")</f>
        <v>0.48639647710785366</v>
      </c>
      <c r="V62" s="84">
        <f ca="1">IF(ISNUMBER(CORREL(ETL_Rtn!$C13:$C72,ETL_Rtn!P13:P72)),CORREL(ETL_Rtn!$C13:$C72,ETL_Rtn!P13:P72),"")</f>
        <v>-0.28981996173985386</v>
      </c>
      <c r="W62" s="84">
        <f ca="1">IF(ISNUMBER(CORREL(ETL_Rtn!$C13:$C72,ETL_Rtn!Q13:Q72)),CORREL(ETL_Rtn!$C13:$C72,ETL_Rtn!Q13:Q72),"")</f>
        <v>0.82941942042968775</v>
      </c>
      <c r="X62" s="84">
        <f ca="1">IF(ISNUMBER(CORREL(ETL_Rtn!$C13:$C72,ETL_Rtn!R13:R72)),CORREL(ETL_Rtn!$C13:$C72,ETL_Rtn!R13:R72),"")</f>
        <v>0.86924348642957672</v>
      </c>
      <c r="Y62" s="84">
        <f ca="1">IF(ISNUMBER(CORREL(ETL_Rtn!$C13:$C72,ETL_Rtn!S13:S72)),CORREL(ETL_Rtn!$C13:$C72,ETL_Rtn!S13:S72),"")</f>
        <v>0.92245108521390351</v>
      </c>
      <c r="Z62" s="84">
        <f ca="1">IF(ISNUMBER(CORREL(ETL_Rtn!$C13:$C72,ETL_Rtn!T13:T72)),CORREL(ETL_Rtn!$C13:$C72,ETL_Rtn!T13:T72),"")</f>
        <v>0.21766383880349943</v>
      </c>
      <c r="AA62" s="84">
        <f ca="1">IF(ISNUMBER(CORREL(ETL_Rtn!$C13:$C72,ETL_Rtn!U13:U72)),CORREL(ETL_Rtn!$C13:$C72,ETL_Rtn!U13:U72),"")</f>
        <v>-0.13870871257117512</v>
      </c>
      <c r="AB62" s="84">
        <f ca="1">IF(ISNUMBER(CORREL(ETL_Rtn!$C13:$C72,ETL_Rtn!V13:V72)),CORREL(ETL_Rtn!$C13:$C72,ETL_Rtn!V13:V72),"")</f>
        <v>-0.29572198532467076</v>
      </c>
      <c r="AC62" s="84">
        <f ca="1">IF(ISNUMBER(CORREL(ETL_Rtn!$C13:$C72,ETL_Rtn!W13:W72)),CORREL(ETL_Rtn!$C13:$C72,ETL_Rtn!W13:W72),"")</f>
        <v>0.22814413071619835</v>
      </c>
      <c r="AD62" s="84">
        <f ca="1">IF(ISNUMBER(CORREL(ETL_Rtn!$C13:$C72,ETL_Rtn!X13:X72)),CORREL(ETL_Rtn!$C13:$C72,ETL_Rtn!X13:X72),"")</f>
        <v>0.23470293994812738</v>
      </c>
      <c r="AE62" s="84">
        <f ca="1">IF(ISNUMBER(CORREL(ETL_Rtn!$C13:$C72,ETL_Rtn!Y13:Y72)),CORREL(ETL_Rtn!$C13:$C72,ETL_Rtn!Y13:Y72),"")</f>
        <v>3.5643091850163884E-3</v>
      </c>
      <c r="AF62" s="84">
        <f ca="1">IF(ISNUMBER(CORREL(ETL_Rtn!$C13:$C72,ETL_Rtn!Z13:Z72)),CORREL(ETL_Rtn!$C13:$C72,ETL_Rtn!Z13:Z72),"")</f>
        <v>3.8309211452171106E-3</v>
      </c>
      <c r="AG62" s="84">
        <f ca="1">IF(ISNUMBER(CORREL(ETL_Rtn!$C13:$C72,ETL_Rtn!AA13:AA72)),CORREL(ETL_Rtn!$C13:$C72,ETL_Rtn!AA13:AA72),"")</f>
        <v>-0.2172823331834062</v>
      </c>
      <c r="AH62" s="84">
        <f ca="1">IF(ISNUMBER(CORREL(ETL_Rtn!$C13:$C72,ETL_Rtn!AB13:AB72)),CORREL(ETL_Rtn!$C13:$C72,ETL_Rtn!AB13:AB72),"")</f>
        <v>0.29089169676279181</v>
      </c>
      <c r="AI62" s="84">
        <f ca="1">IF(ISNUMBER(CORREL(ETL_Rtn!$C13:$C72,ETL_Rtn!AC13:AC72)),CORREL(ETL_Rtn!$C13:$C72,ETL_Rtn!AC13:AC72),"")</f>
        <v>0.31579126741564412</v>
      </c>
      <c r="AJ62" s="84">
        <f ca="1">IF(ISNUMBER(CORREL(ETL_Rtn!$C13:$C72,ETL_Rtn!AD13:AD72)),CORREL(ETL_Rtn!$C13:$C72,ETL_Rtn!AD13:AD72),"")</f>
        <v>-0.44232233656663822</v>
      </c>
      <c r="AK62" s="84">
        <f ca="1">IF(ISNUMBER(CORREL(ETL_Rtn!$C13:$C72,ETL_Rtn!AE13:AE72)),CORREL(ETL_Rtn!$C13:$C72,ETL_Rtn!AE13:AE72),"")</f>
        <v>-0.51136794526032936</v>
      </c>
      <c r="AL62" s="84">
        <f ca="1">IF(ISNUMBER(CORREL(ETL_Rtn!$C13:$C72,ETL_Rtn!AF13:AF72)),CORREL(ETL_Rtn!$C13:$C72,ETL_Rtn!AF13:AF72),"")</f>
        <v>0.23238758717943633</v>
      </c>
      <c r="AM62" s="84">
        <f ca="1">IF(ISNUMBER(CORREL(ETL_Rtn!$C13:$C72,ETL_Rtn!AG13:AG72)),CORREL(ETL_Rtn!$C13:$C72,ETL_Rtn!AG13:AG72),"")</f>
        <v>0.27099485920607247</v>
      </c>
      <c r="AN62" s="84">
        <f ca="1">IF(ISNUMBER(CORREL(ETL_Rtn!$C13:$C72,ETL_Rtn!AH13:AH72)),CORREL(ETL_Rtn!$C13:$C72,ETL_Rtn!AH13:AH72),"")</f>
        <v>0.10145777267955511</v>
      </c>
      <c r="AO62" s="84">
        <f ca="1">IF(ISNUMBER(CORREL(ETL_Rtn!$C13:$C72,ETL_Rtn!AI13:AI72)),CORREL(ETL_Rtn!$C13:$C72,ETL_Rtn!AI13:AI72),"")</f>
        <v>0.27980607864095547</v>
      </c>
      <c r="AP62" s="84">
        <f ca="1">IF(ISNUMBER(CORREL(ETL_Rtn!$C13:$C72,ETL_Rtn!AJ13:AJ72)),CORREL(ETL_Rtn!$C13:$C72,ETL_Rtn!AJ13:AJ72),"")</f>
        <v>0.28093221898932874</v>
      </c>
      <c r="AQ62" s="84">
        <f ca="1">IF(ISNUMBER(CORREL(ETL_Rtn!$C13:$C72,ETL_Rtn!AK13:AK72)),CORREL(ETL_Rtn!$C13:$C72,ETL_Rtn!AK13:AK72),"")</f>
        <v>0.29276874310476386</v>
      </c>
      <c r="AR62" s="84">
        <f ca="1">IF(ISNUMBER(CORREL(ETL_Rtn!$C13:$C72,ETL_Rtn!AL13:AL72)),CORREL(ETL_Rtn!$C13:$C72,ETL_Rtn!AL13:AL72),"")</f>
        <v>-0.45777188236209365</v>
      </c>
      <c r="AS62" s="84">
        <f ca="1">IF(ISNUMBER(CORREL(ETL_Rtn!$C13:$C72,ETL_Rtn!AM13:AM72)),CORREL(ETL_Rtn!$C13:$C72,ETL_Rtn!AM13:AM72),"")</f>
        <v>0.49941138185970529</v>
      </c>
      <c r="AU62" s="84">
        <f ca="1">VLOOKUP($E62,ETL_Price!$B$5:$BA$187,Main!AU$51,0)</f>
        <v>86.22</v>
      </c>
      <c r="AV62" s="84">
        <f ca="1">VLOOKUP($E62,ETL_Price!$B$5:$BA$187,Main!AV$51,0)</f>
        <v>248.7595</v>
      </c>
      <c r="AW62" s="84">
        <f ca="1">VLOOKUP($E62,ETL_Price!$B$5:$BA$187,Main!AW$51,0)</f>
        <v>241.55279999999999</v>
      </c>
      <c r="AX62" s="84">
        <f ca="1">VLOOKUP($E62,ETL_Price!$B$5:$BA$187,Main!AX$51,0)</f>
        <v>236.3835</v>
      </c>
      <c r="AY62" s="84">
        <f ca="1">VLOOKUP($E62,ETL_Price!$B$5:$BA$187,Main!AY$51,0)</f>
        <v>122.69459999999999</v>
      </c>
      <c r="AZ62" s="84">
        <f ca="1">VLOOKUP($E62,ETL_Price!$B$5:$BA$187,Main!AZ$51,0)</f>
        <v>226.9556</v>
      </c>
      <c r="BA62" s="84">
        <f ca="1">VLOOKUP($E62,ETL_Price!$B$5:$BA$187,Main!BA$51,0)</f>
        <v>255.53</v>
      </c>
      <c r="BB62" s="84">
        <f ca="1">VLOOKUP($E62,ETL_Price!$B$5:$BA$187,Main!BB$51,0)</f>
        <v>207.5</v>
      </c>
      <c r="BC62" s="84">
        <f ca="1">VLOOKUP($E62,ETL_Price!$B$5:$BA$187,Main!BC$51,0)</f>
        <v>260.13</v>
      </c>
      <c r="BD62" s="84">
        <f ca="1">VLOOKUP($E62,ETL_Price!$B$5:$BA$187,Main!BD$51,0)</f>
        <v>65.27</v>
      </c>
      <c r="BE62" s="84">
        <f ca="1">VLOOKUP($E62,ETL_Price!$B$5:$BA$187,Main!BE$51,0)</f>
        <v>272.26</v>
      </c>
      <c r="BF62" s="84">
        <f ca="1">VLOOKUP($E62,ETL_Price!$B$5:$BA$187,Main!BF$51,0)</f>
        <v>127.94</v>
      </c>
      <c r="BG62" s="84">
        <f ca="1">VLOOKUP($E62,ETL_Price!$B$5:$BA$187,Main!BG$51,0)</f>
        <v>1328.17</v>
      </c>
      <c r="BH62" s="84">
        <f ca="1">VLOOKUP($E62,ETL_Price!$B$5:$BA$187,Main!BH$51,0)</f>
        <v>1615.78</v>
      </c>
      <c r="BI62" s="84">
        <f ca="1">VLOOKUP($E62,ETL_Price!$B$5:$BA$187,Main!BI$51,0)</f>
        <v>1545.35</v>
      </c>
      <c r="BJ62" s="84">
        <f ca="1">VLOOKUP($E62,ETL_Price!$B$5:$BA$187,Main!BJ$51,0)</f>
        <v>1038.6600000000001</v>
      </c>
      <c r="BK62" s="84">
        <f ca="1">VLOOKUP($E62,ETL_Price!$B$5:$BA$187,Main!BK$51,0)</f>
        <v>2378.12</v>
      </c>
      <c r="BL62" s="84">
        <f ca="1">VLOOKUP($E62,ETL_Price!$B$5:$BA$187,Main!BL$51,0)</f>
        <v>936.31</v>
      </c>
      <c r="BM62" s="84">
        <f ca="1">VLOOKUP($E62,ETL_Price!$B$5:$BA$187,Main!BM$51,0)</f>
        <v>713.53</v>
      </c>
      <c r="BN62" s="84">
        <f ca="1">VLOOKUP($E62,ETL_Price!$B$5:$BA$187,Main!BN$51,0)</f>
        <v>898.44</v>
      </c>
      <c r="BO62" s="84">
        <f ca="1">VLOOKUP($E62,ETL_Price!$B$5:$BA$187,Main!BO$51,0)</f>
        <v>955.55</v>
      </c>
      <c r="BP62" s="84">
        <f ca="1">VLOOKUP($E62,ETL_Price!$B$5:$BA$187,Main!BP$51,0)</f>
        <v>970.16</v>
      </c>
      <c r="BQ62" s="84">
        <f ca="1">VLOOKUP($E62,ETL_Price!$B$5:$BA$187,Main!BQ$51,0)</f>
        <v>1113.0899999999999</v>
      </c>
      <c r="BR62" s="84">
        <f ca="1">VLOOKUP($E62,ETL_Price!$B$5:$BA$187,Main!BR$51,0)</f>
        <v>1096.05</v>
      </c>
      <c r="BS62" s="84">
        <f ca="1">VLOOKUP($E62,ETL_Price!$B$5:$BA$187,Main!BS$51,0)</f>
        <v>927.74</v>
      </c>
      <c r="BT62" s="84">
        <f ca="1">VLOOKUP($E62,ETL_Price!$B$5:$BA$187,Main!BT$51,0)</f>
        <v>13.03</v>
      </c>
      <c r="BU62" s="84">
        <f ca="1">VLOOKUP($E62,ETL_Price!$B$5:$BA$187,Main!BU$51,0)</f>
        <v>17.899999999999999</v>
      </c>
      <c r="BV62" s="84">
        <f ca="1">VLOOKUP($E62,ETL_Price!$B$5:$BA$187,Main!BV$51,0)</f>
        <v>1223</v>
      </c>
      <c r="BW62" s="84">
        <f ca="1">VLOOKUP($E62,ETL_Price!$B$5:$BA$187,Main!BW$51,0)</f>
        <v>15.436</v>
      </c>
      <c r="BX62" s="84">
        <f ca="1">VLOOKUP($E62,ETL_Price!$B$5:$BA$187,Main!BX$51,0)</f>
        <v>68.69</v>
      </c>
      <c r="BY62" s="84">
        <f ca="1">VLOOKUP($E62,ETL_Price!$B$5:$BA$187,Main!BY$51,0)</f>
        <v>2.9542000000000002</v>
      </c>
      <c r="BZ62" s="84">
        <f ca="1">VLOOKUP($E62,ETL_Price!$B$5:$BA$187,Main!BZ$51,0)</f>
        <v>2.0070000000000001</v>
      </c>
      <c r="CA62" s="84">
        <f ca="1">VLOOKUP($E62,ETL_Price!$B$5:$BA$187,Main!CA$51,0)</f>
        <v>2.1265000000000001</v>
      </c>
      <c r="CB62" s="84">
        <f ca="1">VLOOKUP($E62,ETL_Price!$B$5:$BA$187,Main!CB$51,0)</f>
        <v>6.8178000000000001</v>
      </c>
      <c r="CC62" s="84">
        <f ca="1">VLOOKUP($E62,ETL_Price!$B$5:$BA$187,Main!CC$51,0)</f>
        <v>105.63</v>
      </c>
    </row>
    <row r="63" spans="2:81">
      <c r="C63" s="84">
        <f>MATCH(E63,Cayman!$B$5:$B$187,0)-1</f>
        <v>14</v>
      </c>
      <c r="E63" s="115">
        <f>IF(ISNUMBER(Equities!$C15),Equities!B15,"")</f>
        <v>43307</v>
      </c>
      <c r="F63" s="128">
        <f ca="1">IF(ISNUMBER(OFFSET(INDIRECT($F$50),Main!$C63,1)),OFFSET(INDIRECT($F$50),Main!$C63,1)/100,"")</f>
        <v>0.19553300000000001</v>
      </c>
      <c r="G63" s="128">
        <f ca="1">IF(ISNUMBER(VLOOKUP(E63,Cayman!$G$6:$H$136,2,0)),VLOOKUP(E63,Cayman!$G$6:$H$136,2,0)/100,"")</f>
        <v>0.18410000000000001</v>
      </c>
      <c r="H63" s="116" t="str">
        <f>IF(ISNUMBER(VLOOKUP($E63,ETL_Price!$B$5:$CU$187,H$50,0)),VLOOKUP($E63,ETL_Price!$B$5:$CU$187,H$50,0)/100,"")</f>
        <v/>
      </c>
      <c r="I63" s="116" t="str">
        <f>IF(ISNUMBER(VLOOKUP($E63,ETL_Price!$B$5:$CU$187,I$50,0)),VLOOKUP($E63,ETL_Price!$B$5:$CU$187,I$50,0)/100,"")</f>
        <v/>
      </c>
      <c r="K63" s="84">
        <f ca="1">IF(ISNUMBER(CORREL(ETL_Rtn!$C14:$C73,ETL_Rtn!E14:E73)),CORREL(ETL_Rtn!$C14:$C73,ETL_Rtn!E14:E73),"")</f>
        <v>0.93258788967187833</v>
      </c>
      <c r="L63" s="84">
        <f ca="1">IF(ISNUMBER(CORREL(ETL_Rtn!$C14:$C73,ETL_Rtn!F14:F73)),CORREL(ETL_Rtn!$C14:$C73,ETL_Rtn!F14:F73),"")</f>
        <v>0.56064683339927923</v>
      </c>
      <c r="M63" s="84">
        <f ca="1">IF(ISNUMBER(CORREL(ETL_Rtn!$C14:$C73,ETL_Rtn!G14:G73)),CORREL(ETL_Rtn!$C14:$C73,ETL_Rtn!G14:G73),"")</f>
        <v>0.36017007291376224</v>
      </c>
      <c r="N63" s="84">
        <f ca="1">IF(ISNUMBER(CORREL(ETL_Rtn!$C14:$C73,ETL_Rtn!H14:H73)),CORREL(ETL_Rtn!$C14:$C73,ETL_Rtn!H14:H73),"")</f>
        <v>0.17890919802374555</v>
      </c>
      <c r="O63" s="84">
        <f ca="1">IF(ISNUMBER(CORREL(ETL_Rtn!$C14:$C73,ETL_Rtn!I14:I73)),CORREL(ETL_Rtn!$C14:$C73,ETL_Rtn!I14:I73),"")</f>
        <v>0.41471183895970304</v>
      </c>
      <c r="P63" s="84">
        <f ca="1">IF(ISNUMBER(CORREL(ETL_Rtn!$C14:$C73,ETL_Rtn!J14:J73)),CORREL(ETL_Rtn!$C14:$C73,ETL_Rtn!J14:J73),"")</f>
        <v>5.5342639519874032E-2</v>
      </c>
      <c r="Q63" s="84">
        <f ca="1">IF(ISNUMBER(CORREL(ETL_Rtn!$C14:$C73,ETL_Rtn!K14:K73)),CORREL(ETL_Rtn!$C14:$C73,ETL_Rtn!K14:K73),"")</f>
        <v>0.61822111084279641</v>
      </c>
      <c r="R63" s="84">
        <f ca="1">IF(ISNUMBER(CORREL(ETL_Rtn!$C14:$C73,ETL_Rtn!L14:L73)),CORREL(ETL_Rtn!$C14:$C73,ETL_Rtn!L14:L73),"")</f>
        <v>0.34800032852397172</v>
      </c>
      <c r="S63" s="84">
        <f ca="1">IF(ISNUMBER(CORREL(ETL_Rtn!$C14:$C73,ETL_Rtn!M14:M73)),CORREL(ETL_Rtn!$C14:$C73,ETL_Rtn!M14:M73),"")</f>
        <v>0.59791368663526245</v>
      </c>
      <c r="T63" s="84">
        <f ca="1">IF(ISNUMBER(CORREL(ETL_Rtn!$C14:$C73,ETL_Rtn!N14:N73)),CORREL(ETL_Rtn!$C14:$C73,ETL_Rtn!N14:N73),"")</f>
        <v>6.147513815719971E-2</v>
      </c>
      <c r="U63" s="84">
        <f ca="1">IF(ISNUMBER(CORREL(ETL_Rtn!$C14:$C73,ETL_Rtn!O14:O73)),CORREL(ETL_Rtn!$C14:$C73,ETL_Rtn!O14:O73),"")</f>
        <v>0.48607196303820277</v>
      </c>
      <c r="V63" s="84">
        <f ca="1">IF(ISNUMBER(CORREL(ETL_Rtn!$C14:$C73,ETL_Rtn!P14:P73)),CORREL(ETL_Rtn!$C14:$C73,ETL_Rtn!P14:P73),"")</f>
        <v>-0.29005828293262131</v>
      </c>
      <c r="W63" s="84">
        <f ca="1">IF(ISNUMBER(CORREL(ETL_Rtn!$C14:$C73,ETL_Rtn!Q14:Q73)),CORREL(ETL_Rtn!$C14:$C73,ETL_Rtn!Q14:Q73),"")</f>
        <v>0.83003396898872772</v>
      </c>
      <c r="X63" s="84">
        <f ca="1">IF(ISNUMBER(CORREL(ETL_Rtn!$C14:$C73,ETL_Rtn!R14:R73)),CORREL(ETL_Rtn!$C14:$C73,ETL_Rtn!R14:R73),"")</f>
        <v>0.87545080192191649</v>
      </c>
      <c r="Y63" s="84">
        <f ca="1">IF(ISNUMBER(CORREL(ETL_Rtn!$C14:$C73,ETL_Rtn!S14:S73)),CORREL(ETL_Rtn!$C14:$C73,ETL_Rtn!S14:S73),"")</f>
        <v>0.92234371742449506</v>
      </c>
      <c r="Z63" s="84">
        <f ca="1">IF(ISNUMBER(CORREL(ETL_Rtn!$C14:$C73,ETL_Rtn!T14:T73)),CORREL(ETL_Rtn!$C14:$C73,ETL_Rtn!T14:T73),"")</f>
        <v>0.20136341405924846</v>
      </c>
      <c r="AA63" s="84">
        <f ca="1">IF(ISNUMBER(CORREL(ETL_Rtn!$C14:$C73,ETL_Rtn!U14:U73)),CORREL(ETL_Rtn!$C14:$C73,ETL_Rtn!U14:U73),"")</f>
        <v>-0.12857428996071552</v>
      </c>
      <c r="AB63" s="84">
        <f ca="1">IF(ISNUMBER(CORREL(ETL_Rtn!$C14:$C73,ETL_Rtn!V14:V73)),CORREL(ETL_Rtn!$C14:$C73,ETL_Rtn!V14:V73),"")</f>
        <v>-0.29349052653320007</v>
      </c>
      <c r="AC63" s="84">
        <f ca="1">IF(ISNUMBER(CORREL(ETL_Rtn!$C14:$C73,ETL_Rtn!W14:W73)),CORREL(ETL_Rtn!$C14:$C73,ETL_Rtn!W14:W73),"")</f>
        <v>0.25698444347087251</v>
      </c>
      <c r="AD63" s="84">
        <f ca="1">IF(ISNUMBER(CORREL(ETL_Rtn!$C14:$C73,ETL_Rtn!X14:X73)),CORREL(ETL_Rtn!$C14:$C73,ETL_Rtn!X14:X73),"")</f>
        <v>0.2232793195838208</v>
      </c>
      <c r="AE63" s="84">
        <f ca="1">IF(ISNUMBER(CORREL(ETL_Rtn!$C14:$C73,ETL_Rtn!Y14:Y73)),CORREL(ETL_Rtn!$C14:$C73,ETL_Rtn!Y14:Y73),"")</f>
        <v>-9.2369684349673745E-3</v>
      </c>
      <c r="AF63" s="84">
        <f ca="1">IF(ISNUMBER(CORREL(ETL_Rtn!$C14:$C73,ETL_Rtn!Z14:Z73)),CORREL(ETL_Rtn!$C14:$C73,ETL_Rtn!Z14:Z73),"")</f>
        <v>6.9665307962663474E-3</v>
      </c>
      <c r="AG63" s="84">
        <f ca="1">IF(ISNUMBER(CORREL(ETL_Rtn!$C14:$C73,ETL_Rtn!AA14:AA73)),CORREL(ETL_Rtn!$C14:$C73,ETL_Rtn!AA14:AA73),"")</f>
        <v>-0.21100246377041373</v>
      </c>
      <c r="AH63" s="84">
        <f ca="1">IF(ISNUMBER(CORREL(ETL_Rtn!$C14:$C73,ETL_Rtn!AB14:AB73)),CORREL(ETL_Rtn!$C14:$C73,ETL_Rtn!AB14:AB73),"")</f>
        <v>0.27974398968829572</v>
      </c>
      <c r="AI63" s="84">
        <f ca="1">IF(ISNUMBER(CORREL(ETL_Rtn!$C14:$C73,ETL_Rtn!AC14:AC73)),CORREL(ETL_Rtn!$C14:$C73,ETL_Rtn!AC14:AC73),"")</f>
        <v>0.31538381639391361</v>
      </c>
      <c r="AJ63" s="84">
        <f ca="1">IF(ISNUMBER(CORREL(ETL_Rtn!$C14:$C73,ETL_Rtn!AD14:AD73)),CORREL(ETL_Rtn!$C14:$C73,ETL_Rtn!AD14:AD73),"")</f>
        <v>-0.43496874249151551</v>
      </c>
      <c r="AK63" s="84">
        <f ca="1">IF(ISNUMBER(CORREL(ETL_Rtn!$C14:$C73,ETL_Rtn!AE14:AE73)),CORREL(ETL_Rtn!$C14:$C73,ETL_Rtn!AE14:AE73),"")</f>
        <v>-0.50848049943280915</v>
      </c>
      <c r="AL63" s="84">
        <f ca="1">IF(ISNUMBER(CORREL(ETL_Rtn!$C14:$C73,ETL_Rtn!AF14:AF73)),CORREL(ETL_Rtn!$C14:$C73,ETL_Rtn!AF14:AF73),"")</f>
        <v>0.23088863755087558</v>
      </c>
      <c r="AM63" s="84">
        <f ca="1">IF(ISNUMBER(CORREL(ETL_Rtn!$C14:$C73,ETL_Rtn!AG14:AG73)),CORREL(ETL_Rtn!$C14:$C73,ETL_Rtn!AG14:AG73),"")</f>
        <v>0.2718699144009607</v>
      </c>
      <c r="AN63" s="84">
        <f ca="1">IF(ISNUMBER(CORREL(ETL_Rtn!$C14:$C73,ETL_Rtn!AH14:AH73)),CORREL(ETL_Rtn!$C14:$C73,ETL_Rtn!AH14:AH73),"")</f>
        <v>9.455422729522979E-2</v>
      </c>
      <c r="AO63" s="84">
        <f ca="1">IF(ISNUMBER(CORREL(ETL_Rtn!$C14:$C73,ETL_Rtn!AI14:AI73)),CORREL(ETL_Rtn!$C14:$C73,ETL_Rtn!AI14:AI73),"")</f>
        <v>0.275726141539614</v>
      </c>
      <c r="AP63" s="84">
        <f ca="1">IF(ISNUMBER(CORREL(ETL_Rtn!$C14:$C73,ETL_Rtn!AJ14:AJ73)),CORREL(ETL_Rtn!$C14:$C73,ETL_Rtn!AJ14:AJ73),"")</f>
        <v>0.28000065009401676</v>
      </c>
      <c r="AQ63" s="84">
        <f ca="1">IF(ISNUMBER(CORREL(ETL_Rtn!$C14:$C73,ETL_Rtn!AK14:AK73)),CORREL(ETL_Rtn!$C14:$C73,ETL_Rtn!AK14:AK73),"")</f>
        <v>0.2957674624362982</v>
      </c>
      <c r="AR63" s="84">
        <f ca="1">IF(ISNUMBER(CORREL(ETL_Rtn!$C14:$C73,ETL_Rtn!AL14:AL73)),CORREL(ETL_Rtn!$C14:$C73,ETL_Rtn!AL14:AL73),"")</f>
        <v>-0.4670218805603441</v>
      </c>
      <c r="AS63" s="84">
        <f ca="1">IF(ISNUMBER(CORREL(ETL_Rtn!$C14:$C73,ETL_Rtn!AM14:AM73)),CORREL(ETL_Rtn!$C14:$C73,ETL_Rtn!AM14:AM73),"")</f>
        <v>0.51342256205647463</v>
      </c>
      <c r="AU63" s="84">
        <f ca="1">VLOOKUP($E63,ETL_Price!$B$5:$BA$187,Main!AU$51,0)</f>
        <v>86.61</v>
      </c>
      <c r="AV63" s="84">
        <f ca="1">VLOOKUP($E63,ETL_Price!$B$5:$BA$187,Main!AV$51,0)</f>
        <v>253.1644</v>
      </c>
      <c r="AW63" s="84">
        <f ca="1">VLOOKUP($E63,ETL_Price!$B$5:$BA$187,Main!AW$51,0)</f>
        <v>242.58430000000001</v>
      </c>
      <c r="AX63" s="84">
        <f ca="1">VLOOKUP($E63,ETL_Price!$B$5:$BA$187,Main!AX$51,0)</f>
        <v>236.57419999999999</v>
      </c>
      <c r="AY63" s="84">
        <f ca="1">VLOOKUP($E63,ETL_Price!$B$5:$BA$187,Main!AY$51,0)</f>
        <v>122.27970000000001</v>
      </c>
      <c r="AZ63" s="84">
        <f ca="1">VLOOKUP($E63,ETL_Price!$B$5:$BA$187,Main!AZ$51,0)</f>
        <v>226.20259999999999</v>
      </c>
      <c r="BA63" s="84">
        <f ca="1">VLOOKUP($E63,ETL_Price!$B$5:$BA$187,Main!BA$51,0)</f>
        <v>256.13</v>
      </c>
      <c r="BB63" s="84">
        <f ca="1">VLOOKUP($E63,ETL_Price!$B$5:$BA$187,Main!BB$51,0)</f>
        <v>208.11</v>
      </c>
      <c r="BC63" s="84">
        <f ca="1">VLOOKUP($E63,ETL_Price!$B$5:$BA$187,Main!BC$51,0)</f>
        <v>259.63</v>
      </c>
      <c r="BD63" s="84">
        <f ca="1">VLOOKUP($E63,ETL_Price!$B$5:$BA$187,Main!BD$51,0)</f>
        <v>64.25</v>
      </c>
      <c r="BE63" s="84">
        <f ca="1">VLOOKUP($E63,ETL_Price!$B$5:$BA$187,Main!BE$51,0)</f>
        <v>271.73</v>
      </c>
      <c r="BF63" s="84">
        <f ca="1">VLOOKUP($E63,ETL_Price!$B$5:$BA$187,Main!BF$51,0)</f>
        <v>127.97</v>
      </c>
      <c r="BG63" s="84">
        <f ca="1">VLOOKUP($E63,ETL_Price!$B$5:$BA$187,Main!BG$51,0)</f>
        <v>1331.47</v>
      </c>
      <c r="BH63" s="84">
        <f ca="1">VLOOKUP($E63,ETL_Price!$B$5:$BA$187,Main!BH$51,0)</f>
        <v>1609.35</v>
      </c>
      <c r="BI63" s="84">
        <f ca="1">VLOOKUP($E63,ETL_Price!$B$5:$BA$187,Main!BI$51,0)</f>
        <v>1553.23</v>
      </c>
      <c r="BJ63" s="84">
        <f ca="1">VLOOKUP($E63,ETL_Price!$B$5:$BA$187,Main!BJ$51,0)</f>
        <v>1042.6500000000001</v>
      </c>
      <c r="BK63" s="84">
        <f ca="1">VLOOKUP($E63,ETL_Price!$B$5:$BA$187,Main!BK$51,0)</f>
        <v>2374.04</v>
      </c>
      <c r="BL63" s="84">
        <f ca="1">VLOOKUP($E63,ETL_Price!$B$5:$BA$187,Main!BL$51,0)</f>
        <v>935.95</v>
      </c>
      <c r="BM63" s="84">
        <f ca="1">VLOOKUP($E63,ETL_Price!$B$5:$BA$187,Main!BM$51,0)</f>
        <v>711.43</v>
      </c>
      <c r="BN63" s="84">
        <f ca="1">VLOOKUP($E63,ETL_Price!$B$5:$BA$187,Main!BN$51,0)</f>
        <v>900.19</v>
      </c>
      <c r="BO63" s="84">
        <f ca="1">VLOOKUP($E63,ETL_Price!$B$5:$BA$187,Main!BO$51,0)</f>
        <v>956.85</v>
      </c>
      <c r="BP63" s="84">
        <f ca="1">VLOOKUP($E63,ETL_Price!$B$5:$BA$187,Main!BP$51,0)</f>
        <v>970</v>
      </c>
      <c r="BQ63" s="84">
        <f ca="1">VLOOKUP($E63,ETL_Price!$B$5:$BA$187,Main!BQ$51,0)</f>
        <v>1112.24</v>
      </c>
      <c r="BR63" s="84">
        <f ca="1">VLOOKUP($E63,ETL_Price!$B$5:$BA$187,Main!BR$51,0)</f>
        <v>1097.56</v>
      </c>
      <c r="BS63" s="84">
        <f ca="1">VLOOKUP($E63,ETL_Price!$B$5:$BA$187,Main!BS$51,0)</f>
        <v>927.84</v>
      </c>
      <c r="BT63" s="84">
        <f ca="1">VLOOKUP($E63,ETL_Price!$B$5:$BA$187,Main!BT$51,0)</f>
        <v>12.14</v>
      </c>
      <c r="BU63" s="84">
        <f ca="1">VLOOKUP($E63,ETL_Price!$B$5:$BA$187,Main!BU$51,0)</f>
        <v>17.48</v>
      </c>
      <c r="BV63" s="84">
        <f ca="1">VLOOKUP($E63,ETL_Price!$B$5:$BA$187,Main!BV$51,0)</f>
        <v>1225.7</v>
      </c>
      <c r="BW63" s="84">
        <f ca="1">VLOOKUP($E63,ETL_Price!$B$5:$BA$187,Main!BW$51,0)</f>
        <v>15.438000000000001</v>
      </c>
      <c r="BX63" s="84">
        <f ca="1">VLOOKUP($E63,ETL_Price!$B$5:$BA$187,Main!BX$51,0)</f>
        <v>69.61</v>
      </c>
      <c r="BY63" s="84">
        <f ca="1">VLOOKUP($E63,ETL_Price!$B$5:$BA$187,Main!BY$51,0)</f>
        <v>2.9763999999999999</v>
      </c>
      <c r="BZ63" s="84">
        <f ca="1">VLOOKUP($E63,ETL_Price!$B$5:$BA$187,Main!BZ$51,0)</f>
        <v>2.0105</v>
      </c>
      <c r="CA63" s="84">
        <f ca="1">VLOOKUP($E63,ETL_Price!$B$5:$BA$187,Main!CA$51,0)</f>
        <v>2.1236000000000002</v>
      </c>
      <c r="CB63" s="84">
        <f ca="1">VLOOKUP($E63,ETL_Price!$B$5:$BA$187,Main!CB$51,0)</f>
        <v>6.8263999999999996</v>
      </c>
      <c r="CC63" s="84">
        <f ca="1">VLOOKUP($E63,ETL_Price!$B$5:$BA$187,Main!CC$51,0)</f>
        <v>105.45</v>
      </c>
    </row>
    <row r="64" spans="2:81">
      <c r="C64" s="84">
        <f>MATCH(E64,Cayman!$B$5:$B$187,0)-1</f>
        <v>15</v>
      </c>
      <c r="E64" s="115">
        <f>IF(ISNUMBER(Equities!$C16),Equities!B16,"")</f>
        <v>43306</v>
      </c>
      <c r="F64" s="128">
        <f ca="1">IF(ISNUMBER(OFFSET(INDIRECT($F$50),Main!$C64,1)),OFFSET(INDIRECT($F$50),Main!$C64,1)/100,"")</f>
        <v>0.19553300000000001</v>
      </c>
      <c r="G64" s="128">
        <f ca="1">IF(ISNUMBER(VLOOKUP(E64,Cayman!$G$6:$H$136,2,0)),VLOOKUP(E64,Cayman!$G$6:$H$136,2,0)/100,"")</f>
        <v>0.18379999999999999</v>
      </c>
      <c r="H64" s="116" t="str">
        <f>IF(ISNUMBER(VLOOKUP($E64,ETL_Price!$B$5:$CU$187,H$50,0)),VLOOKUP($E64,ETL_Price!$B$5:$CU$187,H$50,0)/100,"")</f>
        <v/>
      </c>
      <c r="I64" s="116" t="str">
        <f>IF(ISNUMBER(VLOOKUP($E64,ETL_Price!$B$5:$CU$187,I$50,0)),VLOOKUP($E64,ETL_Price!$B$5:$CU$187,I$50,0)/100,"")</f>
        <v/>
      </c>
      <c r="K64" s="84">
        <f ca="1">IF(ISNUMBER(CORREL(ETL_Rtn!$C15:$C74,ETL_Rtn!E15:E74)),CORREL(ETL_Rtn!$C15:$C74,ETL_Rtn!E15:E74),"")</f>
        <v>0.93147544854839359</v>
      </c>
      <c r="L64" s="84">
        <f ca="1">IF(ISNUMBER(CORREL(ETL_Rtn!$C15:$C74,ETL_Rtn!F15:F74)),CORREL(ETL_Rtn!$C15:$C74,ETL_Rtn!F15:F74),"")</f>
        <v>0.55326439644185443</v>
      </c>
      <c r="M64" s="84">
        <f ca="1">IF(ISNUMBER(CORREL(ETL_Rtn!$C15:$C74,ETL_Rtn!G15:G74)),CORREL(ETL_Rtn!$C15:$C74,ETL_Rtn!G15:G74),"")</f>
        <v>0.36837216099731168</v>
      </c>
      <c r="N64" s="84">
        <f ca="1">IF(ISNUMBER(CORREL(ETL_Rtn!$C15:$C74,ETL_Rtn!H15:H74)),CORREL(ETL_Rtn!$C15:$C74,ETL_Rtn!H15:H74),"")</f>
        <v>0.18709090868647871</v>
      </c>
      <c r="O64" s="84">
        <f ca="1">IF(ISNUMBER(CORREL(ETL_Rtn!$C15:$C74,ETL_Rtn!I15:I74)),CORREL(ETL_Rtn!$C15:$C74,ETL_Rtn!I15:I74),"")</f>
        <v>0.424307994273325</v>
      </c>
      <c r="P64" s="84">
        <f ca="1">IF(ISNUMBER(CORREL(ETL_Rtn!$C15:$C74,ETL_Rtn!J15:J74)),CORREL(ETL_Rtn!$C15:$C74,ETL_Rtn!J15:J74),"")</f>
        <v>7.1926001713252669E-2</v>
      </c>
      <c r="Q64" s="84">
        <f ca="1">IF(ISNUMBER(CORREL(ETL_Rtn!$C15:$C74,ETL_Rtn!K15:K74)),CORREL(ETL_Rtn!$C15:$C74,ETL_Rtn!K15:K74),"")</f>
        <v>0.61844107289494921</v>
      </c>
      <c r="R64" s="84">
        <f ca="1">IF(ISNUMBER(CORREL(ETL_Rtn!$C15:$C74,ETL_Rtn!L15:L74)),CORREL(ETL_Rtn!$C15:$C74,ETL_Rtn!L15:L74),"")</f>
        <v>0.35986374074367028</v>
      </c>
      <c r="S64" s="84">
        <f ca="1">IF(ISNUMBER(CORREL(ETL_Rtn!$C15:$C74,ETL_Rtn!M15:M74)),CORREL(ETL_Rtn!$C15:$C74,ETL_Rtn!M15:M74),"")</f>
        <v>0.6185905869192394</v>
      </c>
      <c r="T64" s="84">
        <f ca="1">IF(ISNUMBER(CORREL(ETL_Rtn!$C15:$C74,ETL_Rtn!N15:N74)),CORREL(ETL_Rtn!$C15:$C74,ETL_Rtn!N15:N74),"")</f>
        <v>7.4602872007177523E-2</v>
      </c>
      <c r="U64" s="84">
        <f ca="1">IF(ISNUMBER(CORREL(ETL_Rtn!$C15:$C74,ETL_Rtn!O15:O74)),CORREL(ETL_Rtn!$C15:$C74,ETL_Rtn!O15:O74),"")</f>
        <v>0.49777699487010069</v>
      </c>
      <c r="V64" s="84">
        <f ca="1">IF(ISNUMBER(CORREL(ETL_Rtn!$C15:$C74,ETL_Rtn!P15:P74)),CORREL(ETL_Rtn!$C15:$C74,ETL_Rtn!P15:P74),"")</f>
        <v>-0.27662085299054234</v>
      </c>
      <c r="W64" s="84">
        <f ca="1">IF(ISNUMBER(CORREL(ETL_Rtn!$C15:$C74,ETL_Rtn!Q15:Q74)),CORREL(ETL_Rtn!$C15:$C74,ETL_Rtn!Q15:Q74),"")</f>
        <v>0.83293895158670872</v>
      </c>
      <c r="X64" s="84">
        <f ca="1">IF(ISNUMBER(CORREL(ETL_Rtn!$C15:$C74,ETL_Rtn!R15:R74)),CORREL(ETL_Rtn!$C15:$C74,ETL_Rtn!R15:R74),"")</f>
        <v>0.87462073617856984</v>
      </c>
      <c r="Y64" s="84">
        <f ca="1">IF(ISNUMBER(CORREL(ETL_Rtn!$C15:$C74,ETL_Rtn!S15:S74)),CORREL(ETL_Rtn!$C15:$C74,ETL_Rtn!S15:S74),"")</f>
        <v>0.92066640816719914</v>
      </c>
      <c r="Z64" s="84">
        <f ca="1">IF(ISNUMBER(CORREL(ETL_Rtn!$C15:$C74,ETL_Rtn!T15:T74)),CORREL(ETL_Rtn!$C15:$C74,ETL_Rtn!T15:T74),"")</f>
        <v>0.1682819948526105</v>
      </c>
      <c r="AA64" s="84">
        <f ca="1">IF(ISNUMBER(CORREL(ETL_Rtn!$C15:$C74,ETL_Rtn!U15:U74)),CORREL(ETL_Rtn!$C15:$C74,ETL_Rtn!U15:U74),"")</f>
        <v>-0.10337729170587984</v>
      </c>
      <c r="AB64" s="84">
        <f ca="1">IF(ISNUMBER(CORREL(ETL_Rtn!$C15:$C74,ETL_Rtn!V15:V74)),CORREL(ETL_Rtn!$C15:$C74,ETL_Rtn!V15:V74),"")</f>
        <v>-0.32577932161174389</v>
      </c>
      <c r="AC64" s="84">
        <f ca="1">IF(ISNUMBER(CORREL(ETL_Rtn!$C15:$C74,ETL_Rtn!W15:W74)),CORREL(ETL_Rtn!$C15:$C74,ETL_Rtn!W15:W74),"")</f>
        <v>0.24101231575303414</v>
      </c>
      <c r="AD64" s="84">
        <f ca="1">IF(ISNUMBER(CORREL(ETL_Rtn!$C15:$C74,ETL_Rtn!X15:X74)),CORREL(ETL_Rtn!$C15:$C74,ETL_Rtn!X15:X74),"")</f>
        <v>0.22123752243915937</v>
      </c>
      <c r="AE64" s="84">
        <f ca="1">IF(ISNUMBER(CORREL(ETL_Rtn!$C15:$C74,ETL_Rtn!Y15:Y74)),CORREL(ETL_Rtn!$C15:$C74,ETL_Rtn!Y15:Y74),"")</f>
        <v>-3.283542904492745E-2</v>
      </c>
      <c r="AF64" s="84">
        <f ca="1">IF(ISNUMBER(CORREL(ETL_Rtn!$C15:$C74,ETL_Rtn!Z15:Z74)),CORREL(ETL_Rtn!$C15:$C74,ETL_Rtn!Z15:Z74),"")</f>
        <v>3.1490716833103775E-2</v>
      </c>
      <c r="AG64" s="84">
        <f ca="1">IF(ISNUMBER(CORREL(ETL_Rtn!$C15:$C74,ETL_Rtn!AA15:AA74)),CORREL(ETL_Rtn!$C15:$C74,ETL_Rtn!AA15:AA74),"")</f>
        <v>-0.22580571508321595</v>
      </c>
      <c r="AH64" s="84">
        <f ca="1">IF(ISNUMBER(CORREL(ETL_Rtn!$C15:$C74,ETL_Rtn!AB15:AB74)),CORREL(ETL_Rtn!$C15:$C74,ETL_Rtn!AB15:AB74),"")</f>
        <v>0.28488657684645657</v>
      </c>
      <c r="AI64" s="84">
        <f ca="1">IF(ISNUMBER(CORREL(ETL_Rtn!$C15:$C74,ETL_Rtn!AC15:AC74)),CORREL(ETL_Rtn!$C15:$C74,ETL_Rtn!AC15:AC74),"")</f>
        <v>0.31257666147262153</v>
      </c>
      <c r="AJ64" s="84">
        <f ca="1">IF(ISNUMBER(CORREL(ETL_Rtn!$C15:$C74,ETL_Rtn!AD15:AD74)),CORREL(ETL_Rtn!$C15:$C74,ETL_Rtn!AD15:AD74),"")</f>
        <v>-0.43763037655604486</v>
      </c>
      <c r="AK64" s="84">
        <f ca="1">IF(ISNUMBER(CORREL(ETL_Rtn!$C15:$C74,ETL_Rtn!AE15:AE74)),CORREL(ETL_Rtn!$C15:$C74,ETL_Rtn!AE15:AE74),"")</f>
        <v>-0.5090550446293195</v>
      </c>
      <c r="AL64" s="84">
        <f ca="1">IF(ISNUMBER(CORREL(ETL_Rtn!$C15:$C74,ETL_Rtn!AF15:AF74)),CORREL(ETL_Rtn!$C15:$C74,ETL_Rtn!AF15:AF74),"")</f>
        <v>0.21077696660395506</v>
      </c>
      <c r="AM64" s="84">
        <f ca="1">IF(ISNUMBER(CORREL(ETL_Rtn!$C15:$C74,ETL_Rtn!AG15:AG74)),CORREL(ETL_Rtn!$C15:$C74,ETL_Rtn!AG15:AG74),"")</f>
        <v>0.261949161773602</v>
      </c>
      <c r="AN64" s="84">
        <f ca="1">IF(ISNUMBER(CORREL(ETL_Rtn!$C15:$C74,ETL_Rtn!AH15:AH74)),CORREL(ETL_Rtn!$C15:$C74,ETL_Rtn!AH15:AH74),"")</f>
        <v>9.4264732064822457E-2</v>
      </c>
      <c r="AO64" s="84">
        <f ca="1">IF(ISNUMBER(CORREL(ETL_Rtn!$C15:$C74,ETL_Rtn!AI15:AI74)),CORREL(ETL_Rtn!$C15:$C74,ETL_Rtn!AI15:AI74),"")</f>
        <v>0.28105962560463543</v>
      </c>
      <c r="AP64" s="84">
        <f ca="1">IF(ISNUMBER(CORREL(ETL_Rtn!$C15:$C74,ETL_Rtn!AJ15:AJ74)),CORREL(ETL_Rtn!$C15:$C74,ETL_Rtn!AJ15:AJ74),"")</f>
        <v>0.28158031767238589</v>
      </c>
      <c r="AQ64" s="84">
        <f ca="1">IF(ISNUMBER(CORREL(ETL_Rtn!$C15:$C74,ETL_Rtn!AK15:AK74)),CORREL(ETL_Rtn!$C15:$C74,ETL_Rtn!AK15:AK74),"")</f>
        <v>0.29550445905395256</v>
      </c>
      <c r="AR64" s="84">
        <f ca="1">IF(ISNUMBER(CORREL(ETL_Rtn!$C15:$C74,ETL_Rtn!AL15:AL74)),CORREL(ETL_Rtn!$C15:$C74,ETL_Rtn!AL15:AL74),"")</f>
        <v>-0.43436831015779986</v>
      </c>
      <c r="AS64" s="84">
        <f ca="1">IF(ISNUMBER(CORREL(ETL_Rtn!$C15:$C74,ETL_Rtn!AM15:AM74)),CORREL(ETL_Rtn!$C15:$C74,ETL_Rtn!AM15:AM74),"")</f>
        <v>0.48496453722891308</v>
      </c>
      <c r="AU64" s="84">
        <f ca="1">VLOOKUP($E64,ETL_Price!$B$5:$BA$187,Main!AU$51,0)</f>
        <v>87.41</v>
      </c>
      <c r="AV64" s="84">
        <f ca="1">VLOOKUP($E64,ETL_Price!$B$5:$BA$187,Main!AV$51,0)</f>
        <v>256.36950000000002</v>
      </c>
      <c r="AW64" s="84">
        <f ca="1">VLOOKUP($E64,ETL_Price!$B$5:$BA$187,Main!AW$51,0)</f>
        <v>242.1114</v>
      </c>
      <c r="AX64" s="84">
        <f ca="1">VLOOKUP($E64,ETL_Price!$B$5:$BA$187,Main!AX$51,0)</f>
        <v>235.51609999999999</v>
      </c>
      <c r="AY64" s="84">
        <f ca="1">VLOOKUP($E64,ETL_Price!$B$5:$BA$187,Main!AY$51,0)</f>
        <v>122.09050000000001</v>
      </c>
      <c r="AZ64" s="84">
        <f ca="1">VLOOKUP($E64,ETL_Price!$B$5:$BA$187,Main!AZ$51,0)</f>
        <v>225.0154</v>
      </c>
      <c r="BA64" s="84">
        <f ca="1">VLOOKUP($E64,ETL_Price!$B$5:$BA$187,Main!BA$51,0)</f>
        <v>256.63</v>
      </c>
      <c r="BB64" s="84">
        <f ca="1">VLOOKUP($E64,ETL_Price!$B$5:$BA$187,Main!BB$51,0)</f>
        <v>207.5</v>
      </c>
      <c r="BC64" s="84">
        <f ca="1">VLOOKUP($E64,ETL_Price!$B$5:$BA$187,Main!BC$51,0)</f>
        <v>257.74</v>
      </c>
      <c r="BD64" s="84">
        <f ca="1">VLOOKUP($E64,ETL_Price!$B$5:$BA$187,Main!BD$51,0)</f>
        <v>64.010000000000005</v>
      </c>
      <c r="BE64" s="84">
        <f ca="1">VLOOKUP($E64,ETL_Price!$B$5:$BA$187,Main!BE$51,0)</f>
        <v>270.33999999999997</v>
      </c>
      <c r="BF64" s="84">
        <f ca="1">VLOOKUP($E64,ETL_Price!$B$5:$BA$187,Main!BF$51,0)</f>
        <v>126.93</v>
      </c>
      <c r="BG64" s="84">
        <f ca="1">VLOOKUP($E64,ETL_Price!$B$5:$BA$187,Main!BG$51,0)</f>
        <v>1333.91</v>
      </c>
      <c r="BH64" s="84">
        <f ca="1">VLOOKUP($E64,ETL_Price!$B$5:$BA$187,Main!BH$51,0)</f>
        <v>1620.29</v>
      </c>
      <c r="BI64" s="84">
        <f ca="1">VLOOKUP($E64,ETL_Price!$B$5:$BA$187,Main!BI$51,0)</f>
        <v>1568.01</v>
      </c>
      <c r="BJ64" s="84">
        <f ca="1">VLOOKUP($E64,ETL_Price!$B$5:$BA$187,Main!BJ$51,0)</f>
        <v>1044.99</v>
      </c>
      <c r="BK64" s="84">
        <f ca="1">VLOOKUP($E64,ETL_Price!$B$5:$BA$187,Main!BK$51,0)</f>
        <v>2374.0100000000002</v>
      </c>
      <c r="BL64" s="84">
        <f ca="1">VLOOKUP($E64,ETL_Price!$B$5:$BA$187,Main!BL$51,0)</f>
        <v>937.17</v>
      </c>
      <c r="BM64" s="84">
        <f ca="1">VLOOKUP($E64,ETL_Price!$B$5:$BA$187,Main!BM$51,0)</f>
        <v>713.09</v>
      </c>
      <c r="BN64" s="84">
        <f ca="1">VLOOKUP($E64,ETL_Price!$B$5:$BA$187,Main!BN$51,0)</f>
        <v>901.08</v>
      </c>
      <c r="BO64" s="84">
        <f ca="1">VLOOKUP($E64,ETL_Price!$B$5:$BA$187,Main!BO$51,0)</f>
        <v>958.2</v>
      </c>
      <c r="BP64" s="84">
        <f ca="1">VLOOKUP($E64,ETL_Price!$B$5:$BA$187,Main!BP$51,0)</f>
        <v>968.62</v>
      </c>
      <c r="BQ64" s="84">
        <f ca="1">VLOOKUP($E64,ETL_Price!$B$5:$BA$187,Main!BQ$51,0)</f>
        <v>1112.55</v>
      </c>
      <c r="BR64" s="84">
        <f ca="1">VLOOKUP($E64,ETL_Price!$B$5:$BA$187,Main!BR$51,0)</f>
        <v>1097.67</v>
      </c>
      <c r="BS64" s="84">
        <f ca="1">VLOOKUP($E64,ETL_Price!$B$5:$BA$187,Main!BS$51,0)</f>
        <v>928.7</v>
      </c>
      <c r="BT64" s="84">
        <f ca="1">VLOOKUP($E64,ETL_Price!$B$5:$BA$187,Main!BT$51,0)</f>
        <v>12.29</v>
      </c>
      <c r="BU64" s="84">
        <f ca="1">VLOOKUP($E64,ETL_Price!$B$5:$BA$187,Main!BU$51,0)</f>
        <v>17.25</v>
      </c>
      <c r="BV64" s="84">
        <f ca="1">VLOOKUP($E64,ETL_Price!$B$5:$BA$187,Main!BV$51,0)</f>
        <v>1231.8</v>
      </c>
      <c r="BW64" s="84">
        <f ca="1">VLOOKUP($E64,ETL_Price!$B$5:$BA$187,Main!BW$51,0)</f>
        <v>15.532999999999999</v>
      </c>
      <c r="BX64" s="84">
        <f ca="1">VLOOKUP($E64,ETL_Price!$B$5:$BA$187,Main!BX$51,0)</f>
        <v>69.3</v>
      </c>
      <c r="BY64" s="84">
        <f ca="1">VLOOKUP($E64,ETL_Price!$B$5:$BA$187,Main!BY$51,0)</f>
        <v>2.9746000000000001</v>
      </c>
      <c r="BZ64" s="84">
        <f ca="1">VLOOKUP($E64,ETL_Price!$B$5:$BA$187,Main!BZ$51,0)</f>
        <v>2.0127999999999999</v>
      </c>
      <c r="CA64" s="84">
        <f ca="1">VLOOKUP($E64,ETL_Price!$B$5:$BA$187,Main!CA$51,0)</f>
        <v>2.1292</v>
      </c>
      <c r="CB64" s="84">
        <f ca="1">VLOOKUP($E64,ETL_Price!$B$5:$BA$187,Main!CB$51,0)</f>
        <v>6.7606999999999999</v>
      </c>
      <c r="CC64" s="84">
        <f ca="1">VLOOKUP($E64,ETL_Price!$B$5:$BA$187,Main!CC$51,0)</f>
        <v>106.1</v>
      </c>
    </row>
    <row r="65" spans="3:81">
      <c r="C65" s="84">
        <f>MATCH(E65,Cayman!$B$5:$B$187,0)-1</f>
        <v>16</v>
      </c>
      <c r="E65" s="115">
        <f>IF(ISNUMBER(Equities!$C17),Equities!B17,"")</f>
        <v>43305</v>
      </c>
      <c r="F65" s="128">
        <f ca="1">IF(ISNUMBER(OFFSET(INDIRECT($F$50),Main!$C65,1)),OFFSET(INDIRECT($F$50),Main!$C65,1)/100,"")</f>
        <v>0.19553300000000001</v>
      </c>
      <c r="G65" s="128">
        <f ca="1">IF(ISNUMBER(VLOOKUP(E65,Cayman!$G$6:$H$136,2,0)),VLOOKUP(E65,Cayman!$G$6:$H$136,2,0)/100,"")</f>
        <v>0.1832</v>
      </c>
      <c r="H65" s="116" t="str">
        <f>IF(ISNUMBER(VLOOKUP($E65,ETL_Price!$B$5:$CU$187,H$50,0)),VLOOKUP($E65,ETL_Price!$B$5:$CU$187,H$50,0)/100,"")</f>
        <v/>
      </c>
      <c r="I65" s="116" t="str">
        <f>IF(ISNUMBER(VLOOKUP($E65,ETL_Price!$B$5:$CU$187,I$50,0)),VLOOKUP($E65,ETL_Price!$B$5:$CU$187,I$50,0)/100,"")</f>
        <v/>
      </c>
      <c r="K65" s="84">
        <f ca="1">IF(ISNUMBER(CORREL(ETL_Rtn!$C16:$C75,ETL_Rtn!E16:E75)),CORREL(ETL_Rtn!$C16:$C75,ETL_Rtn!E16:E75),"")</f>
        <v>0.92985078112077657</v>
      </c>
      <c r="L65" s="84">
        <f ca="1">IF(ISNUMBER(CORREL(ETL_Rtn!$C16:$C75,ETL_Rtn!F16:F75)),CORREL(ETL_Rtn!$C16:$C75,ETL_Rtn!F16:F75),"")</f>
        <v>0.53957377875212253</v>
      </c>
      <c r="M65" s="84">
        <f ca="1">IF(ISNUMBER(CORREL(ETL_Rtn!$C16:$C75,ETL_Rtn!G16:G75)),CORREL(ETL_Rtn!$C16:$C75,ETL_Rtn!G16:G75),"")</f>
        <v>0.35212880864491375</v>
      </c>
      <c r="N65" s="84">
        <f ca="1">IF(ISNUMBER(CORREL(ETL_Rtn!$C16:$C75,ETL_Rtn!H16:H75)),CORREL(ETL_Rtn!$C16:$C75,ETL_Rtn!H16:H75),"")</f>
        <v>0.1807378652048314</v>
      </c>
      <c r="O65" s="84">
        <f ca="1">IF(ISNUMBER(CORREL(ETL_Rtn!$C16:$C75,ETL_Rtn!I16:I75)),CORREL(ETL_Rtn!$C16:$C75,ETL_Rtn!I16:I75),"")</f>
        <v>0.43305310552642362</v>
      </c>
      <c r="P65" s="84">
        <f ca="1">IF(ISNUMBER(CORREL(ETL_Rtn!$C16:$C75,ETL_Rtn!J16:J75)),CORREL(ETL_Rtn!$C16:$C75,ETL_Rtn!J16:J75),"")</f>
        <v>7.2858304411765357E-2</v>
      </c>
      <c r="Q65" s="84">
        <f ca="1">IF(ISNUMBER(CORREL(ETL_Rtn!$C16:$C75,ETL_Rtn!K16:K75)),CORREL(ETL_Rtn!$C16:$C75,ETL_Rtn!K16:K75),"")</f>
        <v>0.61819501739923832</v>
      </c>
      <c r="R65" s="84">
        <f ca="1">IF(ISNUMBER(CORREL(ETL_Rtn!$C16:$C75,ETL_Rtn!L16:L75)),CORREL(ETL_Rtn!$C16:$C75,ETL_Rtn!L16:L75),"")</f>
        <v>0.34056810276682059</v>
      </c>
      <c r="S65" s="84">
        <f ca="1">IF(ISNUMBER(CORREL(ETL_Rtn!$C16:$C75,ETL_Rtn!M16:M75)),CORREL(ETL_Rtn!$C16:$C75,ETL_Rtn!M16:M75),"")</f>
        <v>0.60892094594604718</v>
      </c>
      <c r="T65" s="84">
        <f ca="1">IF(ISNUMBER(CORREL(ETL_Rtn!$C16:$C75,ETL_Rtn!N16:N75)),CORREL(ETL_Rtn!$C16:$C75,ETL_Rtn!N16:N75),"")</f>
        <v>0.12607419906010064</v>
      </c>
      <c r="U65" s="84">
        <f ca="1">IF(ISNUMBER(CORREL(ETL_Rtn!$C16:$C75,ETL_Rtn!O16:O75)),CORREL(ETL_Rtn!$C16:$C75,ETL_Rtn!O16:O75),"")</f>
        <v>0.49249107684047638</v>
      </c>
      <c r="V65" s="84">
        <f ca="1">IF(ISNUMBER(CORREL(ETL_Rtn!$C16:$C75,ETL_Rtn!P16:P75)),CORREL(ETL_Rtn!$C16:$C75,ETL_Rtn!P16:P75),"")</f>
        <v>-0.28256787143186418</v>
      </c>
      <c r="W65" s="84">
        <f ca="1">IF(ISNUMBER(CORREL(ETL_Rtn!$C16:$C75,ETL_Rtn!Q16:Q75)),CORREL(ETL_Rtn!$C16:$C75,ETL_Rtn!Q16:Q75),"")</f>
        <v>0.82656448073729227</v>
      </c>
      <c r="X65" s="84">
        <f ca="1">IF(ISNUMBER(CORREL(ETL_Rtn!$C16:$C75,ETL_Rtn!R16:R75)),CORREL(ETL_Rtn!$C16:$C75,ETL_Rtn!R16:R75),"")</f>
        <v>0.87418018422619304</v>
      </c>
      <c r="Y65" s="84">
        <f ca="1">IF(ISNUMBER(CORREL(ETL_Rtn!$C16:$C75,ETL_Rtn!S16:S75)),CORREL(ETL_Rtn!$C16:$C75,ETL_Rtn!S16:S75),"")</f>
        <v>0.91878044003467663</v>
      </c>
      <c r="Z65" s="84">
        <f ca="1">IF(ISNUMBER(CORREL(ETL_Rtn!$C16:$C75,ETL_Rtn!T16:T75)),CORREL(ETL_Rtn!$C16:$C75,ETL_Rtn!T16:T75),"")</f>
        <v>0.13249512865137553</v>
      </c>
      <c r="AA65" s="84">
        <f ca="1">IF(ISNUMBER(CORREL(ETL_Rtn!$C16:$C75,ETL_Rtn!U16:U75)),CORREL(ETL_Rtn!$C16:$C75,ETL_Rtn!U16:U75),"")</f>
        <v>-6.1370076282894925E-2</v>
      </c>
      <c r="AB65" s="84">
        <f ca="1">IF(ISNUMBER(CORREL(ETL_Rtn!$C16:$C75,ETL_Rtn!V16:V75)),CORREL(ETL_Rtn!$C16:$C75,ETL_Rtn!V16:V75),"")</f>
        <v>-0.33330391835925938</v>
      </c>
      <c r="AC65" s="84">
        <f ca="1">IF(ISNUMBER(CORREL(ETL_Rtn!$C16:$C75,ETL_Rtn!W16:W75)),CORREL(ETL_Rtn!$C16:$C75,ETL_Rtn!W16:W75),"")</f>
        <v>0.22193933210487946</v>
      </c>
      <c r="AD65" s="84">
        <f ca="1">IF(ISNUMBER(CORREL(ETL_Rtn!$C16:$C75,ETL_Rtn!X16:X75)),CORREL(ETL_Rtn!$C16:$C75,ETL_Rtn!X16:X75),"")</f>
        <v>0.197938125187541</v>
      </c>
      <c r="AE65" s="84">
        <f ca="1">IF(ISNUMBER(CORREL(ETL_Rtn!$C16:$C75,ETL_Rtn!Y16:Y75)),CORREL(ETL_Rtn!$C16:$C75,ETL_Rtn!Y16:Y75),"")</f>
        <v>-6.8258832825866214E-2</v>
      </c>
      <c r="AF65" s="84">
        <f ca="1">IF(ISNUMBER(CORREL(ETL_Rtn!$C16:$C75,ETL_Rtn!Z16:Z75)),CORREL(ETL_Rtn!$C16:$C75,ETL_Rtn!Z16:Z75),"")</f>
        <v>5.8476925096703665E-2</v>
      </c>
      <c r="AG65" s="84">
        <f ca="1">IF(ISNUMBER(CORREL(ETL_Rtn!$C16:$C75,ETL_Rtn!AA16:AA75)),CORREL(ETL_Rtn!$C16:$C75,ETL_Rtn!AA16:AA75),"")</f>
        <v>-0.24839618534157296</v>
      </c>
      <c r="AH65" s="84">
        <f ca="1">IF(ISNUMBER(CORREL(ETL_Rtn!$C16:$C75,ETL_Rtn!AB16:AB75)),CORREL(ETL_Rtn!$C16:$C75,ETL_Rtn!AB16:AB75),"")</f>
        <v>0.28277806550219409</v>
      </c>
      <c r="AI65" s="84">
        <f ca="1">IF(ISNUMBER(CORREL(ETL_Rtn!$C16:$C75,ETL_Rtn!AC16:AC75)),CORREL(ETL_Rtn!$C16:$C75,ETL_Rtn!AC16:AC75),"")</f>
        <v>0.35148490420740908</v>
      </c>
      <c r="AJ65" s="84">
        <f ca="1">IF(ISNUMBER(CORREL(ETL_Rtn!$C16:$C75,ETL_Rtn!AD16:AD75)),CORREL(ETL_Rtn!$C16:$C75,ETL_Rtn!AD16:AD75),"")</f>
        <v>-0.44235015204739792</v>
      </c>
      <c r="AK65" s="84">
        <f ca="1">IF(ISNUMBER(CORREL(ETL_Rtn!$C16:$C75,ETL_Rtn!AE16:AE75)),CORREL(ETL_Rtn!$C16:$C75,ETL_Rtn!AE16:AE75),"")</f>
        <v>-0.5043065663977675</v>
      </c>
      <c r="AL65" s="84">
        <f ca="1">IF(ISNUMBER(CORREL(ETL_Rtn!$C16:$C75,ETL_Rtn!AF16:AF75)),CORREL(ETL_Rtn!$C16:$C75,ETL_Rtn!AF16:AF75),"")</f>
        <v>0.19164648702764164</v>
      </c>
      <c r="AM65" s="84">
        <f ca="1">IF(ISNUMBER(CORREL(ETL_Rtn!$C16:$C75,ETL_Rtn!AG16:AG75)),CORREL(ETL_Rtn!$C16:$C75,ETL_Rtn!AG16:AG75),"")</f>
        <v>0.24323144550340245</v>
      </c>
      <c r="AN65" s="84">
        <f ca="1">IF(ISNUMBER(CORREL(ETL_Rtn!$C16:$C75,ETL_Rtn!AH16:AH75)),CORREL(ETL_Rtn!$C16:$C75,ETL_Rtn!AH16:AH75),"")</f>
        <v>8.011755648796233E-2</v>
      </c>
      <c r="AO65" s="84">
        <f ca="1">IF(ISNUMBER(CORREL(ETL_Rtn!$C16:$C75,ETL_Rtn!AI16:AI75)),CORREL(ETL_Rtn!$C16:$C75,ETL_Rtn!AI16:AI75),"")</f>
        <v>0.27047517742838312</v>
      </c>
      <c r="AP65" s="84">
        <f ca="1">IF(ISNUMBER(CORREL(ETL_Rtn!$C16:$C75,ETL_Rtn!AJ16:AJ75)),CORREL(ETL_Rtn!$C16:$C75,ETL_Rtn!AJ16:AJ75),"")</f>
        <v>0.26340803947825564</v>
      </c>
      <c r="AQ65" s="84">
        <f ca="1">IF(ISNUMBER(CORREL(ETL_Rtn!$C16:$C75,ETL_Rtn!AK16:AK75)),CORREL(ETL_Rtn!$C16:$C75,ETL_Rtn!AK16:AK75),"")</f>
        <v>0.2807010147392785</v>
      </c>
      <c r="AR65" s="84">
        <f ca="1">IF(ISNUMBER(CORREL(ETL_Rtn!$C16:$C75,ETL_Rtn!AL16:AL75)),CORREL(ETL_Rtn!$C16:$C75,ETL_Rtn!AL16:AL75),"")</f>
        <v>-0.40803037747571524</v>
      </c>
      <c r="AS65" s="84">
        <f ca="1">IF(ISNUMBER(CORREL(ETL_Rtn!$C16:$C75,ETL_Rtn!AM16:AM75)),CORREL(ETL_Rtn!$C16:$C75,ETL_Rtn!AM16:AM75),"")</f>
        <v>0.4632793240662873</v>
      </c>
      <c r="AU65" s="84">
        <f ca="1">VLOOKUP($E65,ETL_Price!$B$5:$BA$187,Main!AU$51,0)</f>
        <v>86.01</v>
      </c>
      <c r="AV65" s="84">
        <f ca="1">VLOOKUP($E65,ETL_Price!$B$5:$BA$187,Main!AV$51,0)</f>
        <v>253.19300000000001</v>
      </c>
      <c r="AW65" s="84">
        <f ca="1">VLOOKUP($E65,ETL_Price!$B$5:$BA$187,Main!AW$51,0)</f>
        <v>240.21960000000001</v>
      </c>
      <c r="AX65" s="84">
        <f ca="1">VLOOKUP($E65,ETL_Price!$B$5:$BA$187,Main!AX$51,0)</f>
        <v>234.47120000000001</v>
      </c>
      <c r="AY65" s="84">
        <f ca="1">VLOOKUP($E65,ETL_Price!$B$5:$BA$187,Main!AY$51,0)</f>
        <v>122.1888</v>
      </c>
      <c r="AZ65" s="84">
        <f ca="1">VLOOKUP($E65,ETL_Price!$B$5:$BA$187,Main!AZ$51,0)</f>
        <v>224.43440000000001</v>
      </c>
      <c r="BA65" s="84">
        <f ca="1">VLOOKUP($E65,ETL_Price!$B$5:$BA$187,Main!BA$51,0)</f>
        <v>255.84</v>
      </c>
      <c r="BB65" s="84">
        <f ca="1">VLOOKUP($E65,ETL_Price!$B$5:$BA$187,Main!BB$51,0)</f>
        <v>205.98</v>
      </c>
      <c r="BC65" s="84">
        <f ca="1">VLOOKUP($E65,ETL_Price!$B$5:$BA$187,Main!BC$51,0)</f>
        <v>255.75</v>
      </c>
      <c r="BD65" s="84">
        <f ca="1">VLOOKUP($E65,ETL_Price!$B$5:$BA$187,Main!BD$51,0)</f>
        <v>64.92</v>
      </c>
      <c r="BE65" s="84">
        <f ca="1">VLOOKUP($E65,ETL_Price!$B$5:$BA$187,Main!BE$51,0)</f>
        <v>269.69</v>
      </c>
      <c r="BF65" s="84">
        <f ca="1">VLOOKUP($E65,ETL_Price!$B$5:$BA$187,Main!BF$51,0)</f>
        <v>126.89</v>
      </c>
      <c r="BG65" s="84">
        <f ca="1">VLOOKUP($E65,ETL_Price!$B$5:$BA$187,Main!BG$51,0)</f>
        <v>1325.83</v>
      </c>
      <c r="BH65" s="84">
        <f ca="1">VLOOKUP($E65,ETL_Price!$B$5:$BA$187,Main!BH$51,0)</f>
        <v>1605.2</v>
      </c>
      <c r="BI65" s="84">
        <f ca="1">VLOOKUP($E65,ETL_Price!$B$5:$BA$187,Main!BI$51,0)</f>
        <v>1542.08</v>
      </c>
      <c r="BJ65" s="84">
        <f ca="1">VLOOKUP($E65,ETL_Price!$B$5:$BA$187,Main!BJ$51,0)</f>
        <v>1042.1199999999999</v>
      </c>
      <c r="BK65" s="84">
        <f ca="1">VLOOKUP($E65,ETL_Price!$B$5:$BA$187,Main!BK$51,0)</f>
        <v>2381.94</v>
      </c>
      <c r="BL65" s="84">
        <f ca="1">VLOOKUP($E65,ETL_Price!$B$5:$BA$187,Main!BL$51,0)</f>
        <v>936.9</v>
      </c>
      <c r="BM65" s="84">
        <f ca="1">VLOOKUP($E65,ETL_Price!$B$5:$BA$187,Main!BM$51,0)</f>
        <v>711.91</v>
      </c>
      <c r="BN65" s="84">
        <f ca="1">VLOOKUP($E65,ETL_Price!$B$5:$BA$187,Main!BN$51,0)</f>
        <v>899.24</v>
      </c>
      <c r="BO65" s="84">
        <f ca="1">VLOOKUP($E65,ETL_Price!$B$5:$BA$187,Main!BO$51,0)</f>
        <v>956.93</v>
      </c>
      <c r="BP65" s="84">
        <f ca="1">VLOOKUP($E65,ETL_Price!$B$5:$BA$187,Main!BP$51,0)</f>
        <v>969.74</v>
      </c>
      <c r="BQ65" s="84">
        <f ca="1">VLOOKUP($E65,ETL_Price!$B$5:$BA$187,Main!BQ$51,0)</f>
        <v>1111.42</v>
      </c>
      <c r="BR65" s="84">
        <f ca="1">VLOOKUP($E65,ETL_Price!$B$5:$BA$187,Main!BR$51,0)</f>
        <v>1097.92</v>
      </c>
      <c r="BS65" s="84">
        <f ca="1">VLOOKUP($E65,ETL_Price!$B$5:$BA$187,Main!BS$51,0)</f>
        <v>929.74</v>
      </c>
      <c r="BT65" s="84">
        <f ca="1">VLOOKUP($E65,ETL_Price!$B$5:$BA$187,Main!BT$51,0)</f>
        <v>12.41</v>
      </c>
      <c r="BU65" s="84">
        <f ca="1">VLOOKUP($E65,ETL_Price!$B$5:$BA$187,Main!BU$51,0)</f>
        <v>17.97</v>
      </c>
      <c r="BV65" s="84">
        <f ca="1">VLOOKUP($E65,ETL_Price!$B$5:$BA$187,Main!BV$51,0)</f>
        <v>1225.5</v>
      </c>
      <c r="BW65" s="84">
        <f ca="1">VLOOKUP($E65,ETL_Price!$B$5:$BA$187,Main!BW$51,0)</f>
        <v>15.462999999999999</v>
      </c>
      <c r="BX65" s="84">
        <f ca="1">VLOOKUP($E65,ETL_Price!$B$5:$BA$187,Main!BX$51,0)</f>
        <v>68.52</v>
      </c>
      <c r="BY65" s="84">
        <f ca="1">VLOOKUP($E65,ETL_Price!$B$5:$BA$187,Main!BY$51,0)</f>
        <v>2.9485999999999999</v>
      </c>
      <c r="BZ65" s="84">
        <f ca="1">VLOOKUP($E65,ETL_Price!$B$5:$BA$187,Main!BZ$51,0)</f>
        <v>2.0007000000000001</v>
      </c>
      <c r="CA65" s="84">
        <f ca="1">VLOOKUP($E65,ETL_Price!$B$5:$BA$187,Main!CA$51,0)</f>
        <v>2.1204000000000001</v>
      </c>
      <c r="CB65" s="84">
        <f ca="1">VLOOKUP($E65,ETL_Price!$B$5:$BA$187,Main!CB$51,0)</f>
        <v>6.8109000000000002</v>
      </c>
      <c r="CC65" s="84">
        <f ca="1">VLOOKUP($E65,ETL_Price!$B$5:$BA$187,Main!CC$51,0)</f>
        <v>105.54</v>
      </c>
    </row>
    <row r="66" spans="3:81">
      <c r="C66" s="84">
        <f>MATCH(E66,Cayman!$B$5:$B$187,0)-1</f>
        <v>17</v>
      </c>
      <c r="E66" s="115">
        <f>IF(ISNUMBER(Equities!$C18),Equities!B18,"")</f>
        <v>43304</v>
      </c>
      <c r="F66" s="128">
        <f ca="1">IF(ISNUMBER(OFFSET(INDIRECT($F$50),Main!$C66,1)),OFFSET(INDIRECT($F$50),Main!$C66,1)/100,"")</f>
        <v>0.19553300000000001</v>
      </c>
      <c r="G66" s="128">
        <f ca="1">IF(ISNUMBER(VLOOKUP(E66,Cayman!$G$6:$H$136,2,0)),VLOOKUP(E66,Cayman!$G$6:$H$136,2,0)/100,"")</f>
        <v>0.18280000000000002</v>
      </c>
      <c r="H66" s="116" t="str">
        <f>IF(ISNUMBER(VLOOKUP($E66,ETL_Price!$B$5:$CU$187,H$50,0)),VLOOKUP($E66,ETL_Price!$B$5:$CU$187,H$50,0)/100,"")</f>
        <v/>
      </c>
      <c r="I66" s="116" t="str">
        <f>IF(ISNUMBER(VLOOKUP($E66,ETL_Price!$B$5:$CU$187,I$50,0)),VLOOKUP($E66,ETL_Price!$B$5:$CU$187,I$50,0)/100,"")</f>
        <v/>
      </c>
      <c r="K66" s="84">
        <f ca="1">IF(ISNUMBER(CORREL(ETL_Rtn!$C17:$C76,ETL_Rtn!E17:E76)),CORREL(ETL_Rtn!$C17:$C76,ETL_Rtn!E17:E76),"")</f>
        <v>0.94370933047237293</v>
      </c>
      <c r="L66" s="84">
        <f ca="1">IF(ISNUMBER(CORREL(ETL_Rtn!$C17:$C76,ETL_Rtn!F17:F76)),CORREL(ETL_Rtn!$C17:$C76,ETL_Rtn!F17:F76),"")</f>
        <v>0.53449692274951044</v>
      </c>
      <c r="M66" s="84">
        <f ca="1">IF(ISNUMBER(CORREL(ETL_Rtn!$C17:$C76,ETL_Rtn!G17:G76)),CORREL(ETL_Rtn!$C17:$C76,ETL_Rtn!G17:G76),"")</f>
        <v>0.35363323295137566</v>
      </c>
      <c r="N66" s="84">
        <f ca="1">IF(ISNUMBER(CORREL(ETL_Rtn!$C17:$C76,ETL_Rtn!H17:H76)),CORREL(ETL_Rtn!$C17:$C76,ETL_Rtn!H17:H76),"")</f>
        <v>0.17982799238050351</v>
      </c>
      <c r="O66" s="84">
        <f ca="1">IF(ISNUMBER(CORREL(ETL_Rtn!$C17:$C76,ETL_Rtn!I17:I76)),CORREL(ETL_Rtn!$C17:$C76,ETL_Rtn!I17:I76),"")</f>
        <v>0.43565713060319672</v>
      </c>
      <c r="P66" s="84">
        <f ca="1">IF(ISNUMBER(CORREL(ETL_Rtn!$C17:$C76,ETL_Rtn!J17:J76)),CORREL(ETL_Rtn!$C17:$C76,ETL_Rtn!J17:J76),"")</f>
        <v>6.7604079856053462E-2</v>
      </c>
      <c r="Q66" s="84">
        <f ca="1">IF(ISNUMBER(CORREL(ETL_Rtn!$C17:$C76,ETL_Rtn!K17:K76)),CORREL(ETL_Rtn!$C17:$C76,ETL_Rtn!K17:K76),"")</f>
        <v>0.61742852999275077</v>
      </c>
      <c r="R66" s="84">
        <f ca="1">IF(ISNUMBER(CORREL(ETL_Rtn!$C17:$C76,ETL_Rtn!L17:L76)),CORREL(ETL_Rtn!$C17:$C76,ETL_Rtn!L17:L76),"")</f>
        <v>0.34021219549330112</v>
      </c>
      <c r="S66" s="84">
        <f ca="1">IF(ISNUMBER(CORREL(ETL_Rtn!$C17:$C76,ETL_Rtn!M17:M76)),CORREL(ETL_Rtn!$C17:$C76,ETL_Rtn!M17:M76),"")</f>
        <v>0.60701823780155995</v>
      </c>
      <c r="T66" s="84">
        <f ca="1">IF(ISNUMBER(CORREL(ETL_Rtn!$C17:$C76,ETL_Rtn!N17:N76)),CORREL(ETL_Rtn!$C17:$C76,ETL_Rtn!N17:N76),"")</f>
        <v>0.12356924002191083</v>
      </c>
      <c r="U66" s="84">
        <f ca="1">IF(ISNUMBER(CORREL(ETL_Rtn!$C17:$C76,ETL_Rtn!O17:O76)),CORREL(ETL_Rtn!$C17:$C76,ETL_Rtn!O17:O76),"")</f>
        <v>0.50787981283588479</v>
      </c>
      <c r="V66" s="84">
        <f ca="1">IF(ISNUMBER(CORREL(ETL_Rtn!$C17:$C76,ETL_Rtn!P17:P76)),CORREL(ETL_Rtn!$C17:$C76,ETL_Rtn!P17:P76),"")</f>
        <v>-0.28235494184453241</v>
      </c>
      <c r="W66" s="84">
        <f ca="1">IF(ISNUMBER(CORREL(ETL_Rtn!$C17:$C76,ETL_Rtn!Q17:Q76)),CORREL(ETL_Rtn!$C17:$C76,ETL_Rtn!Q17:Q76),"")</f>
        <v>0.8410378330546211</v>
      </c>
      <c r="X66" s="84">
        <f ca="1">IF(ISNUMBER(CORREL(ETL_Rtn!$C17:$C76,ETL_Rtn!R17:R76)),CORREL(ETL_Rtn!$C17:$C76,ETL_Rtn!R17:R76),"")</f>
        <v>0.88427838860226415</v>
      </c>
      <c r="Y66" s="84">
        <f ca="1">IF(ISNUMBER(CORREL(ETL_Rtn!$C17:$C76,ETL_Rtn!S17:S76)),CORREL(ETL_Rtn!$C17:$C76,ETL_Rtn!S17:S76),"")</f>
        <v>0.93251331909498969</v>
      </c>
      <c r="Z66" s="84">
        <f ca="1">IF(ISNUMBER(CORREL(ETL_Rtn!$C17:$C76,ETL_Rtn!T17:T76)),CORREL(ETL_Rtn!$C17:$C76,ETL_Rtn!T17:T76),"")</f>
        <v>0.13196874797896063</v>
      </c>
      <c r="AA66" s="84">
        <f ca="1">IF(ISNUMBER(CORREL(ETL_Rtn!$C17:$C76,ETL_Rtn!U17:U76)),CORREL(ETL_Rtn!$C17:$C76,ETL_Rtn!U17:U76),"")</f>
        <v>-6.1718022607000642E-2</v>
      </c>
      <c r="AB66" s="84">
        <f ca="1">IF(ISNUMBER(CORREL(ETL_Rtn!$C17:$C76,ETL_Rtn!V17:V76)),CORREL(ETL_Rtn!$C17:$C76,ETL_Rtn!V17:V76),"")</f>
        <v>-0.33116557368805793</v>
      </c>
      <c r="AC66" s="84">
        <f ca="1">IF(ISNUMBER(CORREL(ETL_Rtn!$C17:$C76,ETL_Rtn!W17:W76)),CORREL(ETL_Rtn!$C17:$C76,ETL_Rtn!W17:W76),"")</f>
        <v>0.23273843616054379</v>
      </c>
      <c r="AD66" s="84">
        <f ca="1">IF(ISNUMBER(CORREL(ETL_Rtn!$C17:$C76,ETL_Rtn!X17:X76)),CORREL(ETL_Rtn!$C17:$C76,ETL_Rtn!X17:X76),"")</f>
        <v>0.20599103084756773</v>
      </c>
      <c r="AE66" s="84">
        <f ca="1">IF(ISNUMBER(CORREL(ETL_Rtn!$C17:$C76,ETL_Rtn!Y17:Y76)),CORREL(ETL_Rtn!$C17:$C76,ETL_Rtn!Y17:Y76),"")</f>
        <v>-6.3293144729075379E-2</v>
      </c>
      <c r="AF66" s="84">
        <f ca="1">IF(ISNUMBER(CORREL(ETL_Rtn!$C17:$C76,ETL_Rtn!Z17:Z76)),CORREL(ETL_Rtn!$C17:$C76,ETL_Rtn!Z17:Z76),"")</f>
        <v>5.8220429302137583E-2</v>
      </c>
      <c r="AG66" s="84">
        <f ca="1">IF(ISNUMBER(CORREL(ETL_Rtn!$C17:$C76,ETL_Rtn!AA17:AA76)),CORREL(ETL_Rtn!$C17:$C76,ETL_Rtn!AA17:AA76),"")</f>
        <v>-0.26847694457323285</v>
      </c>
      <c r="AH66" s="84">
        <f ca="1">IF(ISNUMBER(CORREL(ETL_Rtn!$C17:$C76,ETL_Rtn!AB17:AB76)),CORREL(ETL_Rtn!$C17:$C76,ETL_Rtn!AB17:AB76),"")</f>
        <v>0.2831000629982236</v>
      </c>
      <c r="AI66" s="84">
        <f ca="1">IF(ISNUMBER(CORREL(ETL_Rtn!$C17:$C76,ETL_Rtn!AC17:AC76)),CORREL(ETL_Rtn!$C17:$C76,ETL_Rtn!AC17:AC76),"")</f>
        <v>0.35813024916553576</v>
      </c>
      <c r="AJ66" s="84">
        <f ca="1">IF(ISNUMBER(CORREL(ETL_Rtn!$C17:$C76,ETL_Rtn!AD17:AD76)),CORREL(ETL_Rtn!$C17:$C76,ETL_Rtn!AD17:AD76),"")</f>
        <v>-0.44231718255075148</v>
      </c>
      <c r="AK66" s="84">
        <f ca="1">IF(ISNUMBER(CORREL(ETL_Rtn!$C17:$C76,ETL_Rtn!AE17:AE76)),CORREL(ETL_Rtn!$C17:$C76,ETL_Rtn!AE17:AE76),"")</f>
        <v>-0.50413315102125733</v>
      </c>
      <c r="AL66" s="84">
        <f ca="1">IF(ISNUMBER(CORREL(ETL_Rtn!$C17:$C76,ETL_Rtn!AF17:AF76)),CORREL(ETL_Rtn!$C17:$C76,ETL_Rtn!AF17:AF76),"")</f>
        <v>0.18611272747707255</v>
      </c>
      <c r="AM66" s="84">
        <f ca="1">IF(ISNUMBER(CORREL(ETL_Rtn!$C17:$C76,ETL_Rtn!AG17:AG76)),CORREL(ETL_Rtn!$C17:$C76,ETL_Rtn!AG17:AG76),"")</f>
        <v>0.23718346685538452</v>
      </c>
      <c r="AN66" s="84">
        <f ca="1">IF(ISNUMBER(CORREL(ETL_Rtn!$C17:$C76,ETL_Rtn!AH17:AH76)),CORREL(ETL_Rtn!$C17:$C76,ETL_Rtn!AH17:AH76),"")</f>
        <v>7.7703950292434057E-2</v>
      </c>
      <c r="AO66" s="84">
        <f ca="1">IF(ISNUMBER(CORREL(ETL_Rtn!$C17:$C76,ETL_Rtn!AI17:AI76)),CORREL(ETL_Rtn!$C17:$C76,ETL_Rtn!AI17:AI76),"")</f>
        <v>0.27083514601226993</v>
      </c>
      <c r="AP66" s="84">
        <f ca="1">IF(ISNUMBER(CORREL(ETL_Rtn!$C17:$C76,ETL_Rtn!AJ17:AJ76)),CORREL(ETL_Rtn!$C17:$C76,ETL_Rtn!AJ17:AJ76),"")</f>
        <v>0.26003026068420332</v>
      </c>
      <c r="AQ66" s="84">
        <f ca="1">IF(ISNUMBER(CORREL(ETL_Rtn!$C17:$C76,ETL_Rtn!AK17:AK76)),CORREL(ETL_Rtn!$C17:$C76,ETL_Rtn!AK17:AK76),"")</f>
        <v>0.2773064678192112</v>
      </c>
      <c r="AR66" s="84">
        <f ca="1">IF(ISNUMBER(CORREL(ETL_Rtn!$C17:$C76,ETL_Rtn!AL17:AL76)),CORREL(ETL_Rtn!$C17:$C76,ETL_Rtn!AL17:AL76),"")</f>
        <v>-0.40537312296479439</v>
      </c>
      <c r="AS66" s="84">
        <f ca="1">IF(ISNUMBER(CORREL(ETL_Rtn!$C17:$C76,ETL_Rtn!AM17:AM76)),CORREL(ETL_Rtn!$C17:$C76,ETL_Rtn!AM17:AM76),"")</f>
        <v>0.46011880837260305</v>
      </c>
      <c r="AU66" s="84">
        <f ca="1">VLOOKUP($E66,ETL_Price!$B$5:$BA$187,Main!AU$51,0)</f>
        <v>84.82</v>
      </c>
      <c r="AV66" s="84">
        <f ca="1">VLOOKUP($E66,ETL_Price!$B$5:$BA$187,Main!AV$51,0)</f>
        <v>252.21969999999999</v>
      </c>
      <c r="AW66" s="84">
        <f ca="1">VLOOKUP($E66,ETL_Price!$B$5:$BA$187,Main!AW$51,0)</f>
        <v>238.5052</v>
      </c>
      <c r="AX66" s="84">
        <f ca="1">VLOOKUP($E66,ETL_Price!$B$5:$BA$187,Main!AX$51,0)</f>
        <v>232.27189999999999</v>
      </c>
      <c r="AY66" s="84">
        <f ca="1">VLOOKUP($E66,ETL_Price!$B$5:$BA$187,Main!AY$51,0)</f>
        <v>121.2681</v>
      </c>
      <c r="AZ66" s="84">
        <f ca="1">VLOOKUP($E66,ETL_Price!$B$5:$BA$187,Main!AZ$51,0)</f>
        <v>224.25640000000001</v>
      </c>
      <c r="BA66" s="84">
        <f ca="1">VLOOKUP($E66,ETL_Price!$B$5:$BA$187,Main!BA$51,0)</f>
        <v>255.59</v>
      </c>
      <c r="BB66" s="84">
        <f ca="1">VLOOKUP($E66,ETL_Price!$B$5:$BA$187,Main!BB$51,0)</f>
        <v>205.94</v>
      </c>
      <c r="BC66" s="84">
        <f ca="1">VLOOKUP($E66,ETL_Price!$B$5:$BA$187,Main!BC$51,0)</f>
        <v>254.17</v>
      </c>
      <c r="BD66" s="84">
        <f ca="1">VLOOKUP($E66,ETL_Price!$B$5:$BA$187,Main!BD$51,0)</f>
        <v>64.400000000000006</v>
      </c>
      <c r="BE66" s="84">
        <f ca="1">VLOOKUP($E66,ETL_Price!$B$5:$BA$187,Main!BE$51,0)</f>
        <v>264.95999999999998</v>
      </c>
      <c r="BF66" s="84">
        <f ca="1">VLOOKUP($E66,ETL_Price!$B$5:$BA$187,Main!BF$51,0)</f>
        <v>127</v>
      </c>
      <c r="BG66" s="84">
        <f ca="1">VLOOKUP($E66,ETL_Price!$B$5:$BA$187,Main!BG$51,0)</f>
        <v>1305.99</v>
      </c>
      <c r="BH66" s="84">
        <f ca="1">VLOOKUP($E66,ETL_Price!$B$5:$BA$187,Main!BH$51,0)</f>
        <v>1580.45</v>
      </c>
      <c r="BI66" s="84">
        <f ca="1">VLOOKUP($E66,ETL_Price!$B$5:$BA$187,Main!BI$51,0)</f>
        <v>1520.87</v>
      </c>
      <c r="BJ66" s="84">
        <f ca="1">VLOOKUP($E66,ETL_Price!$B$5:$BA$187,Main!BJ$51,0)</f>
        <v>1043.81</v>
      </c>
      <c r="BK66" s="84">
        <f ca="1">VLOOKUP($E66,ETL_Price!$B$5:$BA$187,Main!BK$51,0)</f>
        <v>2381.33</v>
      </c>
      <c r="BL66" s="84">
        <f ca="1">VLOOKUP($E66,ETL_Price!$B$5:$BA$187,Main!BL$51,0)</f>
        <v>936.33</v>
      </c>
      <c r="BM66" s="84">
        <f ca="1">VLOOKUP($E66,ETL_Price!$B$5:$BA$187,Main!BM$51,0)</f>
        <v>709.49</v>
      </c>
      <c r="BN66" s="84">
        <f ca="1">VLOOKUP($E66,ETL_Price!$B$5:$BA$187,Main!BN$51,0)</f>
        <v>901.55</v>
      </c>
      <c r="BO66" s="84">
        <f ca="1">VLOOKUP($E66,ETL_Price!$B$5:$BA$187,Main!BO$51,0)</f>
        <v>957.47</v>
      </c>
      <c r="BP66" s="84">
        <f ca="1">VLOOKUP($E66,ETL_Price!$B$5:$BA$187,Main!BP$51,0)</f>
        <v>969.35</v>
      </c>
      <c r="BQ66" s="84">
        <f ca="1">VLOOKUP($E66,ETL_Price!$B$5:$BA$187,Main!BQ$51,0)</f>
        <v>1108.9100000000001</v>
      </c>
      <c r="BR66" s="84">
        <f ca="1">VLOOKUP($E66,ETL_Price!$B$5:$BA$187,Main!BR$51,0)</f>
        <v>1098.45</v>
      </c>
      <c r="BS66" s="84">
        <f ca="1">VLOOKUP($E66,ETL_Price!$B$5:$BA$187,Main!BS$51,0)</f>
        <v>931.82</v>
      </c>
      <c r="BT66" s="84">
        <f ca="1">VLOOKUP($E66,ETL_Price!$B$5:$BA$187,Main!BT$51,0)</f>
        <v>12.62</v>
      </c>
      <c r="BU66" s="84">
        <f ca="1">VLOOKUP($E66,ETL_Price!$B$5:$BA$187,Main!BU$51,0)</f>
        <v>18.260000000000002</v>
      </c>
      <c r="BV66" s="84">
        <f ca="1">VLOOKUP($E66,ETL_Price!$B$5:$BA$187,Main!BV$51,0)</f>
        <v>1225.5999999999999</v>
      </c>
      <c r="BW66" s="84">
        <f ca="1">VLOOKUP($E66,ETL_Price!$B$5:$BA$187,Main!BW$51,0)</f>
        <v>15.368</v>
      </c>
      <c r="BX66" s="84">
        <f ca="1">VLOOKUP($E66,ETL_Price!$B$5:$BA$187,Main!BX$51,0)</f>
        <v>67.89</v>
      </c>
      <c r="BY66" s="84">
        <f ca="1">VLOOKUP($E66,ETL_Price!$B$5:$BA$187,Main!BY$51,0)</f>
        <v>2.9540999999999999</v>
      </c>
      <c r="BZ66" s="84">
        <f ca="1">VLOOKUP($E66,ETL_Price!$B$5:$BA$187,Main!BZ$51,0)</f>
        <v>2.0091999999999999</v>
      </c>
      <c r="CA66" s="84">
        <f ca="1">VLOOKUP($E66,ETL_Price!$B$5:$BA$187,Main!CA$51,0)</f>
        <v>2.1215999999999999</v>
      </c>
      <c r="CB66" s="84">
        <f ca="1">VLOOKUP($E66,ETL_Price!$B$5:$BA$187,Main!CB$51,0)</f>
        <v>6.8055000000000003</v>
      </c>
      <c r="CC66" s="84">
        <f ca="1">VLOOKUP($E66,ETL_Price!$B$5:$BA$187,Main!CC$51,0)</f>
        <v>105.47</v>
      </c>
    </row>
    <row r="67" spans="3:81">
      <c r="C67" s="84">
        <f>MATCH(E67,Cayman!$B$5:$B$187,0)-1</f>
        <v>20</v>
      </c>
      <c r="E67" s="115">
        <f>IF(ISNUMBER(Equities!$C19),Equities!B19,"")</f>
        <v>43301</v>
      </c>
      <c r="F67" s="128">
        <f ca="1">IF(ISNUMBER(OFFSET(INDIRECT($F$50),Main!$C67,1)),OFFSET(INDIRECT($F$50),Main!$C67,1)/100,"")</f>
        <v>0.19553300000000001</v>
      </c>
      <c r="G67" s="128">
        <f ca="1">IF(ISNUMBER(VLOOKUP(E67,Cayman!$G$6:$H$136,2,0)),VLOOKUP(E67,Cayman!$G$6:$H$136,2,0)/100,"")</f>
        <v>0.18289999999999998</v>
      </c>
      <c r="H67" s="116" t="str">
        <f>IF(ISNUMBER(VLOOKUP($E67,ETL_Price!$B$5:$CU$187,H$50,0)),VLOOKUP($E67,ETL_Price!$B$5:$CU$187,H$50,0)/100,"")</f>
        <v/>
      </c>
      <c r="I67" s="116" t="str">
        <f>IF(ISNUMBER(VLOOKUP($E67,ETL_Price!$B$5:$CU$187,I$50,0)),VLOOKUP($E67,ETL_Price!$B$5:$CU$187,I$50,0)/100,"")</f>
        <v/>
      </c>
      <c r="K67" s="84">
        <f ca="1">IF(ISNUMBER(CORREL(ETL_Rtn!$C18:$C77,ETL_Rtn!E18:E77)),CORREL(ETL_Rtn!$C18:$C77,ETL_Rtn!E18:E77),"")</f>
        <v>0.95024924986107639</v>
      </c>
      <c r="L67" s="84">
        <f ca="1">IF(ISNUMBER(CORREL(ETL_Rtn!$C18:$C77,ETL_Rtn!F18:F77)),CORREL(ETL_Rtn!$C18:$C77,ETL_Rtn!F18:F77),"")</f>
        <v>0.526910970283198</v>
      </c>
      <c r="M67" s="84">
        <f ca="1">IF(ISNUMBER(CORREL(ETL_Rtn!$C18:$C77,ETL_Rtn!G18:G77)),CORREL(ETL_Rtn!$C18:$C77,ETL_Rtn!G18:G77),"")</f>
        <v>0.32267417509520846</v>
      </c>
      <c r="N67" s="84">
        <f ca="1">IF(ISNUMBER(CORREL(ETL_Rtn!$C18:$C77,ETL_Rtn!H18:H77)),CORREL(ETL_Rtn!$C18:$C77,ETL_Rtn!H18:H77),"")</f>
        <v>0.17713378605274965</v>
      </c>
      <c r="O67" s="84">
        <f ca="1">IF(ISNUMBER(CORREL(ETL_Rtn!$C18:$C77,ETL_Rtn!I18:I77)),CORREL(ETL_Rtn!$C18:$C77,ETL_Rtn!I18:I77),"")</f>
        <v>0.45776413650860104</v>
      </c>
      <c r="P67" s="84">
        <f ca="1">IF(ISNUMBER(CORREL(ETL_Rtn!$C18:$C77,ETL_Rtn!J18:J77)),CORREL(ETL_Rtn!$C18:$C77,ETL_Rtn!J18:J77),"")</f>
        <v>3.9358878065591706E-2</v>
      </c>
      <c r="Q67" s="84">
        <f ca="1">IF(ISNUMBER(CORREL(ETL_Rtn!$C18:$C77,ETL_Rtn!K18:K77)),CORREL(ETL_Rtn!$C18:$C77,ETL_Rtn!K18:K77),"")</f>
        <v>0.60434037388749318</v>
      </c>
      <c r="R67" s="84">
        <f ca="1">IF(ISNUMBER(CORREL(ETL_Rtn!$C18:$C77,ETL_Rtn!L18:L77)),CORREL(ETL_Rtn!$C18:$C77,ETL_Rtn!L18:L77),"")</f>
        <v>0.33609127123289489</v>
      </c>
      <c r="S67" s="84">
        <f ca="1">IF(ISNUMBER(CORREL(ETL_Rtn!$C18:$C77,ETL_Rtn!M18:M77)),CORREL(ETL_Rtn!$C18:$C77,ETL_Rtn!M18:M77),"")</f>
        <v>0.57494945515079499</v>
      </c>
      <c r="T67" s="84">
        <f ca="1">IF(ISNUMBER(CORREL(ETL_Rtn!$C18:$C77,ETL_Rtn!N18:N77)),CORREL(ETL_Rtn!$C18:$C77,ETL_Rtn!N18:N77),"")</f>
        <v>9.5468145956330311E-2</v>
      </c>
      <c r="U67" s="84">
        <f ca="1">IF(ISNUMBER(CORREL(ETL_Rtn!$C18:$C77,ETL_Rtn!O18:O77)),CORREL(ETL_Rtn!$C18:$C77,ETL_Rtn!O18:O77),"")</f>
        <v>0.4820098337832226</v>
      </c>
      <c r="V67" s="84">
        <f ca="1">IF(ISNUMBER(CORREL(ETL_Rtn!$C18:$C77,ETL_Rtn!P18:P77)),CORREL(ETL_Rtn!$C18:$C77,ETL_Rtn!P18:P77),"")</f>
        <v>-0.29946039269634028</v>
      </c>
      <c r="W67" s="84">
        <f ca="1">IF(ISNUMBER(CORREL(ETL_Rtn!$C18:$C77,ETL_Rtn!Q18:Q77)),CORREL(ETL_Rtn!$C18:$C77,ETL_Rtn!Q18:Q77),"")</f>
        <v>0.8486337501852943</v>
      </c>
      <c r="X67" s="84">
        <f ca="1">IF(ISNUMBER(CORREL(ETL_Rtn!$C18:$C77,ETL_Rtn!R18:R77)),CORREL(ETL_Rtn!$C18:$C77,ETL_Rtn!R18:R77),"")</f>
        <v>0.89325966490106401</v>
      </c>
      <c r="Y67" s="84">
        <f ca="1">IF(ISNUMBER(CORREL(ETL_Rtn!$C18:$C77,ETL_Rtn!S18:S77)),CORREL(ETL_Rtn!$C18:$C77,ETL_Rtn!S18:S77),"")</f>
        <v>0.93926851251893695</v>
      </c>
      <c r="Z67" s="84">
        <f ca="1">IF(ISNUMBER(CORREL(ETL_Rtn!$C18:$C77,ETL_Rtn!T18:T77)),CORREL(ETL_Rtn!$C18:$C77,ETL_Rtn!T18:T77),"")</f>
        <v>0.14643617982478452</v>
      </c>
      <c r="AA67" s="84">
        <f ca="1">IF(ISNUMBER(CORREL(ETL_Rtn!$C18:$C77,ETL_Rtn!U18:U77)),CORREL(ETL_Rtn!$C18:$C77,ETL_Rtn!U18:U77),"")</f>
        <v>-7.5616570397666671E-2</v>
      </c>
      <c r="AB67" s="84">
        <f ca="1">IF(ISNUMBER(CORREL(ETL_Rtn!$C18:$C77,ETL_Rtn!V18:V77)),CORREL(ETL_Rtn!$C18:$C77,ETL_Rtn!V18:V77),"")</f>
        <v>-0.30891247556115248</v>
      </c>
      <c r="AC67" s="84">
        <f ca="1">IF(ISNUMBER(CORREL(ETL_Rtn!$C18:$C77,ETL_Rtn!W18:W77)),CORREL(ETL_Rtn!$C18:$C77,ETL_Rtn!W18:W77),"")</f>
        <v>0.24729412329273909</v>
      </c>
      <c r="AD67" s="84">
        <f ca="1">IF(ISNUMBER(CORREL(ETL_Rtn!$C18:$C77,ETL_Rtn!X18:X77)),CORREL(ETL_Rtn!$C18:$C77,ETL_Rtn!X18:X77),"")</f>
        <v>0.20891891028735807</v>
      </c>
      <c r="AE67" s="84">
        <f ca="1">IF(ISNUMBER(CORREL(ETL_Rtn!$C18:$C77,ETL_Rtn!Y18:Y77)),CORREL(ETL_Rtn!$C18:$C77,ETL_Rtn!Y18:Y77),"")</f>
        <v>-4.7211071495262699E-2</v>
      </c>
      <c r="AF67" s="84">
        <f ca="1">IF(ISNUMBER(CORREL(ETL_Rtn!$C18:$C77,ETL_Rtn!Z18:Z77)),CORREL(ETL_Rtn!$C18:$C77,ETL_Rtn!Z18:Z77),"")</f>
        <v>5.9726687037814696E-2</v>
      </c>
      <c r="AG67" s="84">
        <f ca="1">IF(ISNUMBER(CORREL(ETL_Rtn!$C18:$C77,ETL_Rtn!AA18:AA77)),CORREL(ETL_Rtn!$C18:$C77,ETL_Rtn!AA18:AA77),"")</f>
        <v>-0.28696530814046611</v>
      </c>
      <c r="AH67" s="84">
        <f ca="1">IF(ISNUMBER(CORREL(ETL_Rtn!$C18:$C77,ETL_Rtn!AB18:AB77)),CORREL(ETL_Rtn!$C18:$C77,ETL_Rtn!AB18:AB77),"")</f>
        <v>0.28701182659650659</v>
      </c>
      <c r="AI67" s="84">
        <f ca="1">IF(ISNUMBER(CORREL(ETL_Rtn!$C18:$C77,ETL_Rtn!AC18:AC77)),CORREL(ETL_Rtn!$C18:$C77,ETL_Rtn!AC18:AC77),"")</f>
        <v>0.34863272706478493</v>
      </c>
      <c r="AJ67" s="84">
        <f ca="1">IF(ISNUMBER(CORREL(ETL_Rtn!$C18:$C77,ETL_Rtn!AD18:AD77)),CORREL(ETL_Rtn!$C18:$C77,ETL_Rtn!AD18:AD77),"")</f>
        <v>-0.44051553744391664</v>
      </c>
      <c r="AK67" s="84">
        <f ca="1">IF(ISNUMBER(CORREL(ETL_Rtn!$C18:$C77,ETL_Rtn!AE18:AE77)),CORREL(ETL_Rtn!$C18:$C77,ETL_Rtn!AE18:AE77),"")</f>
        <v>-0.48666698797774893</v>
      </c>
      <c r="AL67" s="84">
        <f ca="1">IF(ISNUMBER(CORREL(ETL_Rtn!$C18:$C77,ETL_Rtn!AF18:AF77)),CORREL(ETL_Rtn!$C18:$C77,ETL_Rtn!AF18:AF77),"")</f>
        <v>0.17313234025715218</v>
      </c>
      <c r="AM67" s="84">
        <f ca="1">IF(ISNUMBER(CORREL(ETL_Rtn!$C18:$C77,ETL_Rtn!AG18:AG77)),CORREL(ETL_Rtn!$C18:$C77,ETL_Rtn!AG18:AG77),"")</f>
        <v>0.2223434829766146</v>
      </c>
      <c r="AN67" s="84">
        <f ca="1">IF(ISNUMBER(CORREL(ETL_Rtn!$C18:$C77,ETL_Rtn!AH18:AH77)),CORREL(ETL_Rtn!$C18:$C77,ETL_Rtn!AH18:AH77),"")</f>
        <v>5.2829591673613986E-2</v>
      </c>
      <c r="AO67" s="84">
        <f ca="1">IF(ISNUMBER(CORREL(ETL_Rtn!$C18:$C77,ETL_Rtn!AI18:AI77)),CORREL(ETL_Rtn!$C18:$C77,ETL_Rtn!AI18:AI77),"")</f>
        <v>0.30439318394184145</v>
      </c>
      <c r="AP67" s="84">
        <f ca="1">IF(ISNUMBER(CORREL(ETL_Rtn!$C18:$C77,ETL_Rtn!AJ18:AJ77)),CORREL(ETL_Rtn!$C18:$C77,ETL_Rtn!AJ18:AJ77),"")</f>
        <v>0.26623476171478011</v>
      </c>
      <c r="AQ67" s="84">
        <f ca="1">IF(ISNUMBER(CORREL(ETL_Rtn!$C18:$C77,ETL_Rtn!AK18:AK77)),CORREL(ETL_Rtn!$C18:$C77,ETL_Rtn!AK18:AK77),"")</f>
        <v>0.28977644117591772</v>
      </c>
      <c r="AR67" s="84">
        <f ca="1">IF(ISNUMBER(CORREL(ETL_Rtn!$C18:$C77,ETL_Rtn!AL18:AL77)),CORREL(ETL_Rtn!$C18:$C77,ETL_Rtn!AL18:AL77),"")</f>
        <v>-0.4024042069645371</v>
      </c>
      <c r="AS67" s="84">
        <f ca="1">IF(ISNUMBER(CORREL(ETL_Rtn!$C18:$C77,ETL_Rtn!AM18:AM77)),CORREL(ETL_Rtn!$C18:$C77,ETL_Rtn!AM18:AM77),"")</f>
        <v>0.44581784820560172</v>
      </c>
      <c r="AU67" s="84">
        <f ca="1">VLOOKUP($E67,ETL_Price!$B$5:$BA$187,Main!AU$51,0)</f>
        <v>84.86</v>
      </c>
      <c r="AV67" s="84">
        <f ca="1">VLOOKUP($E67,ETL_Price!$B$5:$BA$187,Main!AV$51,0)</f>
        <v>251.3999</v>
      </c>
      <c r="AW67" s="84">
        <f ca="1">VLOOKUP($E67,ETL_Price!$B$5:$BA$187,Main!AW$51,0)</f>
        <v>238.20920000000001</v>
      </c>
      <c r="AX67" s="84">
        <f ca="1">VLOOKUP($E67,ETL_Price!$B$5:$BA$187,Main!AX$51,0)</f>
        <v>232.77619999999999</v>
      </c>
      <c r="AY67" s="84">
        <f ca="1">VLOOKUP($E67,ETL_Price!$B$5:$BA$187,Main!AY$51,0)</f>
        <v>120.2067</v>
      </c>
      <c r="AZ67" s="84">
        <f ca="1">VLOOKUP($E67,ETL_Price!$B$5:$BA$187,Main!AZ$51,0)</f>
        <v>225.56739999999999</v>
      </c>
      <c r="BA67" s="84">
        <f ca="1">VLOOKUP($E67,ETL_Price!$B$5:$BA$187,Main!BA$51,0)</f>
        <v>256.39999999999998</v>
      </c>
      <c r="BB67" s="84">
        <f ca="1">VLOOKUP($E67,ETL_Price!$B$5:$BA$187,Main!BB$51,0)</f>
        <v>206.67</v>
      </c>
      <c r="BC67" s="84">
        <f ca="1">VLOOKUP($E67,ETL_Price!$B$5:$BA$187,Main!BC$51,0)</f>
        <v>255.31</v>
      </c>
      <c r="BD67" s="84">
        <f ca="1">VLOOKUP($E67,ETL_Price!$B$5:$BA$187,Main!BD$51,0)</f>
        <v>64.540000000000006</v>
      </c>
      <c r="BE67" s="84">
        <f ca="1">VLOOKUP($E67,ETL_Price!$B$5:$BA$187,Main!BE$51,0)</f>
        <v>266.58999999999997</v>
      </c>
      <c r="BF67" s="84">
        <f ca="1">VLOOKUP($E67,ETL_Price!$B$5:$BA$187,Main!BF$51,0)</f>
        <v>127.64</v>
      </c>
      <c r="BG67" s="84">
        <f ca="1">VLOOKUP($E67,ETL_Price!$B$5:$BA$187,Main!BG$51,0)</f>
        <v>1306.05</v>
      </c>
      <c r="BH67" s="84">
        <f ca="1">VLOOKUP($E67,ETL_Price!$B$5:$BA$187,Main!BH$51,0)</f>
        <v>1579.83</v>
      </c>
      <c r="BI67" s="84">
        <f ca="1">VLOOKUP($E67,ETL_Price!$B$5:$BA$187,Main!BI$51,0)</f>
        <v>1521.67</v>
      </c>
      <c r="BJ67" s="84">
        <f ca="1">VLOOKUP($E67,ETL_Price!$B$5:$BA$187,Main!BJ$51,0)</f>
        <v>1043.24</v>
      </c>
      <c r="BK67" s="84">
        <f ca="1">VLOOKUP($E67,ETL_Price!$B$5:$BA$187,Main!BK$51,0)</f>
        <v>2379.5500000000002</v>
      </c>
      <c r="BL67" s="84">
        <f ca="1">VLOOKUP($E67,ETL_Price!$B$5:$BA$187,Main!BL$51,0)</f>
        <v>935.98</v>
      </c>
      <c r="BM67" s="84">
        <f ca="1">VLOOKUP($E67,ETL_Price!$B$5:$BA$187,Main!BM$51,0)</f>
        <v>709.02</v>
      </c>
      <c r="BN67" s="84">
        <f ca="1">VLOOKUP($E67,ETL_Price!$B$5:$BA$187,Main!BN$51,0)</f>
        <v>900.81</v>
      </c>
      <c r="BO67" s="84">
        <f ca="1">VLOOKUP($E67,ETL_Price!$B$5:$BA$187,Main!BO$51,0)</f>
        <v>957.33</v>
      </c>
      <c r="BP67" s="84">
        <f ca="1">VLOOKUP($E67,ETL_Price!$B$5:$BA$187,Main!BP$51,0)</f>
        <v>969.94</v>
      </c>
      <c r="BQ67" s="84">
        <f ca="1">VLOOKUP($E67,ETL_Price!$B$5:$BA$187,Main!BQ$51,0)</f>
        <v>1109.93</v>
      </c>
      <c r="BR67" s="84">
        <f ca="1">VLOOKUP($E67,ETL_Price!$B$5:$BA$187,Main!BR$51,0)</f>
        <v>1097.3699999999999</v>
      </c>
      <c r="BS67" s="84">
        <f ca="1">VLOOKUP($E67,ETL_Price!$B$5:$BA$187,Main!BS$51,0)</f>
        <v>932.59</v>
      </c>
      <c r="BT67" s="84">
        <f ca="1">VLOOKUP($E67,ETL_Price!$B$5:$BA$187,Main!BT$51,0)</f>
        <v>12.86</v>
      </c>
      <c r="BU67" s="84">
        <f ca="1">VLOOKUP($E67,ETL_Price!$B$5:$BA$187,Main!BU$51,0)</f>
        <v>17.32</v>
      </c>
      <c r="BV67" s="84">
        <f ca="1">VLOOKUP($E67,ETL_Price!$B$5:$BA$187,Main!BV$51,0)</f>
        <v>1231.0999999999999</v>
      </c>
      <c r="BW67" s="84">
        <f ca="1">VLOOKUP($E67,ETL_Price!$B$5:$BA$187,Main!BW$51,0)</f>
        <v>15.49</v>
      </c>
      <c r="BX67" s="84">
        <f ca="1">VLOOKUP($E67,ETL_Price!$B$5:$BA$187,Main!BX$51,0)</f>
        <v>70.459999999999994</v>
      </c>
      <c r="BY67" s="84">
        <f ca="1">VLOOKUP($E67,ETL_Price!$B$5:$BA$187,Main!BY$51,0)</f>
        <v>2.8931</v>
      </c>
      <c r="BZ67" s="84">
        <f ca="1">VLOOKUP($E67,ETL_Price!$B$5:$BA$187,Main!BZ$51,0)</f>
        <v>2.0146999999999999</v>
      </c>
      <c r="CA67" s="84">
        <f ca="1">VLOOKUP($E67,ETL_Price!$B$5:$BA$187,Main!CA$51,0)</f>
        <v>2.1150000000000002</v>
      </c>
      <c r="CB67" s="84">
        <f ca="1">VLOOKUP($E67,ETL_Price!$B$5:$BA$187,Main!CB$51,0)</f>
        <v>6.7808999999999999</v>
      </c>
      <c r="CC67" s="84">
        <f ca="1">VLOOKUP($E67,ETL_Price!$B$5:$BA$187,Main!CC$51,0)</f>
        <v>105.82</v>
      </c>
    </row>
    <row r="68" spans="3:81">
      <c r="C68" s="84">
        <f>MATCH(E68,Cayman!$B$5:$B$187,0)-1</f>
        <v>21</v>
      </c>
      <c r="E68" s="115">
        <f>IF(ISNUMBER(Equities!$C20),Equities!B20,"")</f>
        <v>43300</v>
      </c>
      <c r="F68" s="128">
        <f ca="1">IF(ISNUMBER(OFFSET(INDIRECT($F$50),Main!$C68,1)),OFFSET(INDIRECT($F$50),Main!$C68,1)/100,"")</f>
        <v>0.198824</v>
      </c>
      <c r="G68" s="128">
        <f ca="1">IF(ISNUMBER(VLOOKUP(E68,Cayman!$G$6:$H$136,2,0)),VLOOKUP(E68,Cayman!$G$6:$H$136,2,0)/100,"")</f>
        <v>0.18289999999999998</v>
      </c>
      <c r="H68" s="116" t="str">
        <f>IF(ISNUMBER(VLOOKUP($E68,ETL_Price!$B$5:$CU$187,H$50,0)),VLOOKUP($E68,ETL_Price!$B$5:$CU$187,H$50,0)/100,"")</f>
        <v/>
      </c>
      <c r="I68" s="116" t="str">
        <f>IF(ISNUMBER(VLOOKUP($E68,ETL_Price!$B$5:$CU$187,I$50,0)),VLOOKUP($E68,ETL_Price!$B$5:$CU$187,I$50,0)/100,"")</f>
        <v/>
      </c>
      <c r="K68" s="84">
        <f ca="1">IF(ISNUMBER(CORREL(ETL_Rtn!$C19:$C78,ETL_Rtn!E19:E78)),CORREL(ETL_Rtn!$C19:$C78,ETL_Rtn!E19:E78),"")</f>
        <v>0.94990075472064561</v>
      </c>
      <c r="L68" s="84">
        <f ca="1">IF(ISNUMBER(CORREL(ETL_Rtn!$C19:$C78,ETL_Rtn!F19:F78)),CORREL(ETL_Rtn!$C19:$C78,ETL_Rtn!F19:F78),"")</f>
        <v>0.51878003063833011</v>
      </c>
      <c r="M68" s="84">
        <f ca="1">IF(ISNUMBER(CORREL(ETL_Rtn!$C19:$C78,ETL_Rtn!G19:G78)),CORREL(ETL_Rtn!$C19:$C78,ETL_Rtn!G19:G78),"")</f>
        <v>0.3282837931256265</v>
      </c>
      <c r="N68" s="84">
        <f ca="1">IF(ISNUMBER(CORREL(ETL_Rtn!$C19:$C78,ETL_Rtn!H19:H78)),CORREL(ETL_Rtn!$C19:$C78,ETL_Rtn!H19:H78),"")</f>
        <v>0.16860839527326993</v>
      </c>
      <c r="O68" s="84">
        <f ca="1">IF(ISNUMBER(CORREL(ETL_Rtn!$C19:$C78,ETL_Rtn!I19:I78)),CORREL(ETL_Rtn!$C19:$C78,ETL_Rtn!I19:I78),"")</f>
        <v>0.46085961386949714</v>
      </c>
      <c r="P68" s="84">
        <f ca="1">IF(ISNUMBER(CORREL(ETL_Rtn!$C19:$C78,ETL_Rtn!J19:J78)),CORREL(ETL_Rtn!$C19:$C78,ETL_Rtn!J19:J78),"")</f>
        <v>5.4084689710510427E-2</v>
      </c>
      <c r="Q68" s="84">
        <f ca="1">IF(ISNUMBER(CORREL(ETL_Rtn!$C19:$C78,ETL_Rtn!K19:K78)),CORREL(ETL_Rtn!$C19:$C78,ETL_Rtn!K19:K78),"")</f>
        <v>0.60746396815323689</v>
      </c>
      <c r="R68" s="84">
        <f ca="1">IF(ISNUMBER(CORREL(ETL_Rtn!$C19:$C78,ETL_Rtn!L19:L78)),CORREL(ETL_Rtn!$C19:$C78,ETL_Rtn!L19:L78),"")</f>
        <v>0.34534504533984189</v>
      </c>
      <c r="S68" s="84">
        <f ca="1">IF(ISNUMBER(CORREL(ETL_Rtn!$C19:$C78,ETL_Rtn!M19:M78)),CORREL(ETL_Rtn!$C19:$C78,ETL_Rtn!M19:M78),"")</f>
        <v>0.57281533222477532</v>
      </c>
      <c r="T68" s="84">
        <f ca="1">IF(ISNUMBER(CORREL(ETL_Rtn!$C19:$C78,ETL_Rtn!N19:N78)),CORREL(ETL_Rtn!$C19:$C78,ETL_Rtn!N19:N78),"")</f>
        <v>0.11260046027090224</v>
      </c>
      <c r="U68" s="84">
        <f ca="1">IF(ISNUMBER(CORREL(ETL_Rtn!$C19:$C78,ETL_Rtn!O19:O78)),CORREL(ETL_Rtn!$C19:$C78,ETL_Rtn!O19:O78),"")</f>
        <v>0.48150125986125292</v>
      </c>
      <c r="V68" s="84">
        <f ca="1">IF(ISNUMBER(CORREL(ETL_Rtn!$C19:$C78,ETL_Rtn!P19:P78)),CORREL(ETL_Rtn!$C19:$C78,ETL_Rtn!P19:P78),"")</f>
        <v>-0.28586219816447361</v>
      </c>
      <c r="W68" s="84">
        <f ca="1">IF(ISNUMBER(CORREL(ETL_Rtn!$C19:$C78,ETL_Rtn!Q19:Q78)),CORREL(ETL_Rtn!$C19:$C78,ETL_Rtn!Q19:Q78),"")</f>
        <v>0.85011985673301671</v>
      </c>
      <c r="X68" s="84">
        <f ca="1">IF(ISNUMBER(CORREL(ETL_Rtn!$C19:$C78,ETL_Rtn!R19:R78)),CORREL(ETL_Rtn!$C19:$C78,ETL_Rtn!R19:R78),"")</f>
        <v>0.89659188828114911</v>
      </c>
      <c r="Y68" s="84">
        <f ca="1">IF(ISNUMBER(CORREL(ETL_Rtn!$C19:$C78,ETL_Rtn!S19:S78)),CORREL(ETL_Rtn!$C19:$C78,ETL_Rtn!S19:S78),"")</f>
        <v>0.93823854133041695</v>
      </c>
      <c r="Z68" s="84">
        <f ca="1">IF(ISNUMBER(CORREL(ETL_Rtn!$C19:$C78,ETL_Rtn!T19:T78)),CORREL(ETL_Rtn!$C19:$C78,ETL_Rtn!T19:T78),"")</f>
        <v>0.14124575812874657</v>
      </c>
      <c r="AA68" s="84">
        <f ca="1">IF(ISNUMBER(CORREL(ETL_Rtn!$C19:$C78,ETL_Rtn!U19:U78)),CORREL(ETL_Rtn!$C19:$C78,ETL_Rtn!U19:U78),"")</f>
        <v>-9.8117461425054717E-2</v>
      </c>
      <c r="AB68" s="84">
        <f ca="1">IF(ISNUMBER(CORREL(ETL_Rtn!$C19:$C78,ETL_Rtn!V19:V78)),CORREL(ETL_Rtn!$C19:$C78,ETL_Rtn!V19:V78),"")</f>
        <v>-0.2534684886989238</v>
      </c>
      <c r="AC68" s="84">
        <f ca="1">IF(ISNUMBER(CORREL(ETL_Rtn!$C19:$C78,ETL_Rtn!W19:W78)),CORREL(ETL_Rtn!$C19:$C78,ETL_Rtn!W19:W78),"")</f>
        <v>0.25489028109334688</v>
      </c>
      <c r="AD68" s="84">
        <f ca="1">IF(ISNUMBER(CORREL(ETL_Rtn!$C19:$C78,ETL_Rtn!X19:X78)),CORREL(ETL_Rtn!$C19:$C78,ETL_Rtn!X19:X78),"")</f>
        <v>0.22854618529466836</v>
      </c>
      <c r="AE68" s="84">
        <f ca="1">IF(ISNUMBER(CORREL(ETL_Rtn!$C19:$C78,ETL_Rtn!Y19:Y78)),CORREL(ETL_Rtn!$C19:$C78,ETL_Rtn!Y19:Y78),"")</f>
        <v>-4.9325549934275792E-2</v>
      </c>
      <c r="AF68" s="84">
        <f ca="1">IF(ISNUMBER(CORREL(ETL_Rtn!$C19:$C78,ETL_Rtn!Z19:Z78)),CORREL(ETL_Rtn!$C19:$C78,ETL_Rtn!Z19:Z78),"")</f>
        <v>5.1304956393159629E-2</v>
      </c>
      <c r="AG68" s="84">
        <f ca="1">IF(ISNUMBER(CORREL(ETL_Rtn!$C19:$C78,ETL_Rtn!AA19:AA78)),CORREL(ETL_Rtn!$C19:$C78,ETL_Rtn!AA19:AA78),"")</f>
        <v>-0.27691145752868807</v>
      </c>
      <c r="AH68" s="84">
        <f ca="1">IF(ISNUMBER(CORREL(ETL_Rtn!$C19:$C78,ETL_Rtn!AB19:AB78)),CORREL(ETL_Rtn!$C19:$C78,ETL_Rtn!AB19:AB78),"")</f>
        <v>0.29139848865017259</v>
      </c>
      <c r="AI68" s="84">
        <f ca="1">IF(ISNUMBER(CORREL(ETL_Rtn!$C19:$C78,ETL_Rtn!AC19:AC78)),CORREL(ETL_Rtn!$C19:$C78,ETL_Rtn!AC19:AC78),"")</f>
        <v>0.31006685024336056</v>
      </c>
      <c r="AJ68" s="84">
        <f ca="1">IF(ISNUMBER(CORREL(ETL_Rtn!$C19:$C78,ETL_Rtn!AD19:AD78)),CORREL(ETL_Rtn!$C19:$C78,ETL_Rtn!AD19:AD78),"")</f>
        <v>-0.44453115715881747</v>
      </c>
      <c r="AK68" s="84">
        <f ca="1">IF(ISNUMBER(CORREL(ETL_Rtn!$C19:$C78,ETL_Rtn!AE19:AE78)),CORREL(ETL_Rtn!$C19:$C78,ETL_Rtn!AE19:AE78),"")</f>
        <v>-0.49325463638646255</v>
      </c>
      <c r="AL68" s="84">
        <f ca="1">IF(ISNUMBER(CORREL(ETL_Rtn!$C19:$C78,ETL_Rtn!AF19:AF78)),CORREL(ETL_Rtn!$C19:$C78,ETL_Rtn!AF19:AF78),"")</f>
        <v>0.18634511109240481</v>
      </c>
      <c r="AM68" s="84">
        <f ca="1">IF(ISNUMBER(CORREL(ETL_Rtn!$C19:$C78,ETL_Rtn!AG19:AG78)),CORREL(ETL_Rtn!$C19:$C78,ETL_Rtn!AG19:AG78),"")</f>
        <v>0.21944203918644922</v>
      </c>
      <c r="AN68" s="84">
        <f ca="1">IF(ISNUMBER(CORREL(ETL_Rtn!$C19:$C78,ETL_Rtn!AH19:AH78)),CORREL(ETL_Rtn!$C19:$C78,ETL_Rtn!AH19:AH78),"")</f>
        <v>5.2117320372094683E-2</v>
      </c>
      <c r="AO68" s="84">
        <f ca="1">IF(ISNUMBER(CORREL(ETL_Rtn!$C19:$C78,ETL_Rtn!AI19:AI78)),CORREL(ETL_Rtn!$C19:$C78,ETL_Rtn!AI19:AI78),"")</f>
        <v>0.30325911015693635</v>
      </c>
      <c r="AP68" s="84">
        <f ca="1">IF(ISNUMBER(CORREL(ETL_Rtn!$C19:$C78,ETL_Rtn!AJ19:AJ78)),CORREL(ETL_Rtn!$C19:$C78,ETL_Rtn!AJ19:AJ78),"")</f>
        <v>0.26076817361307247</v>
      </c>
      <c r="AQ68" s="84">
        <f ca="1">IF(ISNUMBER(CORREL(ETL_Rtn!$C19:$C78,ETL_Rtn!AK19:AK78)),CORREL(ETL_Rtn!$C19:$C78,ETL_Rtn!AK19:AK78),"")</f>
        <v>0.30303348294973104</v>
      </c>
      <c r="AR68" s="84">
        <f ca="1">IF(ISNUMBER(CORREL(ETL_Rtn!$C19:$C78,ETL_Rtn!AL19:AL78)),CORREL(ETL_Rtn!$C19:$C78,ETL_Rtn!AL19:AL78),"")</f>
        <v>-0.41005162013159852</v>
      </c>
      <c r="AS68" s="84">
        <f ca="1">IF(ISNUMBER(CORREL(ETL_Rtn!$C19:$C78,ETL_Rtn!AM19:AM78)),CORREL(ETL_Rtn!$C19:$C78,ETL_Rtn!AM19:AM78),"")</f>
        <v>0.45867861382988717</v>
      </c>
      <c r="AU68" s="84">
        <f ca="1">VLOOKUP($E68,ETL_Price!$B$5:$BA$187,Main!AU$51,0)</f>
        <v>84.47</v>
      </c>
      <c r="AV68" s="84">
        <f ca="1">VLOOKUP($E68,ETL_Price!$B$5:$BA$187,Main!AV$51,0)</f>
        <v>251.10069999999999</v>
      </c>
      <c r="AW68" s="84">
        <f ca="1">VLOOKUP($E68,ETL_Price!$B$5:$BA$187,Main!AW$51,0)</f>
        <v>237.60839999999999</v>
      </c>
      <c r="AX68" s="84">
        <f ca="1">VLOOKUP($E68,ETL_Price!$B$5:$BA$187,Main!AX$51,0)</f>
        <v>232.904</v>
      </c>
      <c r="AY68" s="84">
        <f ca="1">VLOOKUP($E68,ETL_Price!$B$5:$BA$187,Main!AY$51,0)</f>
        <v>119.6922</v>
      </c>
      <c r="AZ68" s="84">
        <f ca="1">VLOOKUP($E68,ETL_Price!$B$5:$BA$187,Main!AZ$51,0)</f>
        <v>223.1362</v>
      </c>
      <c r="BA68" s="84">
        <f ca="1">VLOOKUP($E68,ETL_Price!$B$5:$BA$187,Main!BA$51,0)</f>
        <v>256.88</v>
      </c>
      <c r="BB68" s="84">
        <f ca="1">VLOOKUP($E68,ETL_Price!$B$5:$BA$187,Main!BB$51,0)</f>
        <v>206.97</v>
      </c>
      <c r="BC68" s="84">
        <f ca="1">VLOOKUP($E68,ETL_Price!$B$5:$BA$187,Main!BC$51,0)</f>
        <v>254.9</v>
      </c>
      <c r="BD68" s="84">
        <f ca="1">VLOOKUP($E68,ETL_Price!$B$5:$BA$187,Main!BD$51,0)</f>
        <v>64.260000000000005</v>
      </c>
      <c r="BE68" s="84">
        <f ca="1">VLOOKUP($E68,ETL_Price!$B$5:$BA$187,Main!BE$51,0)</f>
        <v>267.10000000000002</v>
      </c>
      <c r="BF68" s="84">
        <f ca="1">VLOOKUP($E68,ETL_Price!$B$5:$BA$187,Main!BF$51,0)</f>
        <v>127.62</v>
      </c>
      <c r="BG68" s="84">
        <f ca="1">VLOOKUP($E68,ETL_Price!$B$5:$BA$187,Main!BG$51,0)</f>
        <v>1304.6300000000001</v>
      </c>
      <c r="BH68" s="84">
        <f ca="1">VLOOKUP($E68,ETL_Price!$B$5:$BA$187,Main!BH$51,0)</f>
        <v>1569.61</v>
      </c>
      <c r="BI68" s="84">
        <f ca="1">VLOOKUP($E68,ETL_Price!$B$5:$BA$187,Main!BI$51,0)</f>
        <v>1514.75</v>
      </c>
      <c r="BJ68" s="84">
        <f ca="1">VLOOKUP($E68,ETL_Price!$B$5:$BA$187,Main!BJ$51,0)</f>
        <v>1042.31</v>
      </c>
      <c r="BK68" s="84">
        <f ca="1">VLOOKUP($E68,ETL_Price!$B$5:$BA$187,Main!BK$51,0)</f>
        <v>2383.87</v>
      </c>
      <c r="BL68" s="84">
        <f ca="1">VLOOKUP($E68,ETL_Price!$B$5:$BA$187,Main!BL$51,0)</f>
        <v>936.14</v>
      </c>
      <c r="BM68" s="84">
        <f ca="1">VLOOKUP($E68,ETL_Price!$B$5:$BA$187,Main!BM$51,0)</f>
        <v>709.15</v>
      </c>
      <c r="BN68" s="84">
        <f ca="1">VLOOKUP($E68,ETL_Price!$B$5:$BA$187,Main!BN$51,0)</f>
        <v>902.73</v>
      </c>
      <c r="BO68" s="84">
        <f ca="1">VLOOKUP($E68,ETL_Price!$B$5:$BA$187,Main!BO$51,0)</f>
        <v>957.62</v>
      </c>
      <c r="BP68" s="84">
        <f ca="1">VLOOKUP($E68,ETL_Price!$B$5:$BA$187,Main!BP$51,0)</f>
        <v>969.18</v>
      </c>
      <c r="BQ68" s="84">
        <f ca="1">VLOOKUP($E68,ETL_Price!$B$5:$BA$187,Main!BQ$51,0)</f>
        <v>1108.9100000000001</v>
      </c>
      <c r="BR68" s="84">
        <f ca="1">VLOOKUP($E68,ETL_Price!$B$5:$BA$187,Main!BR$51,0)</f>
        <v>1098.31</v>
      </c>
      <c r="BS68" s="84">
        <f ca="1">VLOOKUP($E68,ETL_Price!$B$5:$BA$187,Main!BS$51,0)</f>
        <v>932.88</v>
      </c>
      <c r="BT68" s="84">
        <f ca="1">VLOOKUP($E68,ETL_Price!$B$5:$BA$187,Main!BT$51,0)</f>
        <v>12.87</v>
      </c>
      <c r="BU68" s="84">
        <f ca="1">VLOOKUP($E68,ETL_Price!$B$5:$BA$187,Main!BU$51,0)</f>
        <v>18.100000000000001</v>
      </c>
      <c r="BV68" s="84">
        <f ca="1">VLOOKUP($E68,ETL_Price!$B$5:$BA$187,Main!BV$51,0)</f>
        <v>1224</v>
      </c>
      <c r="BW68" s="84">
        <f ca="1">VLOOKUP($E68,ETL_Price!$B$5:$BA$187,Main!BW$51,0)</f>
        <v>15.34</v>
      </c>
      <c r="BX68" s="84">
        <f ca="1">VLOOKUP($E68,ETL_Price!$B$5:$BA$187,Main!BX$51,0)</f>
        <v>69.459999999999994</v>
      </c>
      <c r="BY68" s="84">
        <f ca="1">VLOOKUP($E68,ETL_Price!$B$5:$BA$187,Main!BY$51,0)</f>
        <v>2.8380000000000001</v>
      </c>
      <c r="BZ68" s="84">
        <f ca="1">VLOOKUP($E68,ETL_Price!$B$5:$BA$187,Main!BZ$51,0)</f>
        <v>2.0145</v>
      </c>
      <c r="CA68" s="84">
        <f ca="1">VLOOKUP($E68,ETL_Price!$B$5:$BA$187,Main!CA$51,0)</f>
        <v>2.0815000000000001</v>
      </c>
      <c r="CB68" s="84">
        <f ca="1">VLOOKUP($E68,ETL_Price!$B$5:$BA$187,Main!CB$51,0)</f>
        <v>6.7915000000000001</v>
      </c>
      <c r="CC68" s="84">
        <f ca="1">VLOOKUP($E68,ETL_Price!$B$5:$BA$187,Main!CC$51,0)</f>
        <v>105.59</v>
      </c>
    </row>
    <row r="69" spans="3:81">
      <c r="C69" s="84">
        <f>MATCH(E69,Cayman!$B$5:$B$187,0)-1</f>
        <v>22</v>
      </c>
      <c r="E69" s="115">
        <f>IF(ISNUMBER(Equities!$C21),Equities!B21,"")</f>
        <v>43299</v>
      </c>
      <c r="F69" s="128">
        <f ca="1">IF(ISNUMBER(OFFSET(INDIRECT($F$50),Main!$C69,1)),OFFSET(INDIRECT($F$50),Main!$C69,1)/100,"")</f>
        <v>0.198824</v>
      </c>
      <c r="G69" s="128">
        <f ca="1">IF(ISNUMBER(VLOOKUP(E69,Cayman!$G$6:$H$136,2,0)),VLOOKUP(E69,Cayman!$G$6:$H$136,2,0)/100,"")</f>
        <v>0.18260000000000001</v>
      </c>
      <c r="H69" s="116" t="str">
        <f>IF(ISNUMBER(VLOOKUP($E69,ETL_Price!$B$5:$CU$187,H$50,0)),VLOOKUP($E69,ETL_Price!$B$5:$CU$187,H$50,0)/100,"")</f>
        <v/>
      </c>
      <c r="I69" s="116" t="str">
        <f>IF(ISNUMBER(VLOOKUP($E69,ETL_Price!$B$5:$CU$187,I$50,0)),VLOOKUP($E69,ETL_Price!$B$5:$CU$187,I$50,0)/100,"")</f>
        <v/>
      </c>
      <c r="K69" s="84">
        <f ca="1">IF(ISNUMBER(CORREL(ETL_Rtn!$C20:$C79,ETL_Rtn!E20:E79)),CORREL(ETL_Rtn!$C20:$C79,ETL_Rtn!E20:E79),"")</f>
        <v>0.94848404243522177</v>
      </c>
      <c r="L69" s="84">
        <f ca="1">IF(ISNUMBER(CORREL(ETL_Rtn!$C20:$C79,ETL_Rtn!F20:F79)),CORREL(ETL_Rtn!$C20:$C79,ETL_Rtn!F20:F79),"")</f>
        <v>0.46403220612379875</v>
      </c>
      <c r="M69" s="84">
        <f ca="1">IF(ISNUMBER(CORREL(ETL_Rtn!$C20:$C79,ETL_Rtn!G20:G79)),CORREL(ETL_Rtn!$C20:$C79,ETL_Rtn!G20:G79),"")</f>
        <v>0.29640548805825406</v>
      </c>
      <c r="N69" s="84">
        <f ca="1">IF(ISNUMBER(CORREL(ETL_Rtn!$C20:$C79,ETL_Rtn!H20:H79)),CORREL(ETL_Rtn!$C20:$C79,ETL_Rtn!H20:H79),"")</f>
        <v>0.16129926327923855</v>
      </c>
      <c r="O69" s="84">
        <f ca="1">IF(ISNUMBER(CORREL(ETL_Rtn!$C20:$C79,ETL_Rtn!I20:I79)),CORREL(ETL_Rtn!$C20:$C79,ETL_Rtn!I20:I79),"")</f>
        <v>0.45109444083378014</v>
      </c>
      <c r="P69" s="84">
        <f ca="1">IF(ISNUMBER(CORREL(ETL_Rtn!$C20:$C79,ETL_Rtn!J20:J79)),CORREL(ETL_Rtn!$C20:$C79,ETL_Rtn!J20:J79),"")</f>
        <v>3.7363758893585147E-2</v>
      </c>
      <c r="Q69" s="84">
        <f ca="1">IF(ISNUMBER(CORREL(ETL_Rtn!$C20:$C79,ETL_Rtn!K20:K79)),CORREL(ETL_Rtn!$C20:$C79,ETL_Rtn!K20:K79),"")</f>
        <v>0.56323378176291827</v>
      </c>
      <c r="R69" s="84">
        <f ca="1">IF(ISNUMBER(CORREL(ETL_Rtn!$C20:$C79,ETL_Rtn!L20:L79)),CORREL(ETL_Rtn!$C20:$C79,ETL_Rtn!L20:L79),"")</f>
        <v>0.33443540012140971</v>
      </c>
      <c r="S69" s="84">
        <f ca="1">IF(ISNUMBER(CORREL(ETL_Rtn!$C20:$C79,ETL_Rtn!M20:M79)),CORREL(ETL_Rtn!$C20:$C79,ETL_Rtn!M20:M79),"")</f>
        <v>0.57307399727081165</v>
      </c>
      <c r="T69" s="84">
        <f ca="1">IF(ISNUMBER(CORREL(ETL_Rtn!$C20:$C79,ETL_Rtn!N20:N79)),CORREL(ETL_Rtn!$C20:$C79,ETL_Rtn!N20:N79),"")</f>
        <v>0.11023062252255622</v>
      </c>
      <c r="U69" s="84">
        <f ca="1">IF(ISNUMBER(CORREL(ETL_Rtn!$C20:$C79,ETL_Rtn!O20:O79)),CORREL(ETL_Rtn!$C20:$C79,ETL_Rtn!O20:O79),"")</f>
        <v>0.46915993295760294</v>
      </c>
      <c r="V69" s="84">
        <f ca="1">IF(ISNUMBER(CORREL(ETL_Rtn!$C20:$C79,ETL_Rtn!P20:P79)),CORREL(ETL_Rtn!$C20:$C79,ETL_Rtn!P20:P79),"")</f>
        <v>-0.29272537091378448</v>
      </c>
      <c r="W69" s="84">
        <f ca="1">IF(ISNUMBER(CORREL(ETL_Rtn!$C20:$C79,ETL_Rtn!Q20:Q79)),CORREL(ETL_Rtn!$C20:$C79,ETL_Rtn!Q20:Q79),"")</f>
        <v>0.85091967679411351</v>
      </c>
      <c r="X69" s="84">
        <f ca="1">IF(ISNUMBER(CORREL(ETL_Rtn!$C20:$C79,ETL_Rtn!R20:R79)),CORREL(ETL_Rtn!$C20:$C79,ETL_Rtn!R20:R79),"")</f>
        <v>0.8938346192155523</v>
      </c>
      <c r="Y69" s="84">
        <f ca="1">IF(ISNUMBER(CORREL(ETL_Rtn!$C20:$C79,ETL_Rtn!S20:S79)),CORREL(ETL_Rtn!$C20:$C79,ETL_Rtn!S20:S79),"")</f>
        <v>0.93670491947851964</v>
      </c>
      <c r="Z69" s="84">
        <f ca="1">IF(ISNUMBER(CORREL(ETL_Rtn!$C20:$C79,ETL_Rtn!T20:T79)),CORREL(ETL_Rtn!$C20:$C79,ETL_Rtn!T20:T79),"")</f>
        <v>0.13266804878487884</v>
      </c>
      <c r="AA69" s="84">
        <f ca="1">IF(ISNUMBER(CORREL(ETL_Rtn!$C20:$C79,ETL_Rtn!U20:U79)),CORREL(ETL_Rtn!$C20:$C79,ETL_Rtn!U20:U79),"")</f>
        <v>-7.9883416547044159E-2</v>
      </c>
      <c r="AB69" s="84">
        <f ca="1">IF(ISNUMBER(CORREL(ETL_Rtn!$C20:$C79,ETL_Rtn!V20:V79)),CORREL(ETL_Rtn!$C20:$C79,ETL_Rtn!V20:V79),"")</f>
        <v>-0.24963546783870669</v>
      </c>
      <c r="AC69" s="84">
        <f ca="1">IF(ISNUMBER(CORREL(ETL_Rtn!$C20:$C79,ETL_Rtn!W20:W79)),CORREL(ETL_Rtn!$C20:$C79,ETL_Rtn!W20:W79),"")</f>
        <v>0.20375952597680844</v>
      </c>
      <c r="AD69" s="84">
        <f ca="1">IF(ISNUMBER(CORREL(ETL_Rtn!$C20:$C79,ETL_Rtn!X20:X79)),CORREL(ETL_Rtn!$C20:$C79,ETL_Rtn!X20:X79),"")</f>
        <v>0.19270844076499949</v>
      </c>
      <c r="AE69" s="84">
        <f ca="1">IF(ISNUMBER(CORREL(ETL_Rtn!$C20:$C79,ETL_Rtn!Y20:Y79)),CORREL(ETL_Rtn!$C20:$C79,ETL_Rtn!Y20:Y79),"")</f>
        <v>-7.0571455188437035E-2</v>
      </c>
      <c r="AF69" s="84">
        <f ca="1">IF(ISNUMBER(CORREL(ETL_Rtn!$C20:$C79,ETL_Rtn!Z20:Z79)),CORREL(ETL_Rtn!$C20:$C79,ETL_Rtn!Z20:Z79),"")</f>
        <v>7.5384049440291298E-2</v>
      </c>
      <c r="AG69" s="84">
        <f ca="1">IF(ISNUMBER(CORREL(ETL_Rtn!$C20:$C79,ETL_Rtn!AA20:AA79)),CORREL(ETL_Rtn!$C20:$C79,ETL_Rtn!AA20:AA79),"")</f>
        <v>-0.27645662637148088</v>
      </c>
      <c r="AH69" s="84">
        <f ca="1">IF(ISNUMBER(CORREL(ETL_Rtn!$C20:$C79,ETL_Rtn!AB20:AB79)),CORREL(ETL_Rtn!$C20:$C79,ETL_Rtn!AB20:AB79),"")</f>
        <v>0.25702348534380814</v>
      </c>
      <c r="AI69" s="84">
        <f ca="1">IF(ISNUMBER(CORREL(ETL_Rtn!$C20:$C79,ETL_Rtn!AC20:AC79)),CORREL(ETL_Rtn!$C20:$C79,ETL_Rtn!AC20:AC79),"")</f>
        <v>0.27092747698713793</v>
      </c>
      <c r="AJ69" s="84">
        <f ca="1">IF(ISNUMBER(CORREL(ETL_Rtn!$C20:$C79,ETL_Rtn!AD20:AD79)),CORREL(ETL_Rtn!$C20:$C79,ETL_Rtn!AD20:AD79),"")</f>
        <v>-0.41948452927742069</v>
      </c>
      <c r="AK69" s="84">
        <f ca="1">IF(ISNUMBER(CORREL(ETL_Rtn!$C20:$C79,ETL_Rtn!AE20:AE79)),CORREL(ETL_Rtn!$C20:$C79,ETL_Rtn!AE20:AE79),"")</f>
        <v>-0.46518333571334552</v>
      </c>
      <c r="AL69" s="84">
        <f ca="1">IF(ISNUMBER(CORREL(ETL_Rtn!$C20:$C79,ETL_Rtn!AF20:AF79)),CORREL(ETL_Rtn!$C20:$C79,ETL_Rtn!AF20:AF79),"")</f>
        <v>0.18625229476481805</v>
      </c>
      <c r="AM69" s="84">
        <f ca="1">IF(ISNUMBER(CORREL(ETL_Rtn!$C20:$C79,ETL_Rtn!AG20:AG79)),CORREL(ETL_Rtn!$C20:$C79,ETL_Rtn!AG20:AG79),"")</f>
        <v>0.20800568773199668</v>
      </c>
      <c r="AN69" s="84">
        <f ca="1">IF(ISNUMBER(CORREL(ETL_Rtn!$C20:$C79,ETL_Rtn!AH20:AH79)),CORREL(ETL_Rtn!$C20:$C79,ETL_Rtn!AH20:AH79),"")</f>
        <v>5.9847628423484511E-2</v>
      </c>
      <c r="AO69" s="84">
        <f ca="1">IF(ISNUMBER(CORREL(ETL_Rtn!$C20:$C79,ETL_Rtn!AI20:AI79)),CORREL(ETL_Rtn!$C20:$C79,ETL_Rtn!AI20:AI79),"")</f>
        <v>0.30220662284699656</v>
      </c>
      <c r="AP69" s="84">
        <f ca="1">IF(ISNUMBER(CORREL(ETL_Rtn!$C20:$C79,ETL_Rtn!AJ20:AJ79)),CORREL(ETL_Rtn!$C20:$C79,ETL_Rtn!AJ20:AJ79),"")</f>
        <v>0.25566417816490383</v>
      </c>
      <c r="AQ69" s="84">
        <f ca="1">IF(ISNUMBER(CORREL(ETL_Rtn!$C20:$C79,ETL_Rtn!AK20:AK79)),CORREL(ETL_Rtn!$C20:$C79,ETL_Rtn!AK20:AK79),"")</f>
        <v>0.29507267978542207</v>
      </c>
      <c r="AR69" s="84">
        <f ca="1">IF(ISNUMBER(CORREL(ETL_Rtn!$C20:$C79,ETL_Rtn!AL20:AL79)),CORREL(ETL_Rtn!$C20:$C79,ETL_Rtn!AL20:AL79),"")</f>
        <v>-0.39417799447970819</v>
      </c>
      <c r="AS69" s="84">
        <f ca="1">IF(ISNUMBER(CORREL(ETL_Rtn!$C20:$C79,ETL_Rtn!AM20:AM79)),CORREL(ETL_Rtn!$C20:$C79,ETL_Rtn!AM20:AM79),"")</f>
        <v>0.43920283164172191</v>
      </c>
      <c r="AU69" s="84">
        <f ca="1">VLOOKUP($E69,ETL_Price!$B$5:$BA$187,Main!AU$51,0)</f>
        <v>85.44</v>
      </c>
      <c r="AV69" s="84">
        <f ca="1">VLOOKUP($E69,ETL_Price!$B$5:$BA$187,Main!AV$51,0)</f>
        <v>251.9365</v>
      </c>
      <c r="AW69" s="84">
        <f ca="1">VLOOKUP($E69,ETL_Price!$B$5:$BA$187,Main!AW$51,0)</f>
        <v>238.8827</v>
      </c>
      <c r="AX69" s="84">
        <f ca="1">VLOOKUP($E69,ETL_Price!$B$5:$BA$187,Main!AX$51,0)</f>
        <v>232.14500000000001</v>
      </c>
      <c r="AY69" s="84">
        <f ca="1">VLOOKUP($E69,ETL_Price!$B$5:$BA$187,Main!AY$51,0)</f>
        <v>120.68210000000001</v>
      </c>
      <c r="AZ69" s="84">
        <f ca="1">VLOOKUP($E69,ETL_Price!$B$5:$BA$187,Main!AZ$51,0)</f>
        <v>223.16739999999999</v>
      </c>
      <c r="BA69" s="84">
        <f ca="1">VLOOKUP($E69,ETL_Price!$B$5:$BA$187,Main!BA$51,0)</f>
        <v>257.87</v>
      </c>
      <c r="BB69" s="84">
        <f ca="1">VLOOKUP($E69,ETL_Price!$B$5:$BA$187,Main!BB$51,0)</f>
        <v>206.22</v>
      </c>
      <c r="BC69" s="84">
        <f ca="1">VLOOKUP($E69,ETL_Price!$B$5:$BA$187,Main!BC$51,0)</f>
        <v>255.04</v>
      </c>
      <c r="BD69" s="84">
        <f ca="1">VLOOKUP($E69,ETL_Price!$B$5:$BA$187,Main!BD$51,0)</f>
        <v>64.77</v>
      </c>
      <c r="BE69" s="84">
        <f ca="1">VLOOKUP($E69,ETL_Price!$B$5:$BA$187,Main!BE$51,0)</f>
        <v>269.42</v>
      </c>
      <c r="BF69" s="84">
        <f ca="1">VLOOKUP($E69,ETL_Price!$B$5:$BA$187,Main!BF$51,0)</f>
        <v>127.34</v>
      </c>
      <c r="BG69" s="84">
        <f ca="1">VLOOKUP($E69,ETL_Price!$B$5:$BA$187,Main!BG$51,0)</f>
        <v>1328.35</v>
      </c>
      <c r="BH69" s="84">
        <f ca="1">VLOOKUP($E69,ETL_Price!$B$5:$BA$187,Main!BH$51,0)</f>
        <v>1590.3</v>
      </c>
      <c r="BI69" s="84">
        <f ca="1">VLOOKUP($E69,ETL_Price!$B$5:$BA$187,Main!BI$51,0)</f>
        <v>1532</v>
      </c>
      <c r="BJ69" s="84">
        <f ca="1">VLOOKUP($E69,ETL_Price!$B$5:$BA$187,Main!BJ$51,0)</f>
        <v>1043.57</v>
      </c>
      <c r="BK69" s="84">
        <f ca="1">VLOOKUP($E69,ETL_Price!$B$5:$BA$187,Main!BK$51,0)</f>
        <v>2386.1999999999998</v>
      </c>
      <c r="BL69" s="84">
        <f ca="1">VLOOKUP($E69,ETL_Price!$B$5:$BA$187,Main!BL$51,0)</f>
        <v>935.2</v>
      </c>
      <c r="BM69" s="84">
        <f ca="1">VLOOKUP($E69,ETL_Price!$B$5:$BA$187,Main!BM$51,0)</f>
        <v>711.89</v>
      </c>
      <c r="BN69" s="84">
        <f ca="1">VLOOKUP($E69,ETL_Price!$B$5:$BA$187,Main!BN$51,0)</f>
        <v>902.93</v>
      </c>
      <c r="BO69" s="84">
        <f ca="1">VLOOKUP($E69,ETL_Price!$B$5:$BA$187,Main!BO$51,0)</f>
        <v>957.7</v>
      </c>
      <c r="BP69" s="84">
        <f ca="1">VLOOKUP($E69,ETL_Price!$B$5:$BA$187,Main!BP$51,0)</f>
        <v>968.95</v>
      </c>
      <c r="BQ69" s="84">
        <f ca="1">VLOOKUP($E69,ETL_Price!$B$5:$BA$187,Main!BQ$51,0)</f>
        <v>1108.0899999999999</v>
      </c>
      <c r="BR69" s="84">
        <f ca="1">VLOOKUP($E69,ETL_Price!$B$5:$BA$187,Main!BR$51,0)</f>
        <v>1099.22</v>
      </c>
      <c r="BS69" s="84">
        <f ca="1">VLOOKUP($E69,ETL_Price!$B$5:$BA$187,Main!BS$51,0)</f>
        <v>934.23</v>
      </c>
      <c r="BT69" s="84">
        <f ca="1">VLOOKUP($E69,ETL_Price!$B$5:$BA$187,Main!BT$51,0)</f>
        <v>12.1</v>
      </c>
      <c r="BU69" s="84">
        <f ca="1">VLOOKUP($E69,ETL_Price!$B$5:$BA$187,Main!BU$51,0)</f>
        <v>17.149999999999999</v>
      </c>
      <c r="BV69" s="84">
        <f ca="1">VLOOKUP($E69,ETL_Price!$B$5:$BA$187,Main!BV$51,0)</f>
        <v>1227.9000000000001</v>
      </c>
      <c r="BW69" s="84">
        <f ca="1">VLOOKUP($E69,ETL_Price!$B$5:$BA$187,Main!BW$51,0)</f>
        <v>15.503</v>
      </c>
      <c r="BX69" s="84">
        <f ca="1">VLOOKUP($E69,ETL_Price!$B$5:$BA$187,Main!BX$51,0)</f>
        <v>68.760000000000005</v>
      </c>
      <c r="BY69" s="84">
        <f ca="1">VLOOKUP($E69,ETL_Price!$B$5:$BA$187,Main!BY$51,0)</f>
        <v>2.8692000000000002</v>
      </c>
      <c r="BZ69" s="84">
        <f ca="1">VLOOKUP($E69,ETL_Price!$B$5:$BA$187,Main!BZ$51,0)</f>
        <v>2.0217999999999998</v>
      </c>
      <c r="CA69" s="84">
        <f ca="1">VLOOKUP($E69,ETL_Price!$B$5:$BA$187,Main!CA$51,0)</f>
        <v>2.0922999999999998</v>
      </c>
      <c r="CB69" s="84">
        <f ca="1">VLOOKUP($E69,ETL_Price!$B$5:$BA$187,Main!CB$51,0)</f>
        <v>6.7455999999999996</v>
      </c>
      <c r="CC69" s="84">
        <f ca="1">VLOOKUP($E69,ETL_Price!$B$5:$BA$187,Main!CC$51,0)</f>
        <v>106.12</v>
      </c>
    </row>
    <row r="70" spans="3:81">
      <c r="C70" s="84">
        <f>MATCH(E70,Cayman!$B$5:$B$187,0)-1</f>
        <v>23</v>
      </c>
      <c r="E70" s="115">
        <f>IF(ISNUMBER(Equities!$C22),Equities!B22,"")</f>
        <v>43298</v>
      </c>
      <c r="F70" s="128">
        <f ca="1">IF(ISNUMBER(OFFSET(INDIRECT($F$50),Main!$C70,1)),OFFSET(INDIRECT($F$50),Main!$C70,1)/100,"")</f>
        <v>0.198824</v>
      </c>
      <c r="G70" s="128">
        <f ca="1">IF(ISNUMBER(VLOOKUP(E70,Cayman!$G$6:$H$136,2,0)),VLOOKUP(E70,Cayman!$G$6:$H$136,2,0)/100,"")</f>
        <v>0.18260000000000001</v>
      </c>
      <c r="H70" s="116" t="str">
        <f>IF(ISNUMBER(VLOOKUP($E70,ETL_Price!$B$5:$CU$187,H$50,0)),VLOOKUP($E70,ETL_Price!$B$5:$CU$187,H$50,0)/100,"")</f>
        <v/>
      </c>
      <c r="I70" s="116" t="str">
        <f>IF(ISNUMBER(VLOOKUP($E70,ETL_Price!$B$5:$CU$187,I$50,0)),VLOOKUP($E70,ETL_Price!$B$5:$CU$187,I$50,0)/100,"")</f>
        <v/>
      </c>
      <c r="K70" s="84">
        <f ca="1">IF(ISNUMBER(CORREL(ETL_Rtn!$C21:$C80,ETL_Rtn!E21:E80)),CORREL(ETL_Rtn!$C21:$C80,ETL_Rtn!E21:E80),"")</f>
        <v>0.94976722660004054</v>
      </c>
      <c r="L70" s="84">
        <f ca="1">IF(ISNUMBER(CORREL(ETL_Rtn!$C21:$C80,ETL_Rtn!F21:F80)),CORREL(ETL_Rtn!$C21:$C80,ETL_Rtn!F21:F80),"")</f>
        <v>0.47033157114041196</v>
      </c>
      <c r="M70" s="84">
        <f ca="1">IF(ISNUMBER(CORREL(ETL_Rtn!$C21:$C80,ETL_Rtn!G21:G80)),CORREL(ETL_Rtn!$C21:$C80,ETL_Rtn!G21:G80),"")</f>
        <v>0.29554107379847916</v>
      </c>
      <c r="N70" s="84">
        <f ca="1">IF(ISNUMBER(CORREL(ETL_Rtn!$C21:$C80,ETL_Rtn!H21:H80)),CORREL(ETL_Rtn!$C21:$C80,ETL_Rtn!H21:H80),"")</f>
        <v>0.16102810621897382</v>
      </c>
      <c r="O70" s="84">
        <f ca="1">IF(ISNUMBER(CORREL(ETL_Rtn!$C21:$C80,ETL_Rtn!I21:I80)),CORREL(ETL_Rtn!$C21:$C80,ETL_Rtn!I21:I80),"")</f>
        <v>0.45661860547809596</v>
      </c>
      <c r="P70" s="84">
        <f ca="1">IF(ISNUMBER(CORREL(ETL_Rtn!$C21:$C80,ETL_Rtn!J21:J80)),CORREL(ETL_Rtn!$C21:$C80,ETL_Rtn!J21:J80),"")</f>
        <v>3.880162890264853E-2</v>
      </c>
      <c r="Q70" s="84">
        <f ca="1">IF(ISNUMBER(CORREL(ETL_Rtn!$C21:$C80,ETL_Rtn!K21:K80)),CORREL(ETL_Rtn!$C21:$C80,ETL_Rtn!K21:K80),"")</f>
        <v>0.5566591982503758</v>
      </c>
      <c r="R70" s="84">
        <f ca="1">IF(ISNUMBER(CORREL(ETL_Rtn!$C21:$C80,ETL_Rtn!L21:L80)),CORREL(ETL_Rtn!$C21:$C80,ETL_Rtn!L21:L80),"")</f>
        <v>0.34902347600953576</v>
      </c>
      <c r="S70" s="84">
        <f ca="1">IF(ISNUMBER(CORREL(ETL_Rtn!$C21:$C80,ETL_Rtn!M21:M80)),CORREL(ETL_Rtn!$C21:$C80,ETL_Rtn!M21:M80),"")</f>
        <v>0.58131545984145239</v>
      </c>
      <c r="T70" s="84">
        <f ca="1">IF(ISNUMBER(CORREL(ETL_Rtn!$C21:$C80,ETL_Rtn!N21:N80)),CORREL(ETL_Rtn!$C21:$C80,ETL_Rtn!N21:N80),"")</f>
        <v>0.10080401815582322</v>
      </c>
      <c r="U70" s="84">
        <f ca="1">IF(ISNUMBER(CORREL(ETL_Rtn!$C21:$C80,ETL_Rtn!O21:O80)),CORREL(ETL_Rtn!$C21:$C80,ETL_Rtn!O21:O80),"")</f>
        <v>0.47726203292873409</v>
      </c>
      <c r="V70" s="84">
        <f ca="1">IF(ISNUMBER(CORREL(ETL_Rtn!$C21:$C80,ETL_Rtn!P21:P80)),CORREL(ETL_Rtn!$C21:$C80,ETL_Rtn!P21:P80),"")</f>
        <v>-0.28447829812171554</v>
      </c>
      <c r="W70" s="84">
        <f ca="1">IF(ISNUMBER(CORREL(ETL_Rtn!$C21:$C80,ETL_Rtn!Q21:Q80)),CORREL(ETL_Rtn!$C21:$C80,ETL_Rtn!Q21:Q80),"")</f>
        <v>0.84427572963314301</v>
      </c>
      <c r="X70" s="84">
        <f ca="1">IF(ISNUMBER(CORREL(ETL_Rtn!$C21:$C80,ETL_Rtn!R21:R80)),CORREL(ETL_Rtn!$C21:$C80,ETL_Rtn!R21:R80),"")</f>
        <v>0.88641534986029191</v>
      </c>
      <c r="Y70" s="84">
        <f ca="1">IF(ISNUMBER(CORREL(ETL_Rtn!$C21:$C80,ETL_Rtn!S21:S80)),CORREL(ETL_Rtn!$C21:$C80,ETL_Rtn!S21:S80),"")</f>
        <v>0.93869611880227133</v>
      </c>
      <c r="Z70" s="84">
        <f ca="1">IF(ISNUMBER(CORREL(ETL_Rtn!$C21:$C80,ETL_Rtn!T21:T80)),CORREL(ETL_Rtn!$C21:$C80,ETL_Rtn!T21:T80),"")</f>
        <v>0.13890541579521887</v>
      </c>
      <c r="AA70" s="84">
        <f ca="1">IF(ISNUMBER(CORREL(ETL_Rtn!$C21:$C80,ETL_Rtn!U21:U80)),CORREL(ETL_Rtn!$C21:$C80,ETL_Rtn!U21:U80),"")</f>
        <v>-0.11173612611368623</v>
      </c>
      <c r="AB70" s="84">
        <f ca="1">IF(ISNUMBER(CORREL(ETL_Rtn!$C21:$C80,ETL_Rtn!V21:V80)),CORREL(ETL_Rtn!$C21:$C80,ETL_Rtn!V21:V80),"")</f>
        <v>-0.26870440764576603</v>
      </c>
      <c r="AC70" s="84">
        <f ca="1">IF(ISNUMBER(CORREL(ETL_Rtn!$C21:$C80,ETL_Rtn!W21:W80)),CORREL(ETL_Rtn!$C21:$C80,ETL_Rtn!W21:W80),"")</f>
        <v>0.19133392966236273</v>
      </c>
      <c r="AD70" s="84">
        <f ca="1">IF(ISNUMBER(CORREL(ETL_Rtn!$C21:$C80,ETL_Rtn!X21:X80)),CORREL(ETL_Rtn!$C21:$C80,ETL_Rtn!X21:X80),"")</f>
        <v>0.19834377226675351</v>
      </c>
      <c r="AE70" s="84">
        <f ca="1">IF(ISNUMBER(CORREL(ETL_Rtn!$C21:$C80,ETL_Rtn!Y21:Y80)),CORREL(ETL_Rtn!$C21:$C80,ETL_Rtn!Y21:Y80),"")</f>
        <v>-5.2805255559398648E-2</v>
      </c>
      <c r="AF70" s="84">
        <f ca="1">IF(ISNUMBER(CORREL(ETL_Rtn!$C21:$C80,ETL_Rtn!Z21:Z80)),CORREL(ETL_Rtn!$C21:$C80,ETL_Rtn!Z21:Z80),"")</f>
        <v>3.55621245965776E-2</v>
      </c>
      <c r="AG70" s="84">
        <f ca="1">IF(ISNUMBER(CORREL(ETL_Rtn!$C21:$C80,ETL_Rtn!AA21:AA80)),CORREL(ETL_Rtn!$C21:$C80,ETL_Rtn!AA21:AA80),"")</f>
        <v>-0.30397671692463751</v>
      </c>
      <c r="AH70" s="84">
        <f ca="1">IF(ISNUMBER(CORREL(ETL_Rtn!$C21:$C80,ETL_Rtn!AB21:AB80)),CORREL(ETL_Rtn!$C21:$C80,ETL_Rtn!AB21:AB80),"")</f>
        <v>0.26995973056769484</v>
      </c>
      <c r="AI70" s="84">
        <f ca="1">IF(ISNUMBER(CORREL(ETL_Rtn!$C21:$C80,ETL_Rtn!AC21:AC80)),CORREL(ETL_Rtn!$C21:$C80,ETL_Rtn!AC21:AC80),"")</f>
        <v>0.26692506606695449</v>
      </c>
      <c r="AJ70" s="84">
        <f ca="1">IF(ISNUMBER(CORREL(ETL_Rtn!$C21:$C80,ETL_Rtn!AD21:AD80)),CORREL(ETL_Rtn!$C21:$C80,ETL_Rtn!AD21:AD80),"")</f>
        <v>-0.41270481430610206</v>
      </c>
      <c r="AK70" s="84">
        <f ca="1">IF(ISNUMBER(CORREL(ETL_Rtn!$C21:$C80,ETL_Rtn!AE21:AE80)),CORREL(ETL_Rtn!$C21:$C80,ETL_Rtn!AE21:AE80),"")</f>
        <v>-0.47224239780672789</v>
      </c>
      <c r="AL70" s="84">
        <f ca="1">IF(ISNUMBER(CORREL(ETL_Rtn!$C21:$C80,ETL_Rtn!AF21:AF80)),CORREL(ETL_Rtn!$C21:$C80,ETL_Rtn!AF21:AF80),"")</f>
        <v>0.20471232588910729</v>
      </c>
      <c r="AM70" s="84">
        <f ca="1">IF(ISNUMBER(CORREL(ETL_Rtn!$C21:$C80,ETL_Rtn!AG21:AG80)),CORREL(ETL_Rtn!$C21:$C80,ETL_Rtn!AG21:AG80),"")</f>
        <v>0.2255421753623213</v>
      </c>
      <c r="AN70" s="84">
        <f ca="1">IF(ISNUMBER(CORREL(ETL_Rtn!$C21:$C80,ETL_Rtn!AH21:AH80)),CORREL(ETL_Rtn!$C21:$C80,ETL_Rtn!AH21:AH80),"")</f>
        <v>5.1249444597334659E-2</v>
      </c>
      <c r="AO70" s="84">
        <f ca="1">IF(ISNUMBER(CORREL(ETL_Rtn!$C21:$C80,ETL_Rtn!AI21:AI80)),CORREL(ETL_Rtn!$C21:$C80,ETL_Rtn!AI21:AI80),"")</f>
        <v>0.27890456202147412</v>
      </c>
      <c r="AP70" s="84">
        <f ca="1">IF(ISNUMBER(CORREL(ETL_Rtn!$C21:$C80,ETL_Rtn!AJ21:AJ80)),CORREL(ETL_Rtn!$C21:$C80,ETL_Rtn!AJ21:AJ80),"")</f>
        <v>0.24445976015936841</v>
      </c>
      <c r="AQ70" s="84">
        <f ca="1">IF(ISNUMBER(CORREL(ETL_Rtn!$C21:$C80,ETL_Rtn!AK21:AK80)),CORREL(ETL_Rtn!$C21:$C80,ETL_Rtn!AK21:AK80),"")</f>
        <v>0.27443275820870844</v>
      </c>
      <c r="AR70" s="84">
        <f ca="1">IF(ISNUMBER(CORREL(ETL_Rtn!$C21:$C80,ETL_Rtn!AL21:AL80)),CORREL(ETL_Rtn!$C21:$C80,ETL_Rtn!AL21:AL80),"")</f>
        <v>-0.41022615904539284</v>
      </c>
      <c r="AS70" s="84">
        <f ca="1">IF(ISNUMBER(CORREL(ETL_Rtn!$C21:$C80,ETL_Rtn!AM21:AM80)),CORREL(ETL_Rtn!$C21:$C80,ETL_Rtn!AM21:AM80),"")</f>
        <v>0.45729906601418707</v>
      </c>
      <c r="AU70" s="84">
        <f ca="1">VLOOKUP($E70,ETL_Price!$B$5:$BA$187,Main!AU$51,0)</f>
        <v>85.5</v>
      </c>
      <c r="AV70" s="84">
        <f ca="1">VLOOKUP($E70,ETL_Price!$B$5:$BA$187,Main!AV$51,0)</f>
        <v>251.68770000000001</v>
      </c>
      <c r="AW70" s="84">
        <f ca="1">VLOOKUP($E70,ETL_Price!$B$5:$BA$187,Main!AW$51,0)</f>
        <v>238.33760000000001</v>
      </c>
      <c r="AX70" s="84">
        <f ca="1">VLOOKUP($E70,ETL_Price!$B$5:$BA$187,Main!AX$51,0)</f>
        <v>232.52420000000001</v>
      </c>
      <c r="AY70" s="84">
        <f ca="1">VLOOKUP($E70,ETL_Price!$B$5:$BA$187,Main!AY$51,0)</f>
        <v>119.9157</v>
      </c>
      <c r="AZ70" s="84">
        <f ca="1">VLOOKUP($E70,ETL_Price!$B$5:$BA$187,Main!AZ$51,0)</f>
        <v>224.208</v>
      </c>
      <c r="BA70" s="84">
        <f ca="1">VLOOKUP($E70,ETL_Price!$B$5:$BA$187,Main!BA$51,0)</f>
        <v>257.54000000000002</v>
      </c>
      <c r="BB70" s="84">
        <f ca="1">VLOOKUP($E70,ETL_Price!$B$5:$BA$187,Main!BB$51,0)</f>
        <v>206.61</v>
      </c>
      <c r="BC70" s="84">
        <f ca="1">VLOOKUP($E70,ETL_Price!$B$5:$BA$187,Main!BC$51,0)</f>
        <v>253.55</v>
      </c>
      <c r="BD70" s="84">
        <f ca="1">VLOOKUP($E70,ETL_Price!$B$5:$BA$187,Main!BD$51,0)</f>
        <v>64.86</v>
      </c>
      <c r="BE70" s="84">
        <f ca="1">VLOOKUP($E70,ETL_Price!$B$5:$BA$187,Main!BE$51,0)</f>
        <v>268.14</v>
      </c>
      <c r="BF70" s="84">
        <f ca="1">VLOOKUP($E70,ETL_Price!$B$5:$BA$187,Main!BF$51,0)</f>
        <v>127.74</v>
      </c>
      <c r="BG70" s="84">
        <f ca="1">VLOOKUP($E70,ETL_Price!$B$5:$BA$187,Main!BG$51,0)</f>
        <v>1321.12</v>
      </c>
      <c r="BH70" s="84">
        <f ca="1">VLOOKUP($E70,ETL_Price!$B$5:$BA$187,Main!BH$51,0)</f>
        <v>1585.03</v>
      </c>
      <c r="BI70" s="84">
        <f ca="1">VLOOKUP($E70,ETL_Price!$B$5:$BA$187,Main!BI$51,0)</f>
        <v>1533.42</v>
      </c>
      <c r="BJ70" s="84">
        <f ca="1">VLOOKUP($E70,ETL_Price!$B$5:$BA$187,Main!BJ$51,0)</f>
        <v>1042.5</v>
      </c>
      <c r="BK70" s="84">
        <f ca="1">VLOOKUP($E70,ETL_Price!$B$5:$BA$187,Main!BK$51,0)</f>
        <v>2380.67</v>
      </c>
      <c r="BL70" s="84">
        <f ca="1">VLOOKUP($E70,ETL_Price!$B$5:$BA$187,Main!BL$51,0)</f>
        <v>937.22</v>
      </c>
      <c r="BM70" s="84">
        <f ca="1">VLOOKUP($E70,ETL_Price!$B$5:$BA$187,Main!BM$51,0)</f>
        <v>711.63</v>
      </c>
      <c r="BN70" s="84">
        <f ca="1">VLOOKUP($E70,ETL_Price!$B$5:$BA$187,Main!BN$51,0)</f>
        <v>903.53</v>
      </c>
      <c r="BO70" s="84">
        <f ca="1">VLOOKUP($E70,ETL_Price!$B$5:$BA$187,Main!BO$51,0)</f>
        <v>957.99</v>
      </c>
      <c r="BP70" s="84">
        <f ca="1">VLOOKUP($E70,ETL_Price!$B$5:$BA$187,Main!BP$51,0)</f>
        <v>969.59</v>
      </c>
      <c r="BQ70" s="84">
        <f ca="1">VLOOKUP($E70,ETL_Price!$B$5:$BA$187,Main!BQ$51,0)</f>
        <v>1108.7</v>
      </c>
      <c r="BR70" s="84">
        <f ca="1">VLOOKUP($E70,ETL_Price!$B$5:$BA$187,Main!BR$51,0)</f>
        <v>1098.45</v>
      </c>
      <c r="BS70" s="84">
        <f ca="1">VLOOKUP($E70,ETL_Price!$B$5:$BA$187,Main!BS$51,0)</f>
        <v>934.09</v>
      </c>
      <c r="BT70" s="84">
        <f ca="1">VLOOKUP($E70,ETL_Price!$B$5:$BA$187,Main!BT$51,0)</f>
        <v>12.06</v>
      </c>
      <c r="BU70" s="84">
        <f ca="1">VLOOKUP($E70,ETL_Price!$B$5:$BA$187,Main!BU$51,0)</f>
        <v>16.88</v>
      </c>
      <c r="BV70" s="84">
        <f ca="1">VLOOKUP($E70,ETL_Price!$B$5:$BA$187,Main!BV$51,0)</f>
        <v>1227.3</v>
      </c>
      <c r="BW70" s="84">
        <f ca="1">VLOOKUP($E70,ETL_Price!$B$5:$BA$187,Main!BW$51,0)</f>
        <v>15.545999999999999</v>
      </c>
      <c r="BX70" s="84">
        <f ca="1">VLOOKUP($E70,ETL_Price!$B$5:$BA$187,Main!BX$51,0)</f>
        <v>68.08</v>
      </c>
      <c r="BY70" s="84">
        <f ca="1">VLOOKUP($E70,ETL_Price!$B$5:$BA$187,Main!BY$51,0)</f>
        <v>2.86</v>
      </c>
      <c r="BZ70" s="84">
        <f ca="1">VLOOKUP($E70,ETL_Price!$B$5:$BA$187,Main!BZ$51,0)</f>
        <v>2.0367999999999999</v>
      </c>
      <c r="CA70" s="84">
        <f ca="1">VLOOKUP($E70,ETL_Price!$B$5:$BA$187,Main!CA$51,0)</f>
        <v>2.1029</v>
      </c>
      <c r="CB70" s="84">
        <f ca="1">VLOOKUP($E70,ETL_Price!$B$5:$BA$187,Main!CB$51,0)</f>
        <v>6.7219999999999995</v>
      </c>
      <c r="CC70" s="84">
        <f ca="1">VLOOKUP($E70,ETL_Price!$B$5:$BA$187,Main!CC$51,0)</f>
        <v>106.38</v>
      </c>
    </row>
    <row r="71" spans="3:81">
      <c r="C71" s="84">
        <f>MATCH(E71,Cayman!$B$5:$B$187,0)-1</f>
        <v>24</v>
      </c>
      <c r="E71" s="115">
        <f>IF(ISNUMBER(Equities!$C23),Equities!B23,"")</f>
        <v>43297</v>
      </c>
      <c r="F71" s="128">
        <f ca="1">IF(ISNUMBER(OFFSET(INDIRECT($F$50),Main!$C71,1)),OFFSET(INDIRECT($F$50),Main!$C71,1)/100,"")</f>
        <v>0.198824</v>
      </c>
      <c r="G71" s="128">
        <f ca="1">IF(ISNUMBER(VLOOKUP(E71,Cayman!$G$6:$H$136,2,0)),VLOOKUP(E71,Cayman!$G$6:$H$136,2,0)/100,"")</f>
        <v>0.18280000000000002</v>
      </c>
      <c r="H71" s="116" t="str">
        <f>IF(ISNUMBER(VLOOKUP($E71,ETL_Price!$B$5:$CU$187,H$50,0)),VLOOKUP($E71,ETL_Price!$B$5:$CU$187,H$50,0)/100,"")</f>
        <v/>
      </c>
      <c r="I71" s="116" t="str">
        <f>IF(ISNUMBER(VLOOKUP($E71,ETL_Price!$B$5:$CU$187,I$50,0)),VLOOKUP($E71,ETL_Price!$B$5:$CU$187,I$50,0)/100,"")</f>
        <v/>
      </c>
      <c r="K71" s="84">
        <f ca="1">IF(ISNUMBER(CORREL(ETL_Rtn!$C22:$C81,ETL_Rtn!E22:E81)),CORREL(ETL_Rtn!$C22:$C81,ETL_Rtn!E22:E81),"")</f>
        <v>0.95138560774712733</v>
      </c>
      <c r="L71" s="84">
        <f ca="1">IF(ISNUMBER(CORREL(ETL_Rtn!$C22:$C81,ETL_Rtn!F22:F81)),CORREL(ETL_Rtn!$C22:$C81,ETL_Rtn!F22:F81),"")</f>
        <v>0.43653593891532128</v>
      </c>
      <c r="M71" s="84">
        <f ca="1">IF(ISNUMBER(CORREL(ETL_Rtn!$C22:$C81,ETL_Rtn!G22:G81)),CORREL(ETL_Rtn!$C22:$C81,ETL_Rtn!G22:G81),"")</f>
        <v>0.28931052875515428</v>
      </c>
      <c r="N71" s="84">
        <f ca="1">IF(ISNUMBER(CORREL(ETL_Rtn!$C22:$C81,ETL_Rtn!H22:H81)),CORREL(ETL_Rtn!$C22:$C81,ETL_Rtn!H22:H81),"")</f>
        <v>0.14796340766638696</v>
      </c>
      <c r="O71" s="84">
        <f ca="1">IF(ISNUMBER(CORREL(ETL_Rtn!$C22:$C81,ETL_Rtn!I22:I81)),CORREL(ETL_Rtn!$C22:$C81,ETL_Rtn!I22:I81),"")</f>
        <v>0.45941508815443621</v>
      </c>
      <c r="P71" s="84">
        <f ca="1">IF(ISNUMBER(CORREL(ETL_Rtn!$C22:$C81,ETL_Rtn!J22:J81)),CORREL(ETL_Rtn!$C22:$C81,ETL_Rtn!J22:J81),"")</f>
        <v>3.622699483973553E-2</v>
      </c>
      <c r="Q71" s="84">
        <f ca="1">IF(ISNUMBER(CORREL(ETL_Rtn!$C22:$C81,ETL_Rtn!K22:K81)),CORREL(ETL_Rtn!$C22:$C81,ETL_Rtn!K22:K81),"")</f>
        <v>0.52603943274517573</v>
      </c>
      <c r="R71" s="84">
        <f ca="1">IF(ISNUMBER(CORREL(ETL_Rtn!$C22:$C81,ETL_Rtn!L22:L81)),CORREL(ETL_Rtn!$C22:$C81,ETL_Rtn!L22:L81),"")</f>
        <v>0.33976123053681395</v>
      </c>
      <c r="S71" s="84">
        <f ca="1">IF(ISNUMBER(CORREL(ETL_Rtn!$C22:$C81,ETL_Rtn!M22:M81)),CORREL(ETL_Rtn!$C22:$C81,ETL_Rtn!M22:M81),"")</f>
        <v>0.53521197522130937</v>
      </c>
      <c r="T71" s="84">
        <f ca="1">IF(ISNUMBER(CORREL(ETL_Rtn!$C22:$C81,ETL_Rtn!N22:N81)),CORREL(ETL_Rtn!$C22:$C81,ETL_Rtn!N22:N81),"")</f>
        <v>8.859399827211753E-2</v>
      </c>
      <c r="U71" s="84">
        <f ca="1">IF(ISNUMBER(CORREL(ETL_Rtn!$C22:$C81,ETL_Rtn!O22:O81)),CORREL(ETL_Rtn!$C22:$C81,ETL_Rtn!O22:O81),"")</f>
        <v>0.47683574387251987</v>
      </c>
      <c r="V71" s="84">
        <f ca="1">IF(ISNUMBER(CORREL(ETL_Rtn!$C22:$C81,ETL_Rtn!P22:P81)),CORREL(ETL_Rtn!$C22:$C81,ETL_Rtn!P22:P81),"")</f>
        <v>-0.27122015117532317</v>
      </c>
      <c r="W71" s="84">
        <f ca="1">IF(ISNUMBER(CORREL(ETL_Rtn!$C22:$C81,ETL_Rtn!Q22:Q81)),CORREL(ETL_Rtn!$C22:$C81,ETL_Rtn!Q22:Q81),"")</f>
        <v>0.84631792174733989</v>
      </c>
      <c r="X71" s="84">
        <f ca="1">IF(ISNUMBER(CORREL(ETL_Rtn!$C22:$C81,ETL_Rtn!R22:R81)),CORREL(ETL_Rtn!$C22:$C81,ETL_Rtn!R22:R81),"")</f>
        <v>0.88667296047525568</v>
      </c>
      <c r="Y71" s="84">
        <f ca="1">IF(ISNUMBER(CORREL(ETL_Rtn!$C22:$C81,ETL_Rtn!S22:S81)),CORREL(ETL_Rtn!$C22:$C81,ETL_Rtn!S22:S81),"")</f>
        <v>0.94065501133746321</v>
      </c>
      <c r="Z71" s="84">
        <f ca="1">IF(ISNUMBER(CORREL(ETL_Rtn!$C22:$C81,ETL_Rtn!T22:T81)),CORREL(ETL_Rtn!$C22:$C81,ETL_Rtn!T22:T81),"")</f>
        <v>0.12173380078386548</v>
      </c>
      <c r="AA71" s="84">
        <f ca="1">IF(ISNUMBER(CORREL(ETL_Rtn!$C22:$C81,ETL_Rtn!U22:U81)),CORREL(ETL_Rtn!$C22:$C81,ETL_Rtn!U22:U81),"")</f>
        <v>-8.91536455901972E-2</v>
      </c>
      <c r="AB71" s="84">
        <f ca="1">IF(ISNUMBER(CORREL(ETL_Rtn!$C22:$C81,ETL_Rtn!V22:V81)),CORREL(ETL_Rtn!$C22:$C81,ETL_Rtn!V22:V81),"")</f>
        <v>-0.29166823967524497</v>
      </c>
      <c r="AC71" s="84">
        <f ca="1">IF(ISNUMBER(CORREL(ETL_Rtn!$C22:$C81,ETL_Rtn!W22:W81)),CORREL(ETL_Rtn!$C22:$C81,ETL_Rtn!W22:W81),"")</f>
        <v>0.16529302937072449</v>
      </c>
      <c r="AD71" s="84">
        <f ca="1">IF(ISNUMBER(CORREL(ETL_Rtn!$C22:$C81,ETL_Rtn!X22:X81)),CORREL(ETL_Rtn!$C22:$C81,ETL_Rtn!X22:X81),"")</f>
        <v>0.19562444745968607</v>
      </c>
      <c r="AE71" s="84">
        <f ca="1">IF(ISNUMBER(CORREL(ETL_Rtn!$C22:$C81,ETL_Rtn!Y22:Y81)),CORREL(ETL_Rtn!$C22:$C81,ETL_Rtn!Y22:Y81),"")</f>
        <v>-5.2446652774987765E-2</v>
      </c>
      <c r="AF71" s="84">
        <f ca="1">IF(ISNUMBER(CORREL(ETL_Rtn!$C22:$C81,ETL_Rtn!Z22:Z81)),CORREL(ETL_Rtn!$C22:$C81,ETL_Rtn!Z22:Z81),"")</f>
        <v>2.1970859537778251E-2</v>
      </c>
      <c r="AG71" s="84">
        <f ca="1">IF(ISNUMBER(CORREL(ETL_Rtn!$C22:$C81,ETL_Rtn!AA22:AA81)),CORREL(ETL_Rtn!$C22:$C81,ETL_Rtn!AA22:AA81),"")</f>
        <v>-0.31889412462427186</v>
      </c>
      <c r="AH71" s="84">
        <f ca="1">IF(ISNUMBER(CORREL(ETL_Rtn!$C22:$C81,ETL_Rtn!AB22:AB81)),CORREL(ETL_Rtn!$C22:$C81,ETL_Rtn!AB22:AB81),"")</f>
        <v>0.26962025796214223</v>
      </c>
      <c r="AI71" s="84">
        <f ca="1">IF(ISNUMBER(CORREL(ETL_Rtn!$C22:$C81,ETL_Rtn!AC22:AC81)),CORREL(ETL_Rtn!$C22:$C81,ETL_Rtn!AC22:AC81),"")</f>
        <v>0.26839040639331291</v>
      </c>
      <c r="AJ71" s="84">
        <f ca="1">IF(ISNUMBER(CORREL(ETL_Rtn!$C22:$C81,ETL_Rtn!AD22:AD81)),CORREL(ETL_Rtn!$C22:$C81,ETL_Rtn!AD22:AD81),"")</f>
        <v>-0.40439667993122658</v>
      </c>
      <c r="AK71" s="84">
        <f ca="1">IF(ISNUMBER(CORREL(ETL_Rtn!$C22:$C81,ETL_Rtn!AE22:AE81)),CORREL(ETL_Rtn!$C22:$C81,ETL_Rtn!AE22:AE81),"")</f>
        <v>-0.47383889744860991</v>
      </c>
      <c r="AL71" s="84">
        <f ca="1">IF(ISNUMBER(CORREL(ETL_Rtn!$C22:$C81,ETL_Rtn!AF22:AF81)),CORREL(ETL_Rtn!$C22:$C81,ETL_Rtn!AF22:AF81),"")</f>
        <v>0.19762635661943256</v>
      </c>
      <c r="AM71" s="84">
        <f ca="1">IF(ISNUMBER(CORREL(ETL_Rtn!$C22:$C81,ETL_Rtn!AG22:AG81)),CORREL(ETL_Rtn!$C22:$C81,ETL_Rtn!AG22:AG81),"")</f>
        <v>0.21912487881888396</v>
      </c>
      <c r="AN71" s="84">
        <f ca="1">IF(ISNUMBER(CORREL(ETL_Rtn!$C22:$C81,ETL_Rtn!AH22:AH81)),CORREL(ETL_Rtn!$C22:$C81,ETL_Rtn!AH22:AH81),"")</f>
        <v>4.0248427540772555E-2</v>
      </c>
      <c r="AO71" s="84">
        <f ca="1">IF(ISNUMBER(CORREL(ETL_Rtn!$C22:$C81,ETL_Rtn!AI22:AI81)),CORREL(ETL_Rtn!$C22:$C81,ETL_Rtn!AI22:AI81),"")</f>
        <v>0.29108411680570834</v>
      </c>
      <c r="AP71" s="84">
        <f ca="1">IF(ISNUMBER(CORREL(ETL_Rtn!$C22:$C81,ETL_Rtn!AJ22:AJ81)),CORREL(ETL_Rtn!$C22:$C81,ETL_Rtn!AJ22:AJ81),"")</f>
        <v>0.21657858562966825</v>
      </c>
      <c r="AQ71" s="84">
        <f ca="1">IF(ISNUMBER(CORREL(ETL_Rtn!$C22:$C81,ETL_Rtn!AK22:AK81)),CORREL(ETL_Rtn!$C22:$C81,ETL_Rtn!AK22:AK81),"")</f>
        <v>0.23912867468460294</v>
      </c>
      <c r="AR71" s="84">
        <f ca="1">IF(ISNUMBER(CORREL(ETL_Rtn!$C22:$C81,ETL_Rtn!AL22:AL81)),CORREL(ETL_Rtn!$C22:$C81,ETL_Rtn!AL22:AL81),"")</f>
        <v>-0.41262236100667538</v>
      </c>
      <c r="AS71" s="84">
        <f ca="1">IF(ISNUMBER(CORREL(ETL_Rtn!$C22:$C81,ETL_Rtn!AM22:AM81)),CORREL(ETL_Rtn!$C22:$C81,ETL_Rtn!AM22:AM81),"")</f>
        <v>0.47404102940706411</v>
      </c>
      <c r="AU71" s="84">
        <f ca="1">VLOOKUP($E71,ETL_Price!$B$5:$BA$187,Main!AU$51,0)</f>
        <v>86.16</v>
      </c>
      <c r="AV71" s="84">
        <f ca="1">VLOOKUP($E71,ETL_Price!$B$5:$BA$187,Main!AV$51,0)</f>
        <v>249.8579</v>
      </c>
      <c r="AW71" s="84">
        <f ca="1">VLOOKUP($E71,ETL_Price!$B$5:$BA$187,Main!AW$51,0)</f>
        <v>237.36619999999999</v>
      </c>
      <c r="AX71" s="84">
        <f ca="1">VLOOKUP($E71,ETL_Price!$B$5:$BA$187,Main!AX$51,0)</f>
        <v>233.5617</v>
      </c>
      <c r="AY71" s="84">
        <f ca="1">VLOOKUP($E71,ETL_Price!$B$5:$BA$187,Main!AY$51,0)</f>
        <v>119.8305</v>
      </c>
      <c r="AZ71" s="84">
        <f ca="1">VLOOKUP($E71,ETL_Price!$B$5:$BA$187,Main!AZ$51,0)</f>
        <v>223.64150000000001</v>
      </c>
      <c r="BA71" s="84">
        <f ca="1">VLOOKUP($E71,ETL_Price!$B$5:$BA$187,Main!BA$51,0)</f>
        <v>256.95</v>
      </c>
      <c r="BB71" s="84">
        <f ca="1">VLOOKUP($E71,ETL_Price!$B$5:$BA$187,Main!BB$51,0)</f>
        <v>207.51</v>
      </c>
      <c r="BC71" s="84">
        <f ca="1">VLOOKUP($E71,ETL_Price!$B$5:$BA$187,Main!BC$51,0)</f>
        <v>252.94</v>
      </c>
      <c r="BD71" s="84">
        <f ca="1">VLOOKUP($E71,ETL_Price!$B$5:$BA$187,Main!BD$51,0)</f>
        <v>65.31</v>
      </c>
      <c r="BE71" s="84">
        <f ca="1">VLOOKUP($E71,ETL_Price!$B$5:$BA$187,Main!BE$51,0)</f>
        <v>266.25</v>
      </c>
      <c r="BF71" s="84">
        <f ca="1">VLOOKUP($E71,ETL_Price!$B$5:$BA$187,Main!BF$51,0)</f>
        <v>127.72</v>
      </c>
      <c r="BG71" s="84">
        <f ca="1">VLOOKUP($E71,ETL_Price!$B$5:$BA$187,Main!BG$51,0)</f>
        <v>1327.66</v>
      </c>
      <c r="BH71" s="84">
        <f ca="1">VLOOKUP($E71,ETL_Price!$B$5:$BA$187,Main!BH$51,0)</f>
        <v>1603.84</v>
      </c>
      <c r="BI71" s="84">
        <f ca="1">VLOOKUP($E71,ETL_Price!$B$5:$BA$187,Main!BI$51,0)</f>
        <v>1544.81</v>
      </c>
      <c r="BJ71" s="84">
        <f ca="1">VLOOKUP($E71,ETL_Price!$B$5:$BA$187,Main!BJ$51,0)</f>
        <v>1040.82</v>
      </c>
      <c r="BK71" s="84">
        <f ca="1">VLOOKUP($E71,ETL_Price!$B$5:$BA$187,Main!BK$51,0)</f>
        <v>2382.0700000000002</v>
      </c>
      <c r="BL71" s="84">
        <f ca="1">VLOOKUP($E71,ETL_Price!$B$5:$BA$187,Main!BL$51,0)</f>
        <v>937.91</v>
      </c>
      <c r="BM71" s="84">
        <f ca="1">VLOOKUP($E71,ETL_Price!$B$5:$BA$187,Main!BM$51,0)</f>
        <v>711.57</v>
      </c>
      <c r="BN71" s="84">
        <f ca="1">VLOOKUP($E71,ETL_Price!$B$5:$BA$187,Main!BN$51,0)</f>
        <v>902.67</v>
      </c>
      <c r="BO71" s="84">
        <f ca="1">VLOOKUP($E71,ETL_Price!$B$5:$BA$187,Main!BO$51,0)</f>
        <v>957.12</v>
      </c>
      <c r="BP71" s="84">
        <f ca="1">VLOOKUP($E71,ETL_Price!$B$5:$BA$187,Main!BP$51,0)</f>
        <v>970.46</v>
      </c>
      <c r="BQ71" s="84">
        <f ca="1">VLOOKUP($E71,ETL_Price!$B$5:$BA$187,Main!BQ$51,0)</f>
        <v>1109.17</v>
      </c>
      <c r="BR71" s="84">
        <f ca="1">VLOOKUP($E71,ETL_Price!$B$5:$BA$187,Main!BR$51,0)</f>
        <v>1098.3</v>
      </c>
      <c r="BS71" s="84">
        <f ca="1">VLOOKUP($E71,ETL_Price!$B$5:$BA$187,Main!BS$51,0)</f>
        <v>932.81</v>
      </c>
      <c r="BT71" s="84">
        <f ca="1">VLOOKUP($E71,ETL_Price!$B$5:$BA$187,Main!BT$51,0)</f>
        <v>12.83</v>
      </c>
      <c r="BU71" s="84">
        <f ca="1">VLOOKUP($E71,ETL_Price!$B$5:$BA$187,Main!BU$51,0)</f>
        <v>17.39</v>
      </c>
      <c r="BV71" s="84">
        <f ca="1">VLOOKUP($E71,ETL_Price!$B$5:$BA$187,Main!BV$51,0)</f>
        <v>1239.7</v>
      </c>
      <c r="BW71" s="84">
        <f ca="1">VLOOKUP($E71,ETL_Price!$B$5:$BA$187,Main!BW$51,0)</f>
        <v>15.734999999999999</v>
      </c>
      <c r="BX71" s="84">
        <f ca="1">VLOOKUP($E71,ETL_Price!$B$5:$BA$187,Main!BX$51,0)</f>
        <v>68.06</v>
      </c>
      <c r="BY71" s="84">
        <f ca="1">VLOOKUP($E71,ETL_Price!$B$5:$BA$187,Main!BY$51,0)</f>
        <v>2.8582000000000001</v>
      </c>
      <c r="BZ71" s="84">
        <f ca="1">VLOOKUP($E71,ETL_Price!$B$5:$BA$187,Main!BZ$51,0)</f>
        <v>2.0474000000000001</v>
      </c>
      <c r="CA71" s="84">
        <f ca="1">VLOOKUP($E71,ETL_Price!$B$5:$BA$187,Main!CA$51,0)</f>
        <v>2.1135999999999999</v>
      </c>
      <c r="CB71" s="84">
        <f ca="1">VLOOKUP($E71,ETL_Price!$B$5:$BA$187,Main!CB$51,0)</f>
        <v>6.7033000000000005</v>
      </c>
      <c r="CC71" s="84">
        <f ca="1">VLOOKUP($E71,ETL_Price!$B$5:$BA$187,Main!CC$51,0)</f>
        <v>106.41</v>
      </c>
    </row>
    <row r="72" spans="3:81">
      <c r="C72" s="84">
        <f>MATCH(E72,Cayman!$B$5:$B$187,0)-1</f>
        <v>27</v>
      </c>
      <c r="E72" s="115">
        <f>IF(ISNUMBER(Equities!$C24),Equities!B24,"")</f>
        <v>43294</v>
      </c>
      <c r="F72" s="128">
        <f ca="1">IF(ISNUMBER(OFFSET(INDIRECT($F$50),Main!$C72,1)),OFFSET(INDIRECT($F$50),Main!$C72,1)/100,"")</f>
        <v>0.198824</v>
      </c>
      <c r="G72" s="128">
        <f ca="1">IF(ISNUMBER(VLOOKUP(E72,Cayman!$G$6:$H$136,2,0)),VLOOKUP(E72,Cayman!$G$6:$H$136,2,0)/100,"")</f>
        <v>0.18280000000000002</v>
      </c>
      <c r="H72" s="116" t="str">
        <f>IF(ISNUMBER(VLOOKUP($E72,ETL_Price!$B$5:$CU$187,H$50,0)),VLOOKUP($E72,ETL_Price!$B$5:$CU$187,H$50,0)/100,"")</f>
        <v/>
      </c>
      <c r="I72" s="116" t="str">
        <f>IF(ISNUMBER(VLOOKUP($E72,ETL_Price!$B$5:$CU$187,I$50,0)),VLOOKUP($E72,ETL_Price!$B$5:$CU$187,I$50,0)/100,"")</f>
        <v/>
      </c>
      <c r="K72" s="84">
        <f ca="1">IF(ISNUMBER(CORREL(ETL_Rtn!$C23:$C82,ETL_Rtn!E23:E82)),CORREL(ETL_Rtn!$C23:$C82,ETL_Rtn!E23:E82),"")</f>
        <v>0.95209446709960932</v>
      </c>
      <c r="L72" s="84">
        <f ca="1">IF(ISNUMBER(CORREL(ETL_Rtn!$C23:$C82,ETL_Rtn!F23:F82)),CORREL(ETL_Rtn!$C23:$C82,ETL_Rtn!F23:F82),"")</f>
        <v>0.44517013312397469</v>
      </c>
      <c r="M72" s="84">
        <f ca="1">IF(ISNUMBER(CORREL(ETL_Rtn!$C23:$C82,ETL_Rtn!G23:G82)),CORREL(ETL_Rtn!$C23:$C82,ETL_Rtn!G23:G82),"")</f>
        <v>0.2860018162427283</v>
      </c>
      <c r="N72" s="84">
        <f ca="1">IF(ISNUMBER(CORREL(ETL_Rtn!$C23:$C82,ETL_Rtn!H23:H82)),CORREL(ETL_Rtn!$C23:$C82,ETL_Rtn!H23:H82),"")</f>
        <v>0.14157552426811404</v>
      </c>
      <c r="O72" s="84">
        <f ca="1">IF(ISNUMBER(CORREL(ETL_Rtn!$C23:$C82,ETL_Rtn!I23:I82)),CORREL(ETL_Rtn!$C23:$C82,ETL_Rtn!I23:I82),"")</f>
        <v>0.45759173857156465</v>
      </c>
      <c r="P72" s="84">
        <f ca="1">IF(ISNUMBER(CORREL(ETL_Rtn!$C23:$C82,ETL_Rtn!J23:J82)),CORREL(ETL_Rtn!$C23:$C82,ETL_Rtn!J23:J82),"")</f>
        <v>5.8806461193251607E-2</v>
      </c>
      <c r="Q72" s="84">
        <f ca="1">IF(ISNUMBER(CORREL(ETL_Rtn!$C23:$C82,ETL_Rtn!K23:K82)),CORREL(ETL_Rtn!$C23:$C82,ETL_Rtn!K23:K82),"")</f>
        <v>0.52365126988376764</v>
      </c>
      <c r="R72" s="84">
        <f ca="1">IF(ISNUMBER(CORREL(ETL_Rtn!$C23:$C82,ETL_Rtn!L23:L82)),CORREL(ETL_Rtn!$C23:$C82,ETL_Rtn!L23:L82),"")</f>
        <v>0.35082944722428472</v>
      </c>
      <c r="S72" s="84">
        <f ca="1">IF(ISNUMBER(CORREL(ETL_Rtn!$C23:$C82,ETL_Rtn!M23:M82)),CORREL(ETL_Rtn!$C23:$C82,ETL_Rtn!M23:M82),"")</f>
        <v>0.53345634238609407</v>
      </c>
      <c r="T72" s="84">
        <f ca="1">IF(ISNUMBER(CORREL(ETL_Rtn!$C23:$C82,ETL_Rtn!N23:N82)),CORREL(ETL_Rtn!$C23:$C82,ETL_Rtn!N23:N82),"")</f>
        <v>7.0794171756296001E-2</v>
      </c>
      <c r="U72" s="84">
        <f ca="1">IF(ISNUMBER(CORREL(ETL_Rtn!$C23:$C82,ETL_Rtn!O23:O82)),CORREL(ETL_Rtn!$C23:$C82,ETL_Rtn!O23:O82),"")</f>
        <v>0.48195568853993009</v>
      </c>
      <c r="V72" s="84">
        <f ca="1">IF(ISNUMBER(CORREL(ETL_Rtn!$C23:$C82,ETL_Rtn!P23:P82)),CORREL(ETL_Rtn!$C23:$C82,ETL_Rtn!P23:P82),"")</f>
        <v>-0.25678901789058417</v>
      </c>
      <c r="W72" s="84">
        <f ca="1">IF(ISNUMBER(CORREL(ETL_Rtn!$C23:$C82,ETL_Rtn!Q23:Q82)),CORREL(ETL_Rtn!$C23:$C82,ETL_Rtn!Q23:Q82),"")</f>
        <v>0.84765130164176106</v>
      </c>
      <c r="X72" s="84">
        <f ca="1">IF(ISNUMBER(CORREL(ETL_Rtn!$C23:$C82,ETL_Rtn!R23:R82)),CORREL(ETL_Rtn!$C23:$C82,ETL_Rtn!R23:R82),"")</f>
        <v>0.88948953161031419</v>
      </c>
      <c r="Y72" s="84">
        <f ca="1">IF(ISNUMBER(CORREL(ETL_Rtn!$C23:$C82,ETL_Rtn!S23:S82)),CORREL(ETL_Rtn!$C23:$C82,ETL_Rtn!S23:S82),"")</f>
        <v>0.94138230110894527</v>
      </c>
      <c r="Z72" s="84">
        <f ca="1">IF(ISNUMBER(CORREL(ETL_Rtn!$C23:$C82,ETL_Rtn!T23:T82)),CORREL(ETL_Rtn!$C23:$C82,ETL_Rtn!T23:T82),"")</f>
        <v>0.12317206344848694</v>
      </c>
      <c r="AA72" s="84">
        <f ca="1">IF(ISNUMBER(CORREL(ETL_Rtn!$C23:$C82,ETL_Rtn!U23:U82)),CORREL(ETL_Rtn!$C23:$C82,ETL_Rtn!U23:U82),"")</f>
        <v>-0.10034467528816784</v>
      </c>
      <c r="AB72" s="84">
        <f ca="1">IF(ISNUMBER(CORREL(ETL_Rtn!$C23:$C82,ETL_Rtn!V23:V82)),CORREL(ETL_Rtn!$C23:$C82,ETL_Rtn!V23:V82),"")</f>
        <v>-0.31480549466579671</v>
      </c>
      <c r="AC72" s="84">
        <f ca="1">IF(ISNUMBER(CORREL(ETL_Rtn!$C23:$C82,ETL_Rtn!W23:W82)),CORREL(ETL_Rtn!$C23:$C82,ETL_Rtn!W23:W82),"")</f>
        <v>0.16940509823133001</v>
      </c>
      <c r="AD72" s="84">
        <f ca="1">IF(ISNUMBER(CORREL(ETL_Rtn!$C23:$C82,ETL_Rtn!X23:X82)),CORREL(ETL_Rtn!$C23:$C82,ETL_Rtn!X23:X82),"")</f>
        <v>0.20782379665030293</v>
      </c>
      <c r="AE72" s="84">
        <f ca="1">IF(ISNUMBER(CORREL(ETL_Rtn!$C23:$C82,ETL_Rtn!Y23:Y82)),CORREL(ETL_Rtn!$C23:$C82,ETL_Rtn!Y23:Y82),"")</f>
        <v>-5.2776687888998246E-2</v>
      </c>
      <c r="AF72" s="84">
        <f ca="1">IF(ISNUMBER(CORREL(ETL_Rtn!$C23:$C82,ETL_Rtn!Z23:Z82)),CORREL(ETL_Rtn!$C23:$C82,ETL_Rtn!Z23:Z82),"")</f>
        <v>3.1744264413863861E-2</v>
      </c>
      <c r="AG72" s="84">
        <f ca="1">IF(ISNUMBER(CORREL(ETL_Rtn!$C23:$C82,ETL_Rtn!AA23:AA82)),CORREL(ETL_Rtn!$C23:$C82,ETL_Rtn!AA23:AA82),"")</f>
        <v>-0.29911512086526065</v>
      </c>
      <c r="AH72" s="84">
        <f ca="1">IF(ISNUMBER(CORREL(ETL_Rtn!$C23:$C82,ETL_Rtn!AB23:AB82)),CORREL(ETL_Rtn!$C23:$C82,ETL_Rtn!AB23:AB82),"")</f>
        <v>0.28486945299110794</v>
      </c>
      <c r="AI72" s="84">
        <f ca="1">IF(ISNUMBER(CORREL(ETL_Rtn!$C23:$C82,ETL_Rtn!AC23:AC82)),CORREL(ETL_Rtn!$C23:$C82,ETL_Rtn!AC23:AC82),"")</f>
        <v>0.28130156765996711</v>
      </c>
      <c r="AJ72" s="84">
        <f ca="1">IF(ISNUMBER(CORREL(ETL_Rtn!$C23:$C82,ETL_Rtn!AD23:AD82)),CORREL(ETL_Rtn!$C23:$C82,ETL_Rtn!AD23:AD82),"")</f>
        <v>-0.39271420123819084</v>
      </c>
      <c r="AK72" s="84">
        <f ca="1">IF(ISNUMBER(CORREL(ETL_Rtn!$C23:$C82,ETL_Rtn!AE23:AE82)),CORREL(ETL_Rtn!$C23:$C82,ETL_Rtn!AE23:AE82),"")</f>
        <v>-0.46548940687059248</v>
      </c>
      <c r="AL72" s="84">
        <f ca="1">IF(ISNUMBER(CORREL(ETL_Rtn!$C23:$C82,ETL_Rtn!AF23:AF82)),CORREL(ETL_Rtn!$C23:$C82,ETL_Rtn!AF23:AF82),"")</f>
        <v>0.22514574235222676</v>
      </c>
      <c r="AM72" s="84">
        <f ca="1">IF(ISNUMBER(CORREL(ETL_Rtn!$C23:$C82,ETL_Rtn!AG23:AG82)),CORREL(ETL_Rtn!$C23:$C82,ETL_Rtn!AG23:AG82),"")</f>
        <v>0.26039178795219242</v>
      </c>
      <c r="AN72" s="84">
        <f ca="1">IF(ISNUMBER(CORREL(ETL_Rtn!$C23:$C82,ETL_Rtn!AH23:AH82)),CORREL(ETL_Rtn!$C23:$C82,ETL_Rtn!AH23:AH82),"")</f>
        <v>3.9594542397548789E-2</v>
      </c>
      <c r="AO72" s="84">
        <f ca="1">IF(ISNUMBER(CORREL(ETL_Rtn!$C23:$C82,ETL_Rtn!AI23:AI82)),CORREL(ETL_Rtn!$C23:$C82,ETL_Rtn!AI23:AI82),"")</f>
        <v>0.278084430526916</v>
      </c>
      <c r="AP72" s="84">
        <f ca="1">IF(ISNUMBER(CORREL(ETL_Rtn!$C23:$C82,ETL_Rtn!AJ23:AJ82)),CORREL(ETL_Rtn!$C23:$C82,ETL_Rtn!AJ23:AJ82),"")</f>
        <v>0.20827210857775152</v>
      </c>
      <c r="AQ72" s="84">
        <f ca="1">IF(ISNUMBER(CORREL(ETL_Rtn!$C23:$C82,ETL_Rtn!AK23:AK82)),CORREL(ETL_Rtn!$C23:$C82,ETL_Rtn!AK23:AK82),"")</f>
        <v>0.22509512725868333</v>
      </c>
      <c r="AR72" s="84">
        <f ca="1">IF(ISNUMBER(CORREL(ETL_Rtn!$C23:$C82,ETL_Rtn!AL23:AL82)),CORREL(ETL_Rtn!$C23:$C82,ETL_Rtn!AL23:AL82),"")</f>
        <v>-0.42632249521740911</v>
      </c>
      <c r="AS72" s="84">
        <f ca="1">IF(ISNUMBER(CORREL(ETL_Rtn!$C23:$C82,ETL_Rtn!AM23:AM82)),CORREL(ETL_Rtn!$C23:$C82,ETL_Rtn!AM23:AM82),"")</f>
        <v>0.49278853977871184</v>
      </c>
      <c r="AU72" s="84">
        <f ca="1">VLOOKUP($E72,ETL_Price!$B$5:$BA$187,Main!AU$51,0)</f>
        <v>86.36</v>
      </c>
      <c r="AV72" s="84">
        <f ca="1">VLOOKUP($E72,ETL_Price!$B$5:$BA$187,Main!AV$51,0)</f>
        <v>250.5615</v>
      </c>
      <c r="AW72" s="84">
        <f ca="1">VLOOKUP($E72,ETL_Price!$B$5:$BA$187,Main!AW$51,0)</f>
        <v>238.60169999999999</v>
      </c>
      <c r="AX72" s="84">
        <f ca="1">VLOOKUP($E72,ETL_Price!$B$5:$BA$187,Main!AX$51,0)</f>
        <v>236.45480000000001</v>
      </c>
      <c r="AY72" s="84">
        <f ca="1">VLOOKUP($E72,ETL_Price!$B$5:$BA$187,Main!AY$51,0)</f>
        <v>118.59050000000001</v>
      </c>
      <c r="AZ72" s="84">
        <f ca="1">VLOOKUP($E72,ETL_Price!$B$5:$BA$187,Main!AZ$51,0)</f>
        <v>224.16560000000001</v>
      </c>
      <c r="BA72" s="84">
        <f ca="1">VLOOKUP($E72,ETL_Price!$B$5:$BA$187,Main!BA$51,0)</f>
        <v>256.79000000000002</v>
      </c>
      <c r="BB72" s="84">
        <f ca="1">VLOOKUP($E72,ETL_Price!$B$5:$BA$187,Main!BB$51,0)</f>
        <v>208.41</v>
      </c>
      <c r="BC72" s="84">
        <f ca="1">VLOOKUP($E72,ETL_Price!$B$5:$BA$187,Main!BC$51,0)</f>
        <v>253.38</v>
      </c>
      <c r="BD72" s="84">
        <f ca="1">VLOOKUP($E72,ETL_Price!$B$5:$BA$187,Main!BD$51,0)</f>
        <v>65.17</v>
      </c>
      <c r="BE72" s="84">
        <f ca="1">VLOOKUP($E72,ETL_Price!$B$5:$BA$187,Main!BE$51,0)</f>
        <v>267.23</v>
      </c>
      <c r="BF72" s="84">
        <f ca="1">VLOOKUP($E72,ETL_Price!$B$5:$BA$187,Main!BF$51,0)</f>
        <v>127.87</v>
      </c>
      <c r="BG72" s="84">
        <f ca="1">VLOOKUP($E72,ETL_Price!$B$5:$BA$187,Main!BG$51,0)</f>
        <v>1331.37</v>
      </c>
      <c r="BH72" s="84">
        <f ca="1">VLOOKUP($E72,ETL_Price!$B$5:$BA$187,Main!BH$51,0)</f>
        <v>1615.5</v>
      </c>
      <c r="BI72" s="84">
        <f ca="1">VLOOKUP($E72,ETL_Price!$B$5:$BA$187,Main!BI$51,0)</f>
        <v>1547.82</v>
      </c>
      <c r="BJ72" s="84">
        <f ca="1">VLOOKUP($E72,ETL_Price!$B$5:$BA$187,Main!BJ$51,0)</f>
        <v>1038.83</v>
      </c>
      <c r="BK72" s="84">
        <f ca="1">VLOOKUP($E72,ETL_Price!$B$5:$BA$187,Main!BK$51,0)</f>
        <v>2382.85</v>
      </c>
      <c r="BL72" s="84">
        <f ca="1">VLOOKUP($E72,ETL_Price!$B$5:$BA$187,Main!BL$51,0)</f>
        <v>937.08</v>
      </c>
      <c r="BM72" s="84">
        <f ca="1">VLOOKUP($E72,ETL_Price!$B$5:$BA$187,Main!BM$51,0)</f>
        <v>710.41</v>
      </c>
      <c r="BN72" s="84">
        <f ca="1">VLOOKUP($E72,ETL_Price!$B$5:$BA$187,Main!BN$51,0)</f>
        <v>903.39</v>
      </c>
      <c r="BO72" s="84">
        <f ca="1">VLOOKUP($E72,ETL_Price!$B$5:$BA$187,Main!BO$51,0)</f>
        <v>956.31</v>
      </c>
      <c r="BP72" s="84">
        <f ca="1">VLOOKUP($E72,ETL_Price!$B$5:$BA$187,Main!BP$51,0)</f>
        <v>971.13</v>
      </c>
      <c r="BQ72" s="84">
        <f ca="1">VLOOKUP($E72,ETL_Price!$B$5:$BA$187,Main!BQ$51,0)</f>
        <v>1109.31</v>
      </c>
      <c r="BR72" s="84">
        <f ca="1">VLOOKUP($E72,ETL_Price!$B$5:$BA$187,Main!BR$51,0)</f>
        <v>1098.3800000000001</v>
      </c>
      <c r="BS72" s="84">
        <f ca="1">VLOOKUP($E72,ETL_Price!$B$5:$BA$187,Main!BS$51,0)</f>
        <v>932.9</v>
      </c>
      <c r="BT72" s="84">
        <f ca="1">VLOOKUP($E72,ETL_Price!$B$5:$BA$187,Main!BT$51,0)</f>
        <v>12.18</v>
      </c>
      <c r="BU72" s="84">
        <f ca="1">VLOOKUP($E72,ETL_Price!$B$5:$BA$187,Main!BU$51,0)</f>
        <v>17.48</v>
      </c>
      <c r="BV72" s="84">
        <f ca="1">VLOOKUP($E72,ETL_Price!$B$5:$BA$187,Main!BV$51,0)</f>
        <v>1241.2</v>
      </c>
      <c r="BW72" s="84">
        <f ca="1">VLOOKUP($E72,ETL_Price!$B$5:$BA$187,Main!BW$51,0)</f>
        <v>15.739000000000001</v>
      </c>
      <c r="BX72" s="84">
        <f ca="1">VLOOKUP($E72,ETL_Price!$B$5:$BA$187,Main!BX$51,0)</f>
        <v>71.010000000000005</v>
      </c>
      <c r="BY72" s="84">
        <f ca="1">VLOOKUP($E72,ETL_Price!$B$5:$BA$187,Main!BY$51,0)</f>
        <v>2.8270999999999997</v>
      </c>
      <c r="BZ72" s="84">
        <f ca="1">VLOOKUP($E72,ETL_Price!$B$5:$BA$187,Main!BZ$51,0)</f>
        <v>2.0731000000000002</v>
      </c>
      <c r="CA72" s="84">
        <f ca="1">VLOOKUP($E72,ETL_Price!$B$5:$BA$187,Main!CA$51,0)</f>
        <v>2.1196000000000002</v>
      </c>
      <c r="CB72" s="84">
        <f ca="1">VLOOKUP($E72,ETL_Price!$B$5:$BA$187,Main!CB$51,0)</f>
        <v>6.7112999999999996</v>
      </c>
      <c r="CC72" s="84">
        <f ca="1">VLOOKUP($E72,ETL_Price!$B$5:$BA$187,Main!CC$51,0)</f>
        <v>106.42</v>
      </c>
    </row>
    <row r="73" spans="3:81">
      <c r="C73" s="84">
        <f>MATCH(E73,Cayman!$B$5:$B$187,0)-1</f>
        <v>28</v>
      </c>
      <c r="E73" s="115">
        <f>IF(ISNUMBER(Equities!$C25),Equities!B25,"")</f>
        <v>43293</v>
      </c>
      <c r="F73" s="128">
        <f ca="1">IF(ISNUMBER(OFFSET(INDIRECT($F$50),Main!$C73,1)),OFFSET(INDIRECT($F$50),Main!$C73,1)/100,"")</f>
        <v>0.19740099999999999</v>
      </c>
      <c r="G73" s="128">
        <f ca="1">IF(ISNUMBER(VLOOKUP(E73,Cayman!$G$6:$H$136,2,0)),VLOOKUP(E73,Cayman!$G$6:$H$136,2,0)/100,"")</f>
        <v>0.18280000000000002</v>
      </c>
      <c r="H73" s="116" t="str">
        <f>IF(ISNUMBER(VLOOKUP($E73,ETL_Price!$B$5:$CU$187,H$50,0)),VLOOKUP($E73,ETL_Price!$B$5:$CU$187,H$50,0)/100,"")</f>
        <v/>
      </c>
      <c r="I73" s="116" t="str">
        <f>IF(ISNUMBER(VLOOKUP($E73,ETL_Price!$B$5:$CU$187,I$50,0)),VLOOKUP($E73,ETL_Price!$B$5:$CU$187,I$50,0)/100,"")</f>
        <v/>
      </c>
      <c r="K73" s="84">
        <f ca="1">IF(ISNUMBER(CORREL(ETL_Rtn!$C24:$C83,ETL_Rtn!E24:E83)),CORREL(ETL_Rtn!$C24:$C83,ETL_Rtn!E24:E83),"")</f>
        <v>0.95340524454534203</v>
      </c>
      <c r="L73" s="84">
        <f ca="1">IF(ISNUMBER(CORREL(ETL_Rtn!$C24:$C83,ETL_Rtn!F24:F83)),CORREL(ETL_Rtn!$C24:$C83,ETL_Rtn!F24:F83),"")</f>
        <v>0.46166463982028699</v>
      </c>
      <c r="M73" s="84">
        <f ca="1">IF(ISNUMBER(CORREL(ETL_Rtn!$C24:$C83,ETL_Rtn!G24:G83)),CORREL(ETL_Rtn!$C24:$C83,ETL_Rtn!G24:G83),"")</f>
        <v>0.30139846862341257</v>
      </c>
      <c r="N73" s="84">
        <f ca="1">IF(ISNUMBER(CORREL(ETL_Rtn!$C24:$C83,ETL_Rtn!H24:H83)),CORREL(ETL_Rtn!$C24:$C83,ETL_Rtn!H24:H83),"")</f>
        <v>0.15079591583500287</v>
      </c>
      <c r="O73" s="84">
        <f ca="1">IF(ISNUMBER(CORREL(ETL_Rtn!$C24:$C83,ETL_Rtn!I24:I83)),CORREL(ETL_Rtn!$C24:$C83,ETL_Rtn!I24:I83),"")</f>
        <v>0.45890572163871191</v>
      </c>
      <c r="P73" s="84">
        <f ca="1">IF(ISNUMBER(CORREL(ETL_Rtn!$C24:$C83,ETL_Rtn!J24:J83)),CORREL(ETL_Rtn!$C24:$C83,ETL_Rtn!J24:J83),"")</f>
        <v>9.388872689343794E-2</v>
      </c>
      <c r="Q73" s="84">
        <f ca="1">IF(ISNUMBER(CORREL(ETL_Rtn!$C24:$C83,ETL_Rtn!K24:K83)),CORREL(ETL_Rtn!$C24:$C83,ETL_Rtn!K24:K83),"")</f>
        <v>0.53407499961150284</v>
      </c>
      <c r="R73" s="84">
        <f ca="1">IF(ISNUMBER(CORREL(ETL_Rtn!$C24:$C83,ETL_Rtn!L24:L83)),CORREL(ETL_Rtn!$C24:$C83,ETL_Rtn!L24:L83),"")</f>
        <v>0.3699393516276907</v>
      </c>
      <c r="S73" s="84">
        <f ca="1">IF(ISNUMBER(CORREL(ETL_Rtn!$C24:$C83,ETL_Rtn!M24:M83)),CORREL(ETL_Rtn!$C24:$C83,ETL_Rtn!M24:M83),"")</f>
        <v>0.53768807065165936</v>
      </c>
      <c r="T73" s="84">
        <f ca="1">IF(ISNUMBER(CORREL(ETL_Rtn!$C24:$C83,ETL_Rtn!N24:N83)),CORREL(ETL_Rtn!$C24:$C83,ETL_Rtn!N24:N83),"")</f>
        <v>7.4783673505825501E-2</v>
      </c>
      <c r="U73" s="84">
        <f ca="1">IF(ISNUMBER(CORREL(ETL_Rtn!$C24:$C83,ETL_Rtn!O24:O83)),CORREL(ETL_Rtn!$C24:$C83,ETL_Rtn!O24:O83),"")</f>
        <v>0.48899654794413355</v>
      </c>
      <c r="V73" s="84">
        <f ca="1">IF(ISNUMBER(CORREL(ETL_Rtn!$C24:$C83,ETL_Rtn!P24:P83)),CORREL(ETL_Rtn!$C24:$C83,ETL_Rtn!P24:P83),"")</f>
        <v>-0.22282810731297881</v>
      </c>
      <c r="W73" s="84">
        <f ca="1">IF(ISNUMBER(CORREL(ETL_Rtn!$C24:$C83,ETL_Rtn!Q24:Q83)),CORREL(ETL_Rtn!$C24:$C83,ETL_Rtn!Q24:Q83),"")</f>
        <v>0.85033739541356279</v>
      </c>
      <c r="X73" s="84">
        <f ca="1">IF(ISNUMBER(CORREL(ETL_Rtn!$C24:$C83,ETL_Rtn!R24:R83)),CORREL(ETL_Rtn!$C24:$C83,ETL_Rtn!R24:R83),"")</f>
        <v>0.88978073126515012</v>
      </c>
      <c r="Y73" s="84">
        <f ca="1">IF(ISNUMBER(CORREL(ETL_Rtn!$C24:$C83,ETL_Rtn!S24:S83)),CORREL(ETL_Rtn!$C24:$C83,ETL_Rtn!S24:S83),"")</f>
        <v>0.94295140880225958</v>
      </c>
      <c r="Z73" s="84">
        <f ca="1">IF(ISNUMBER(CORREL(ETL_Rtn!$C24:$C83,ETL_Rtn!T24:T83)),CORREL(ETL_Rtn!$C24:$C83,ETL_Rtn!T24:T83),"")</f>
        <v>0.12058805825605941</v>
      </c>
      <c r="AA73" s="84">
        <f ca="1">IF(ISNUMBER(CORREL(ETL_Rtn!$C24:$C83,ETL_Rtn!U24:U83)),CORREL(ETL_Rtn!$C24:$C83,ETL_Rtn!U24:U83),"")</f>
        <v>-0.10612556863404395</v>
      </c>
      <c r="AB73" s="84">
        <f ca="1">IF(ISNUMBER(CORREL(ETL_Rtn!$C24:$C83,ETL_Rtn!V24:V83)),CORREL(ETL_Rtn!$C24:$C83,ETL_Rtn!V24:V83),"")</f>
        <v>-0.27717865767481081</v>
      </c>
      <c r="AC73" s="84">
        <f ca="1">IF(ISNUMBER(CORREL(ETL_Rtn!$C24:$C83,ETL_Rtn!W24:W83)),CORREL(ETL_Rtn!$C24:$C83,ETL_Rtn!W24:W83),"")</f>
        <v>0.1658550353419759</v>
      </c>
      <c r="AD73" s="84">
        <f ca="1">IF(ISNUMBER(CORREL(ETL_Rtn!$C24:$C83,ETL_Rtn!X24:X83)),CORREL(ETL_Rtn!$C24:$C83,ETL_Rtn!X24:X83),"")</f>
        <v>0.23588673175985331</v>
      </c>
      <c r="AE73" s="84">
        <f ca="1">IF(ISNUMBER(CORREL(ETL_Rtn!$C24:$C83,ETL_Rtn!Y24:Y83)),CORREL(ETL_Rtn!$C24:$C83,ETL_Rtn!Y24:Y83),"")</f>
        <v>-4.2879017472979092E-2</v>
      </c>
      <c r="AF73" s="84">
        <f ca="1">IF(ISNUMBER(CORREL(ETL_Rtn!$C24:$C83,ETL_Rtn!Z24:Z83)),CORREL(ETL_Rtn!$C24:$C83,ETL_Rtn!Z24:Z83),"")</f>
        <v>3.6464949253145154E-2</v>
      </c>
      <c r="AG73" s="84">
        <f ca="1">IF(ISNUMBER(CORREL(ETL_Rtn!$C24:$C83,ETL_Rtn!AA24:AA83)),CORREL(ETL_Rtn!$C24:$C83,ETL_Rtn!AA24:AA83),"")</f>
        <v>-0.29922235149563725</v>
      </c>
      <c r="AH73" s="84">
        <f ca="1">IF(ISNUMBER(CORREL(ETL_Rtn!$C24:$C83,ETL_Rtn!AB24:AB83)),CORREL(ETL_Rtn!$C24:$C83,ETL_Rtn!AB24:AB83),"")</f>
        <v>0.29006791711717278</v>
      </c>
      <c r="AI73" s="84">
        <f ca="1">IF(ISNUMBER(CORREL(ETL_Rtn!$C24:$C83,ETL_Rtn!AC24:AC83)),CORREL(ETL_Rtn!$C24:$C83,ETL_Rtn!AC24:AC83),"")</f>
        <v>0.27892447938140236</v>
      </c>
      <c r="AJ73" s="84">
        <f ca="1">IF(ISNUMBER(CORREL(ETL_Rtn!$C24:$C83,ETL_Rtn!AD24:AD83)),CORREL(ETL_Rtn!$C24:$C83,ETL_Rtn!AD24:AD83),"")</f>
        <v>-0.39908212867015108</v>
      </c>
      <c r="AK73" s="84">
        <f ca="1">IF(ISNUMBER(CORREL(ETL_Rtn!$C24:$C83,ETL_Rtn!AE24:AE83)),CORREL(ETL_Rtn!$C24:$C83,ETL_Rtn!AE24:AE83),"")</f>
        <v>-0.4700263431530522</v>
      </c>
      <c r="AL73" s="84">
        <f ca="1">IF(ISNUMBER(CORREL(ETL_Rtn!$C24:$C83,ETL_Rtn!AF24:AF83)),CORREL(ETL_Rtn!$C24:$C83,ETL_Rtn!AF24:AF83),"")</f>
        <v>0.24402575380335279</v>
      </c>
      <c r="AM73" s="84">
        <f ca="1">IF(ISNUMBER(CORREL(ETL_Rtn!$C24:$C83,ETL_Rtn!AG24:AG83)),CORREL(ETL_Rtn!$C24:$C83,ETL_Rtn!AG24:AG83),"")</f>
        <v>0.26881163136104691</v>
      </c>
      <c r="AN73" s="84">
        <f ca="1">IF(ISNUMBER(CORREL(ETL_Rtn!$C24:$C83,ETL_Rtn!AH24:AH83)),CORREL(ETL_Rtn!$C24:$C83,ETL_Rtn!AH24:AH83),"")</f>
        <v>3.5313673921571885E-2</v>
      </c>
      <c r="AO73" s="84">
        <f ca="1">IF(ISNUMBER(CORREL(ETL_Rtn!$C24:$C83,ETL_Rtn!AI24:AI83)),CORREL(ETL_Rtn!$C24:$C83,ETL_Rtn!AI24:AI83),"")</f>
        <v>0.24858485154530716</v>
      </c>
      <c r="AP73" s="84">
        <f ca="1">IF(ISNUMBER(CORREL(ETL_Rtn!$C24:$C83,ETL_Rtn!AJ24:AJ83)),CORREL(ETL_Rtn!$C24:$C83,ETL_Rtn!AJ24:AJ83),"")</f>
        <v>0.21954828631127832</v>
      </c>
      <c r="AQ73" s="84">
        <f ca="1">IF(ISNUMBER(CORREL(ETL_Rtn!$C24:$C83,ETL_Rtn!AK24:AK83)),CORREL(ETL_Rtn!$C24:$C83,ETL_Rtn!AK24:AK83),"")</f>
        <v>0.2198023422865365</v>
      </c>
      <c r="AR73" s="84">
        <f ca="1">IF(ISNUMBER(CORREL(ETL_Rtn!$C24:$C83,ETL_Rtn!AL24:AL83)),CORREL(ETL_Rtn!$C24:$C83,ETL_Rtn!AL24:AL83),"")</f>
        <v>-0.42253340875229545</v>
      </c>
      <c r="AS73" s="84">
        <f ca="1">IF(ISNUMBER(CORREL(ETL_Rtn!$C24:$C83,ETL_Rtn!AM24:AM83)),CORREL(ETL_Rtn!$C24:$C83,ETL_Rtn!AM24:AM83),"")</f>
        <v>0.49636278114551702</v>
      </c>
      <c r="AU73" s="84">
        <f ca="1">VLOOKUP($E73,ETL_Price!$B$5:$BA$187,Main!AU$51,0)</f>
        <v>86.32</v>
      </c>
      <c r="AV73" s="84">
        <f ca="1">VLOOKUP($E73,ETL_Price!$B$5:$BA$187,Main!AV$51,0)</f>
        <v>250.45140000000001</v>
      </c>
      <c r="AW73" s="84">
        <f ca="1">VLOOKUP($E73,ETL_Price!$B$5:$BA$187,Main!AW$51,0)</f>
        <v>237.9967</v>
      </c>
      <c r="AX73" s="84">
        <f ca="1">VLOOKUP($E73,ETL_Price!$B$5:$BA$187,Main!AX$51,0)</f>
        <v>235.64189999999999</v>
      </c>
      <c r="AY73" s="84">
        <f ca="1">VLOOKUP($E73,ETL_Price!$B$5:$BA$187,Main!AY$51,0)</f>
        <v>118.9188</v>
      </c>
      <c r="AZ73" s="84">
        <f ca="1">VLOOKUP($E73,ETL_Price!$B$5:$BA$187,Main!AZ$51,0)</f>
        <v>223.33670000000001</v>
      </c>
      <c r="BA73" s="84">
        <f ca="1">VLOOKUP($E73,ETL_Price!$B$5:$BA$187,Main!BA$51,0)</f>
        <v>255.53</v>
      </c>
      <c r="BB73" s="84">
        <f ca="1">VLOOKUP($E73,ETL_Price!$B$5:$BA$187,Main!BB$51,0)</f>
        <v>208.48</v>
      </c>
      <c r="BC73" s="84">
        <f ca="1">VLOOKUP($E73,ETL_Price!$B$5:$BA$187,Main!BC$51,0)</f>
        <v>251.71</v>
      </c>
      <c r="BD73" s="84">
        <f ca="1">VLOOKUP($E73,ETL_Price!$B$5:$BA$187,Main!BD$51,0)</f>
        <v>65.41</v>
      </c>
      <c r="BE73" s="84">
        <f ca="1">VLOOKUP($E73,ETL_Price!$B$5:$BA$187,Main!BE$51,0)</f>
        <v>266.92</v>
      </c>
      <c r="BF73" s="84">
        <f ca="1">VLOOKUP($E73,ETL_Price!$B$5:$BA$187,Main!BF$51,0)</f>
        <v>127.99</v>
      </c>
      <c r="BG73" s="84">
        <f ca="1">VLOOKUP($E73,ETL_Price!$B$5:$BA$187,Main!BG$51,0)</f>
        <v>1326.55</v>
      </c>
      <c r="BH73" s="84">
        <f ca="1">VLOOKUP($E73,ETL_Price!$B$5:$BA$187,Main!BH$51,0)</f>
        <v>1605.83</v>
      </c>
      <c r="BI73" s="84">
        <f ca="1">VLOOKUP($E73,ETL_Price!$B$5:$BA$187,Main!BI$51,0)</f>
        <v>1547.63</v>
      </c>
      <c r="BJ73" s="84">
        <f ca="1">VLOOKUP($E73,ETL_Price!$B$5:$BA$187,Main!BJ$51,0)</f>
        <v>1037.79</v>
      </c>
      <c r="BK73" s="84">
        <f ca="1">VLOOKUP($E73,ETL_Price!$B$5:$BA$187,Main!BK$51,0)</f>
        <v>2380.44</v>
      </c>
      <c r="BL73" s="84">
        <f ca="1">VLOOKUP($E73,ETL_Price!$B$5:$BA$187,Main!BL$51,0)</f>
        <v>937.8</v>
      </c>
      <c r="BM73" s="84">
        <f ca="1">VLOOKUP($E73,ETL_Price!$B$5:$BA$187,Main!BM$51,0)</f>
        <v>710.14</v>
      </c>
      <c r="BN73" s="84">
        <f ca="1">VLOOKUP($E73,ETL_Price!$B$5:$BA$187,Main!BN$51,0)</f>
        <v>904.75</v>
      </c>
      <c r="BO73" s="84">
        <f ca="1">VLOOKUP($E73,ETL_Price!$B$5:$BA$187,Main!BO$51,0)</f>
        <v>956.8</v>
      </c>
      <c r="BP73" s="84">
        <f ca="1">VLOOKUP($E73,ETL_Price!$B$5:$BA$187,Main!BP$51,0)</f>
        <v>970.9</v>
      </c>
      <c r="BQ73" s="84">
        <f ca="1">VLOOKUP($E73,ETL_Price!$B$5:$BA$187,Main!BQ$51,0)</f>
        <v>1108.6300000000001</v>
      </c>
      <c r="BR73" s="84">
        <f ca="1">VLOOKUP($E73,ETL_Price!$B$5:$BA$187,Main!BR$51,0)</f>
        <v>1098.7</v>
      </c>
      <c r="BS73" s="84">
        <f ca="1">VLOOKUP($E73,ETL_Price!$B$5:$BA$187,Main!BS$51,0)</f>
        <v>933.16</v>
      </c>
      <c r="BT73" s="84">
        <f ca="1">VLOOKUP($E73,ETL_Price!$B$5:$BA$187,Main!BT$51,0)</f>
        <v>12.58</v>
      </c>
      <c r="BU73" s="84">
        <f ca="1">VLOOKUP($E73,ETL_Price!$B$5:$BA$187,Main!BU$51,0)</f>
        <v>18.21</v>
      </c>
      <c r="BV73" s="84">
        <f ca="1">VLOOKUP($E73,ETL_Price!$B$5:$BA$187,Main!BV$51,0)</f>
        <v>1246.5999999999999</v>
      </c>
      <c r="BW73" s="84">
        <f ca="1">VLOOKUP($E73,ETL_Price!$B$5:$BA$187,Main!BW$51,0)</f>
        <v>15.898</v>
      </c>
      <c r="BX73" s="84">
        <f ca="1">VLOOKUP($E73,ETL_Price!$B$5:$BA$187,Main!BX$51,0)</f>
        <v>70.33</v>
      </c>
      <c r="BY73" s="84">
        <f ca="1">VLOOKUP($E73,ETL_Price!$B$5:$BA$187,Main!BY$51,0)</f>
        <v>2.8454000000000002</v>
      </c>
      <c r="BZ73" s="84">
        <f ca="1">VLOOKUP($E73,ETL_Price!$B$5:$BA$187,Main!BZ$51,0)</f>
        <v>2.0667</v>
      </c>
      <c r="CA73" s="84">
        <f ca="1">VLOOKUP($E73,ETL_Price!$B$5:$BA$187,Main!CA$51,0)</f>
        <v>2.1160999999999999</v>
      </c>
      <c r="CB73" s="84">
        <f ca="1">VLOOKUP($E73,ETL_Price!$B$5:$BA$187,Main!CB$51,0)</f>
        <v>6.6934000000000005</v>
      </c>
      <c r="CC73" s="84">
        <f ca="1">VLOOKUP($E73,ETL_Price!$B$5:$BA$187,Main!CC$51,0)</f>
        <v>106.55</v>
      </c>
    </row>
    <row r="74" spans="3:81">
      <c r="C74" s="84">
        <f>MATCH(E74,Cayman!$B$5:$B$187,0)-1</f>
        <v>29</v>
      </c>
      <c r="E74" s="115">
        <f>IF(ISNUMBER(Equities!$C26),Equities!B26,"")</f>
        <v>43292</v>
      </c>
      <c r="F74" s="128">
        <f ca="1">IF(ISNUMBER(OFFSET(INDIRECT($F$50),Main!$C74,1)),OFFSET(INDIRECT($F$50),Main!$C74,1)/100,"")</f>
        <v>0.19740099999999999</v>
      </c>
      <c r="G74" s="128">
        <f ca="1">IF(ISNUMBER(VLOOKUP(E74,Cayman!$G$6:$H$136,2,0)),VLOOKUP(E74,Cayman!$G$6:$H$136,2,0)/100,"")</f>
        <v>0.1825</v>
      </c>
      <c r="H74" s="116" t="str">
        <f>IF(ISNUMBER(VLOOKUP($E74,ETL_Price!$B$5:$CU$187,H$50,0)),VLOOKUP($E74,ETL_Price!$B$5:$CU$187,H$50,0)/100,"")</f>
        <v/>
      </c>
      <c r="I74" s="116" t="str">
        <f>IF(ISNUMBER(VLOOKUP($E74,ETL_Price!$B$5:$CU$187,I$50,0)),VLOOKUP($E74,ETL_Price!$B$5:$CU$187,I$50,0)/100,"")</f>
        <v/>
      </c>
      <c r="K74" s="84">
        <f ca="1">IF(ISNUMBER(CORREL(ETL_Rtn!$C25:$C84,ETL_Rtn!E25:E84)),CORREL(ETL_Rtn!$C25:$C84,ETL_Rtn!E25:E84),"")</f>
        <v>0.95401404804445433</v>
      </c>
      <c r="L74" s="84">
        <f ca="1">IF(ISNUMBER(CORREL(ETL_Rtn!$C25:$C84,ETL_Rtn!F25:F84)),CORREL(ETL_Rtn!$C25:$C84,ETL_Rtn!F25:F84),"")</f>
        <v>0.39584580173609768</v>
      </c>
      <c r="M74" s="84">
        <f ca="1">IF(ISNUMBER(CORREL(ETL_Rtn!$C25:$C84,ETL_Rtn!G25:G84)),CORREL(ETL_Rtn!$C25:$C84,ETL_Rtn!G25:G84),"")</f>
        <v>0.2352401913830964</v>
      </c>
      <c r="N74" s="84">
        <f ca="1">IF(ISNUMBER(CORREL(ETL_Rtn!$C25:$C84,ETL_Rtn!H25:H84)),CORREL(ETL_Rtn!$C25:$C84,ETL_Rtn!H25:H84),"")</f>
        <v>0.15860432122882345</v>
      </c>
      <c r="O74" s="84">
        <f ca="1">IF(ISNUMBER(CORREL(ETL_Rtn!$C25:$C84,ETL_Rtn!I25:I84)),CORREL(ETL_Rtn!$C25:$C84,ETL_Rtn!I25:I84),"")</f>
        <v>0.47338192276420044</v>
      </c>
      <c r="P74" s="84">
        <f ca="1">IF(ISNUMBER(CORREL(ETL_Rtn!$C25:$C84,ETL_Rtn!J25:J84)),CORREL(ETL_Rtn!$C25:$C84,ETL_Rtn!J25:J84),"")</f>
        <v>1.5649819979919356E-2</v>
      </c>
      <c r="Q74" s="84">
        <f ca="1">IF(ISNUMBER(CORREL(ETL_Rtn!$C25:$C84,ETL_Rtn!K25:K84)),CORREL(ETL_Rtn!$C25:$C84,ETL_Rtn!K25:K84),"")</f>
        <v>0.50593898919916702</v>
      </c>
      <c r="R74" s="84">
        <f ca="1">IF(ISNUMBER(CORREL(ETL_Rtn!$C25:$C84,ETL_Rtn!L25:L84)),CORREL(ETL_Rtn!$C25:$C84,ETL_Rtn!L25:L84),"")</f>
        <v>0.320608837072686</v>
      </c>
      <c r="S74" s="84">
        <f ca="1">IF(ISNUMBER(CORREL(ETL_Rtn!$C25:$C84,ETL_Rtn!M25:M84)),CORREL(ETL_Rtn!$C25:$C84,ETL_Rtn!M25:M84),"")</f>
        <v>0.52434710483067448</v>
      </c>
      <c r="T74" s="84">
        <f ca="1">IF(ISNUMBER(CORREL(ETL_Rtn!$C25:$C84,ETL_Rtn!N25:N84)),CORREL(ETL_Rtn!$C25:$C84,ETL_Rtn!N25:N84),"")</f>
        <v>5.0162011288716071E-2</v>
      </c>
      <c r="U74" s="84">
        <f ca="1">IF(ISNUMBER(CORREL(ETL_Rtn!$C25:$C84,ETL_Rtn!O25:O84)),CORREL(ETL_Rtn!$C25:$C84,ETL_Rtn!O25:O84),"")</f>
        <v>0.48975675260711876</v>
      </c>
      <c r="V74" s="84">
        <f ca="1">IF(ISNUMBER(CORREL(ETL_Rtn!$C25:$C84,ETL_Rtn!P25:P84)),CORREL(ETL_Rtn!$C25:$C84,ETL_Rtn!P25:P84),"")</f>
        <v>-0.23441306683405819</v>
      </c>
      <c r="W74" s="84">
        <f ca="1">IF(ISNUMBER(CORREL(ETL_Rtn!$C25:$C84,ETL_Rtn!Q25:Q84)),CORREL(ETL_Rtn!$C25:$C84,ETL_Rtn!Q25:Q84),"")</f>
        <v>0.8463046163842165</v>
      </c>
      <c r="X74" s="84">
        <f ca="1">IF(ISNUMBER(CORREL(ETL_Rtn!$C25:$C84,ETL_Rtn!R25:R84)),CORREL(ETL_Rtn!$C25:$C84,ETL_Rtn!R25:R84),"")</f>
        <v>0.88658643555537131</v>
      </c>
      <c r="Y74" s="84">
        <f ca="1">IF(ISNUMBER(CORREL(ETL_Rtn!$C25:$C84,ETL_Rtn!S25:S84)),CORREL(ETL_Rtn!$C25:$C84,ETL_Rtn!S25:S84),"")</f>
        <v>0.94364298038447492</v>
      </c>
      <c r="Z74" s="84">
        <f ca="1">IF(ISNUMBER(CORREL(ETL_Rtn!$C25:$C84,ETL_Rtn!T25:T84)),CORREL(ETL_Rtn!$C25:$C84,ETL_Rtn!T25:T84),"")</f>
        <v>9.8005713249529974E-2</v>
      </c>
      <c r="AA74" s="84">
        <f ca="1">IF(ISNUMBER(CORREL(ETL_Rtn!$C25:$C84,ETL_Rtn!U25:U84)),CORREL(ETL_Rtn!$C25:$C84,ETL_Rtn!U25:U84),"")</f>
        <v>-5.014174051837126E-2</v>
      </c>
      <c r="AB74" s="84">
        <f ca="1">IF(ISNUMBER(CORREL(ETL_Rtn!$C25:$C84,ETL_Rtn!V25:V84)),CORREL(ETL_Rtn!$C25:$C84,ETL_Rtn!V25:V84),"")</f>
        <v>-0.27783341156710345</v>
      </c>
      <c r="AC74" s="84">
        <f ca="1">IF(ISNUMBER(CORREL(ETL_Rtn!$C25:$C84,ETL_Rtn!W25:W84)),CORREL(ETL_Rtn!$C25:$C84,ETL_Rtn!W25:W84),"")</f>
        <v>0.1455719181503681</v>
      </c>
      <c r="AD74" s="84">
        <f ca="1">IF(ISNUMBER(CORREL(ETL_Rtn!$C25:$C84,ETL_Rtn!X25:X84)),CORREL(ETL_Rtn!$C25:$C84,ETL_Rtn!X25:X84),"")</f>
        <v>0.21857813684960989</v>
      </c>
      <c r="AE74" s="84">
        <f ca="1">IF(ISNUMBER(CORREL(ETL_Rtn!$C25:$C84,ETL_Rtn!Y25:Y84)),CORREL(ETL_Rtn!$C25:$C84,ETL_Rtn!Y25:Y84),"")</f>
        <v>-5.6234135882032452E-2</v>
      </c>
      <c r="AF74" s="84">
        <f ca="1">IF(ISNUMBER(CORREL(ETL_Rtn!$C25:$C84,ETL_Rtn!Z25:Z84)),CORREL(ETL_Rtn!$C25:$C84,ETL_Rtn!Z25:Z84),"")</f>
        <v>3.8491065984984939E-2</v>
      </c>
      <c r="AG74" s="84">
        <f ca="1">IF(ISNUMBER(CORREL(ETL_Rtn!$C25:$C84,ETL_Rtn!AA25:AA84)),CORREL(ETL_Rtn!$C25:$C84,ETL_Rtn!AA25:AA84),"")</f>
        <v>-0.31402106714822753</v>
      </c>
      <c r="AH74" s="84">
        <f ca="1">IF(ISNUMBER(CORREL(ETL_Rtn!$C25:$C84,ETL_Rtn!AB25:AB84)),CORREL(ETL_Rtn!$C25:$C84,ETL_Rtn!AB25:AB84),"")</f>
        <v>0.25535548924335594</v>
      </c>
      <c r="AI74" s="84">
        <f ca="1">IF(ISNUMBER(CORREL(ETL_Rtn!$C25:$C84,ETL_Rtn!AC25:AC84)),CORREL(ETL_Rtn!$C25:$C84,ETL_Rtn!AC25:AC84),"")</f>
        <v>0.26511106970148107</v>
      </c>
      <c r="AJ74" s="84">
        <f ca="1">IF(ISNUMBER(CORREL(ETL_Rtn!$C25:$C84,ETL_Rtn!AD25:AD84)),CORREL(ETL_Rtn!$C25:$C84,ETL_Rtn!AD25:AD84),"")</f>
        <v>-0.37458084500947619</v>
      </c>
      <c r="AK74" s="84">
        <f ca="1">IF(ISNUMBER(CORREL(ETL_Rtn!$C25:$C84,ETL_Rtn!AE25:AE84)),CORREL(ETL_Rtn!$C25:$C84,ETL_Rtn!AE25:AE84),"")</f>
        <v>-0.44306238075777782</v>
      </c>
      <c r="AL74" s="84">
        <f ca="1">IF(ISNUMBER(CORREL(ETL_Rtn!$C25:$C84,ETL_Rtn!AF25:AF84)),CORREL(ETL_Rtn!$C25:$C84,ETL_Rtn!AF25:AF84),"")</f>
        <v>0.22663197410627364</v>
      </c>
      <c r="AM74" s="84">
        <f ca="1">IF(ISNUMBER(CORREL(ETL_Rtn!$C25:$C84,ETL_Rtn!AG25:AG84)),CORREL(ETL_Rtn!$C25:$C84,ETL_Rtn!AG25:AG84),"")</f>
        <v>0.24781795918707097</v>
      </c>
      <c r="AN74" s="84">
        <f ca="1">IF(ISNUMBER(CORREL(ETL_Rtn!$C25:$C84,ETL_Rtn!AH25:AH84)),CORREL(ETL_Rtn!$C25:$C84,ETL_Rtn!AH25:AH84),"")</f>
        <v>3.4160487224561865E-2</v>
      </c>
      <c r="AO74" s="84">
        <f ca="1">IF(ISNUMBER(CORREL(ETL_Rtn!$C25:$C84,ETL_Rtn!AI25:AI84)),CORREL(ETL_Rtn!$C25:$C84,ETL_Rtn!AI25:AI84),"")</f>
        <v>0.27104353260580044</v>
      </c>
      <c r="AP74" s="84">
        <f ca="1">IF(ISNUMBER(CORREL(ETL_Rtn!$C25:$C84,ETL_Rtn!AJ25:AJ84)),CORREL(ETL_Rtn!$C25:$C84,ETL_Rtn!AJ25:AJ84),"")</f>
        <v>0.24694373519445503</v>
      </c>
      <c r="AQ74" s="84">
        <f ca="1">IF(ISNUMBER(CORREL(ETL_Rtn!$C25:$C84,ETL_Rtn!AK25:AK84)),CORREL(ETL_Rtn!$C25:$C84,ETL_Rtn!AK25:AK84),"")</f>
        <v>0.25287881299047871</v>
      </c>
      <c r="AR74" s="84">
        <f ca="1">IF(ISNUMBER(CORREL(ETL_Rtn!$C25:$C84,ETL_Rtn!AL25:AL84)),CORREL(ETL_Rtn!$C25:$C84,ETL_Rtn!AL25:AL84),"")</f>
        <v>-0.39209378606235312</v>
      </c>
      <c r="AS74" s="84">
        <f ca="1">IF(ISNUMBER(CORREL(ETL_Rtn!$C25:$C84,ETL_Rtn!AM25:AM84)),CORREL(ETL_Rtn!$C25:$C84,ETL_Rtn!AM25:AM84),"")</f>
        <v>0.46082810416214171</v>
      </c>
      <c r="AU74" s="84">
        <f ca="1">VLOOKUP($E74,ETL_Price!$B$5:$BA$187,Main!AU$51,0)</f>
        <v>85.25</v>
      </c>
      <c r="AV74" s="84">
        <f ca="1">VLOOKUP($E74,ETL_Price!$B$5:$BA$187,Main!AV$51,0)</f>
        <v>246.50360000000001</v>
      </c>
      <c r="AW74" s="84">
        <f ca="1">VLOOKUP($E74,ETL_Price!$B$5:$BA$187,Main!AW$51,0)</f>
        <v>235.06020000000001</v>
      </c>
      <c r="AX74" s="84">
        <f ca="1">VLOOKUP($E74,ETL_Price!$B$5:$BA$187,Main!AX$51,0)</f>
        <v>235.64330000000001</v>
      </c>
      <c r="AY74" s="84">
        <f ca="1">VLOOKUP($E74,ETL_Price!$B$5:$BA$187,Main!AY$51,0)</f>
        <v>118.7585</v>
      </c>
      <c r="AZ74" s="84">
        <f ca="1">VLOOKUP($E74,ETL_Price!$B$5:$BA$187,Main!AZ$51,0)</f>
        <v>223.11869999999999</v>
      </c>
      <c r="BA74" s="84">
        <f ca="1">VLOOKUP($E74,ETL_Price!$B$5:$BA$187,Main!BA$51,0)</f>
        <v>254.08</v>
      </c>
      <c r="BB74" s="84">
        <f ca="1">VLOOKUP($E74,ETL_Price!$B$5:$BA$187,Main!BB$51,0)</f>
        <v>208.29</v>
      </c>
      <c r="BC74" s="84">
        <f ca="1">VLOOKUP($E74,ETL_Price!$B$5:$BA$187,Main!BC$51,0)</f>
        <v>250.3</v>
      </c>
      <c r="BD74" s="84">
        <f ca="1">VLOOKUP($E74,ETL_Price!$B$5:$BA$187,Main!BD$51,0)</f>
        <v>65.14</v>
      </c>
      <c r="BE74" s="84">
        <f ca="1">VLOOKUP($E74,ETL_Price!$B$5:$BA$187,Main!BE$51,0)</f>
        <v>266.81</v>
      </c>
      <c r="BF74" s="84">
        <f ca="1">VLOOKUP($E74,ETL_Price!$B$5:$BA$187,Main!BF$51,0)</f>
        <v>127.77</v>
      </c>
      <c r="BG74" s="84">
        <f ca="1">VLOOKUP($E74,ETL_Price!$B$5:$BA$187,Main!BG$51,0)</f>
        <v>1299.23</v>
      </c>
      <c r="BH74" s="84">
        <f ca="1">VLOOKUP($E74,ETL_Price!$B$5:$BA$187,Main!BH$51,0)</f>
        <v>1576.56</v>
      </c>
      <c r="BI74" s="84">
        <f ca="1">VLOOKUP($E74,ETL_Price!$B$5:$BA$187,Main!BI$51,0)</f>
        <v>1528.98</v>
      </c>
      <c r="BJ74" s="84">
        <f ca="1">VLOOKUP($E74,ETL_Price!$B$5:$BA$187,Main!BJ$51,0)</f>
        <v>1036.2</v>
      </c>
      <c r="BK74" s="84">
        <f ca="1">VLOOKUP($E74,ETL_Price!$B$5:$BA$187,Main!BK$51,0)</f>
        <v>2387</v>
      </c>
      <c r="BL74" s="84">
        <f ca="1">VLOOKUP($E74,ETL_Price!$B$5:$BA$187,Main!BL$51,0)</f>
        <v>938.81</v>
      </c>
      <c r="BM74" s="84">
        <f ca="1">VLOOKUP($E74,ETL_Price!$B$5:$BA$187,Main!BM$51,0)</f>
        <v>708.97</v>
      </c>
      <c r="BN74" s="84">
        <f ca="1">VLOOKUP($E74,ETL_Price!$B$5:$BA$187,Main!BN$51,0)</f>
        <v>904.68</v>
      </c>
      <c r="BO74" s="84">
        <f ca="1">VLOOKUP($E74,ETL_Price!$B$5:$BA$187,Main!BO$51,0)</f>
        <v>956.28</v>
      </c>
      <c r="BP74" s="84">
        <f ca="1">VLOOKUP($E74,ETL_Price!$B$5:$BA$187,Main!BP$51,0)</f>
        <v>971.46</v>
      </c>
      <c r="BQ74" s="84">
        <f ca="1">VLOOKUP($E74,ETL_Price!$B$5:$BA$187,Main!BQ$51,0)</f>
        <v>1109.27</v>
      </c>
      <c r="BR74" s="84">
        <f ca="1">VLOOKUP($E74,ETL_Price!$B$5:$BA$187,Main!BR$51,0)</f>
        <v>1098.1600000000001</v>
      </c>
      <c r="BS74" s="84">
        <f ca="1">VLOOKUP($E74,ETL_Price!$B$5:$BA$187,Main!BS$51,0)</f>
        <v>932.9</v>
      </c>
      <c r="BT74" s="84">
        <f ca="1">VLOOKUP($E74,ETL_Price!$B$5:$BA$187,Main!BT$51,0)</f>
        <v>13.63</v>
      </c>
      <c r="BU74" s="84">
        <f ca="1">VLOOKUP($E74,ETL_Price!$B$5:$BA$187,Main!BU$51,0)</f>
        <v>19.43</v>
      </c>
      <c r="BV74" s="84">
        <f ca="1">VLOOKUP($E74,ETL_Price!$B$5:$BA$187,Main!BV$51,0)</f>
        <v>1244.4000000000001</v>
      </c>
      <c r="BW74" s="84">
        <f ca="1">VLOOKUP($E74,ETL_Price!$B$5:$BA$187,Main!BW$51,0)</f>
        <v>15.731999999999999</v>
      </c>
      <c r="BX74" s="84">
        <f ca="1">VLOOKUP($E74,ETL_Price!$B$5:$BA$187,Main!BX$51,0)</f>
        <v>70.38</v>
      </c>
      <c r="BY74" s="84">
        <f ca="1">VLOOKUP($E74,ETL_Price!$B$5:$BA$187,Main!BY$51,0)</f>
        <v>2.8491</v>
      </c>
      <c r="BZ74" s="84">
        <f ca="1">VLOOKUP($E74,ETL_Price!$B$5:$BA$187,Main!BZ$51,0)</f>
        <v>2.0802999999999998</v>
      </c>
      <c r="CA74" s="84">
        <f ca="1">VLOOKUP($E74,ETL_Price!$B$5:$BA$187,Main!CA$51,0)</f>
        <v>2.1217000000000001</v>
      </c>
      <c r="CB74" s="84">
        <f ca="1">VLOOKUP($E74,ETL_Price!$B$5:$BA$187,Main!CB$51,0)</f>
        <v>6.7233999999999998</v>
      </c>
      <c r="CC74" s="84">
        <f ca="1">VLOOKUP($E74,ETL_Price!$B$5:$BA$187,Main!CC$51,0)</f>
        <v>106.23</v>
      </c>
    </row>
    <row r="75" spans="3:81">
      <c r="C75" s="84">
        <f>MATCH(E75,Cayman!$B$5:$B$187,0)-1</f>
        <v>30</v>
      </c>
      <c r="E75" s="115">
        <f>IF(ISNUMBER(Equities!$C27),Equities!B27,"")</f>
        <v>43291</v>
      </c>
      <c r="F75" s="128">
        <f ca="1">IF(ISNUMBER(OFFSET(INDIRECT($F$50),Main!$C75,1)),OFFSET(INDIRECT($F$50),Main!$C75,1)/100,"")</f>
        <v>0.19740099999999999</v>
      </c>
      <c r="G75" s="128">
        <f ca="1">IF(ISNUMBER(VLOOKUP(E75,Cayman!$G$6:$H$136,2,0)),VLOOKUP(E75,Cayman!$G$6:$H$136,2,0)/100,"")</f>
        <v>0.18210000000000001</v>
      </c>
      <c r="H75" s="116" t="str">
        <f>IF(ISNUMBER(VLOOKUP($E75,ETL_Price!$B$5:$CU$187,H$50,0)),VLOOKUP($E75,ETL_Price!$B$5:$CU$187,H$50,0)/100,"")</f>
        <v/>
      </c>
      <c r="I75" s="116" t="str">
        <f>IF(ISNUMBER(VLOOKUP($E75,ETL_Price!$B$5:$CU$187,I$50,0)),VLOOKUP($E75,ETL_Price!$B$5:$CU$187,I$50,0)/100,"")</f>
        <v/>
      </c>
      <c r="K75" s="84">
        <f ca="1">IF(ISNUMBER(CORREL(ETL_Rtn!$C26:$C85,ETL_Rtn!E26:E85)),CORREL(ETL_Rtn!$C26:$C85,ETL_Rtn!E26:E85),"")</f>
        <v>0.95293880939956066</v>
      </c>
      <c r="L75" s="84">
        <f ca="1">IF(ISNUMBER(CORREL(ETL_Rtn!$C26:$C85,ETL_Rtn!F26:F85)),CORREL(ETL_Rtn!$C26:$C85,ETL_Rtn!F26:F85),"")</f>
        <v>0.38893205122503172</v>
      </c>
      <c r="M75" s="84">
        <f ca="1">IF(ISNUMBER(CORREL(ETL_Rtn!$C26:$C85,ETL_Rtn!G26:G85)),CORREL(ETL_Rtn!$C26:$C85,ETL_Rtn!G26:G85),"")</f>
        <v>0.22221408508749757</v>
      </c>
      <c r="N75" s="84">
        <f ca="1">IF(ISNUMBER(CORREL(ETL_Rtn!$C26:$C85,ETL_Rtn!H26:H85)),CORREL(ETL_Rtn!$C26:$C85,ETL_Rtn!H26:H85),"")</f>
        <v>0.13842050684713059</v>
      </c>
      <c r="O75" s="84">
        <f ca="1">IF(ISNUMBER(CORREL(ETL_Rtn!$C26:$C85,ETL_Rtn!I26:I85)),CORREL(ETL_Rtn!$C26:$C85,ETL_Rtn!I26:I85),"")</f>
        <v>0.46654551612444906</v>
      </c>
      <c r="P75" s="84">
        <f ca="1">IF(ISNUMBER(CORREL(ETL_Rtn!$C26:$C85,ETL_Rtn!J26:J85)),CORREL(ETL_Rtn!$C26:$C85,ETL_Rtn!J26:J85),"")</f>
        <v>7.2393888515173022E-3</v>
      </c>
      <c r="Q75" s="84">
        <f ca="1">IF(ISNUMBER(CORREL(ETL_Rtn!$C26:$C85,ETL_Rtn!K26:K85)),CORREL(ETL_Rtn!$C26:$C85,ETL_Rtn!K26:K85),"")</f>
        <v>0.49818795516380265</v>
      </c>
      <c r="R75" s="84">
        <f ca="1">IF(ISNUMBER(CORREL(ETL_Rtn!$C26:$C85,ETL_Rtn!L26:L85)),CORREL(ETL_Rtn!$C26:$C85,ETL_Rtn!L26:L85),"")</f>
        <v>0.31112339458148935</v>
      </c>
      <c r="S75" s="84">
        <f ca="1">IF(ISNUMBER(CORREL(ETL_Rtn!$C26:$C85,ETL_Rtn!M26:M85)),CORREL(ETL_Rtn!$C26:$C85,ETL_Rtn!M26:M85),"")</f>
        <v>0.50926535346525881</v>
      </c>
      <c r="T75" s="84">
        <f ca="1">IF(ISNUMBER(CORREL(ETL_Rtn!$C26:$C85,ETL_Rtn!N26:N85)),CORREL(ETL_Rtn!$C26:$C85,ETL_Rtn!N26:N85),"")</f>
        <v>3.7286391406973887E-2</v>
      </c>
      <c r="U75" s="84">
        <f ca="1">IF(ISNUMBER(CORREL(ETL_Rtn!$C26:$C85,ETL_Rtn!O26:O85)),CORREL(ETL_Rtn!$C26:$C85,ETL_Rtn!O26:O85),"")</f>
        <v>0.47144528018258242</v>
      </c>
      <c r="V75" s="84">
        <f ca="1">IF(ISNUMBER(CORREL(ETL_Rtn!$C26:$C85,ETL_Rtn!P26:P85)),CORREL(ETL_Rtn!$C26:$C85,ETL_Rtn!P26:P85),"")</f>
        <v>-0.23187264211784767</v>
      </c>
      <c r="W75" s="84">
        <f ca="1">IF(ISNUMBER(CORREL(ETL_Rtn!$C26:$C85,ETL_Rtn!Q26:Q85)),CORREL(ETL_Rtn!$C26:$C85,ETL_Rtn!Q26:Q85),"")</f>
        <v>0.84432419936742398</v>
      </c>
      <c r="X75" s="84">
        <f ca="1">IF(ISNUMBER(CORREL(ETL_Rtn!$C26:$C85,ETL_Rtn!R26:R85)),CORREL(ETL_Rtn!$C26:$C85,ETL_Rtn!R26:R85),"")</f>
        <v>0.88578753726942927</v>
      </c>
      <c r="Y75" s="84">
        <f ca="1">IF(ISNUMBER(CORREL(ETL_Rtn!$C26:$C85,ETL_Rtn!S26:S85)),CORREL(ETL_Rtn!$C26:$C85,ETL_Rtn!S26:S85),"")</f>
        <v>0.94173876727089934</v>
      </c>
      <c r="Z75" s="84">
        <f ca="1">IF(ISNUMBER(CORREL(ETL_Rtn!$C26:$C85,ETL_Rtn!T26:T85)),CORREL(ETL_Rtn!$C26:$C85,ETL_Rtn!T26:T85),"")</f>
        <v>9.7961715385781883E-2</v>
      </c>
      <c r="AA75" s="84">
        <f ca="1">IF(ISNUMBER(CORREL(ETL_Rtn!$C26:$C85,ETL_Rtn!U26:U85)),CORREL(ETL_Rtn!$C26:$C85,ETL_Rtn!U26:U85),"")</f>
        <v>-7.3050928628508205E-2</v>
      </c>
      <c r="AB75" s="84">
        <f ca="1">IF(ISNUMBER(CORREL(ETL_Rtn!$C26:$C85,ETL_Rtn!V26:V85)),CORREL(ETL_Rtn!$C26:$C85,ETL_Rtn!V26:V85),"")</f>
        <v>-0.27034181303716259</v>
      </c>
      <c r="AC75" s="84">
        <f ca="1">IF(ISNUMBER(CORREL(ETL_Rtn!$C26:$C85,ETL_Rtn!W26:W85)),CORREL(ETL_Rtn!$C26:$C85,ETL_Rtn!W26:W85),"")</f>
        <v>0.14517165579614572</v>
      </c>
      <c r="AD75" s="84">
        <f ca="1">IF(ISNUMBER(CORREL(ETL_Rtn!$C26:$C85,ETL_Rtn!X26:X85)),CORREL(ETL_Rtn!$C26:$C85,ETL_Rtn!X26:X85),"")</f>
        <v>0.21960410204130335</v>
      </c>
      <c r="AE75" s="84">
        <f ca="1">IF(ISNUMBER(CORREL(ETL_Rtn!$C26:$C85,ETL_Rtn!Y26:Y85)),CORREL(ETL_Rtn!$C26:$C85,ETL_Rtn!Y26:Y85),"")</f>
        <v>-4.9914274428393246E-2</v>
      </c>
      <c r="AF75" s="84">
        <f ca="1">IF(ISNUMBER(CORREL(ETL_Rtn!$C26:$C85,ETL_Rtn!Z26:Z85)),CORREL(ETL_Rtn!$C26:$C85,ETL_Rtn!Z26:Z85),"")</f>
        <v>3.0617672980462484E-2</v>
      </c>
      <c r="AG75" s="84">
        <f ca="1">IF(ISNUMBER(CORREL(ETL_Rtn!$C26:$C85,ETL_Rtn!AA26:AA85)),CORREL(ETL_Rtn!$C26:$C85,ETL_Rtn!AA26:AA85),"")</f>
        <v>-0.30558293762006827</v>
      </c>
      <c r="AH75" s="84">
        <f ca="1">IF(ISNUMBER(CORREL(ETL_Rtn!$C26:$C85,ETL_Rtn!AB26:AB85)),CORREL(ETL_Rtn!$C26:$C85,ETL_Rtn!AB26:AB85),"")</f>
        <v>0.24117987557992288</v>
      </c>
      <c r="AI75" s="84">
        <f ca="1">IF(ISNUMBER(CORREL(ETL_Rtn!$C26:$C85,ETL_Rtn!AC26:AC85)),CORREL(ETL_Rtn!$C26:$C85,ETL_Rtn!AC26:AC85),"")</f>
        <v>0.26633965447476299</v>
      </c>
      <c r="AJ75" s="84">
        <f ca="1">IF(ISNUMBER(CORREL(ETL_Rtn!$C26:$C85,ETL_Rtn!AD26:AD85)),CORREL(ETL_Rtn!$C26:$C85,ETL_Rtn!AD26:AD85),"")</f>
        <v>-0.36598691051127236</v>
      </c>
      <c r="AK75" s="84">
        <f ca="1">IF(ISNUMBER(CORREL(ETL_Rtn!$C26:$C85,ETL_Rtn!AE26:AE85)),CORREL(ETL_Rtn!$C26:$C85,ETL_Rtn!AE26:AE85),"")</f>
        <v>-0.42815921053848305</v>
      </c>
      <c r="AL75" s="84">
        <f ca="1">IF(ISNUMBER(CORREL(ETL_Rtn!$C26:$C85,ETL_Rtn!AF26:AF85)),CORREL(ETL_Rtn!$C26:$C85,ETL_Rtn!AF26:AF85),"")</f>
        <v>0.21446359093000306</v>
      </c>
      <c r="AM75" s="84">
        <f ca="1">IF(ISNUMBER(CORREL(ETL_Rtn!$C26:$C85,ETL_Rtn!AG26:AG85)),CORREL(ETL_Rtn!$C26:$C85,ETL_Rtn!AG26:AG85),"")</f>
        <v>0.22714910643182903</v>
      </c>
      <c r="AN75" s="84">
        <f ca="1">IF(ISNUMBER(CORREL(ETL_Rtn!$C26:$C85,ETL_Rtn!AH26:AH85)),CORREL(ETL_Rtn!$C26:$C85,ETL_Rtn!AH26:AH85),"")</f>
        <v>-2.5587669888104841E-3</v>
      </c>
      <c r="AO75" s="84">
        <f ca="1">IF(ISNUMBER(CORREL(ETL_Rtn!$C26:$C85,ETL_Rtn!AI26:AI85)),CORREL(ETL_Rtn!$C26:$C85,ETL_Rtn!AI26:AI85),"")</f>
        <v>0.27059001564951485</v>
      </c>
      <c r="AP75" s="84">
        <f ca="1">IF(ISNUMBER(CORREL(ETL_Rtn!$C26:$C85,ETL_Rtn!AJ26:AJ85)),CORREL(ETL_Rtn!$C26:$C85,ETL_Rtn!AJ26:AJ85),"")</f>
        <v>0.23511776930788095</v>
      </c>
      <c r="AQ75" s="84">
        <f ca="1">IF(ISNUMBER(CORREL(ETL_Rtn!$C26:$C85,ETL_Rtn!AK26:AK85)),CORREL(ETL_Rtn!$C26:$C85,ETL_Rtn!AK26:AK85),"")</f>
        <v>0.24382835130936181</v>
      </c>
      <c r="AR75" s="84">
        <f ca="1">IF(ISNUMBER(CORREL(ETL_Rtn!$C26:$C85,ETL_Rtn!AL26:AL85)),CORREL(ETL_Rtn!$C26:$C85,ETL_Rtn!AL26:AL85),"")</f>
        <v>-0.38570024191144436</v>
      </c>
      <c r="AS75" s="84">
        <f ca="1">IF(ISNUMBER(CORREL(ETL_Rtn!$C26:$C85,ETL_Rtn!AM26:AM85)),CORREL(ETL_Rtn!$C26:$C85,ETL_Rtn!AM26:AM85),"")</f>
        <v>0.4588143941612195</v>
      </c>
      <c r="AU75" s="84">
        <f ca="1">VLOOKUP($E75,ETL_Price!$B$5:$BA$187,Main!AU$51,0)</f>
        <v>86.56</v>
      </c>
      <c r="AV75" s="84">
        <f ca="1">VLOOKUP($E75,ETL_Price!$B$5:$BA$187,Main!AV$51,0)</f>
        <v>248.00909999999999</v>
      </c>
      <c r="AW75" s="84">
        <f ca="1">VLOOKUP($E75,ETL_Price!$B$5:$BA$187,Main!AW$51,0)</f>
        <v>237.0095</v>
      </c>
      <c r="AX75" s="84">
        <f ca="1">VLOOKUP($E75,ETL_Price!$B$5:$BA$187,Main!AX$51,0)</f>
        <v>240.52279999999999</v>
      </c>
      <c r="AY75" s="84">
        <f ca="1">VLOOKUP($E75,ETL_Price!$B$5:$BA$187,Main!AY$51,0)</f>
        <v>119.7487</v>
      </c>
      <c r="AZ75" s="84">
        <f ca="1">VLOOKUP($E75,ETL_Price!$B$5:$BA$187,Main!AZ$51,0)</f>
        <v>223.94030000000001</v>
      </c>
      <c r="BA75" s="84">
        <f ca="1">VLOOKUP($E75,ETL_Price!$B$5:$BA$187,Main!BA$51,0)</f>
        <v>255.59</v>
      </c>
      <c r="BB75" s="84">
        <f ca="1">VLOOKUP($E75,ETL_Price!$B$5:$BA$187,Main!BB$51,0)</f>
        <v>209.47</v>
      </c>
      <c r="BC75" s="84">
        <f ca="1">VLOOKUP($E75,ETL_Price!$B$5:$BA$187,Main!BC$51,0)</f>
        <v>253.63</v>
      </c>
      <c r="BD75" s="84">
        <f ca="1">VLOOKUP($E75,ETL_Price!$B$5:$BA$187,Main!BD$51,0)</f>
        <v>65.69</v>
      </c>
      <c r="BE75" s="84">
        <f ca="1">VLOOKUP($E75,ETL_Price!$B$5:$BA$187,Main!BE$51,0)</f>
        <v>272.08999999999997</v>
      </c>
      <c r="BF75" s="84">
        <f ca="1">VLOOKUP($E75,ETL_Price!$B$5:$BA$187,Main!BF$51,0)</f>
        <v>127.52</v>
      </c>
      <c r="BG75" s="84">
        <f ca="1">VLOOKUP($E75,ETL_Price!$B$5:$BA$187,Main!BG$51,0)</f>
        <v>1315.18</v>
      </c>
      <c r="BH75" s="84">
        <f ca="1">VLOOKUP($E75,ETL_Price!$B$5:$BA$187,Main!BH$51,0)</f>
        <v>1592.16</v>
      </c>
      <c r="BI75" s="84">
        <f ca="1">VLOOKUP($E75,ETL_Price!$B$5:$BA$187,Main!BI$51,0)</f>
        <v>1552.99</v>
      </c>
      <c r="BJ75" s="84">
        <f ca="1">VLOOKUP($E75,ETL_Price!$B$5:$BA$187,Main!BJ$51,0)</f>
        <v>1036.55</v>
      </c>
      <c r="BK75" s="84">
        <f ca="1">VLOOKUP($E75,ETL_Price!$B$5:$BA$187,Main!BK$51,0)</f>
        <v>2394.5</v>
      </c>
      <c r="BL75" s="84">
        <f ca="1">VLOOKUP($E75,ETL_Price!$B$5:$BA$187,Main!BL$51,0)</f>
        <v>938.14</v>
      </c>
      <c r="BM75" s="84">
        <f ca="1">VLOOKUP($E75,ETL_Price!$B$5:$BA$187,Main!BM$51,0)</f>
        <v>709.23</v>
      </c>
      <c r="BN75" s="84">
        <f ca="1">VLOOKUP($E75,ETL_Price!$B$5:$BA$187,Main!BN$51,0)</f>
        <v>904.42</v>
      </c>
      <c r="BO75" s="84">
        <f ca="1">VLOOKUP($E75,ETL_Price!$B$5:$BA$187,Main!BO$51,0)</f>
        <v>955.77</v>
      </c>
      <c r="BP75" s="84">
        <f ca="1">VLOOKUP($E75,ETL_Price!$B$5:$BA$187,Main!BP$51,0)</f>
        <v>972.07</v>
      </c>
      <c r="BQ75" s="84">
        <f ca="1">VLOOKUP($E75,ETL_Price!$B$5:$BA$187,Main!BQ$51,0)</f>
        <v>1108.32</v>
      </c>
      <c r="BR75" s="84">
        <f ca="1">VLOOKUP($E75,ETL_Price!$B$5:$BA$187,Main!BR$51,0)</f>
        <v>1099.78</v>
      </c>
      <c r="BS75" s="84">
        <f ca="1">VLOOKUP($E75,ETL_Price!$B$5:$BA$187,Main!BS$51,0)</f>
        <v>932.89</v>
      </c>
      <c r="BT75" s="84">
        <f ca="1">VLOOKUP($E75,ETL_Price!$B$5:$BA$187,Main!BT$51,0)</f>
        <v>12.64</v>
      </c>
      <c r="BU75" s="84">
        <f ca="1">VLOOKUP($E75,ETL_Price!$B$5:$BA$187,Main!BU$51,0)</f>
        <v>17.71</v>
      </c>
      <c r="BV75" s="84">
        <f ca="1">VLOOKUP($E75,ETL_Price!$B$5:$BA$187,Main!BV$51,0)</f>
        <v>1255.4000000000001</v>
      </c>
      <c r="BW75" s="84">
        <f ca="1">VLOOKUP($E75,ETL_Price!$B$5:$BA$187,Main!BW$51,0)</f>
        <v>16.003</v>
      </c>
      <c r="BX75" s="84">
        <f ca="1">VLOOKUP($E75,ETL_Price!$B$5:$BA$187,Main!BX$51,0)</f>
        <v>74.11</v>
      </c>
      <c r="BY75" s="84">
        <f ca="1">VLOOKUP($E75,ETL_Price!$B$5:$BA$187,Main!BY$51,0)</f>
        <v>2.8491</v>
      </c>
      <c r="BZ75" s="84">
        <f ca="1">VLOOKUP($E75,ETL_Price!$B$5:$BA$187,Main!BZ$51,0)</f>
        <v>2.1002000000000001</v>
      </c>
      <c r="CA75" s="84">
        <f ca="1">VLOOKUP($E75,ETL_Price!$B$5:$BA$187,Main!CA$51,0)</f>
        <v>2.1312000000000002</v>
      </c>
      <c r="CB75" s="84">
        <f ca="1">VLOOKUP($E75,ETL_Price!$B$5:$BA$187,Main!CB$51,0)</f>
        <v>6.6505999999999998</v>
      </c>
      <c r="CC75" s="84">
        <f ca="1">VLOOKUP($E75,ETL_Price!$B$5:$BA$187,Main!CC$51,0)</f>
        <v>107.05</v>
      </c>
    </row>
    <row r="76" spans="3:81">
      <c r="C76" s="84">
        <f>MATCH(E76,Cayman!$B$5:$B$187,0)-1</f>
        <v>31</v>
      </c>
      <c r="E76" s="115">
        <f>IF(ISNUMBER(Equities!$C28),Equities!B28,"")</f>
        <v>43290</v>
      </c>
      <c r="F76" s="128">
        <f ca="1">IF(ISNUMBER(OFFSET(INDIRECT($F$50),Main!$C76,1)),OFFSET(INDIRECT($F$50),Main!$C76,1)/100,"")</f>
        <v>0.19740099999999999</v>
      </c>
      <c r="G76" s="128">
        <f ca="1">IF(ISNUMBER(VLOOKUP(E76,Cayman!$G$6:$H$136,2,0)),VLOOKUP(E76,Cayman!$G$6:$H$136,2,0)/100,"")</f>
        <v>0.18239999999999998</v>
      </c>
      <c r="H76" s="116" t="str">
        <f>IF(ISNUMBER(VLOOKUP($E76,ETL_Price!$B$5:$CU$187,H$50,0)),VLOOKUP($E76,ETL_Price!$B$5:$CU$187,H$50,0)/100,"")</f>
        <v/>
      </c>
      <c r="I76" s="116" t="str">
        <f>IF(ISNUMBER(VLOOKUP($E76,ETL_Price!$B$5:$CU$187,I$50,0)),VLOOKUP($E76,ETL_Price!$B$5:$CU$187,I$50,0)/100,"")</f>
        <v/>
      </c>
      <c r="K76" s="84">
        <f ca="1">IF(ISNUMBER(CORREL(ETL_Rtn!$C27:$C86,ETL_Rtn!E27:E86)),CORREL(ETL_Rtn!$C27:$C86,ETL_Rtn!E27:E86),"")</f>
        <v>0.95236798860221306</v>
      </c>
      <c r="L76" s="84">
        <f ca="1">IF(ISNUMBER(CORREL(ETL_Rtn!$C27:$C86,ETL_Rtn!F27:F86)),CORREL(ETL_Rtn!$C27:$C86,ETL_Rtn!F27:F86),"")</f>
        <v>0.34890324987024568</v>
      </c>
      <c r="M76" s="84">
        <f ca="1">IF(ISNUMBER(CORREL(ETL_Rtn!$C27:$C86,ETL_Rtn!G27:G86)),CORREL(ETL_Rtn!$C27:$C86,ETL_Rtn!G27:G86),"")</f>
        <v>0.20793552904110418</v>
      </c>
      <c r="N76" s="84">
        <f ca="1">IF(ISNUMBER(CORREL(ETL_Rtn!$C27:$C86,ETL_Rtn!H27:H86)),CORREL(ETL_Rtn!$C27:$C86,ETL_Rtn!H27:H86),"")</f>
        <v>0.13953439288336963</v>
      </c>
      <c r="O76" s="84">
        <f ca="1">IF(ISNUMBER(CORREL(ETL_Rtn!$C27:$C86,ETL_Rtn!I27:I86)),CORREL(ETL_Rtn!$C27:$C86,ETL_Rtn!I27:I86),"")</f>
        <v>0.46007900042391692</v>
      </c>
      <c r="P76" s="84">
        <f ca="1">IF(ISNUMBER(CORREL(ETL_Rtn!$C27:$C86,ETL_Rtn!J27:J86)),CORREL(ETL_Rtn!$C27:$C86,ETL_Rtn!J27:J86),"")</f>
        <v>1.0565860477377119E-2</v>
      </c>
      <c r="Q76" s="84">
        <f ca="1">IF(ISNUMBER(CORREL(ETL_Rtn!$C27:$C86,ETL_Rtn!K27:K86)),CORREL(ETL_Rtn!$C27:$C86,ETL_Rtn!K27:K86),"")</f>
        <v>0.45554501606501324</v>
      </c>
      <c r="R76" s="84">
        <f ca="1">IF(ISNUMBER(CORREL(ETL_Rtn!$C27:$C86,ETL_Rtn!L27:L86)),CORREL(ETL_Rtn!$C27:$C86,ETL_Rtn!L27:L86),"")</f>
        <v>0.29165108664165246</v>
      </c>
      <c r="S76" s="84">
        <f ca="1">IF(ISNUMBER(CORREL(ETL_Rtn!$C27:$C86,ETL_Rtn!M27:M86)),CORREL(ETL_Rtn!$C27:$C86,ETL_Rtn!M27:M86),"")</f>
        <v>0.49630302336367382</v>
      </c>
      <c r="T76" s="84">
        <f ca="1">IF(ISNUMBER(CORREL(ETL_Rtn!$C27:$C86,ETL_Rtn!N27:N86)),CORREL(ETL_Rtn!$C27:$C86,ETL_Rtn!N27:N86),"")</f>
        <v>3.9312096609975873E-2</v>
      </c>
      <c r="U76" s="84">
        <f ca="1">IF(ISNUMBER(CORREL(ETL_Rtn!$C27:$C86,ETL_Rtn!O27:O86)),CORREL(ETL_Rtn!$C27:$C86,ETL_Rtn!O27:O86),"")</f>
        <v>0.45534675388645673</v>
      </c>
      <c r="V76" s="84">
        <f ca="1">IF(ISNUMBER(CORREL(ETL_Rtn!$C27:$C86,ETL_Rtn!P27:P86)),CORREL(ETL_Rtn!$C27:$C86,ETL_Rtn!P27:P86),"")</f>
        <v>-0.24135733456533792</v>
      </c>
      <c r="W76" s="84">
        <f ca="1">IF(ISNUMBER(CORREL(ETL_Rtn!$C27:$C86,ETL_Rtn!Q27:Q86)),CORREL(ETL_Rtn!$C27:$C86,ETL_Rtn!Q27:Q86),"")</f>
        <v>0.845569832781358</v>
      </c>
      <c r="X76" s="84">
        <f ca="1">IF(ISNUMBER(CORREL(ETL_Rtn!$C27:$C86,ETL_Rtn!R27:R86)),CORREL(ETL_Rtn!$C27:$C86,ETL_Rtn!R27:R86),"")</f>
        <v>0.88695819226410322</v>
      </c>
      <c r="Y76" s="84">
        <f ca="1">IF(ISNUMBER(CORREL(ETL_Rtn!$C27:$C86,ETL_Rtn!S27:S86)),CORREL(ETL_Rtn!$C27:$C86,ETL_Rtn!S27:S86),"")</f>
        <v>0.94068431112815554</v>
      </c>
      <c r="Z76" s="84">
        <f ca="1">IF(ISNUMBER(CORREL(ETL_Rtn!$C27:$C86,ETL_Rtn!T27:T86)),CORREL(ETL_Rtn!$C27:$C86,ETL_Rtn!T27:T86),"")</f>
        <v>7.0499631597931364E-2</v>
      </c>
      <c r="AA76" s="84">
        <f ca="1">IF(ISNUMBER(CORREL(ETL_Rtn!$C27:$C86,ETL_Rtn!U27:U86)),CORREL(ETL_Rtn!$C27:$C86,ETL_Rtn!U27:U86),"")</f>
        <v>-5.8688411358133977E-2</v>
      </c>
      <c r="AB76" s="84">
        <f ca="1">IF(ISNUMBER(CORREL(ETL_Rtn!$C27:$C86,ETL_Rtn!V27:V86)),CORREL(ETL_Rtn!$C27:$C86,ETL_Rtn!V27:V86),"")</f>
        <v>-0.26140457832054392</v>
      </c>
      <c r="AC76" s="84">
        <f ca="1">IF(ISNUMBER(CORREL(ETL_Rtn!$C27:$C86,ETL_Rtn!W27:W86)),CORREL(ETL_Rtn!$C27:$C86,ETL_Rtn!W27:W86),"")</f>
        <v>0.15722382562533346</v>
      </c>
      <c r="AD76" s="84">
        <f ca="1">IF(ISNUMBER(CORREL(ETL_Rtn!$C27:$C86,ETL_Rtn!X27:X86)),CORREL(ETL_Rtn!$C27:$C86,ETL_Rtn!X27:X86),"")</f>
        <v>0.20892113655466912</v>
      </c>
      <c r="AE76" s="84">
        <f ca="1">IF(ISNUMBER(CORREL(ETL_Rtn!$C27:$C86,ETL_Rtn!Y27:Y86)),CORREL(ETL_Rtn!$C27:$C86,ETL_Rtn!Y27:Y86),"")</f>
        <v>-7.4803536431609932E-2</v>
      </c>
      <c r="AF76" s="84">
        <f ca="1">IF(ISNUMBER(CORREL(ETL_Rtn!$C27:$C86,ETL_Rtn!Z27:Z86)),CORREL(ETL_Rtn!$C27:$C86,ETL_Rtn!Z27:Z86),"")</f>
        <v>3.8494273064335539E-2</v>
      </c>
      <c r="AG76" s="84">
        <f ca="1">IF(ISNUMBER(CORREL(ETL_Rtn!$C27:$C86,ETL_Rtn!AA27:AA86)),CORREL(ETL_Rtn!$C27:$C86,ETL_Rtn!AA27:AA86),"")</f>
        <v>-0.29305846759236681</v>
      </c>
      <c r="AH76" s="84">
        <f ca="1">IF(ISNUMBER(CORREL(ETL_Rtn!$C27:$C86,ETL_Rtn!AB27:AB86)),CORREL(ETL_Rtn!$C27:$C86,ETL_Rtn!AB27:AB86),"")</f>
        <v>0.20578322687440623</v>
      </c>
      <c r="AI76" s="84">
        <f ca="1">IF(ISNUMBER(CORREL(ETL_Rtn!$C27:$C86,ETL_Rtn!AC27:AC86)),CORREL(ETL_Rtn!$C27:$C86,ETL_Rtn!AC27:AC86),"")</f>
        <v>0.23084407472010474</v>
      </c>
      <c r="AJ76" s="84">
        <f ca="1">IF(ISNUMBER(CORREL(ETL_Rtn!$C27:$C86,ETL_Rtn!AD27:AD86)),CORREL(ETL_Rtn!$C27:$C86,ETL_Rtn!AD27:AD86),"")</f>
        <v>-0.34927160888502906</v>
      </c>
      <c r="AK76" s="84">
        <f ca="1">IF(ISNUMBER(CORREL(ETL_Rtn!$C27:$C86,ETL_Rtn!AE27:AE86)),CORREL(ETL_Rtn!$C27:$C86,ETL_Rtn!AE27:AE86),"")</f>
        <v>-0.42513050467399921</v>
      </c>
      <c r="AL76" s="84">
        <f ca="1">IF(ISNUMBER(CORREL(ETL_Rtn!$C27:$C86,ETL_Rtn!AF27:AF86)),CORREL(ETL_Rtn!$C27:$C86,ETL_Rtn!AF27:AF86),"")</f>
        <v>0.20860003666253041</v>
      </c>
      <c r="AM76" s="84">
        <f ca="1">IF(ISNUMBER(CORREL(ETL_Rtn!$C27:$C86,ETL_Rtn!AG27:AG86)),CORREL(ETL_Rtn!$C27:$C86,ETL_Rtn!AG27:AG86),"")</f>
        <v>0.21611693186969411</v>
      </c>
      <c r="AN76" s="84">
        <f ca="1">IF(ISNUMBER(CORREL(ETL_Rtn!$C27:$C86,ETL_Rtn!AH27:AH86)),CORREL(ETL_Rtn!$C27:$C86,ETL_Rtn!AH27:AH86),"")</f>
        <v>-3.7908892091852516E-3</v>
      </c>
      <c r="AO76" s="84">
        <f ca="1">IF(ISNUMBER(CORREL(ETL_Rtn!$C27:$C86,ETL_Rtn!AI27:AI86)),CORREL(ETL_Rtn!$C27:$C86,ETL_Rtn!AI27:AI86),"")</f>
        <v>0.26754747915212163</v>
      </c>
      <c r="AP76" s="84">
        <f ca="1">IF(ISNUMBER(CORREL(ETL_Rtn!$C27:$C86,ETL_Rtn!AJ27:AJ86)),CORREL(ETL_Rtn!$C27:$C86,ETL_Rtn!AJ27:AJ86),"")</f>
        <v>0.2210664983665899</v>
      </c>
      <c r="AQ76" s="84">
        <f ca="1">IF(ISNUMBER(CORREL(ETL_Rtn!$C27:$C86,ETL_Rtn!AK27:AK86)),CORREL(ETL_Rtn!$C27:$C86,ETL_Rtn!AK27:AK86),"")</f>
        <v>0.23290010638123196</v>
      </c>
      <c r="AR76" s="84">
        <f ca="1">IF(ISNUMBER(CORREL(ETL_Rtn!$C27:$C86,ETL_Rtn!AL27:AL86)),CORREL(ETL_Rtn!$C27:$C86,ETL_Rtn!AL27:AL86),"")</f>
        <v>-0.38462184038357755</v>
      </c>
      <c r="AS76" s="84">
        <f ca="1">IF(ISNUMBER(CORREL(ETL_Rtn!$C27:$C86,ETL_Rtn!AM27:AM86)),CORREL(ETL_Rtn!$C27:$C86,ETL_Rtn!AM27:AM86),"")</f>
        <v>0.45369856508172685</v>
      </c>
      <c r="AU76" s="84">
        <f ca="1">VLOOKUP($E76,ETL_Price!$B$5:$BA$187,Main!AU$51,0)</f>
        <v>86.97</v>
      </c>
      <c r="AV76" s="84">
        <f ca="1">VLOOKUP($E76,ETL_Price!$B$5:$BA$187,Main!AV$51,0)</f>
        <v>247.2182</v>
      </c>
      <c r="AW76" s="84">
        <f ca="1">VLOOKUP($E76,ETL_Price!$B$5:$BA$187,Main!AW$51,0)</f>
        <v>236.31960000000001</v>
      </c>
      <c r="AX76" s="84">
        <f ca="1">VLOOKUP($E76,ETL_Price!$B$5:$BA$187,Main!AX$51,0)</f>
        <v>238.6199</v>
      </c>
      <c r="AY76" s="84">
        <f ca="1">VLOOKUP($E76,ETL_Price!$B$5:$BA$187,Main!AY$51,0)</f>
        <v>120.2107</v>
      </c>
      <c r="AZ76" s="84">
        <f ca="1">VLOOKUP($E76,ETL_Price!$B$5:$BA$187,Main!AZ$51,0)</f>
        <v>222.959</v>
      </c>
      <c r="BA76" s="84">
        <f ca="1">VLOOKUP($E76,ETL_Price!$B$5:$BA$187,Main!BA$51,0)</f>
        <v>254.99</v>
      </c>
      <c r="BB76" s="84">
        <f ca="1">VLOOKUP($E76,ETL_Price!$B$5:$BA$187,Main!BB$51,0)</f>
        <v>209.25</v>
      </c>
      <c r="BC76" s="84">
        <f ca="1">VLOOKUP($E76,ETL_Price!$B$5:$BA$187,Main!BC$51,0)</f>
        <v>252.69</v>
      </c>
      <c r="BD76" s="84">
        <f ca="1">VLOOKUP($E76,ETL_Price!$B$5:$BA$187,Main!BD$51,0)</f>
        <v>65.540000000000006</v>
      </c>
      <c r="BE76" s="84">
        <f ca="1">VLOOKUP($E76,ETL_Price!$B$5:$BA$187,Main!BE$51,0)</f>
        <v>271.25</v>
      </c>
      <c r="BF76" s="84">
        <f ca="1">VLOOKUP($E76,ETL_Price!$B$5:$BA$187,Main!BF$51,0)</f>
        <v>127.27</v>
      </c>
      <c r="BG76" s="84">
        <f ca="1">VLOOKUP($E76,ETL_Price!$B$5:$BA$187,Main!BG$51,0)</f>
        <v>1321.85</v>
      </c>
      <c r="BH76" s="84">
        <f ca="1">VLOOKUP($E76,ETL_Price!$B$5:$BA$187,Main!BH$51,0)</f>
        <v>1600.58</v>
      </c>
      <c r="BI76" s="84">
        <f ca="1">VLOOKUP($E76,ETL_Price!$B$5:$BA$187,Main!BI$51,0)</f>
        <v>1560.21</v>
      </c>
      <c r="BJ76" s="84">
        <f ca="1">VLOOKUP($E76,ETL_Price!$B$5:$BA$187,Main!BJ$51,0)</f>
        <v>1036.52</v>
      </c>
      <c r="BK76" s="84">
        <f ca="1">VLOOKUP($E76,ETL_Price!$B$5:$BA$187,Main!BK$51,0)</f>
        <v>2399.56</v>
      </c>
      <c r="BL76" s="84">
        <f ca="1">VLOOKUP($E76,ETL_Price!$B$5:$BA$187,Main!BL$51,0)</f>
        <v>936.81</v>
      </c>
      <c r="BM76" s="84">
        <f ca="1">VLOOKUP($E76,ETL_Price!$B$5:$BA$187,Main!BM$51,0)</f>
        <v>707.82</v>
      </c>
      <c r="BN76" s="84">
        <f ca="1">VLOOKUP($E76,ETL_Price!$B$5:$BA$187,Main!BN$51,0)</f>
        <v>904.75</v>
      </c>
      <c r="BO76" s="84">
        <f ca="1">VLOOKUP($E76,ETL_Price!$B$5:$BA$187,Main!BO$51,0)</f>
        <v>956.19</v>
      </c>
      <c r="BP76" s="84">
        <f ca="1">VLOOKUP($E76,ETL_Price!$B$5:$BA$187,Main!BP$51,0)</f>
        <v>972.19</v>
      </c>
      <c r="BQ76" s="84">
        <f ca="1">VLOOKUP($E76,ETL_Price!$B$5:$BA$187,Main!BQ$51,0)</f>
        <v>1107.07</v>
      </c>
      <c r="BR76" s="84">
        <f ca="1">VLOOKUP($E76,ETL_Price!$B$5:$BA$187,Main!BR$51,0)</f>
        <v>1100.17</v>
      </c>
      <c r="BS76" s="84">
        <f ca="1">VLOOKUP($E76,ETL_Price!$B$5:$BA$187,Main!BS$51,0)</f>
        <v>933.72</v>
      </c>
      <c r="BT76" s="84">
        <f ca="1">VLOOKUP($E76,ETL_Price!$B$5:$BA$187,Main!BT$51,0)</f>
        <v>12.69</v>
      </c>
      <c r="BU76" s="84">
        <f ca="1">VLOOKUP($E76,ETL_Price!$B$5:$BA$187,Main!BU$51,0)</f>
        <v>18.579999999999998</v>
      </c>
      <c r="BV76" s="84">
        <f ca="1">VLOOKUP($E76,ETL_Price!$B$5:$BA$187,Main!BV$51,0)</f>
        <v>1259.5999999999999</v>
      </c>
      <c r="BW76" s="84">
        <f ca="1">VLOOKUP($E76,ETL_Price!$B$5:$BA$187,Main!BW$51,0)</f>
        <v>16.053000000000001</v>
      </c>
      <c r="BX76" s="84">
        <f ca="1">VLOOKUP($E76,ETL_Price!$B$5:$BA$187,Main!BX$51,0)</f>
        <v>73.849999999999994</v>
      </c>
      <c r="BY76" s="84">
        <f ca="1">VLOOKUP($E76,ETL_Price!$B$5:$BA$187,Main!BY$51,0)</f>
        <v>2.8563999999999998</v>
      </c>
      <c r="BZ76" s="84">
        <f ca="1">VLOOKUP($E76,ETL_Price!$B$5:$BA$187,Main!BZ$51,0)</f>
        <v>2.1095000000000002</v>
      </c>
      <c r="CA76" s="84">
        <f ca="1">VLOOKUP($E76,ETL_Price!$B$5:$BA$187,Main!CA$51,0)</f>
        <v>2.1391</v>
      </c>
      <c r="CB76" s="84">
        <f ca="1">VLOOKUP($E76,ETL_Price!$B$5:$BA$187,Main!CB$51,0)</f>
        <v>6.6233000000000004</v>
      </c>
      <c r="CC76" s="84">
        <f ca="1">VLOOKUP($E76,ETL_Price!$B$5:$BA$187,Main!CC$51,0)</f>
        <v>107.18</v>
      </c>
    </row>
    <row r="77" spans="3:81">
      <c r="C77" s="84">
        <f>MATCH(E77,Cayman!$B$5:$B$187,0)-1</f>
        <v>34</v>
      </c>
      <c r="E77" s="115">
        <f>IF(ISNUMBER(Equities!$C29),Equities!B29,"")</f>
        <v>43287</v>
      </c>
      <c r="F77" s="128">
        <f ca="1">IF(ISNUMBER(OFFSET(INDIRECT($F$50),Main!$C77,1)),OFFSET(INDIRECT($F$50),Main!$C77,1)/100,"")</f>
        <v>0.19740099999999999</v>
      </c>
      <c r="G77" s="128">
        <f ca="1">IF(ISNUMBER(VLOOKUP(E77,Cayman!$G$6:$H$136,2,0)),VLOOKUP(E77,Cayman!$G$6:$H$136,2,0)/100,"")</f>
        <v>0.18239999999999998</v>
      </c>
      <c r="H77" s="116" t="str">
        <f>IF(ISNUMBER(VLOOKUP($E77,ETL_Price!$B$5:$CU$187,H$50,0)),VLOOKUP($E77,ETL_Price!$B$5:$CU$187,H$50,0)/100,"")</f>
        <v/>
      </c>
      <c r="I77" s="116" t="str">
        <f>IF(ISNUMBER(VLOOKUP($E77,ETL_Price!$B$5:$CU$187,I$50,0)),VLOOKUP($E77,ETL_Price!$B$5:$CU$187,I$50,0)/100,"")</f>
        <v/>
      </c>
      <c r="K77" s="84">
        <f ca="1">IF(ISNUMBER(CORREL(ETL_Rtn!$C28:$C87,ETL_Rtn!E28:E87)),CORREL(ETL_Rtn!$C28:$C87,ETL_Rtn!E28:E87),"")</f>
        <v>0.95075558542400895</v>
      </c>
      <c r="L77" s="84">
        <f ca="1">IF(ISNUMBER(CORREL(ETL_Rtn!$C28:$C87,ETL_Rtn!F28:F87)),CORREL(ETL_Rtn!$C28:$C87,ETL_Rtn!F28:F87),"")</f>
        <v>0.32333805763009316</v>
      </c>
      <c r="M77" s="84">
        <f ca="1">IF(ISNUMBER(CORREL(ETL_Rtn!$C28:$C87,ETL_Rtn!G28:G87)),CORREL(ETL_Rtn!$C28:$C87,ETL_Rtn!G28:G87),"")</f>
        <v>0.17235879196195975</v>
      </c>
      <c r="N77" s="84">
        <f ca="1">IF(ISNUMBER(CORREL(ETL_Rtn!$C28:$C87,ETL_Rtn!H28:H87)),CORREL(ETL_Rtn!$C28:$C87,ETL_Rtn!H28:H87),"")</f>
        <v>0.10315349693816073</v>
      </c>
      <c r="O77" s="84">
        <f ca="1">IF(ISNUMBER(CORREL(ETL_Rtn!$C28:$C87,ETL_Rtn!I28:I87)),CORREL(ETL_Rtn!$C28:$C87,ETL_Rtn!I28:I87),"")</f>
        <v>0.40770776810321135</v>
      </c>
      <c r="P77" s="84">
        <f ca="1">IF(ISNUMBER(CORREL(ETL_Rtn!$C28:$C87,ETL_Rtn!J28:J87)),CORREL(ETL_Rtn!$C28:$C87,ETL_Rtn!J28:J87),"")</f>
        <v>9.6740351566176469E-3</v>
      </c>
      <c r="Q77" s="84">
        <f ca="1">IF(ISNUMBER(CORREL(ETL_Rtn!$C28:$C87,ETL_Rtn!K28:K87)),CORREL(ETL_Rtn!$C28:$C87,ETL_Rtn!K28:K87),"")</f>
        <v>0.41099133959186113</v>
      </c>
      <c r="R77" s="84">
        <f ca="1">IF(ISNUMBER(CORREL(ETL_Rtn!$C28:$C87,ETL_Rtn!L28:L87)),CORREL(ETL_Rtn!$C28:$C87,ETL_Rtn!L28:L87),"")</f>
        <v>0.32046366399085535</v>
      </c>
      <c r="S77" s="84">
        <f ca="1">IF(ISNUMBER(CORREL(ETL_Rtn!$C28:$C87,ETL_Rtn!M28:M87)),CORREL(ETL_Rtn!$C28:$C87,ETL_Rtn!M28:M87),"")</f>
        <v>0.43741596161664842</v>
      </c>
      <c r="T77" s="84">
        <f ca="1">IF(ISNUMBER(CORREL(ETL_Rtn!$C28:$C87,ETL_Rtn!N28:N87)),CORREL(ETL_Rtn!$C28:$C87,ETL_Rtn!N28:N87),"")</f>
        <v>3.3273654585389265E-2</v>
      </c>
      <c r="U77" s="84">
        <f ca="1">IF(ISNUMBER(CORREL(ETL_Rtn!$C28:$C87,ETL_Rtn!O28:O87)),CORREL(ETL_Rtn!$C28:$C87,ETL_Rtn!O28:O87),"")</f>
        <v>0.4245171258859004</v>
      </c>
      <c r="V77" s="84">
        <f ca="1">IF(ISNUMBER(CORREL(ETL_Rtn!$C28:$C87,ETL_Rtn!P28:P87)),CORREL(ETL_Rtn!$C28:$C87,ETL_Rtn!P28:P87),"")</f>
        <v>-0.17343082821563202</v>
      </c>
      <c r="W77" s="84">
        <f ca="1">IF(ISNUMBER(CORREL(ETL_Rtn!$C28:$C87,ETL_Rtn!Q28:Q87)),CORREL(ETL_Rtn!$C28:$C87,ETL_Rtn!Q28:Q87),"")</f>
        <v>0.83681691605472164</v>
      </c>
      <c r="X77" s="84">
        <f ca="1">IF(ISNUMBER(CORREL(ETL_Rtn!$C28:$C87,ETL_Rtn!R28:R87)),CORREL(ETL_Rtn!$C28:$C87,ETL_Rtn!R28:R87),"")</f>
        <v>0.8799877978306162</v>
      </c>
      <c r="Y77" s="84">
        <f ca="1">IF(ISNUMBER(CORREL(ETL_Rtn!$C28:$C87,ETL_Rtn!S28:S87)),CORREL(ETL_Rtn!$C28:$C87,ETL_Rtn!S28:S87),"")</f>
        <v>0.93901463736731139</v>
      </c>
      <c r="Z77" s="84">
        <f ca="1">IF(ISNUMBER(CORREL(ETL_Rtn!$C28:$C87,ETL_Rtn!T28:T87)),CORREL(ETL_Rtn!$C28:$C87,ETL_Rtn!T28:T87),"")</f>
        <v>8.5751473291135291E-2</v>
      </c>
      <c r="AA77" s="84">
        <f ca="1">IF(ISNUMBER(CORREL(ETL_Rtn!$C28:$C87,ETL_Rtn!U28:U87)),CORREL(ETL_Rtn!$C28:$C87,ETL_Rtn!U28:U87),"")</f>
        <v>-0.14514937905958311</v>
      </c>
      <c r="AB77" s="84">
        <f ca="1">IF(ISNUMBER(CORREL(ETL_Rtn!$C28:$C87,ETL_Rtn!V28:V87)),CORREL(ETL_Rtn!$C28:$C87,ETL_Rtn!V28:V87),"")</f>
        <v>-0.21559590163040546</v>
      </c>
      <c r="AC77" s="84">
        <f ca="1">IF(ISNUMBER(CORREL(ETL_Rtn!$C28:$C87,ETL_Rtn!W28:W87)),CORREL(ETL_Rtn!$C28:$C87,ETL_Rtn!W28:W87),"")</f>
        <v>0.13819461106565048</v>
      </c>
      <c r="AD77" s="84">
        <f ca="1">IF(ISNUMBER(CORREL(ETL_Rtn!$C28:$C87,ETL_Rtn!X28:X87)),CORREL(ETL_Rtn!$C28:$C87,ETL_Rtn!X28:X87),"")</f>
        <v>0.22318353391114146</v>
      </c>
      <c r="AE77" s="84">
        <f ca="1">IF(ISNUMBER(CORREL(ETL_Rtn!$C28:$C87,ETL_Rtn!Y28:Y87)),CORREL(ETL_Rtn!$C28:$C87,ETL_Rtn!Y28:Y87),"")</f>
        <v>-7.6185585263993383E-2</v>
      </c>
      <c r="AF77" s="84">
        <f ca="1">IF(ISNUMBER(CORREL(ETL_Rtn!$C28:$C87,ETL_Rtn!Z28:Z87)),CORREL(ETL_Rtn!$C28:$C87,ETL_Rtn!Z28:Z87),"")</f>
        <v>9.8352143117991751E-3</v>
      </c>
      <c r="AG77" s="84">
        <f ca="1">IF(ISNUMBER(CORREL(ETL_Rtn!$C28:$C87,ETL_Rtn!AA28:AA87)),CORREL(ETL_Rtn!$C28:$C87,ETL_Rtn!AA28:AA87),"")</f>
        <v>-0.28278037554344709</v>
      </c>
      <c r="AH77" s="84">
        <f ca="1">IF(ISNUMBER(CORREL(ETL_Rtn!$C28:$C87,ETL_Rtn!AB28:AB87)),CORREL(ETL_Rtn!$C28:$C87,ETL_Rtn!AB28:AB87),"")</f>
        <v>0.18830258416184864</v>
      </c>
      <c r="AI77" s="84">
        <f ca="1">IF(ISNUMBER(CORREL(ETL_Rtn!$C28:$C87,ETL_Rtn!AC28:AC87)),CORREL(ETL_Rtn!$C28:$C87,ETL_Rtn!AC28:AC87),"")</f>
        <v>0.23736502941836157</v>
      </c>
      <c r="AJ77" s="84">
        <f ca="1">IF(ISNUMBER(CORREL(ETL_Rtn!$C28:$C87,ETL_Rtn!AD28:AD87)),CORREL(ETL_Rtn!$C28:$C87,ETL_Rtn!AD28:AD87),"")</f>
        <v>-0.33047866703165629</v>
      </c>
      <c r="AK77" s="84">
        <f ca="1">IF(ISNUMBER(CORREL(ETL_Rtn!$C28:$C87,ETL_Rtn!AE28:AE87)),CORREL(ETL_Rtn!$C28:$C87,ETL_Rtn!AE28:AE87),"")</f>
        <v>-0.3915478450922214</v>
      </c>
      <c r="AL77" s="84">
        <f ca="1">IF(ISNUMBER(CORREL(ETL_Rtn!$C28:$C87,ETL_Rtn!AF28:AF87)),CORREL(ETL_Rtn!$C28:$C87,ETL_Rtn!AF28:AF87),"")</f>
        <v>0.18435969274067107</v>
      </c>
      <c r="AM77" s="84">
        <f ca="1">IF(ISNUMBER(CORREL(ETL_Rtn!$C28:$C87,ETL_Rtn!AG28:AG87)),CORREL(ETL_Rtn!$C28:$C87,ETL_Rtn!AG28:AG87),"")</f>
        <v>0.2063308801073743</v>
      </c>
      <c r="AN77" s="84">
        <f ca="1">IF(ISNUMBER(CORREL(ETL_Rtn!$C28:$C87,ETL_Rtn!AH28:AH87)),CORREL(ETL_Rtn!$C28:$C87,ETL_Rtn!AH28:AH87),"")</f>
        <v>1.3479915627790518E-2</v>
      </c>
      <c r="AO77" s="84">
        <f ca="1">IF(ISNUMBER(CORREL(ETL_Rtn!$C28:$C87,ETL_Rtn!AI28:AI87)),CORREL(ETL_Rtn!$C28:$C87,ETL_Rtn!AI28:AI87),"")</f>
        <v>0.24522648987907414</v>
      </c>
      <c r="AP77" s="84">
        <f ca="1">IF(ISNUMBER(CORREL(ETL_Rtn!$C28:$C87,ETL_Rtn!AJ28:AJ87)),CORREL(ETL_Rtn!$C28:$C87,ETL_Rtn!AJ28:AJ87),"")</f>
        <v>0.22362716840080171</v>
      </c>
      <c r="AQ77" s="84">
        <f ca="1">IF(ISNUMBER(CORREL(ETL_Rtn!$C28:$C87,ETL_Rtn!AK28:AK87)),CORREL(ETL_Rtn!$C28:$C87,ETL_Rtn!AK28:AK87),"")</f>
        <v>0.24457359646862067</v>
      </c>
      <c r="AR77" s="84">
        <f ca="1">IF(ISNUMBER(CORREL(ETL_Rtn!$C28:$C87,ETL_Rtn!AL28:AL87)),CORREL(ETL_Rtn!$C28:$C87,ETL_Rtn!AL28:AL87),"")</f>
        <v>-0.32409324640205972</v>
      </c>
      <c r="AS77" s="84">
        <f ca="1">IF(ISNUMBER(CORREL(ETL_Rtn!$C28:$C87,ETL_Rtn!AM28:AM87)),CORREL(ETL_Rtn!$C28:$C87,ETL_Rtn!AM28:AM87),"")</f>
        <v>0.42261120769016841</v>
      </c>
      <c r="AU77" s="84">
        <f ca="1">VLOOKUP($E77,ETL_Price!$B$5:$BA$187,Main!AU$51,0)</f>
        <v>85.5</v>
      </c>
      <c r="AV77" s="84">
        <f ca="1">VLOOKUP($E77,ETL_Price!$B$5:$BA$187,Main!AV$51,0)</f>
        <v>245.07550000000001</v>
      </c>
      <c r="AW77" s="84">
        <f ca="1">VLOOKUP($E77,ETL_Price!$B$5:$BA$187,Main!AW$51,0)</f>
        <v>234.8655</v>
      </c>
      <c r="AX77" s="84">
        <f ca="1">VLOOKUP($E77,ETL_Price!$B$5:$BA$187,Main!AX$51,0)</f>
        <v>235.63460000000001</v>
      </c>
      <c r="AY77" s="84">
        <f ca="1">VLOOKUP($E77,ETL_Price!$B$5:$BA$187,Main!AY$51,0)</f>
        <v>118.3561</v>
      </c>
      <c r="AZ77" s="84">
        <f ca="1">VLOOKUP($E77,ETL_Price!$B$5:$BA$187,Main!AZ$51,0)</f>
        <v>223.3937</v>
      </c>
      <c r="BA77" s="84">
        <f ca="1">VLOOKUP($E77,ETL_Price!$B$5:$BA$187,Main!BA$51,0)</f>
        <v>252.34</v>
      </c>
      <c r="BB77" s="84">
        <f ca="1">VLOOKUP($E77,ETL_Price!$B$5:$BA$187,Main!BB$51,0)</f>
        <v>209.87</v>
      </c>
      <c r="BC77" s="84">
        <f ca="1">VLOOKUP($E77,ETL_Price!$B$5:$BA$187,Main!BC$51,0)</f>
        <v>249.36</v>
      </c>
      <c r="BD77" s="84">
        <f ca="1">VLOOKUP($E77,ETL_Price!$B$5:$BA$187,Main!BD$51,0)</f>
        <v>65.739999999999995</v>
      </c>
      <c r="BE77" s="84">
        <f ca="1">VLOOKUP($E77,ETL_Price!$B$5:$BA$187,Main!BE$51,0)</f>
        <v>268.58</v>
      </c>
      <c r="BF77" s="84">
        <f ca="1">VLOOKUP($E77,ETL_Price!$B$5:$BA$187,Main!BF$51,0)</f>
        <v>129.76</v>
      </c>
      <c r="BG77" s="84">
        <f ca="1">VLOOKUP($E77,ETL_Price!$B$5:$BA$187,Main!BG$51,0)</f>
        <v>1291.81</v>
      </c>
      <c r="BH77" s="84">
        <f ca="1">VLOOKUP($E77,ETL_Price!$B$5:$BA$187,Main!BH$51,0)</f>
        <v>1556.77</v>
      </c>
      <c r="BI77" s="84">
        <f ca="1">VLOOKUP($E77,ETL_Price!$B$5:$BA$187,Main!BI$51,0)</f>
        <v>1535.06</v>
      </c>
      <c r="BJ77" s="84">
        <f ca="1">VLOOKUP($E77,ETL_Price!$B$5:$BA$187,Main!BJ$51,0)</f>
        <v>1037.17</v>
      </c>
      <c r="BK77" s="84">
        <f ca="1">VLOOKUP($E77,ETL_Price!$B$5:$BA$187,Main!BK$51,0)</f>
        <v>2392.09</v>
      </c>
      <c r="BL77" s="84">
        <f ca="1">VLOOKUP($E77,ETL_Price!$B$5:$BA$187,Main!BL$51,0)</f>
        <v>938.59</v>
      </c>
      <c r="BM77" s="84">
        <f ca="1">VLOOKUP($E77,ETL_Price!$B$5:$BA$187,Main!BM$51,0)</f>
        <v>707.07</v>
      </c>
      <c r="BN77" s="84">
        <f ca="1">VLOOKUP($E77,ETL_Price!$B$5:$BA$187,Main!BN$51,0)</f>
        <v>904.22</v>
      </c>
      <c r="BO77" s="84">
        <f ca="1">VLOOKUP($E77,ETL_Price!$B$5:$BA$187,Main!BO$51,0)</f>
        <v>956.23</v>
      </c>
      <c r="BP77" s="84">
        <f ca="1">VLOOKUP($E77,ETL_Price!$B$5:$BA$187,Main!BP$51,0)</f>
        <v>971.8</v>
      </c>
      <c r="BQ77" s="84">
        <f ca="1">VLOOKUP($E77,ETL_Price!$B$5:$BA$187,Main!BQ$51,0)</f>
        <v>1107.8</v>
      </c>
      <c r="BR77" s="84">
        <f ca="1">VLOOKUP($E77,ETL_Price!$B$5:$BA$187,Main!BR$51,0)</f>
        <v>1098.97</v>
      </c>
      <c r="BS77" s="84">
        <f ca="1">VLOOKUP($E77,ETL_Price!$B$5:$BA$187,Main!BS$51,0)</f>
        <v>933.4</v>
      </c>
      <c r="BT77" s="84">
        <f ca="1">VLOOKUP($E77,ETL_Price!$B$5:$BA$187,Main!BT$51,0)</f>
        <v>13.37</v>
      </c>
      <c r="BU77" s="84">
        <f ca="1">VLOOKUP($E77,ETL_Price!$B$5:$BA$187,Main!BU$51,0)</f>
        <v>19.98</v>
      </c>
      <c r="BV77" s="84">
        <f ca="1">VLOOKUP($E77,ETL_Price!$B$5:$BA$187,Main!BV$51,0)</f>
        <v>1255.8</v>
      </c>
      <c r="BW77" s="84">
        <f ca="1">VLOOKUP($E77,ETL_Price!$B$5:$BA$187,Main!BW$51,0)</f>
        <v>15.981</v>
      </c>
      <c r="BX77" s="84">
        <f ca="1">VLOOKUP($E77,ETL_Price!$B$5:$BA$187,Main!BX$51,0)</f>
        <v>73.8</v>
      </c>
      <c r="BY77" s="84">
        <f ca="1">VLOOKUP($E77,ETL_Price!$B$5:$BA$187,Main!BY$51,0)</f>
        <v>2.8216999999999999</v>
      </c>
      <c r="BZ77" s="84">
        <f ca="1">VLOOKUP($E77,ETL_Price!$B$5:$BA$187,Main!BZ$51,0)</f>
        <v>2.1021999999999998</v>
      </c>
      <c r="CA77" s="84">
        <f ca="1">VLOOKUP($E77,ETL_Price!$B$5:$BA$187,Main!CA$51,0)</f>
        <v>2.1383000000000001</v>
      </c>
      <c r="CB77" s="84">
        <f ca="1">VLOOKUP($E77,ETL_Price!$B$5:$BA$187,Main!CB$51,0)</f>
        <v>6.6638000000000002</v>
      </c>
      <c r="CC77" s="84">
        <f ca="1">VLOOKUP($E77,ETL_Price!$B$5:$BA$187,Main!CC$51,0)</f>
        <v>106.94</v>
      </c>
    </row>
    <row r="78" spans="3:81">
      <c r="C78" s="84">
        <f>MATCH(E78,Cayman!$B$5:$B$187,0)-1</f>
        <v>35</v>
      </c>
      <c r="E78" s="115">
        <f>IF(ISNUMBER(Equities!$C30),Equities!B30,"")</f>
        <v>43286</v>
      </c>
      <c r="F78" s="128">
        <f ca="1">IF(ISNUMBER(OFFSET(INDIRECT($F$50),Main!$C78,1)),OFFSET(INDIRECT($F$50),Main!$C78,1)/100,"")</f>
        <v>0.19438800000000001</v>
      </c>
      <c r="G78" s="128">
        <f ca="1">IF(ISNUMBER(VLOOKUP(E78,Cayman!$G$6:$H$136,2,0)),VLOOKUP(E78,Cayman!$G$6:$H$136,2,0)/100,"")</f>
        <v>0.1822</v>
      </c>
      <c r="H78" s="116" t="str">
        <f>IF(ISNUMBER(VLOOKUP($E78,ETL_Price!$B$5:$CU$187,H$50,0)),VLOOKUP($E78,ETL_Price!$B$5:$CU$187,H$50,0)/100,"")</f>
        <v/>
      </c>
      <c r="I78" s="116" t="str">
        <f>IF(ISNUMBER(VLOOKUP($E78,ETL_Price!$B$5:$CU$187,I$50,0)),VLOOKUP($E78,ETL_Price!$B$5:$CU$187,I$50,0)/100,"")</f>
        <v/>
      </c>
      <c r="K78" s="84">
        <f ca="1">IF(ISNUMBER(CORREL(ETL_Rtn!$C29:$C88,ETL_Rtn!E29:E88)),CORREL(ETL_Rtn!$C29:$C88,ETL_Rtn!E29:E88),"")</f>
        <v>0.95001108453607408</v>
      </c>
      <c r="L78" s="84">
        <f ca="1">IF(ISNUMBER(CORREL(ETL_Rtn!$C29:$C88,ETL_Rtn!F29:F88)),CORREL(ETL_Rtn!$C29:$C88,ETL_Rtn!F29:F88),"")</f>
        <v>0.30868257964907947</v>
      </c>
      <c r="M78" s="84">
        <f ca="1">IF(ISNUMBER(CORREL(ETL_Rtn!$C29:$C88,ETL_Rtn!G29:G88)),CORREL(ETL_Rtn!$C29:$C88,ETL_Rtn!G29:G88),"")</f>
        <v>0.14308068998238896</v>
      </c>
      <c r="N78" s="84">
        <f ca="1">IF(ISNUMBER(CORREL(ETL_Rtn!$C29:$C88,ETL_Rtn!H29:H88)),CORREL(ETL_Rtn!$C29:$C88,ETL_Rtn!H29:H88),"")</f>
        <v>8.6525247143945286E-2</v>
      </c>
      <c r="O78" s="84">
        <f ca="1">IF(ISNUMBER(CORREL(ETL_Rtn!$C29:$C88,ETL_Rtn!I29:I88)),CORREL(ETL_Rtn!$C29:$C88,ETL_Rtn!I29:I88),"")</f>
        <v>0.40096503685642793</v>
      </c>
      <c r="P78" s="84">
        <f ca="1">IF(ISNUMBER(CORREL(ETL_Rtn!$C29:$C88,ETL_Rtn!J29:J88)),CORREL(ETL_Rtn!$C29:$C88,ETL_Rtn!J29:J88),"")</f>
        <v>-9.5481249927996739E-3</v>
      </c>
      <c r="Q78" s="84">
        <f ca="1">IF(ISNUMBER(CORREL(ETL_Rtn!$C29:$C88,ETL_Rtn!K29:K88)),CORREL(ETL_Rtn!$C29:$C88,ETL_Rtn!K29:K88),"")</f>
        <v>0.3989389585218156</v>
      </c>
      <c r="R78" s="84">
        <f ca="1">IF(ISNUMBER(CORREL(ETL_Rtn!$C29:$C88,ETL_Rtn!L29:L88)),CORREL(ETL_Rtn!$C29:$C88,ETL_Rtn!L29:L88),"")</f>
        <v>0.30152076118998111</v>
      </c>
      <c r="S78" s="84">
        <f ca="1">IF(ISNUMBER(CORREL(ETL_Rtn!$C29:$C88,ETL_Rtn!M29:M88)),CORREL(ETL_Rtn!$C29:$C88,ETL_Rtn!M29:M88),"")</f>
        <v>0.42261237542698094</v>
      </c>
      <c r="T78" s="84">
        <f ca="1">IF(ISNUMBER(CORREL(ETL_Rtn!$C29:$C88,ETL_Rtn!N29:N88)),CORREL(ETL_Rtn!$C29:$C88,ETL_Rtn!N29:N88),"")</f>
        <v>1.0744258150728103E-2</v>
      </c>
      <c r="U78" s="84">
        <f ca="1">IF(ISNUMBER(CORREL(ETL_Rtn!$C29:$C88,ETL_Rtn!O29:O88)),CORREL(ETL_Rtn!$C29:$C88,ETL_Rtn!O29:O88),"")</f>
        <v>0.40196887695952527</v>
      </c>
      <c r="V78" s="84">
        <f ca="1">IF(ISNUMBER(CORREL(ETL_Rtn!$C29:$C88,ETL_Rtn!P29:P88)),CORREL(ETL_Rtn!$C29:$C88,ETL_Rtn!P29:P88),"")</f>
        <v>-0.21707966651171184</v>
      </c>
      <c r="W78" s="84">
        <f ca="1">IF(ISNUMBER(CORREL(ETL_Rtn!$C29:$C88,ETL_Rtn!Q29:Q88)),CORREL(ETL_Rtn!$C29:$C88,ETL_Rtn!Q29:Q88),"")</f>
        <v>0.83202623928067565</v>
      </c>
      <c r="X78" s="84">
        <f ca="1">IF(ISNUMBER(CORREL(ETL_Rtn!$C29:$C88,ETL_Rtn!R29:R88)),CORREL(ETL_Rtn!$C29:$C88,ETL_Rtn!R29:R88),"")</f>
        <v>0.87870923409932733</v>
      </c>
      <c r="Y78" s="84">
        <f ca="1">IF(ISNUMBER(CORREL(ETL_Rtn!$C29:$C88,ETL_Rtn!S29:S88)),CORREL(ETL_Rtn!$C29:$C88,ETL_Rtn!S29:S88),"")</f>
        <v>0.93826309767077221</v>
      </c>
      <c r="Z78" s="84">
        <f ca="1">IF(ISNUMBER(CORREL(ETL_Rtn!$C29:$C88,ETL_Rtn!T29:T88)),CORREL(ETL_Rtn!$C29:$C88,ETL_Rtn!T29:T88),"")</f>
        <v>0.10281939078772832</v>
      </c>
      <c r="AA78" s="84">
        <f ca="1">IF(ISNUMBER(CORREL(ETL_Rtn!$C29:$C88,ETL_Rtn!U29:U88)),CORREL(ETL_Rtn!$C29:$C88,ETL_Rtn!U29:U88),"")</f>
        <v>-0.13814331624373163</v>
      </c>
      <c r="AB78" s="84">
        <f ca="1">IF(ISNUMBER(CORREL(ETL_Rtn!$C29:$C88,ETL_Rtn!V29:V88)),CORREL(ETL_Rtn!$C29:$C88,ETL_Rtn!V29:V88),"")</f>
        <v>-0.20176603214424407</v>
      </c>
      <c r="AC78" s="84">
        <f ca="1">IF(ISNUMBER(CORREL(ETL_Rtn!$C29:$C88,ETL_Rtn!W29:W88)),CORREL(ETL_Rtn!$C29:$C88,ETL_Rtn!W29:W88),"")</f>
        <v>0.12856278064443255</v>
      </c>
      <c r="AD78" s="84">
        <f ca="1">IF(ISNUMBER(CORREL(ETL_Rtn!$C29:$C88,ETL_Rtn!X29:X88)),CORREL(ETL_Rtn!$C29:$C88,ETL_Rtn!X29:X88),"")</f>
        <v>0.21034653294053515</v>
      </c>
      <c r="AE78" s="84">
        <f ca="1">IF(ISNUMBER(CORREL(ETL_Rtn!$C29:$C88,ETL_Rtn!Y29:Y88)),CORREL(ETL_Rtn!$C29:$C88,ETL_Rtn!Y29:Y88),"")</f>
        <v>-9.8387696024308316E-2</v>
      </c>
      <c r="AF78" s="84">
        <f ca="1">IF(ISNUMBER(CORREL(ETL_Rtn!$C29:$C88,ETL_Rtn!Z29:Z88)),CORREL(ETL_Rtn!$C29:$C88,ETL_Rtn!Z29:Z88),"")</f>
        <v>-4.3898792302288275E-3</v>
      </c>
      <c r="AG78" s="84">
        <f ca="1">IF(ISNUMBER(CORREL(ETL_Rtn!$C29:$C88,ETL_Rtn!AA29:AA88)),CORREL(ETL_Rtn!$C29:$C88,ETL_Rtn!AA29:AA88),"")</f>
        <v>-0.29383035134531621</v>
      </c>
      <c r="AH78" s="84">
        <f ca="1">IF(ISNUMBER(CORREL(ETL_Rtn!$C29:$C88,ETL_Rtn!AB29:AB88)),CORREL(ETL_Rtn!$C29:$C88,ETL_Rtn!AB29:AB88),"")</f>
        <v>0.18290504066960731</v>
      </c>
      <c r="AI78" s="84">
        <f ca="1">IF(ISNUMBER(CORREL(ETL_Rtn!$C29:$C88,ETL_Rtn!AC29:AC88)),CORREL(ETL_Rtn!$C29:$C88,ETL_Rtn!AC29:AC88),"")</f>
        <v>0.24063960262364334</v>
      </c>
      <c r="AJ78" s="84">
        <f ca="1">IF(ISNUMBER(CORREL(ETL_Rtn!$C29:$C88,ETL_Rtn!AD29:AD88)),CORREL(ETL_Rtn!$C29:$C88,ETL_Rtn!AD29:AD88),"")</f>
        <v>-0.30260294114227348</v>
      </c>
      <c r="AK78" s="84">
        <f ca="1">IF(ISNUMBER(CORREL(ETL_Rtn!$C29:$C88,ETL_Rtn!AE29:AE88)),CORREL(ETL_Rtn!$C29:$C88,ETL_Rtn!AE29:AE88),"")</f>
        <v>-0.36559155413478961</v>
      </c>
      <c r="AL78" s="84">
        <f ca="1">IF(ISNUMBER(CORREL(ETL_Rtn!$C29:$C88,ETL_Rtn!AF29:AF88)),CORREL(ETL_Rtn!$C29:$C88,ETL_Rtn!AF29:AF88),"")</f>
        <v>0.17838730171819278</v>
      </c>
      <c r="AM78" s="84">
        <f ca="1">IF(ISNUMBER(CORREL(ETL_Rtn!$C29:$C88,ETL_Rtn!AG29:AG88)),CORREL(ETL_Rtn!$C29:$C88,ETL_Rtn!AG29:AG88),"")</f>
        <v>0.19815105059887803</v>
      </c>
      <c r="AN78" s="84">
        <f ca="1">IF(ISNUMBER(CORREL(ETL_Rtn!$C29:$C88,ETL_Rtn!AH29:AH88)),CORREL(ETL_Rtn!$C29:$C88,ETL_Rtn!AH29:AH88),"")</f>
        <v>-9.6253395543289177E-4</v>
      </c>
      <c r="AO78" s="84">
        <f ca="1">IF(ISNUMBER(CORREL(ETL_Rtn!$C29:$C88,ETL_Rtn!AI29:AI88)),CORREL(ETL_Rtn!$C29:$C88,ETL_Rtn!AI29:AI88),"")</f>
        <v>0.25404459786730982</v>
      </c>
      <c r="AP78" s="84">
        <f ca="1">IF(ISNUMBER(CORREL(ETL_Rtn!$C29:$C88,ETL_Rtn!AJ29:AJ88)),CORREL(ETL_Rtn!$C29:$C88,ETL_Rtn!AJ29:AJ88),"")</f>
        <v>0.22556212794614203</v>
      </c>
      <c r="AQ78" s="84">
        <f ca="1">IF(ISNUMBER(CORREL(ETL_Rtn!$C29:$C88,ETL_Rtn!AK29:AK88)),CORREL(ETL_Rtn!$C29:$C88,ETL_Rtn!AK29:AK88),"")</f>
        <v>0.24601942958962317</v>
      </c>
      <c r="AR78" s="84">
        <f ca="1">IF(ISNUMBER(CORREL(ETL_Rtn!$C29:$C88,ETL_Rtn!AL29:AL88)),CORREL(ETL_Rtn!$C29:$C88,ETL_Rtn!AL29:AL88),"")</f>
        <v>-0.31739960923347627</v>
      </c>
      <c r="AS78" s="84">
        <f ca="1">IF(ISNUMBER(CORREL(ETL_Rtn!$C29:$C88,ETL_Rtn!AM29:AM88)),CORREL(ETL_Rtn!$C29:$C88,ETL_Rtn!AM29:AM88),"")</f>
        <v>0.4066539166360903</v>
      </c>
      <c r="AU78" s="84">
        <f ca="1">VLOOKUP($E78,ETL_Price!$B$5:$BA$187,Main!AU$51,0)</f>
        <v>84.65</v>
      </c>
      <c r="AV78" s="84">
        <f ca="1">VLOOKUP($E78,ETL_Price!$B$5:$BA$187,Main!AV$51,0)</f>
        <v>242.06379999999999</v>
      </c>
      <c r="AW78" s="84">
        <f ca="1">VLOOKUP($E78,ETL_Price!$B$5:$BA$187,Main!AW$51,0)</f>
        <v>231.81209999999999</v>
      </c>
      <c r="AX78" s="84">
        <f ca="1">VLOOKUP($E78,ETL_Price!$B$5:$BA$187,Main!AX$51,0)</f>
        <v>234.07679999999999</v>
      </c>
      <c r="AY78" s="84">
        <f ca="1">VLOOKUP($E78,ETL_Price!$B$5:$BA$187,Main!AY$51,0)</f>
        <v>117.7226</v>
      </c>
      <c r="AZ78" s="84">
        <f ca="1">VLOOKUP($E78,ETL_Price!$B$5:$BA$187,Main!AZ$51,0)</f>
        <v>222.24299999999999</v>
      </c>
      <c r="BA78" s="84">
        <f ca="1">VLOOKUP($E78,ETL_Price!$B$5:$BA$187,Main!BA$51,0)</f>
        <v>250.4</v>
      </c>
      <c r="BB78" s="84">
        <f ca="1">VLOOKUP($E78,ETL_Price!$B$5:$BA$187,Main!BB$51,0)</f>
        <v>208.85</v>
      </c>
      <c r="BC78" s="84">
        <f ca="1">VLOOKUP($E78,ETL_Price!$B$5:$BA$187,Main!BC$51,0)</f>
        <v>248.02</v>
      </c>
      <c r="BD78" s="84">
        <f ca="1">VLOOKUP($E78,ETL_Price!$B$5:$BA$187,Main!BD$51,0)</f>
        <v>65.2</v>
      </c>
      <c r="BE78" s="84">
        <f ca="1">VLOOKUP($E78,ETL_Price!$B$5:$BA$187,Main!BE$51,0)</f>
        <v>266.23</v>
      </c>
      <c r="BF78" s="84">
        <f ca="1">VLOOKUP($E78,ETL_Price!$B$5:$BA$187,Main!BF$51,0)</f>
        <v>128.54</v>
      </c>
      <c r="BG78" s="84">
        <f ca="1">VLOOKUP($E78,ETL_Price!$B$5:$BA$187,Main!BG$51,0)</f>
        <v>1285.3599999999999</v>
      </c>
      <c r="BH78" s="84">
        <f ca="1">VLOOKUP($E78,ETL_Price!$B$5:$BA$187,Main!BH$51,0)</f>
        <v>1542.72</v>
      </c>
      <c r="BI78" s="84">
        <f ca="1">VLOOKUP($E78,ETL_Price!$B$5:$BA$187,Main!BI$51,0)</f>
        <v>1519.77</v>
      </c>
      <c r="BJ78" s="84">
        <f ca="1">VLOOKUP($E78,ETL_Price!$B$5:$BA$187,Main!BJ$51,0)</f>
        <v>1038.05</v>
      </c>
      <c r="BK78" s="84">
        <f ca="1">VLOOKUP($E78,ETL_Price!$B$5:$BA$187,Main!BK$51,0)</f>
        <v>2393.4499999999998</v>
      </c>
      <c r="BL78" s="84">
        <f ca="1">VLOOKUP($E78,ETL_Price!$B$5:$BA$187,Main!BL$51,0)</f>
        <v>939.6</v>
      </c>
      <c r="BM78" s="84">
        <f ca="1">VLOOKUP($E78,ETL_Price!$B$5:$BA$187,Main!BM$51,0)</f>
        <v>706.88</v>
      </c>
      <c r="BN78" s="84">
        <f ca="1">VLOOKUP($E78,ETL_Price!$B$5:$BA$187,Main!BN$51,0)</f>
        <v>902.31</v>
      </c>
      <c r="BO78" s="84">
        <f ca="1">VLOOKUP($E78,ETL_Price!$B$5:$BA$187,Main!BO$51,0)</f>
        <v>955.17</v>
      </c>
      <c r="BP78" s="84">
        <f ca="1">VLOOKUP($E78,ETL_Price!$B$5:$BA$187,Main!BP$51,0)</f>
        <v>971.41</v>
      </c>
      <c r="BQ78" s="84">
        <f ca="1">VLOOKUP($E78,ETL_Price!$B$5:$BA$187,Main!BQ$51,0)</f>
        <v>1107.6300000000001</v>
      </c>
      <c r="BR78" s="84">
        <f ca="1">VLOOKUP($E78,ETL_Price!$B$5:$BA$187,Main!BR$51,0)</f>
        <v>1097.74</v>
      </c>
      <c r="BS78" s="84">
        <f ca="1">VLOOKUP($E78,ETL_Price!$B$5:$BA$187,Main!BS$51,0)</f>
        <v>933.06</v>
      </c>
      <c r="BT78" s="84">
        <f ca="1">VLOOKUP($E78,ETL_Price!$B$5:$BA$187,Main!BT$51,0)</f>
        <v>14.97</v>
      </c>
      <c r="BU78" s="84">
        <f ca="1">VLOOKUP($E78,ETL_Price!$B$5:$BA$187,Main!BU$51,0)</f>
        <v>21.9</v>
      </c>
      <c r="BV78" s="84">
        <f ca="1">VLOOKUP($E78,ETL_Price!$B$5:$BA$187,Main!BV$51,0)</f>
        <v>1258.8</v>
      </c>
      <c r="BW78" s="84">
        <f ca="1">VLOOKUP($E78,ETL_Price!$B$5:$BA$187,Main!BW$51,0)</f>
        <v>16.007999999999999</v>
      </c>
      <c r="BX78" s="84">
        <f ca="1">VLOOKUP($E78,ETL_Price!$B$5:$BA$187,Main!BX$51,0)</f>
        <v>72.94</v>
      </c>
      <c r="BY78" s="84">
        <f ca="1">VLOOKUP($E78,ETL_Price!$B$5:$BA$187,Main!BY$51,0)</f>
        <v>2.8290999999999999</v>
      </c>
      <c r="BZ78" s="84">
        <f ca="1">VLOOKUP($E78,ETL_Price!$B$5:$BA$187,Main!BZ$51,0)</f>
        <v>2.101</v>
      </c>
      <c r="CA78" s="84">
        <f ca="1">VLOOKUP($E78,ETL_Price!$B$5:$BA$187,Main!CA$51,0)</f>
        <v>2.1394000000000002</v>
      </c>
      <c r="CB78" s="84">
        <f ca="1">VLOOKUP($E78,ETL_Price!$B$5:$BA$187,Main!CB$51,0)</f>
        <v>6.6582999999999997</v>
      </c>
      <c r="CC78" s="84">
        <f ca="1">VLOOKUP($E78,ETL_Price!$B$5:$BA$187,Main!CC$51,0)</f>
        <v>106.78</v>
      </c>
    </row>
    <row r="79" spans="3:81">
      <c r="C79" s="84">
        <f>MATCH(E79,Cayman!$B$5:$B$187,0)-1</f>
        <v>36</v>
      </c>
      <c r="E79" s="115">
        <f>IF(ISNUMBER(Equities!$C31),Equities!B31,"")</f>
        <v>43285</v>
      </c>
      <c r="F79" s="128">
        <f ca="1">IF(ISNUMBER(OFFSET(INDIRECT($F$50),Main!$C79,1)),OFFSET(INDIRECT($F$50),Main!$C79,1)/100,"")</f>
        <v>0.19438800000000001</v>
      </c>
      <c r="G79" s="128">
        <f ca="1">IF(ISNUMBER(VLOOKUP(E79,Cayman!$G$6:$H$136,2,0)),VLOOKUP(E79,Cayman!$G$6:$H$136,2,0)/100,"")</f>
        <v>0.1822</v>
      </c>
      <c r="H79" s="116" t="str">
        <f>IF(ISNUMBER(VLOOKUP($E79,ETL_Price!$B$5:$CU$187,H$50,0)),VLOOKUP($E79,ETL_Price!$B$5:$CU$187,H$50,0)/100,"")</f>
        <v/>
      </c>
      <c r="I79" s="116" t="str">
        <f>IF(ISNUMBER(VLOOKUP($E79,ETL_Price!$B$5:$CU$187,I$50,0)),VLOOKUP($E79,ETL_Price!$B$5:$CU$187,I$50,0)/100,"")</f>
        <v/>
      </c>
      <c r="K79" s="84">
        <f ca="1">IF(ISNUMBER(CORREL(ETL_Rtn!$C30:$C89,ETL_Rtn!E30:E89)),CORREL(ETL_Rtn!$C30:$C89,ETL_Rtn!E30:E89),"")</f>
        <v>0.94965295594755217</v>
      </c>
      <c r="L79" s="84">
        <f ca="1">IF(ISNUMBER(CORREL(ETL_Rtn!$C30:$C89,ETL_Rtn!F30:F89)),CORREL(ETL_Rtn!$C30:$C89,ETL_Rtn!F30:F89),"")</f>
        <v>0.31574520268628925</v>
      </c>
      <c r="M79" s="84">
        <f ca="1">IF(ISNUMBER(CORREL(ETL_Rtn!$C30:$C89,ETL_Rtn!G30:G89)),CORREL(ETL_Rtn!$C30:$C89,ETL_Rtn!G30:G89),"")</f>
        <v>0.14856543741258682</v>
      </c>
      <c r="N79" s="84">
        <f ca="1">IF(ISNUMBER(CORREL(ETL_Rtn!$C30:$C89,ETL_Rtn!H30:H89)),CORREL(ETL_Rtn!$C30:$C89,ETL_Rtn!H30:H89),"")</f>
        <v>8.6476614905193011E-2</v>
      </c>
      <c r="O79" s="84">
        <f ca="1">IF(ISNUMBER(CORREL(ETL_Rtn!$C30:$C89,ETL_Rtn!I30:I89)),CORREL(ETL_Rtn!$C30:$C89,ETL_Rtn!I30:I89),"")</f>
        <v>0.39893010242818883</v>
      </c>
      <c r="P79" s="84">
        <f ca="1">IF(ISNUMBER(CORREL(ETL_Rtn!$C30:$C89,ETL_Rtn!J30:J89)),CORREL(ETL_Rtn!$C30:$C89,ETL_Rtn!J30:J89),"")</f>
        <v>-6.6951652571367037E-3</v>
      </c>
      <c r="Q79" s="84">
        <f ca="1">IF(ISNUMBER(CORREL(ETL_Rtn!$C30:$C89,ETL_Rtn!K30:K89)),CORREL(ETL_Rtn!$C30:$C89,ETL_Rtn!K30:K89),"")</f>
        <v>0.40289090529794636</v>
      </c>
      <c r="R79" s="84">
        <f ca="1">IF(ISNUMBER(CORREL(ETL_Rtn!$C30:$C89,ETL_Rtn!L30:L89)),CORREL(ETL_Rtn!$C30:$C89,ETL_Rtn!L30:L89),"")</f>
        <v>0.30239532016238796</v>
      </c>
      <c r="S79" s="84">
        <f ca="1">IF(ISNUMBER(CORREL(ETL_Rtn!$C30:$C89,ETL_Rtn!M30:M89)),CORREL(ETL_Rtn!$C30:$C89,ETL_Rtn!M30:M89),"")</f>
        <v>0.42449840510906472</v>
      </c>
      <c r="T79" s="84">
        <f ca="1">IF(ISNUMBER(CORREL(ETL_Rtn!$C30:$C89,ETL_Rtn!N30:N89)),CORREL(ETL_Rtn!$C30:$C89,ETL_Rtn!N30:N89),"")</f>
        <v>1.3314595124221845E-2</v>
      </c>
      <c r="U79" s="84">
        <f ca="1">IF(ISNUMBER(CORREL(ETL_Rtn!$C30:$C89,ETL_Rtn!O30:O89)),CORREL(ETL_Rtn!$C30:$C89,ETL_Rtn!O30:O89),"")</f>
        <v>0.4110064771096405</v>
      </c>
      <c r="V79" s="84">
        <f ca="1">IF(ISNUMBER(CORREL(ETL_Rtn!$C30:$C89,ETL_Rtn!P30:P89)),CORREL(ETL_Rtn!$C30:$C89,ETL_Rtn!P30:P89),"")</f>
        <v>-0.21424581231412293</v>
      </c>
      <c r="W79" s="84">
        <f ca="1">IF(ISNUMBER(CORREL(ETL_Rtn!$C30:$C89,ETL_Rtn!Q30:Q89)),CORREL(ETL_Rtn!$C30:$C89,ETL_Rtn!Q30:Q89),"")</f>
        <v>0.83567708562015741</v>
      </c>
      <c r="X79" s="84">
        <f ca="1">IF(ISNUMBER(CORREL(ETL_Rtn!$C30:$C89,ETL_Rtn!R30:R89)),CORREL(ETL_Rtn!$C30:$C89,ETL_Rtn!R30:R89),"")</f>
        <v>0.87965533863735423</v>
      </c>
      <c r="Y79" s="84">
        <f ca="1">IF(ISNUMBER(CORREL(ETL_Rtn!$C30:$C89,ETL_Rtn!S30:S89)),CORREL(ETL_Rtn!$C30:$C89,ETL_Rtn!S30:S89),"")</f>
        <v>0.93790962633840291</v>
      </c>
      <c r="Z79" s="84">
        <f ca="1">IF(ISNUMBER(CORREL(ETL_Rtn!$C30:$C89,ETL_Rtn!T30:T89)),CORREL(ETL_Rtn!$C30:$C89,ETL_Rtn!T30:T89),"")</f>
        <v>9.9625754647144862E-2</v>
      </c>
      <c r="AA79" s="84">
        <f ca="1">IF(ISNUMBER(CORREL(ETL_Rtn!$C30:$C89,ETL_Rtn!U30:U89)),CORREL(ETL_Rtn!$C30:$C89,ETL_Rtn!U30:U89),"")</f>
        <v>-0.13843101010211026</v>
      </c>
      <c r="AB79" s="84">
        <f ca="1">IF(ISNUMBER(CORREL(ETL_Rtn!$C30:$C89,ETL_Rtn!V30:V89)),CORREL(ETL_Rtn!$C30:$C89,ETL_Rtn!V30:V89),"")</f>
        <v>-0.19811405376565885</v>
      </c>
      <c r="AC79" s="84">
        <f ca="1">IF(ISNUMBER(CORREL(ETL_Rtn!$C30:$C89,ETL_Rtn!W30:W89)),CORREL(ETL_Rtn!$C30:$C89,ETL_Rtn!W30:W89),"")</f>
        <v>0.12544648431387148</v>
      </c>
      <c r="AD79" s="84">
        <f ca="1">IF(ISNUMBER(CORREL(ETL_Rtn!$C30:$C89,ETL_Rtn!X30:X89)),CORREL(ETL_Rtn!$C30:$C89,ETL_Rtn!X30:X89),"")</f>
        <v>0.21005589432358601</v>
      </c>
      <c r="AE79" s="84">
        <f ca="1">IF(ISNUMBER(CORREL(ETL_Rtn!$C30:$C89,ETL_Rtn!Y30:Y89)),CORREL(ETL_Rtn!$C30:$C89,ETL_Rtn!Y30:Y89),"")</f>
        <v>-9.7988419041495162E-2</v>
      </c>
      <c r="AF79" s="84">
        <f ca="1">IF(ISNUMBER(CORREL(ETL_Rtn!$C30:$C89,ETL_Rtn!Z30:Z89)),CORREL(ETL_Rtn!$C30:$C89,ETL_Rtn!Z30:Z89),"")</f>
        <v>-2.3049120136125916E-3</v>
      </c>
      <c r="AG79" s="84">
        <f ca="1">IF(ISNUMBER(CORREL(ETL_Rtn!$C30:$C89,ETL_Rtn!AA30:AA89)),CORREL(ETL_Rtn!$C30:$C89,ETL_Rtn!AA30:AA89),"")</f>
        <v>-0.28829349347044381</v>
      </c>
      <c r="AH79" s="84">
        <f ca="1">IF(ISNUMBER(CORREL(ETL_Rtn!$C30:$C89,ETL_Rtn!AB30:AB89)),CORREL(ETL_Rtn!$C30:$C89,ETL_Rtn!AB30:AB89),"")</f>
        <v>0.18334263913725099</v>
      </c>
      <c r="AI79" s="84">
        <f ca="1">IF(ISNUMBER(CORREL(ETL_Rtn!$C30:$C89,ETL_Rtn!AC30:AC89)),CORREL(ETL_Rtn!$C30:$C89,ETL_Rtn!AC30:AC89),"")</f>
        <v>0.23958857897364721</v>
      </c>
      <c r="AJ79" s="84">
        <f ca="1">IF(ISNUMBER(CORREL(ETL_Rtn!$C30:$C89,ETL_Rtn!AD30:AD89)),CORREL(ETL_Rtn!$C30:$C89,ETL_Rtn!AD30:AD89),"")</f>
        <v>-0.30522810548295881</v>
      </c>
      <c r="AK79" s="84">
        <f ca="1">IF(ISNUMBER(CORREL(ETL_Rtn!$C30:$C89,ETL_Rtn!AE30:AE89)),CORREL(ETL_Rtn!$C30:$C89,ETL_Rtn!AE30:AE89),"")</f>
        <v>-0.36468454548504081</v>
      </c>
      <c r="AL79" s="84">
        <f ca="1">IF(ISNUMBER(CORREL(ETL_Rtn!$C30:$C89,ETL_Rtn!AF30:AF89)),CORREL(ETL_Rtn!$C30:$C89,ETL_Rtn!AF30:AF89),"")</f>
        <v>0.17452903448382956</v>
      </c>
      <c r="AM79" s="84">
        <f ca="1">IF(ISNUMBER(CORREL(ETL_Rtn!$C30:$C89,ETL_Rtn!AG30:AG89)),CORREL(ETL_Rtn!$C30:$C89,ETL_Rtn!AG30:AG89),"")</f>
        <v>0.19511665003204207</v>
      </c>
      <c r="AN79" s="84">
        <f ca="1">IF(ISNUMBER(CORREL(ETL_Rtn!$C30:$C89,ETL_Rtn!AH30:AH89)),CORREL(ETL_Rtn!$C30:$C89,ETL_Rtn!AH30:AH89),"")</f>
        <v>-4.2394096015244348E-3</v>
      </c>
      <c r="AO79" s="84">
        <f ca="1">IF(ISNUMBER(CORREL(ETL_Rtn!$C30:$C89,ETL_Rtn!AI30:AI89)),CORREL(ETL_Rtn!$C30:$C89,ETL_Rtn!AI30:AI89),"")</f>
        <v>0.2497846911149732</v>
      </c>
      <c r="AP79" s="84">
        <f ca="1">IF(ISNUMBER(CORREL(ETL_Rtn!$C30:$C89,ETL_Rtn!AJ30:AJ89)),CORREL(ETL_Rtn!$C30:$C89,ETL_Rtn!AJ30:AJ89),"")</f>
        <v>0.2285485465940803</v>
      </c>
      <c r="AQ79" s="84">
        <f ca="1">IF(ISNUMBER(CORREL(ETL_Rtn!$C30:$C89,ETL_Rtn!AK30:AK89)),CORREL(ETL_Rtn!$C30:$C89,ETL_Rtn!AK30:AK89),"")</f>
        <v>0.2439474650281232</v>
      </c>
      <c r="AR79" s="84">
        <f ca="1">IF(ISNUMBER(CORREL(ETL_Rtn!$C30:$C89,ETL_Rtn!AL30:AL89)),CORREL(ETL_Rtn!$C30:$C89,ETL_Rtn!AL30:AL89),"")</f>
        <v>-0.31673102308437057</v>
      </c>
      <c r="AS79" s="84">
        <f ca="1">IF(ISNUMBER(CORREL(ETL_Rtn!$C30:$C89,ETL_Rtn!AM30:AM89)),CORREL(ETL_Rtn!$C30:$C89,ETL_Rtn!AM30:AM89),"")</f>
        <v>0.40634363469041529</v>
      </c>
      <c r="AU79" s="84">
        <f ca="1">VLOOKUP($E79,ETL_Price!$B$5:$BA$187,Main!AU$51,0)</f>
        <v>84.86</v>
      </c>
      <c r="AV79" s="84">
        <f ca="1">VLOOKUP($E79,ETL_Price!$B$5:$BA$187,Main!AV$51,0)</f>
        <v>238.96559999999999</v>
      </c>
      <c r="AW79" s="84">
        <f ca="1">VLOOKUP($E79,ETL_Price!$B$5:$BA$187,Main!AW$51,0)</f>
        <v>230.00360000000001</v>
      </c>
      <c r="AX79" s="84">
        <f ca="1">VLOOKUP($E79,ETL_Price!$B$5:$BA$187,Main!AX$51,0)</f>
        <v>233.72300000000001</v>
      </c>
      <c r="AY79" s="84">
        <f ca="1">VLOOKUP($E79,ETL_Price!$B$5:$BA$187,Main!AY$51,0)</f>
        <v>117.23569999999999</v>
      </c>
      <c r="AZ79" s="84">
        <f ca="1">VLOOKUP($E79,ETL_Price!$B$5:$BA$187,Main!AZ$51,0)</f>
        <v>220.83510000000001</v>
      </c>
      <c r="BA79" s="84">
        <f ca="1">VLOOKUP($E79,ETL_Price!$B$5:$BA$187,Main!BA$51,0)</f>
        <v>249.3</v>
      </c>
      <c r="BB79" s="84">
        <f ca="1">VLOOKUP($E79,ETL_Price!$B$5:$BA$187,Main!BB$51,0)</f>
        <v>207.21</v>
      </c>
      <c r="BC79" s="84">
        <f ca="1">VLOOKUP($E79,ETL_Price!$B$5:$BA$187,Main!BC$51,0)</f>
        <v>247.22</v>
      </c>
      <c r="BD79" s="84">
        <f ca="1">VLOOKUP($E79,ETL_Price!$B$5:$BA$187,Main!BD$51,0)</f>
        <v>64.83</v>
      </c>
      <c r="BE79" s="84">
        <f ca="1">VLOOKUP($E79,ETL_Price!$B$5:$BA$187,Main!BE$51,0)</f>
        <v>263.61</v>
      </c>
      <c r="BF79" s="84">
        <f ca="1">VLOOKUP($E79,ETL_Price!$B$5:$BA$187,Main!BF$51,0)</f>
        <v>127.52</v>
      </c>
      <c r="BG79" s="84">
        <f ca="1">VLOOKUP($E79,ETL_Price!$B$5:$BA$187,Main!BG$51,0)</f>
        <v>1300.29</v>
      </c>
      <c r="BH79" s="84">
        <f ca="1">VLOOKUP($E79,ETL_Price!$B$5:$BA$187,Main!BH$51,0)</f>
        <v>1557.81</v>
      </c>
      <c r="BI79" s="84">
        <f ca="1">VLOOKUP($E79,ETL_Price!$B$5:$BA$187,Main!BI$51,0)</f>
        <v>1522.94</v>
      </c>
      <c r="BJ79" s="84">
        <f ca="1">VLOOKUP($E79,ETL_Price!$B$5:$BA$187,Main!BJ$51,0)</f>
        <v>1039.9100000000001</v>
      </c>
      <c r="BK79" s="84">
        <f ca="1">VLOOKUP($E79,ETL_Price!$B$5:$BA$187,Main!BK$51,0)</f>
        <v>2394.3200000000002</v>
      </c>
      <c r="BL79" s="84">
        <f ca="1">VLOOKUP($E79,ETL_Price!$B$5:$BA$187,Main!BL$51,0)</f>
        <v>939.74</v>
      </c>
      <c r="BM79" s="84">
        <f ca="1">VLOOKUP($E79,ETL_Price!$B$5:$BA$187,Main!BM$51,0)</f>
        <v>707.58</v>
      </c>
      <c r="BN79" s="84">
        <f ca="1">VLOOKUP($E79,ETL_Price!$B$5:$BA$187,Main!BN$51,0)</f>
        <v>902.26</v>
      </c>
      <c r="BO79" s="84">
        <f ca="1">VLOOKUP($E79,ETL_Price!$B$5:$BA$187,Main!BO$51,0)</f>
        <v>955.03</v>
      </c>
      <c r="BP79" s="84">
        <f ca="1">VLOOKUP($E79,ETL_Price!$B$5:$BA$187,Main!BP$51,0)</f>
        <v>970.77</v>
      </c>
      <c r="BQ79" s="84">
        <f ca="1">VLOOKUP($E79,ETL_Price!$B$5:$BA$187,Main!BQ$51,0)</f>
        <v>1107.3599999999999</v>
      </c>
      <c r="BR79" s="84">
        <f ca="1">VLOOKUP($E79,ETL_Price!$B$5:$BA$187,Main!BR$51,0)</f>
        <v>1097.31</v>
      </c>
      <c r="BS79" s="84">
        <f ca="1">VLOOKUP($E79,ETL_Price!$B$5:$BA$187,Main!BS$51,0)</f>
        <v>932.98</v>
      </c>
      <c r="BT79" s="84">
        <f ca="1">VLOOKUP($E79,ETL_Price!$B$5:$BA$187,Main!BT$51,0)</f>
        <v>16.14</v>
      </c>
      <c r="BU79" s="84">
        <f ca="1">VLOOKUP($E79,ETL_Price!$B$5:$BA$187,Main!BU$51,0)</f>
        <v>22.03</v>
      </c>
      <c r="BV79" s="84">
        <f ca="1">VLOOKUP($E79,ETL_Price!$B$5:$BA$187,Main!BV$51,0)</f>
        <v>1253.5</v>
      </c>
      <c r="BW79" s="84">
        <f ca="1">VLOOKUP($E79,ETL_Price!$B$5:$BA$187,Main!BW$51,0)</f>
        <v>15.952</v>
      </c>
      <c r="BX79" s="84">
        <f ca="1">VLOOKUP($E79,ETL_Price!$B$5:$BA$187,Main!BX$51,0)</f>
        <v>74.14</v>
      </c>
      <c r="BY79" s="84">
        <f ca="1">VLOOKUP($E79,ETL_Price!$B$5:$BA$187,Main!BY$51,0)</f>
        <v>2.8308999999999997</v>
      </c>
      <c r="BZ79" s="84">
        <f ca="1">VLOOKUP($E79,ETL_Price!$B$5:$BA$187,Main!BZ$51,0)</f>
        <v>2.0842000000000001</v>
      </c>
      <c r="CA79" s="84">
        <f ca="1">VLOOKUP($E79,ETL_Price!$B$5:$BA$187,Main!CA$51,0)</f>
        <v>2.1343999999999999</v>
      </c>
      <c r="CB79" s="84">
        <f ca="1">VLOOKUP($E79,ETL_Price!$B$5:$BA$187,Main!CB$51,0)</f>
        <v>6.6433</v>
      </c>
      <c r="CC79" s="84">
        <f ca="1">VLOOKUP($E79,ETL_Price!$B$5:$BA$187,Main!CC$51,0)</f>
        <v>106.85</v>
      </c>
    </row>
    <row r="80" spans="3:81">
      <c r="C80" s="84">
        <f>MATCH(E80,Cayman!$B$5:$B$187,0)-1</f>
        <v>37</v>
      </c>
      <c r="E80" s="115">
        <f>IF(ISNUMBER(Equities!$C32),Equities!B32,"")</f>
        <v>43284</v>
      </c>
      <c r="F80" s="128">
        <f ca="1">IF(ISNUMBER(OFFSET(INDIRECT($F$50),Main!$C80,1)),OFFSET(INDIRECT($F$50),Main!$C80,1)/100,"")</f>
        <v>0.19438800000000001</v>
      </c>
      <c r="G80" s="128">
        <f ca="1">IF(ISNUMBER(VLOOKUP(E80,Cayman!$G$6:$H$136,2,0)),VLOOKUP(E80,Cayman!$G$6:$H$136,2,0)/100,"")</f>
        <v>0.18160000000000001</v>
      </c>
      <c r="H80" s="116" t="str">
        <f>IF(ISNUMBER(VLOOKUP($E80,ETL_Price!$B$5:$CU$187,H$50,0)),VLOOKUP($E80,ETL_Price!$B$5:$CU$187,H$50,0)/100,"")</f>
        <v/>
      </c>
      <c r="I80" s="116" t="str">
        <f>IF(ISNUMBER(VLOOKUP($E80,ETL_Price!$B$5:$CU$187,I$50,0)),VLOOKUP($E80,ETL_Price!$B$5:$CU$187,I$50,0)/100,"")</f>
        <v/>
      </c>
      <c r="K80" s="84">
        <f ca="1">IF(ISNUMBER(CORREL(ETL_Rtn!$C31:$C90,ETL_Rtn!E31:E90)),CORREL(ETL_Rtn!$C31:$C90,ETL_Rtn!E31:E90),"")</f>
        <v>0.94806768825824173</v>
      </c>
      <c r="L80" s="84">
        <f ca="1">IF(ISNUMBER(CORREL(ETL_Rtn!$C31:$C90,ETL_Rtn!F31:F90)),CORREL(ETL_Rtn!$C31:$C90,ETL_Rtn!F31:F90),"")</f>
        <v>0.31121427955813796</v>
      </c>
      <c r="M80" s="84">
        <f ca="1">IF(ISNUMBER(CORREL(ETL_Rtn!$C31:$C90,ETL_Rtn!G31:G90)),CORREL(ETL_Rtn!$C31:$C90,ETL_Rtn!G31:G90),"")</f>
        <v>0.14937488613285593</v>
      </c>
      <c r="N80" s="84">
        <f ca="1">IF(ISNUMBER(CORREL(ETL_Rtn!$C31:$C90,ETL_Rtn!H31:H90)),CORREL(ETL_Rtn!$C31:$C90,ETL_Rtn!H31:H90),"")</f>
        <v>8.9076194937912898E-2</v>
      </c>
      <c r="O80" s="84">
        <f ca="1">IF(ISNUMBER(CORREL(ETL_Rtn!$C31:$C90,ETL_Rtn!I31:I90)),CORREL(ETL_Rtn!$C31:$C90,ETL_Rtn!I31:I90),"")</f>
        <v>0.40709795305040247</v>
      </c>
      <c r="P80" s="84">
        <f ca="1">IF(ISNUMBER(CORREL(ETL_Rtn!$C31:$C90,ETL_Rtn!J31:J90)),CORREL(ETL_Rtn!$C31:$C90,ETL_Rtn!J31:J90),"")</f>
        <v>4.8317871846663895E-3</v>
      </c>
      <c r="Q80" s="84">
        <f ca="1">IF(ISNUMBER(CORREL(ETL_Rtn!$C31:$C90,ETL_Rtn!K31:K90)),CORREL(ETL_Rtn!$C31:$C90,ETL_Rtn!K31:K90),"")</f>
        <v>0.40309082062370316</v>
      </c>
      <c r="R80" s="84">
        <f ca="1">IF(ISNUMBER(CORREL(ETL_Rtn!$C31:$C90,ETL_Rtn!L31:L90)),CORREL(ETL_Rtn!$C31:$C90,ETL_Rtn!L31:L90),"")</f>
        <v>0.30818962070962419</v>
      </c>
      <c r="S80" s="84">
        <f ca="1">IF(ISNUMBER(CORREL(ETL_Rtn!$C31:$C90,ETL_Rtn!M31:M90)),CORREL(ETL_Rtn!$C31:$C90,ETL_Rtn!M31:M90),"")</f>
        <v>0.42592952713802018</v>
      </c>
      <c r="T80" s="84">
        <f ca="1">IF(ISNUMBER(CORREL(ETL_Rtn!$C31:$C90,ETL_Rtn!N31:N90)),CORREL(ETL_Rtn!$C31:$C90,ETL_Rtn!N31:N90),"")</f>
        <v>4.6765128897968855E-2</v>
      </c>
      <c r="U80" s="84">
        <f ca="1">IF(ISNUMBER(CORREL(ETL_Rtn!$C31:$C90,ETL_Rtn!O31:O90)),CORREL(ETL_Rtn!$C31:$C90,ETL_Rtn!O31:O90),"")</f>
        <v>0.40682156063487762</v>
      </c>
      <c r="V80" s="84">
        <f ca="1">IF(ISNUMBER(CORREL(ETL_Rtn!$C31:$C90,ETL_Rtn!P31:P90)),CORREL(ETL_Rtn!$C31:$C90,ETL_Rtn!P31:P90),"")</f>
        <v>-0.20603726372778594</v>
      </c>
      <c r="W80" s="84">
        <f ca="1">IF(ISNUMBER(CORREL(ETL_Rtn!$C31:$C90,ETL_Rtn!Q31:Q90)),CORREL(ETL_Rtn!$C31:$C90,ETL_Rtn!Q31:Q90),"")</f>
        <v>0.8292674640166563</v>
      </c>
      <c r="X80" s="84">
        <f ca="1">IF(ISNUMBER(CORREL(ETL_Rtn!$C31:$C90,ETL_Rtn!R31:R90)),CORREL(ETL_Rtn!$C31:$C90,ETL_Rtn!R31:R90),"")</f>
        <v>0.87738647541470183</v>
      </c>
      <c r="Y80" s="84">
        <f ca="1">IF(ISNUMBER(CORREL(ETL_Rtn!$C31:$C90,ETL_Rtn!S31:S90)),CORREL(ETL_Rtn!$C31:$C90,ETL_Rtn!S31:S90),"")</f>
        <v>0.93647330700773757</v>
      </c>
      <c r="Z80" s="84">
        <f ca="1">IF(ISNUMBER(CORREL(ETL_Rtn!$C31:$C90,ETL_Rtn!T31:T90)),CORREL(ETL_Rtn!$C31:$C90,ETL_Rtn!T31:T90),"")</f>
        <v>9.9276301388565941E-2</v>
      </c>
      <c r="AA80" s="84">
        <f ca="1">IF(ISNUMBER(CORREL(ETL_Rtn!$C31:$C90,ETL_Rtn!U31:U90)),CORREL(ETL_Rtn!$C31:$C90,ETL_Rtn!U31:U90),"")</f>
        <v>-0.13831798389904099</v>
      </c>
      <c r="AB80" s="84">
        <f ca="1">IF(ISNUMBER(CORREL(ETL_Rtn!$C31:$C90,ETL_Rtn!V31:V90)),CORREL(ETL_Rtn!$C31:$C90,ETL_Rtn!V31:V90),"")</f>
        <v>-0.20797324635130562</v>
      </c>
      <c r="AC80" s="84">
        <f ca="1">IF(ISNUMBER(CORREL(ETL_Rtn!$C31:$C90,ETL_Rtn!W31:W90)),CORREL(ETL_Rtn!$C31:$C90,ETL_Rtn!W31:W90),"")</f>
        <v>0.12674926389053864</v>
      </c>
      <c r="AD80" s="84">
        <f ca="1">IF(ISNUMBER(CORREL(ETL_Rtn!$C31:$C90,ETL_Rtn!X31:X90)),CORREL(ETL_Rtn!$C31:$C90,ETL_Rtn!X31:X90),"")</f>
        <v>0.20865043676737599</v>
      </c>
      <c r="AE80" s="84">
        <f ca="1">IF(ISNUMBER(CORREL(ETL_Rtn!$C31:$C90,ETL_Rtn!Y31:Y90)),CORREL(ETL_Rtn!$C31:$C90,ETL_Rtn!Y31:Y90),"")</f>
        <v>-0.10123950894080819</v>
      </c>
      <c r="AF80" s="84">
        <f ca="1">IF(ISNUMBER(CORREL(ETL_Rtn!$C31:$C90,ETL_Rtn!Z31:Z90)),CORREL(ETL_Rtn!$C31:$C90,ETL_Rtn!Z31:Z90),"")</f>
        <v>3.2165432561033242E-4</v>
      </c>
      <c r="AG80" s="84">
        <f ca="1">IF(ISNUMBER(CORREL(ETL_Rtn!$C31:$C90,ETL_Rtn!AA31:AA90)),CORREL(ETL_Rtn!$C31:$C90,ETL_Rtn!AA31:AA90),"")</f>
        <v>-0.29291405267581921</v>
      </c>
      <c r="AH80" s="84">
        <f ca="1">IF(ISNUMBER(CORREL(ETL_Rtn!$C31:$C90,ETL_Rtn!AB31:AB90)),CORREL(ETL_Rtn!$C31:$C90,ETL_Rtn!AB31:AB90),"")</f>
        <v>0.18423269696607086</v>
      </c>
      <c r="AI80" s="84">
        <f ca="1">IF(ISNUMBER(CORREL(ETL_Rtn!$C31:$C90,ETL_Rtn!AC31:AC90)),CORREL(ETL_Rtn!$C31:$C90,ETL_Rtn!AC31:AC90),"")</f>
        <v>0.24355795448009276</v>
      </c>
      <c r="AJ80" s="84">
        <f ca="1">IF(ISNUMBER(CORREL(ETL_Rtn!$C31:$C90,ETL_Rtn!AD31:AD90)),CORREL(ETL_Rtn!$C31:$C90,ETL_Rtn!AD31:AD90),"")</f>
        <v>-0.31071989458039073</v>
      </c>
      <c r="AK80" s="84">
        <f ca="1">IF(ISNUMBER(CORREL(ETL_Rtn!$C31:$C90,ETL_Rtn!AE31:AE90)),CORREL(ETL_Rtn!$C31:$C90,ETL_Rtn!AE31:AE90),"")</f>
        <v>-0.37203790733172931</v>
      </c>
      <c r="AL80" s="84">
        <f ca="1">IF(ISNUMBER(CORREL(ETL_Rtn!$C31:$C90,ETL_Rtn!AF31:AF90)),CORREL(ETL_Rtn!$C31:$C90,ETL_Rtn!AF31:AF90),"")</f>
        <v>0.18229827852280109</v>
      </c>
      <c r="AM80" s="84">
        <f ca="1">IF(ISNUMBER(CORREL(ETL_Rtn!$C31:$C90,ETL_Rtn!AG31:AG90)),CORREL(ETL_Rtn!$C31:$C90,ETL_Rtn!AG31:AG90),"")</f>
        <v>0.20117230046995463</v>
      </c>
      <c r="AN80" s="84">
        <f ca="1">IF(ISNUMBER(CORREL(ETL_Rtn!$C31:$C90,ETL_Rtn!AH31:AH90)),CORREL(ETL_Rtn!$C31:$C90,ETL_Rtn!AH31:AH90),"")</f>
        <v>-4.2805093034839871E-3</v>
      </c>
      <c r="AO80" s="84">
        <f ca="1">IF(ISNUMBER(CORREL(ETL_Rtn!$C31:$C90,ETL_Rtn!AI31:AI90)),CORREL(ETL_Rtn!$C31:$C90,ETL_Rtn!AI31:AI90),"")</f>
        <v>0.25126571007661647</v>
      </c>
      <c r="AP80" s="84">
        <f ca="1">IF(ISNUMBER(CORREL(ETL_Rtn!$C31:$C90,ETL_Rtn!AJ31:AJ90)),CORREL(ETL_Rtn!$C31:$C90,ETL_Rtn!AJ31:AJ90),"")</f>
        <v>0.2310100713186925</v>
      </c>
      <c r="AQ80" s="84">
        <f ca="1">IF(ISNUMBER(CORREL(ETL_Rtn!$C31:$C90,ETL_Rtn!AK31:AK90)),CORREL(ETL_Rtn!$C31:$C90,ETL_Rtn!AK31:AK90),"")</f>
        <v>0.24553753579409013</v>
      </c>
      <c r="AR80" s="84">
        <f ca="1">IF(ISNUMBER(CORREL(ETL_Rtn!$C31:$C90,ETL_Rtn!AL31:AL90)),CORREL(ETL_Rtn!$C31:$C90,ETL_Rtn!AL31:AL90),"")</f>
        <v>-0.36980663293278426</v>
      </c>
      <c r="AS80" s="84">
        <f ca="1">IF(ISNUMBER(CORREL(ETL_Rtn!$C31:$C90,ETL_Rtn!AM31:AM90)),CORREL(ETL_Rtn!$C31:$C90,ETL_Rtn!AM31:AM90),"")</f>
        <v>0.43055187981750426</v>
      </c>
      <c r="AU80" s="84">
        <f ca="1">VLOOKUP($E80,ETL_Price!$B$5:$BA$187,Main!AU$51,0)</f>
        <v>86.18</v>
      </c>
      <c r="AV80" s="84">
        <f ca="1">VLOOKUP($E80,ETL_Price!$B$5:$BA$187,Main!AV$51,0)</f>
        <v>239.41399999999999</v>
      </c>
      <c r="AW80" s="84">
        <f ca="1">VLOOKUP($E80,ETL_Price!$B$5:$BA$187,Main!AW$51,0)</f>
        <v>229.6576</v>
      </c>
      <c r="AX80" s="84">
        <f ca="1">VLOOKUP($E80,ETL_Price!$B$5:$BA$187,Main!AX$51,0)</f>
        <v>233.5652</v>
      </c>
      <c r="AY80" s="84">
        <f ca="1">VLOOKUP($E80,ETL_Price!$B$5:$BA$187,Main!AY$51,0)</f>
        <v>117.2041</v>
      </c>
      <c r="AZ80" s="84">
        <f ca="1">VLOOKUP($E80,ETL_Price!$B$5:$BA$187,Main!AZ$51,0)</f>
        <v>220.21940000000001</v>
      </c>
      <c r="BA80" s="84">
        <f ca="1">VLOOKUP($E80,ETL_Price!$B$5:$BA$187,Main!BA$51,0)</f>
        <v>249.51</v>
      </c>
      <c r="BB80" s="84">
        <f ca="1">VLOOKUP($E80,ETL_Price!$B$5:$BA$187,Main!BB$51,0)</f>
        <v>207.12</v>
      </c>
      <c r="BC80" s="84">
        <f ca="1">VLOOKUP($E80,ETL_Price!$B$5:$BA$187,Main!BC$51,0)</f>
        <v>247.53</v>
      </c>
      <c r="BD80" s="84">
        <f ca="1">VLOOKUP($E80,ETL_Price!$B$5:$BA$187,Main!BD$51,0)</f>
        <v>64.28</v>
      </c>
      <c r="BE80" s="84">
        <f ca="1">VLOOKUP($E80,ETL_Price!$B$5:$BA$187,Main!BE$51,0)</f>
        <v>264.64999999999998</v>
      </c>
      <c r="BF80" s="84">
        <f ca="1">VLOOKUP($E80,ETL_Price!$B$5:$BA$187,Main!BF$51,0)</f>
        <v>127.1</v>
      </c>
      <c r="BG80" s="84">
        <f ca="1">VLOOKUP($E80,ETL_Price!$B$5:$BA$187,Main!BG$51,0)</f>
        <v>1323.45</v>
      </c>
      <c r="BH80" s="84">
        <f ca="1">VLOOKUP($E80,ETL_Price!$B$5:$BA$187,Main!BH$51,0)</f>
        <v>1607.37</v>
      </c>
      <c r="BI80" s="84">
        <f ca="1">VLOOKUP($E80,ETL_Price!$B$5:$BA$187,Main!BI$51,0)</f>
        <v>1544.89</v>
      </c>
      <c r="BJ80" s="84">
        <f ca="1">VLOOKUP($E80,ETL_Price!$B$5:$BA$187,Main!BJ$51,0)</f>
        <v>1039.9100000000001</v>
      </c>
      <c r="BK80" s="84">
        <f ca="1">VLOOKUP($E80,ETL_Price!$B$5:$BA$187,Main!BK$51,0)</f>
        <v>2394.3200000000002</v>
      </c>
      <c r="BL80" s="84">
        <f ca="1">VLOOKUP($E80,ETL_Price!$B$5:$BA$187,Main!BL$51,0)</f>
        <v>939.74</v>
      </c>
      <c r="BM80" s="84">
        <f ca="1">VLOOKUP($E80,ETL_Price!$B$5:$BA$187,Main!BM$51,0)</f>
        <v>707.58</v>
      </c>
      <c r="BN80" s="84">
        <f ca="1">VLOOKUP($E80,ETL_Price!$B$5:$BA$187,Main!BN$51,0)</f>
        <v>902.26</v>
      </c>
      <c r="BO80" s="84">
        <f ca="1">VLOOKUP($E80,ETL_Price!$B$5:$BA$187,Main!BO$51,0)</f>
        <v>955.03</v>
      </c>
      <c r="BP80" s="84">
        <f ca="1">VLOOKUP($E80,ETL_Price!$B$5:$BA$187,Main!BP$51,0)</f>
        <v>970.77</v>
      </c>
      <c r="BQ80" s="84">
        <f ca="1">VLOOKUP($E80,ETL_Price!$B$5:$BA$187,Main!BQ$51,0)</f>
        <v>1107.3599999999999</v>
      </c>
      <c r="BR80" s="84">
        <f ca="1">VLOOKUP($E80,ETL_Price!$B$5:$BA$187,Main!BR$51,0)</f>
        <v>1097.31</v>
      </c>
      <c r="BS80" s="84">
        <f ca="1">VLOOKUP($E80,ETL_Price!$B$5:$BA$187,Main!BS$51,0)</f>
        <v>932.98</v>
      </c>
      <c r="BT80" s="84">
        <f ca="1">VLOOKUP($E80,ETL_Price!$B$5:$BA$187,Main!BT$51,0)</f>
        <v>16.14</v>
      </c>
      <c r="BU80" s="84">
        <f ca="1">VLOOKUP($E80,ETL_Price!$B$5:$BA$187,Main!BU$51,0)</f>
        <v>22.03</v>
      </c>
      <c r="BV80" s="84">
        <f ca="1">VLOOKUP($E80,ETL_Price!$B$5:$BA$187,Main!BV$51,0)</f>
        <v>1253.5</v>
      </c>
      <c r="BW80" s="84">
        <f ca="1">VLOOKUP($E80,ETL_Price!$B$5:$BA$187,Main!BW$51,0)</f>
        <v>15.952</v>
      </c>
      <c r="BX80" s="84">
        <f ca="1">VLOOKUP($E80,ETL_Price!$B$5:$BA$187,Main!BX$51,0)</f>
        <v>74.14</v>
      </c>
      <c r="BY80" s="84">
        <f ca="1">VLOOKUP($E80,ETL_Price!$B$5:$BA$187,Main!BY$51,0)</f>
        <v>2.8308999999999997</v>
      </c>
      <c r="BZ80" s="84">
        <f ca="1">VLOOKUP($E80,ETL_Price!$B$5:$BA$187,Main!BZ$51,0)</f>
        <v>2.0842000000000001</v>
      </c>
      <c r="CA80" s="84">
        <f ca="1">VLOOKUP($E80,ETL_Price!$B$5:$BA$187,Main!CA$51,0)</f>
        <v>2.1343999999999999</v>
      </c>
      <c r="CB80" s="84">
        <f ca="1">VLOOKUP($E80,ETL_Price!$B$5:$BA$187,Main!CB$51,0)</f>
        <v>6.6658999999999997</v>
      </c>
      <c r="CC80" s="84">
        <f ca="1">VLOOKUP($E80,ETL_Price!$B$5:$BA$187,Main!CC$51,0)</f>
        <v>106.79</v>
      </c>
    </row>
    <row r="81" spans="1:81">
      <c r="C81" s="84">
        <f>MATCH(E81,Cayman!$B$5:$B$187,0)-1</f>
        <v>38</v>
      </c>
      <c r="E81" s="115">
        <f>IF(ISNUMBER(Equities!$C33),Equities!B33,"")</f>
        <v>43283</v>
      </c>
      <c r="F81" s="128">
        <f ca="1">IF(ISNUMBER(OFFSET(INDIRECT($F$50),Main!$C81,1)),OFFSET(INDIRECT($F$50),Main!$C81,1)/100,"")</f>
        <v>0.19438800000000001</v>
      </c>
      <c r="G81" s="128">
        <f ca="1">IF(ISNUMBER(VLOOKUP(E81,Cayman!$G$6:$H$136,2,0)),VLOOKUP(E81,Cayman!$G$6:$H$136,2,0)/100,"")</f>
        <v>0.1812</v>
      </c>
      <c r="H81" s="116" t="str">
        <f>IF(ISNUMBER(VLOOKUP($E81,ETL_Price!$B$5:$CU$187,H$50,0)),VLOOKUP($E81,ETL_Price!$B$5:$CU$187,H$50,0)/100,"")</f>
        <v/>
      </c>
      <c r="I81" s="116" t="str">
        <f>IF(ISNUMBER(VLOOKUP($E81,ETL_Price!$B$5:$CU$187,I$50,0)),VLOOKUP($E81,ETL_Price!$B$5:$CU$187,I$50,0)/100,"")</f>
        <v/>
      </c>
      <c r="K81" s="84">
        <f ca="1">IF(ISNUMBER(CORREL(ETL_Rtn!$C32:$C91,ETL_Rtn!E32:E91)),CORREL(ETL_Rtn!$C32:$C91,ETL_Rtn!E32:E91),"")</f>
        <v>0.94938731030912438</v>
      </c>
      <c r="L81" s="84">
        <f ca="1">IF(ISNUMBER(CORREL(ETL_Rtn!$C32:$C91,ETL_Rtn!F32:F91)),CORREL(ETL_Rtn!$C32:$C91,ETL_Rtn!F32:F91),"")</f>
        <v>0.3414113776226434</v>
      </c>
      <c r="M81" s="84">
        <f ca="1">IF(ISNUMBER(CORREL(ETL_Rtn!$C32:$C91,ETL_Rtn!G32:G91)),CORREL(ETL_Rtn!$C32:$C91,ETL_Rtn!G32:G91),"")</f>
        <v>0.2326581030683389</v>
      </c>
      <c r="N81" s="84">
        <f ca="1">IF(ISNUMBER(CORREL(ETL_Rtn!$C32:$C91,ETL_Rtn!H32:H91)),CORREL(ETL_Rtn!$C32:$C91,ETL_Rtn!H32:H91),"")</f>
        <v>0.17382125932053358</v>
      </c>
      <c r="O81" s="84">
        <f ca="1">IF(ISNUMBER(CORREL(ETL_Rtn!$C32:$C91,ETL_Rtn!I32:I91)),CORREL(ETL_Rtn!$C32:$C91,ETL_Rtn!I32:I91),"")</f>
        <v>0.45026686547479855</v>
      </c>
      <c r="P81" s="84">
        <f ca="1">IF(ISNUMBER(CORREL(ETL_Rtn!$C32:$C91,ETL_Rtn!J32:J91)),CORREL(ETL_Rtn!$C32:$C91,ETL_Rtn!J32:J91),"")</f>
        <v>4.3627289371869812E-2</v>
      </c>
      <c r="Q81" s="84">
        <f ca="1">IF(ISNUMBER(CORREL(ETL_Rtn!$C32:$C91,ETL_Rtn!K32:K91)),CORREL(ETL_Rtn!$C32:$C91,ETL_Rtn!K32:K91),"")</f>
        <v>0.43777617472828684</v>
      </c>
      <c r="R81" s="84">
        <f ca="1">IF(ISNUMBER(CORREL(ETL_Rtn!$C32:$C91,ETL_Rtn!L32:L91)),CORREL(ETL_Rtn!$C32:$C91,ETL_Rtn!L32:L91),"")</f>
        <v>0.31673345781363699</v>
      </c>
      <c r="S81" s="84">
        <f ca="1">IF(ISNUMBER(CORREL(ETL_Rtn!$C32:$C91,ETL_Rtn!M32:M91)),CORREL(ETL_Rtn!$C32:$C91,ETL_Rtn!M32:M91),"")</f>
        <v>0.47695571412052934</v>
      </c>
      <c r="T81" s="84">
        <f ca="1">IF(ISNUMBER(CORREL(ETL_Rtn!$C32:$C91,ETL_Rtn!N32:N91)),CORREL(ETL_Rtn!$C32:$C91,ETL_Rtn!N32:N91),"")</f>
        <v>0.16232395281586193</v>
      </c>
      <c r="U81" s="84">
        <f ca="1">IF(ISNUMBER(CORREL(ETL_Rtn!$C32:$C91,ETL_Rtn!O32:O91)),CORREL(ETL_Rtn!$C32:$C91,ETL_Rtn!O32:O91),"")</f>
        <v>0.45353352092006022</v>
      </c>
      <c r="V81" s="84">
        <f ca="1">IF(ISNUMBER(CORREL(ETL_Rtn!$C32:$C91,ETL_Rtn!P32:P91)),CORREL(ETL_Rtn!$C32:$C91,ETL_Rtn!P32:P91),"")</f>
        <v>-0.20416222969384304</v>
      </c>
      <c r="W81" s="84">
        <f ca="1">IF(ISNUMBER(CORREL(ETL_Rtn!$C32:$C91,ETL_Rtn!Q32:Q91)),CORREL(ETL_Rtn!$C32:$C91,ETL_Rtn!Q32:Q91),"")</f>
        <v>0.82982538167979758</v>
      </c>
      <c r="X81" s="84">
        <f ca="1">IF(ISNUMBER(CORREL(ETL_Rtn!$C32:$C91,ETL_Rtn!R32:R91)),CORREL(ETL_Rtn!$C32:$C91,ETL_Rtn!R32:R91),"")</f>
        <v>0.87411946450588751</v>
      </c>
      <c r="Y81" s="84">
        <f ca="1">IF(ISNUMBER(CORREL(ETL_Rtn!$C32:$C91,ETL_Rtn!S32:S91)),CORREL(ETL_Rtn!$C32:$C91,ETL_Rtn!S32:S91),"")</f>
        <v>0.93792040426423884</v>
      </c>
      <c r="Z81" s="84">
        <f ca="1">IF(ISNUMBER(CORREL(ETL_Rtn!$C32:$C91,ETL_Rtn!T32:T91)),CORREL(ETL_Rtn!$C32:$C91,ETL_Rtn!T32:T91),"")</f>
        <v>9.4598991226743839E-2</v>
      </c>
      <c r="AA81" s="84">
        <f ca="1">IF(ISNUMBER(CORREL(ETL_Rtn!$C32:$C91,ETL_Rtn!U32:U91)),CORREL(ETL_Rtn!$C32:$C91,ETL_Rtn!U32:U91),"")</f>
        <v>-0.11451178205568525</v>
      </c>
      <c r="AB81" s="84">
        <f ca="1">IF(ISNUMBER(CORREL(ETL_Rtn!$C32:$C91,ETL_Rtn!V32:V91)),CORREL(ETL_Rtn!$C32:$C91,ETL_Rtn!V32:V91),"")</f>
        <v>-0.22294827443823431</v>
      </c>
      <c r="AC81" s="84">
        <f ca="1">IF(ISNUMBER(CORREL(ETL_Rtn!$C32:$C91,ETL_Rtn!W32:W91)),CORREL(ETL_Rtn!$C32:$C91,ETL_Rtn!W32:W91),"")</f>
        <v>8.2995375126249368E-2</v>
      </c>
      <c r="AD81" s="84">
        <f ca="1">IF(ISNUMBER(CORREL(ETL_Rtn!$C32:$C91,ETL_Rtn!X32:X91)),CORREL(ETL_Rtn!$C32:$C91,ETL_Rtn!X32:X91),"")</f>
        <v>0.22878981812129059</v>
      </c>
      <c r="AE81" s="84">
        <f ca="1">IF(ISNUMBER(CORREL(ETL_Rtn!$C32:$C91,ETL_Rtn!Y32:Y91)),CORREL(ETL_Rtn!$C32:$C91,ETL_Rtn!Y32:Y91),"")</f>
        <v>-0.13405945563843741</v>
      </c>
      <c r="AF81" s="84">
        <f ca="1">IF(ISNUMBER(CORREL(ETL_Rtn!$C32:$C91,ETL_Rtn!Z32:Z91)),CORREL(ETL_Rtn!$C32:$C91,ETL_Rtn!Z32:Z91),"")</f>
        <v>-3.4961236489404232E-2</v>
      </c>
      <c r="AG81" s="84">
        <f ca="1">IF(ISNUMBER(CORREL(ETL_Rtn!$C32:$C91,ETL_Rtn!AA32:AA91)),CORREL(ETL_Rtn!$C32:$C91,ETL_Rtn!AA32:AA91),"")</f>
        <v>-0.32600081114327772</v>
      </c>
      <c r="AH81" s="84">
        <f ca="1">IF(ISNUMBER(CORREL(ETL_Rtn!$C32:$C91,ETL_Rtn!AB32:AB91)),CORREL(ETL_Rtn!$C32:$C91,ETL_Rtn!AB32:AB91),"")</f>
        <v>0.25105443071031713</v>
      </c>
      <c r="AI81" s="84">
        <f ca="1">IF(ISNUMBER(CORREL(ETL_Rtn!$C32:$C91,ETL_Rtn!AC32:AC91)),CORREL(ETL_Rtn!$C32:$C91,ETL_Rtn!AC32:AC91),"")</f>
        <v>0.22328435321071274</v>
      </c>
      <c r="AJ81" s="84">
        <f ca="1">IF(ISNUMBER(CORREL(ETL_Rtn!$C32:$C91,ETL_Rtn!AD32:AD91)),CORREL(ETL_Rtn!$C32:$C91,ETL_Rtn!AD32:AD91),"")</f>
        <v>-0.31808010714938445</v>
      </c>
      <c r="AK81" s="84">
        <f ca="1">IF(ISNUMBER(CORREL(ETL_Rtn!$C32:$C91,ETL_Rtn!AE32:AE91)),CORREL(ETL_Rtn!$C32:$C91,ETL_Rtn!AE32:AE91),"")</f>
        <v>-0.39664374277124886</v>
      </c>
      <c r="AL81" s="84">
        <f ca="1">IF(ISNUMBER(CORREL(ETL_Rtn!$C32:$C91,ETL_Rtn!AF32:AF91)),CORREL(ETL_Rtn!$C32:$C91,ETL_Rtn!AF32:AF91),"")</f>
        <v>0.25356972495331681</v>
      </c>
      <c r="AM81" s="84">
        <f ca="1">IF(ISNUMBER(CORREL(ETL_Rtn!$C32:$C91,ETL_Rtn!AG32:AG91)),CORREL(ETL_Rtn!$C32:$C91,ETL_Rtn!AG32:AG91),"")</f>
        <v>0.23998796876371623</v>
      </c>
      <c r="AN81" s="84">
        <f ca="1">IF(ISNUMBER(CORREL(ETL_Rtn!$C32:$C91,ETL_Rtn!AH32:AH91)),CORREL(ETL_Rtn!$C32:$C91,ETL_Rtn!AH32:AH91),"")</f>
        <v>5.4563276763551591E-2</v>
      </c>
      <c r="AO81" s="84">
        <f ca="1">IF(ISNUMBER(CORREL(ETL_Rtn!$C32:$C91,ETL_Rtn!AI32:AI91)),CORREL(ETL_Rtn!$C32:$C91,ETL_Rtn!AI32:AI91),"")</f>
        <v>0.24138364951684954</v>
      </c>
      <c r="AP81" s="84">
        <f ca="1">IF(ISNUMBER(CORREL(ETL_Rtn!$C32:$C91,ETL_Rtn!AJ32:AJ91)),CORREL(ETL_Rtn!$C32:$C91,ETL_Rtn!AJ32:AJ91),"")</f>
        <v>0.2451107606219172</v>
      </c>
      <c r="AQ81" s="84">
        <f ca="1">IF(ISNUMBER(CORREL(ETL_Rtn!$C32:$C91,ETL_Rtn!AK32:AK91)),CORREL(ETL_Rtn!$C32:$C91,ETL_Rtn!AK32:AK91),"")</f>
        <v>0.24637379844008669</v>
      </c>
      <c r="AR81" s="84">
        <f ca="1">IF(ISNUMBER(CORREL(ETL_Rtn!$C32:$C91,ETL_Rtn!AL32:AL91)),CORREL(ETL_Rtn!$C32:$C91,ETL_Rtn!AL32:AL91),"")</f>
        <v>-0.45713229221959339</v>
      </c>
      <c r="AS81" s="84">
        <f ca="1">IF(ISNUMBER(CORREL(ETL_Rtn!$C32:$C91,ETL_Rtn!AM32:AM91)),CORREL(ETL_Rtn!$C32:$C91,ETL_Rtn!AM32:AM91),"")</f>
        <v>0.47116293401063342</v>
      </c>
      <c r="AU81" s="84">
        <f ca="1">VLOOKUP($E81,ETL_Price!$B$5:$BA$187,Main!AU$51,0)</f>
        <v>87.38</v>
      </c>
      <c r="AV81" s="84">
        <f ca="1">VLOOKUP($E81,ETL_Price!$B$5:$BA$187,Main!AV$51,0)</f>
        <v>241.96170000000001</v>
      </c>
      <c r="AW81" s="84">
        <f ca="1">VLOOKUP($E81,ETL_Price!$B$5:$BA$187,Main!AW$51,0)</f>
        <v>228.48750000000001</v>
      </c>
      <c r="AX81" s="84">
        <f ca="1">VLOOKUP($E81,ETL_Price!$B$5:$BA$187,Main!AX$51,0)</f>
        <v>231.65729999999999</v>
      </c>
      <c r="AY81" s="84">
        <f ca="1">VLOOKUP($E81,ETL_Price!$B$5:$BA$187,Main!AY$51,0)</f>
        <v>117.3173</v>
      </c>
      <c r="AZ81" s="84">
        <f ca="1">VLOOKUP($E81,ETL_Price!$B$5:$BA$187,Main!AZ$51,0)</f>
        <v>218.76</v>
      </c>
      <c r="BA81" s="84">
        <f ca="1">VLOOKUP($E81,ETL_Price!$B$5:$BA$187,Main!BA$51,0)</f>
        <v>250.24</v>
      </c>
      <c r="BB81" s="84">
        <f ca="1">VLOOKUP($E81,ETL_Price!$B$5:$BA$187,Main!BB$51,0)</f>
        <v>206.09</v>
      </c>
      <c r="BC81" s="84">
        <f ca="1">VLOOKUP($E81,ETL_Price!$B$5:$BA$187,Main!BC$51,0)</f>
        <v>247.3</v>
      </c>
      <c r="BD81" s="84">
        <f ca="1">VLOOKUP($E81,ETL_Price!$B$5:$BA$187,Main!BD$51,0)</f>
        <v>63.46</v>
      </c>
      <c r="BE81" s="84">
        <f ca="1">VLOOKUP($E81,ETL_Price!$B$5:$BA$187,Main!BE$51,0)</f>
        <v>264.95999999999998</v>
      </c>
      <c r="BF81" s="84">
        <f ca="1">VLOOKUP($E81,ETL_Price!$B$5:$BA$187,Main!BF$51,0)</f>
        <v>126.16</v>
      </c>
      <c r="BG81" s="84">
        <f ca="1">VLOOKUP($E81,ETL_Price!$B$5:$BA$187,Main!BG$51,0)</f>
        <v>1340.57</v>
      </c>
      <c r="BH81" s="84">
        <f ca="1">VLOOKUP($E81,ETL_Price!$B$5:$BA$187,Main!BH$51,0)</f>
        <v>1647.79</v>
      </c>
      <c r="BI81" s="84">
        <f ca="1">VLOOKUP($E81,ETL_Price!$B$5:$BA$187,Main!BI$51,0)</f>
        <v>1565.47</v>
      </c>
      <c r="BJ81" s="84">
        <f ca="1">VLOOKUP($E81,ETL_Price!$B$5:$BA$187,Main!BJ$51,0)</f>
        <v>1041.79</v>
      </c>
      <c r="BK81" s="84">
        <f ca="1">VLOOKUP($E81,ETL_Price!$B$5:$BA$187,Main!BK$51,0)</f>
        <v>2392.7600000000002</v>
      </c>
      <c r="BL81" s="84">
        <f ca="1">VLOOKUP($E81,ETL_Price!$B$5:$BA$187,Main!BL$51,0)</f>
        <v>937.76</v>
      </c>
      <c r="BM81" s="84">
        <f ca="1">VLOOKUP($E81,ETL_Price!$B$5:$BA$187,Main!BM$51,0)</f>
        <v>709.98</v>
      </c>
      <c r="BN81" s="84">
        <f ca="1">VLOOKUP($E81,ETL_Price!$B$5:$BA$187,Main!BN$51,0)</f>
        <v>903.01</v>
      </c>
      <c r="BO81" s="84">
        <f ca="1">VLOOKUP($E81,ETL_Price!$B$5:$BA$187,Main!BO$51,0)</f>
        <v>955.4</v>
      </c>
      <c r="BP81" s="84">
        <f ca="1">VLOOKUP($E81,ETL_Price!$B$5:$BA$187,Main!BP$51,0)</f>
        <v>970.55</v>
      </c>
      <c r="BQ81" s="84">
        <f ca="1">VLOOKUP($E81,ETL_Price!$B$5:$BA$187,Main!BQ$51,0)</f>
        <v>1108.3</v>
      </c>
      <c r="BR81" s="84">
        <f ca="1">VLOOKUP($E81,ETL_Price!$B$5:$BA$187,Main!BR$51,0)</f>
        <v>1097.04</v>
      </c>
      <c r="BS81" s="84">
        <f ca="1">VLOOKUP($E81,ETL_Price!$B$5:$BA$187,Main!BS$51,0)</f>
        <v>933.44</v>
      </c>
      <c r="BT81" s="84">
        <f ca="1">VLOOKUP($E81,ETL_Price!$B$5:$BA$187,Main!BT$51,0)</f>
        <v>15.6</v>
      </c>
      <c r="BU81" s="84">
        <f ca="1">VLOOKUP($E81,ETL_Price!$B$5:$BA$187,Main!BU$51,0)</f>
        <v>22.31</v>
      </c>
      <c r="BV81" s="84">
        <f ca="1">VLOOKUP($E81,ETL_Price!$B$5:$BA$187,Main!BV$51,0)</f>
        <v>1241.7</v>
      </c>
      <c r="BW81" s="84">
        <f ca="1">VLOOKUP($E81,ETL_Price!$B$5:$BA$187,Main!BW$51,0)</f>
        <v>15.744</v>
      </c>
      <c r="BX81" s="84">
        <f ca="1">VLOOKUP($E81,ETL_Price!$B$5:$BA$187,Main!BX$51,0)</f>
        <v>73.94</v>
      </c>
      <c r="BY81" s="84">
        <f ca="1">VLOOKUP($E81,ETL_Price!$B$5:$BA$187,Main!BY$51,0)</f>
        <v>2.8711000000000002</v>
      </c>
      <c r="BZ81" s="84">
        <f ca="1">VLOOKUP($E81,ETL_Price!$B$5:$BA$187,Main!BZ$51,0)</f>
        <v>2.0857000000000001</v>
      </c>
      <c r="CA81" s="84">
        <f ca="1">VLOOKUP($E81,ETL_Price!$B$5:$BA$187,Main!CA$51,0)</f>
        <v>2.1423000000000001</v>
      </c>
      <c r="CB81" s="84">
        <f ca="1">VLOOKUP($E81,ETL_Price!$B$5:$BA$187,Main!CB$51,0)</f>
        <v>6.6876999999999995</v>
      </c>
      <c r="CC81" s="84">
        <f ca="1">VLOOKUP($E81,ETL_Price!$B$5:$BA$187,Main!CC$51,0)</f>
        <v>106.8</v>
      </c>
    </row>
    <row r="82" spans="1:81">
      <c r="C82" s="84">
        <f>MATCH(E82,Cayman!$B$5:$B$187,0)-1</f>
        <v>41</v>
      </c>
      <c r="E82" s="115">
        <f>IF(ISNUMBER(Equities!$C34),Equities!B34,"")</f>
        <v>43280</v>
      </c>
      <c r="F82" s="128">
        <f ca="1">IF(ISNUMBER(OFFSET(INDIRECT($F$50),Main!$C82,1)),OFFSET(INDIRECT($F$50),Main!$C82,1)/100,"")</f>
        <v>0.19438800000000001</v>
      </c>
      <c r="G82" s="128">
        <f ca="1">IF(ISNUMBER(VLOOKUP(E82,Cayman!$G$6:$H$136,2,0)),VLOOKUP(E82,Cayman!$G$6:$H$136,2,0)/100,"")</f>
        <v>0.18179999999999999</v>
      </c>
      <c r="H82" s="116" t="str">
        <f>IF(ISNUMBER(VLOOKUP($E82,ETL_Price!$B$5:$CU$187,H$50,0)),VLOOKUP($E82,ETL_Price!$B$5:$CU$187,H$50,0)/100,"")</f>
        <v/>
      </c>
      <c r="I82" s="116" t="str">
        <f>IF(ISNUMBER(VLOOKUP($E82,ETL_Price!$B$5:$CU$187,I$50,0)),VLOOKUP($E82,ETL_Price!$B$5:$CU$187,I$50,0)/100,"")</f>
        <v/>
      </c>
      <c r="K82" s="84">
        <f ca="1">IF(ISNUMBER(CORREL(ETL_Rtn!$C33:$C92,ETL_Rtn!E33:E92)),CORREL(ETL_Rtn!$C33:$C92,ETL_Rtn!E33:E92),"")</f>
        <v>0.9519421659582632</v>
      </c>
      <c r="L82" s="84">
        <f ca="1">IF(ISNUMBER(CORREL(ETL_Rtn!$C33:$C92,ETL_Rtn!F33:F92)),CORREL(ETL_Rtn!$C33:$C92,ETL_Rtn!F33:F92),"")</f>
        <v>0.35493761815539526</v>
      </c>
      <c r="M82" s="84">
        <f ca="1">IF(ISNUMBER(CORREL(ETL_Rtn!$C33:$C92,ETL_Rtn!G33:G92)),CORREL(ETL_Rtn!$C33:$C92,ETL_Rtn!G33:G92),"")</f>
        <v>0.24707122839323445</v>
      </c>
      <c r="N82" s="84">
        <f ca="1">IF(ISNUMBER(CORREL(ETL_Rtn!$C33:$C92,ETL_Rtn!H33:H92)),CORREL(ETL_Rtn!$C33:$C92,ETL_Rtn!H33:H92),"")</f>
        <v>0.16870815123581354</v>
      </c>
      <c r="O82" s="84">
        <f ca="1">IF(ISNUMBER(CORREL(ETL_Rtn!$C33:$C92,ETL_Rtn!I33:I92)),CORREL(ETL_Rtn!$C33:$C92,ETL_Rtn!I33:I92),"")</f>
        <v>0.45954089385927527</v>
      </c>
      <c r="P82" s="84">
        <f ca="1">IF(ISNUMBER(CORREL(ETL_Rtn!$C33:$C92,ETL_Rtn!J33:J92)),CORREL(ETL_Rtn!$C33:$C92,ETL_Rtn!J33:J92),"")</f>
        <v>4.0523141016944333E-2</v>
      </c>
      <c r="Q82" s="84">
        <f ca="1">IF(ISNUMBER(CORREL(ETL_Rtn!$C33:$C92,ETL_Rtn!K33:K92)),CORREL(ETL_Rtn!$C33:$C92,ETL_Rtn!K33:K92),"")</f>
        <v>0.42880791363954324</v>
      </c>
      <c r="R82" s="84">
        <f ca="1">IF(ISNUMBER(CORREL(ETL_Rtn!$C33:$C92,ETL_Rtn!L33:L92)),CORREL(ETL_Rtn!$C33:$C92,ETL_Rtn!L33:L92),"")</f>
        <v>0.31955792764680163</v>
      </c>
      <c r="S82" s="84">
        <f ca="1">IF(ISNUMBER(CORREL(ETL_Rtn!$C33:$C92,ETL_Rtn!M33:M92)),CORREL(ETL_Rtn!$C33:$C92,ETL_Rtn!M33:M92),"")</f>
        <v>0.47555165117126275</v>
      </c>
      <c r="T82" s="84">
        <f ca="1">IF(ISNUMBER(CORREL(ETL_Rtn!$C33:$C92,ETL_Rtn!N33:N92)),CORREL(ETL_Rtn!$C33:$C92,ETL_Rtn!N33:N92),"")</f>
        <v>0.15403047841056722</v>
      </c>
      <c r="U82" s="84">
        <f ca="1">IF(ISNUMBER(CORREL(ETL_Rtn!$C33:$C92,ETL_Rtn!O33:O92)),CORREL(ETL_Rtn!$C33:$C92,ETL_Rtn!O33:O92),"")</f>
        <v>0.45539671174147422</v>
      </c>
      <c r="V82" s="84">
        <f ca="1">IF(ISNUMBER(CORREL(ETL_Rtn!$C33:$C92,ETL_Rtn!P33:P92)),CORREL(ETL_Rtn!$C33:$C92,ETL_Rtn!P33:P92),"")</f>
        <v>-0.18656343996845132</v>
      </c>
      <c r="W82" s="84">
        <f ca="1">IF(ISNUMBER(CORREL(ETL_Rtn!$C33:$C92,ETL_Rtn!Q33:Q92)),CORREL(ETL_Rtn!$C33:$C92,ETL_Rtn!Q33:Q92),"")</f>
        <v>0.83446519360321902</v>
      </c>
      <c r="X82" s="84">
        <f ca="1">IF(ISNUMBER(CORREL(ETL_Rtn!$C33:$C92,ETL_Rtn!R33:R92)),CORREL(ETL_Rtn!$C33:$C92,ETL_Rtn!R33:R92),"")</f>
        <v>0.87665304722180348</v>
      </c>
      <c r="Y82" s="84">
        <f ca="1">IF(ISNUMBER(CORREL(ETL_Rtn!$C33:$C92,ETL_Rtn!S33:S92)),CORREL(ETL_Rtn!$C33:$C92,ETL_Rtn!S33:S92),"")</f>
        <v>0.94086293269076049</v>
      </c>
      <c r="Z82" s="84">
        <f ca="1">IF(ISNUMBER(CORREL(ETL_Rtn!$C33:$C92,ETL_Rtn!T33:T92)),CORREL(ETL_Rtn!$C33:$C92,ETL_Rtn!T33:T92),"")</f>
        <v>0.1396279967460044</v>
      </c>
      <c r="AA82" s="84">
        <f ca="1">IF(ISNUMBER(CORREL(ETL_Rtn!$C33:$C92,ETL_Rtn!U33:U92)),CORREL(ETL_Rtn!$C33:$C92,ETL_Rtn!U33:U92),"")</f>
        <v>-0.11622317052980807</v>
      </c>
      <c r="AB82" s="84">
        <f ca="1">IF(ISNUMBER(CORREL(ETL_Rtn!$C33:$C92,ETL_Rtn!V33:V92)),CORREL(ETL_Rtn!$C33:$C92,ETL_Rtn!V33:V92),"")</f>
        <v>-0.21877975067841013</v>
      </c>
      <c r="AC82" s="84">
        <f ca="1">IF(ISNUMBER(CORREL(ETL_Rtn!$C33:$C92,ETL_Rtn!W33:W92)),CORREL(ETL_Rtn!$C33:$C92,ETL_Rtn!W33:W92),"")</f>
        <v>9.8481959721164108E-2</v>
      </c>
      <c r="AD82" s="84">
        <f ca="1">IF(ISNUMBER(CORREL(ETL_Rtn!$C33:$C92,ETL_Rtn!X33:X92)),CORREL(ETL_Rtn!$C33:$C92,ETL_Rtn!X33:X92),"")</f>
        <v>0.21889111182796131</v>
      </c>
      <c r="AE82" s="84">
        <f ca="1">IF(ISNUMBER(CORREL(ETL_Rtn!$C33:$C92,ETL_Rtn!Y33:Y92)),CORREL(ETL_Rtn!$C33:$C92,ETL_Rtn!Y33:Y92),"")</f>
        <v>-0.17033814757199911</v>
      </c>
      <c r="AF82" s="84">
        <f ca="1">IF(ISNUMBER(CORREL(ETL_Rtn!$C33:$C92,ETL_Rtn!Z33:Z92)),CORREL(ETL_Rtn!$C33:$C92,ETL_Rtn!Z33:Z92),"")</f>
        <v>-6.5924742847602968E-2</v>
      </c>
      <c r="AG82" s="84">
        <f ca="1">IF(ISNUMBER(CORREL(ETL_Rtn!$C33:$C92,ETL_Rtn!AA33:AA92)),CORREL(ETL_Rtn!$C33:$C92,ETL_Rtn!AA33:AA92),"")</f>
        <v>-0.35063209022509223</v>
      </c>
      <c r="AH82" s="84">
        <f ca="1">IF(ISNUMBER(CORREL(ETL_Rtn!$C33:$C92,ETL_Rtn!AB33:AB92)),CORREL(ETL_Rtn!$C33:$C92,ETL_Rtn!AB33:AB92),"")</f>
        <v>0.24085859441575214</v>
      </c>
      <c r="AI82" s="84">
        <f ca="1">IF(ISNUMBER(CORREL(ETL_Rtn!$C33:$C92,ETL_Rtn!AC33:AC92)),CORREL(ETL_Rtn!$C33:$C92,ETL_Rtn!AC33:AC92),"")</f>
        <v>0.24057026608702298</v>
      </c>
      <c r="AJ82" s="84">
        <f ca="1">IF(ISNUMBER(CORREL(ETL_Rtn!$C33:$C92,ETL_Rtn!AD33:AD92)),CORREL(ETL_Rtn!$C33:$C92,ETL_Rtn!AD33:AD92),"")</f>
        <v>-0.31440226553757455</v>
      </c>
      <c r="AK82" s="84">
        <f ca="1">IF(ISNUMBER(CORREL(ETL_Rtn!$C33:$C92,ETL_Rtn!AE33:AE92)),CORREL(ETL_Rtn!$C33:$C92,ETL_Rtn!AE33:AE92),"")</f>
        <v>-0.39816917632088139</v>
      </c>
      <c r="AL82" s="84">
        <f ca="1">IF(ISNUMBER(CORREL(ETL_Rtn!$C33:$C92,ETL_Rtn!AF33:AF92)),CORREL(ETL_Rtn!$C33:$C92,ETL_Rtn!AF33:AF92),"")</f>
        <v>0.2588296647736158</v>
      </c>
      <c r="AM82" s="84">
        <f ca="1">IF(ISNUMBER(CORREL(ETL_Rtn!$C33:$C92,ETL_Rtn!AG33:AG92)),CORREL(ETL_Rtn!$C33:$C92,ETL_Rtn!AG33:AG92),"")</f>
        <v>0.24762736570390839</v>
      </c>
      <c r="AN82" s="84">
        <f ca="1">IF(ISNUMBER(CORREL(ETL_Rtn!$C33:$C92,ETL_Rtn!AH33:AH92)),CORREL(ETL_Rtn!$C33:$C92,ETL_Rtn!AH33:AH92),"")</f>
        <v>7.1932141403519362E-2</v>
      </c>
      <c r="AO82" s="84">
        <f ca="1">IF(ISNUMBER(CORREL(ETL_Rtn!$C33:$C92,ETL_Rtn!AI33:AI92)),CORREL(ETL_Rtn!$C33:$C92,ETL_Rtn!AI33:AI92),"")</f>
        <v>0.24306341796702408</v>
      </c>
      <c r="AP82" s="84">
        <f ca="1">IF(ISNUMBER(CORREL(ETL_Rtn!$C33:$C92,ETL_Rtn!AJ33:AJ92)),CORREL(ETL_Rtn!$C33:$C92,ETL_Rtn!AJ33:AJ92),"")</f>
        <v>0.24305450662279304</v>
      </c>
      <c r="AQ82" s="84">
        <f ca="1">IF(ISNUMBER(CORREL(ETL_Rtn!$C33:$C92,ETL_Rtn!AK33:AK92)),CORREL(ETL_Rtn!$C33:$C92,ETL_Rtn!AK33:AK92),"")</f>
        <v>0.25326821012137324</v>
      </c>
      <c r="AR82" s="84">
        <f ca="1">IF(ISNUMBER(CORREL(ETL_Rtn!$C33:$C92,ETL_Rtn!AL33:AL92)),CORREL(ETL_Rtn!$C33:$C92,ETL_Rtn!AL33:AL92),"")</f>
        <v>-0.47502795655461749</v>
      </c>
      <c r="AS82" s="84">
        <f ca="1">IF(ISNUMBER(CORREL(ETL_Rtn!$C33:$C92,ETL_Rtn!AM33:AM92)),CORREL(ETL_Rtn!$C33:$C92,ETL_Rtn!AM33:AM92),"")</f>
        <v>0.47789235523767798</v>
      </c>
      <c r="AU82" s="84">
        <f ca="1">VLOOKUP($E82,ETL_Price!$B$5:$BA$187,Main!AU$51,0)</f>
        <v>87.35</v>
      </c>
      <c r="AV82" s="84">
        <f ca="1">VLOOKUP($E82,ETL_Price!$B$5:$BA$187,Main!AV$51,0)</f>
        <v>240.29310000000001</v>
      </c>
      <c r="AW82" s="84">
        <f ca="1">VLOOKUP($E82,ETL_Price!$B$5:$BA$187,Main!AW$51,0)</f>
        <v>228.94380000000001</v>
      </c>
      <c r="AX82" s="84">
        <f ca="1">VLOOKUP($E82,ETL_Price!$B$5:$BA$187,Main!AX$51,0)</f>
        <v>234.9624</v>
      </c>
      <c r="AY82" s="84">
        <f ca="1">VLOOKUP($E82,ETL_Price!$B$5:$BA$187,Main!AY$51,0)</f>
        <v>117.6482</v>
      </c>
      <c r="AZ82" s="84">
        <f ca="1">VLOOKUP($E82,ETL_Price!$B$5:$BA$187,Main!AZ$51,0)</f>
        <v>220.64259999999999</v>
      </c>
      <c r="BA82" s="84">
        <f ca="1">VLOOKUP($E82,ETL_Price!$B$5:$BA$187,Main!BA$51,0)</f>
        <v>251.6</v>
      </c>
      <c r="BB82" s="84">
        <f ca="1">VLOOKUP($E82,ETL_Price!$B$5:$BA$187,Main!BB$51,0)</f>
        <v>207.29</v>
      </c>
      <c r="BC82" s="84">
        <f ca="1">VLOOKUP($E82,ETL_Price!$B$5:$BA$187,Main!BC$51,0)</f>
        <v>249.17</v>
      </c>
      <c r="BD82" s="84">
        <f ca="1">VLOOKUP($E82,ETL_Price!$B$5:$BA$187,Main!BD$51,0)</f>
        <v>63.74</v>
      </c>
      <c r="BE82" s="84">
        <f ca="1">VLOOKUP($E82,ETL_Price!$B$5:$BA$187,Main!BE$51,0)</f>
        <v>268.37</v>
      </c>
      <c r="BF82" s="84">
        <f ca="1">VLOOKUP($E82,ETL_Price!$B$5:$BA$187,Main!BF$51,0)</f>
        <v>125.86</v>
      </c>
      <c r="BG82" s="84">
        <f ca="1">VLOOKUP($E82,ETL_Price!$B$5:$BA$187,Main!BG$51,0)</f>
        <v>1340.86</v>
      </c>
      <c r="BH82" s="84">
        <f ca="1">VLOOKUP($E82,ETL_Price!$B$5:$BA$187,Main!BH$51,0)</f>
        <v>1650.82</v>
      </c>
      <c r="BI82" s="84">
        <f ca="1">VLOOKUP($E82,ETL_Price!$B$5:$BA$187,Main!BI$51,0)</f>
        <v>1564.55</v>
      </c>
      <c r="BJ82" s="84">
        <f ca="1">VLOOKUP($E82,ETL_Price!$B$5:$BA$187,Main!BJ$51,0)</f>
        <v>1039.53</v>
      </c>
      <c r="BK82" s="84">
        <f ca="1">VLOOKUP($E82,ETL_Price!$B$5:$BA$187,Main!BK$51,0)</f>
        <v>2389.96</v>
      </c>
      <c r="BL82" s="84">
        <f ca="1">VLOOKUP($E82,ETL_Price!$B$5:$BA$187,Main!BL$51,0)</f>
        <v>938.83</v>
      </c>
      <c r="BM82" s="84">
        <f ca="1">VLOOKUP($E82,ETL_Price!$B$5:$BA$187,Main!BM$51,0)</f>
        <v>710.32</v>
      </c>
      <c r="BN82" s="84">
        <f ca="1">VLOOKUP($E82,ETL_Price!$B$5:$BA$187,Main!BN$51,0)</f>
        <v>903.77</v>
      </c>
      <c r="BO82" s="84">
        <f ca="1">VLOOKUP($E82,ETL_Price!$B$5:$BA$187,Main!BO$51,0)</f>
        <v>954.49</v>
      </c>
      <c r="BP82" s="84">
        <f ca="1">VLOOKUP($E82,ETL_Price!$B$5:$BA$187,Main!BP$51,0)</f>
        <v>971.41</v>
      </c>
      <c r="BQ82" s="84">
        <f ca="1">VLOOKUP($E82,ETL_Price!$B$5:$BA$187,Main!BQ$51,0)</f>
        <v>1109.52</v>
      </c>
      <c r="BR82" s="84">
        <f ca="1">VLOOKUP($E82,ETL_Price!$B$5:$BA$187,Main!BR$51,0)</f>
        <v>1096.44</v>
      </c>
      <c r="BS82" s="84">
        <f ca="1">VLOOKUP($E82,ETL_Price!$B$5:$BA$187,Main!BS$51,0)</f>
        <v>933.35</v>
      </c>
      <c r="BT82" s="84">
        <f ca="1">VLOOKUP($E82,ETL_Price!$B$5:$BA$187,Main!BT$51,0)</f>
        <v>16.09</v>
      </c>
      <c r="BU82" s="84">
        <f ca="1">VLOOKUP($E82,ETL_Price!$B$5:$BA$187,Main!BU$51,0)</f>
        <v>20.77</v>
      </c>
      <c r="BV82" s="84">
        <f ca="1">VLOOKUP($E82,ETL_Price!$B$5:$BA$187,Main!BV$51,0)</f>
        <v>1254.5</v>
      </c>
      <c r="BW82" s="84">
        <f ca="1">VLOOKUP($E82,ETL_Price!$B$5:$BA$187,Main!BW$51,0)</f>
        <v>16.103999999999999</v>
      </c>
      <c r="BX82" s="84">
        <f ca="1">VLOOKUP($E82,ETL_Price!$B$5:$BA$187,Main!BX$51,0)</f>
        <v>74.150000000000006</v>
      </c>
      <c r="BY82" s="84">
        <f ca="1">VLOOKUP($E82,ETL_Price!$B$5:$BA$187,Main!BY$51,0)</f>
        <v>2.8601000000000001</v>
      </c>
      <c r="BZ82" s="84">
        <f ca="1">VLOOKUP($E82,ETL_Price!$B$5:$BA$187,Main!BZ$51,0)</f>
        <v>2.0792000000000002</v>
      </c>
      <c r="CA82" s="84">
        <f ca="1">VLOOKUP($E82,ETL_Price!$B$5:$BA$187,Main!CA$51,0)</f>
        <v>2.1284999999999998</v>
      </c>
      <c r="CB82" s="84">
        <f ca="1">VLOOKUP($E82,ETL_Price!$B$5:$BA$187,Main!CB$51,0)</f>
        <v>6.6356999999999999</v>
      </c>
      <c r="CC82" s="84">
        <f ca="1">VLOOKUP($E82,ETL_Price!$B$5:$BA$187,Main!CC$51,0)</f>
        <v>107.11</v>
      </c>
    </row>
    <row r="83" spans="1:81">
      <c r="C83" s="84">
        <f>MATCH(E83,Cayman!$B$5:$B$187,0)-1</f>
        <v>42</v>
      </c>
      <c r="E83" s="115">
        <f>IF(ISNUMBER(Equities!$C35),Equities!B35,"")</f>
        <v>43279</v>
      </c>
      <c r="F83" s="128">
        <f ca="1">IF(ISNUMBER(OFFSET(INDIRECT($F$50),Main!$C83,1)),OFFSET(INDIRECT($F$50),Main!$C83,1)/100,"")</f>
        <v>0.19281899999999999</v>
      </c>
      <c r="G83" s="128">
        <f ca="1">IF(ISNUMBER(VLOOKUP(E83,Cayman!$G$6:$H$136,2,0)),VLOOKUP(E83,Cayman!$G$6:$H$136,2,0)/100,"")</f>
        <v>0.18059999999999998</v>
      </c>
      <c r="H83" s="116" t="str">
        <f>IF(ISNUMBER(VLOOKUP($E83,ETL_Price!$B$5:$CU$187,H$50,0)),VLOOKUP($E83,ETL_Price!$B$5:$CU$187,H$50,0)/100,"")</f>
        <v/>
      </c>
      <c r="I83" s="116" t="str">
        <f>IF(ISNUMBER(VLOOKUP($E83,ETL_Price!$B$5:$CU$187,I$50,0)),VLOOKUP($E83,ETL_Price!$B$5:$CU$187,I$50,0)/100,"")</f>
        <v/>
      </c>
      <c r="K83" s="84">
        <f ca="1">IF(ISNUMBER(CORREL(ETL_Rtn!$C34:$C93,ETL_Rtn!E34:E93)),CORREL(ETL_Rtn!$C34:$C93,ETL_Rtn!E34:E93),"")</f>
        <v>0.94852703147797979</v>
      </c>
      <c r="L83" s="84">
        <f ca="1">IF(ISNUMBER(CORREL(ETL_Rtn!$C34:$C93,ETL_Rtn!F34:F93)),CORREL(ETL_Rtn!$C34:$C93,ETL_Rtn!F34:F93),"")</f>
        <v>0.3347390367339671</v>
      </c>
      <c r="M83" s="84">
        <f ca="1">IF(ISNUMBER(CORREL(ETL_Rtn!$C34:$C93,ETL_Rtn!G34:G93)),CORREL(ETL_Rtn!$C34:$C93,ETL_Rtn!G34:G93),"")</f>
        <v>0.20463351335355037</v>
      </c>
      <c r="N83" s="84">
        <f ca="1">IF(ISNUMBER(CORREL(ETL_Rtn!$C34:$C93,ETL_Rtn!H34:H93)),CORREL(ETL_Rtn!$C34:$C93,ETL_Rtn!H34:H93),"")</f>
        <v>0.1490976597991408</v>
      </c>
      <c r="O83" s="84">
        <f ca="1">IF(ISNUMBER(CORREL(ETL_Rtn!$C34:$C93,ETL_Rtn!I34:I93)),CORREL(ETL_Rtn!$C34:$C93,ETL_Rtn!I34:I93),"")</f>
        <v>0.43049920006116554</v>
      </c>
      <c r="P83" s="84">
        <f ca="1">IF(ISNUMBER(CORREL(ETL_Rtn!$C34:$C93,ETL_Rtn!J34:J93)),CORREL(ETL_Rtn!$C34:$C93,ETL_Rtn!J34:J93),"")</f>
        <v>1.6668229282176584E-2</v>
      </c>
      <c r="Q83" s="84">
        <f ca="1">IF(ISNUMBER(CORREL(ETL_Rtn!$C34:$C93,ETL_Rtn!K34:K93)),CORREL(ETL_Rtn!$C34:$C93,ETL_Rtn!K34:K93),"")</f>
        <v>0.39577329343012146</v>
      </c>
      <c r="R83" s="84">
        <f ca="1">IF(ISNUMBER(CORREL(ETL_Rtn!$C34:$C93,ETL_Rtn!L34:L93)),CORREL(ETL_Rtn!$C34:$C93,ETL_Rtn!L34:L93),"")</f>
        <v>0.31257904703923445</v>
      </c>
      <c r="S83" s="84">
        <f ca="1">IF(ISNUMBER(CORREL(ETL_Rtn!$C34:$C93,ETL_Rtn!M34:M93)),CORREL(ETL_Rtn!$C34:$C93,ETL_Rtn!M34:M93),"")</f>
        <v>0.42889361611162041</v>
      </c>
      <c r="T83" s="84">
        <f ca="1">IF(ISNUMBER(CORREL(ETL_Rtn!$C34:$C93,ETL_Rtn!N34:N93)),CORREL(ETL_Rtn!$C34:$C93,ETL_Rtn!N34:N93),"")</f>
        <v>0.15656290288698024</v>
      </c>
      <c r="U83" s="84">
        <f ca="1">IF(ISNUMBER(CORREL(ETL_Rtn!$C34:$C93,ETL_Rtn!O34:O93)),CORREL(ETL_Rtn!$C34:$C93,ETL_Rtn!O34:O93),"")</f>
        <v>0.41749880942148065</v>
      </c>
      <c r="V83" s="84">
        <f ca="1">IF(ISNUMBER(CORREL(ETL_Rtn!$C34:$C93,ETL_Rtn!P34:P93)),CORREL(ETL_Rtn!$C34:$C93,ETL_Rtn!P34:P93),"")</f>
        <v>-0.21018988428598881</v>
      </c>
      <c r="W83" s="84">
        <f ca="1">IF(ISNUMBER(CORREL(ETL_Rtn!$C34:$C93,ETL_Rtn!Q34:Q93)),CORREL(ETL_Rtn!$C34:$C93,ETL_Rtn!Q34:Q93),"")</f>
        <v>0.82053816474610675</v>
      </c>
      <c r="X83" s="84">
        <f ca="1">IF(ISNUMBER(CORREL(ETL_Rtn!$C34:$C93,ETL_Rtn!R34:R93)),CORREL(ETL_Rtn!$C34:$C93,ETL_Rtn!R34:R93),"")</f>
        <v>0.87686406049762855</v>
      </c>
      <c r="Y83" s="84">
        <f ca="1">IF(ISNUMBER(CORREL(ETL_Rtn!$C34:$C93,ETL_Rtn!S34:S93)),CORREL(ETL_Rtn!$C34:$C93,ETL_Rtn!S34:S93),"")</f>
        <v>0.93706244104019876</v>
      </c>
      <c r="Z83" s="84">
        <f ca="1">IF(ISNUMBER(CORREL(ETL_Rtn!$C34:$C93,ETL_Rtn!T34:T93)),CORREL(ETL_Rtn!$C34:$C93,ETL_Rtn!T34:T93),"")</f>
        <v>0.16275847688669812</v>
      </c>
      <c r="AA83" s="84">
        <f ca="1">IF(ISNUMBER(CORREL(ETL_Rtn!$C34:$C93,ETL_Rtn!U34:U93)),CORREL(ETL_Rtn!$C34:$C93,ETL_Rtn!U34:U93),"")</f>
        <v>-9.7977506487104349E-2</v>
      </c>
      <c r="AB83" s="84">
        <f ca="1">IF(ISNUMBER(CORREL(ETL_Rtn!$C34:$C93,ETL_Rtn!V34:V93)),CORREL(ETL_Rtn!$C34:$C93,ETL_Rtn!V34:V93),"")</f>
        <v>-0.17468321296910236</v>
      </c>
      <c r="AC83" s="84">
        <f ca="1">IF(ISNUMBER(CORREL(ETL_Rtn!$C34:$C93,ETL_Rtn!W34:W93)),CORREL(ETL_Rtn!$C34:$C93,ETL_Rtn!W34:W93),"")</f>
        <v>7.9806201584791264E-2</v>
      </c>
      <c r="AD83" s="84">
        <f ca="1">IF(ISNUMBER(CORREL(ETL_Rtn!$C34:$C93,ETL_Rtn!X34:X93)),CORREL(ETL_Rtn!$C34:$C93,ETL_Rtn!X34:X93),"")</f>
        <v>0.27586251942137657</v>
      </c>
      <c r="AE83" s="84">
        <f ca="1">IF(ISNUMBER(CORREL(ETL_Rtn!$C34:$C93,ETL_Rtn!Y34:Y93)),CORREL(ETL_Rtn!$C34:$C93,ETL_Rtn!Y34:Y93),"")</f>
        <v>-0.15150052797900432</v>
      </c>
      <c r="AF83" s="84">
        <f ca="1">IF(ISNUMBER(CORREL(ETL_Rtn!$C34:$C93,ETL_Rtn!Z34:Z93)),CORREL(ETL_Rtn!$C34:$C93,ETL_Rtn!Z34:Z93),"")</f>
        <v>-5.5555741508504307E-2</v>
      </c>
      <c r="AG83" s="84">
        <f ca="1">IF(ISNUMBER(CORREL(ETL_Rtn!$C34:$C93,ETL_Rtn!AA34:AA93)),CORREL(ETL_Rtn!$C34:$C93,ETL_Rtn!AA34:AA93),"")</f>
        <v>-0.35695501366032328</v>
      </c>
      <c r="AH83" s="84">
        <f ca="1">IF(ISNUMBER(CORREL(ETL_Rtn!$C34:$C93,ETL_Rtn!AB34:AB93)),CORREL(ETL_Rtn!$C34:$C93,ETL_Rtn!AB34:AB93),"")</f>
        <v>0.24575169471502079</v>
      </c>
      <c r="AI83" s="84">
        <f ca="1">IF(ISNUMBER(CORREL(ETL_Rtn!$C34:$C93,ETL_Rtn!AC34:AC93)),CORREL(ETL_Rtn!$C34:$C93,ETL_Rtn!AC34:AC93),"")</f>
        <v>0.17942458286934057</v>
      </c>
      <c r="AJ83" s="84">
        <f ca="1">IF(ISNUMBER(CORREL(ETL_Rtn!$C34:$C93,ETL_Rtn!AD34:AD93)),CORREL(ETL_Rtn!$C34:$C93,ETL_Rtn!AD34:AD93),"")</f>
        <v>-0.29252191824497425</v>
      </c>
      <c r="AK83" s="84">
        <f ca="1">IF(ISNUMBER(CORREL(ETL_Rtn!$C34:$C93,ETL_Rtn!AE34:AE93)),CORREL(ETL_Rtn!$C34:$C93,ETL_Rtn!AE34:AE93),"")</f>
        <v>-0.38779925763497686</v>
      </c>
      <c r="AL83" s="84">
        <f ca="1">IF(ISNUMBER(CORREL(ETL_Rtn!$C34:$C93,ETL_Rtn!AF34:AF93)),CORREL(ETL_Rtn!$C34:$C93,ETL_Rtn!AF34:AF93),"")</f>
        <v>0.24835764434602908</v>
      </c>
      <c r="AM83" s="84">
        <f ca="1">IF(ISNUMBER(CORREL(ETL_Rtn!$C34:$C93,ETL_Rtn!AG34:AG93)),CORREL(ETL_Rtn!$C34:$C93,ETL_Rtn!AG34:AG93),"")</f>
        <v>0.22948420757481924</v>
      </c>
      <c r="AN83" s="84">
        <f ca="1">IF(ISNUMBER(CORREL(ETL_Rtn!$C34:$C93,ETL_Rtn!AH34:AH93)),CORREL(ETL_Rtn!$C34:$C93,ETL_Rtn!AH34:AH93),"")</f>
        <v>5.4055191808162519E-2</v>
      </c>
      <c r="AO83" s="84">
        <f ca="1">IF(ISNUMBER(CORREL(ETL_Rtn!$C34:$C93,ETL_Rtn!AI34:AI93)),CORREL(ETL_Rtn!$C34:$C93,ETL_Rtn!AI34:AI93),"")</f>
        <v>0.21932478900873897</v>
      </c>
      <c r="AP83" s="84">
        <f ca="1">IF(ISNUMBER(CORREL(ETL_Rtn!$C34:$C93,ETL_Rtn!AJ34:AJ93)),CORREL(ETL_Rtn!$C34:$C93,ETL_Rtn!AJ34:AJ93),"")</f>
        <v>0.21276525681733205</v>
      </c>
      <c r="AQ83" s="84">
        <f ca="1">IF(ISNUMBER(CORREL(ETL_Rtn!$C34:$C93,ETL_Rtn!AK34:AK93)),CORREL(ETL_Rtn!$C34:$C93,ETL_Rtn!AK34:AK93),"")</f>
        <v>0.22496021561043406</v>
      </c>
      <c r="AR83" s="84">
        <f ca="1">IF(ISNUMBER(CORREL(ETL_Rtn!$C34:$C93,ETL_Rtn!AL34:AL93)),CORREL(ETL_Rtn!$C34:$C93,ETL_Rtn!AL34:AL93),"")</f>
        <v>-0.47266283337754134</v>
      </c>
      <c r="AS83" s="84">
        <f ca="1">IF(ISNUMBER(CORREL(ETL_Rtn!$C34:$C93,ETL_Rtn!AM34:AM93)),CORREL(ETL_Rtn!$C34:$C93,ETL_Rtn!AM34:AM93),"")</f>
        <v>0.45734538655296231</v>
      </c>
      <c r="AU83" s="84">
        <f ca="1">VLOOKUP($E83,ETL_Price!$B$5:$BA$187,Main!AU$51,0)</f>
        <v>85.52</v>
      </c>
      <c r="AV83" s="84">
        <f ca="1">VLOOKUP($E83,ETL_Price!$B$5:$BA$187,Main!AV$51,0)</f>
        <v>239.85480000000001</v>
      </c>
      <c r="AW83" s="84">
        <f ca="1">VLOOKUP($E83,ETL_Price!$B$5:$BA$187,Main!AW$51,0)</f>
        <v>227.54169999999999</v>
      </c>
      <c r="AX83" s="84">
        <f ca="1">VLOOKUP($E83,ETL_Price!$B$5:$BA$187,Main!AX$51,0)</f>
        <v>233.08510000000001</v>
      </c>
      <c r="AY83" s="84">
        <f ca="1">VLOOKUP($E83,ETL_Price!$B$5:$BA$187,Main!AY$51,0)</f>
        <v>117.1018</v>
      </c>
      <c r="AZ83" s="84">
        <f ca="1">VLOOKUP($E83,ETL_Price!$B$5:$BA$187,Main!AZ$51,0)</f>
        <v>219.83320000000001</v>
      </c>
      <c r="BA83" s="84">
        <f ca="1">VLOOKUP($E83,ETL_Price!$B$5:$BA$187,Main!BA$51,0)</f>
        <v>250.64</v>
      </c>
      <c r="BB83" s="84">
        <f ca="1">VLOOKUP($E83,ETL_Price!$B$5:$BA$187,Main!BB$51,0)</f>
        <v>206.82</v>
      </c>
      <c r="BC83" s="84">
        <f ca="1">VLOOKUP($E83,ETL_Price!$B$5:$BA$187,Main!BC$51,0)</f>
        <v>247.45</v>
      </c>
      <c r="BD83" s="84">
        <f ca="1">VLOOKUP($E83,ETL_Price!$B$5:$BA$187,Main!BD$51,0)</f>
        <v>63.78</v>
      </c>
      <c r="BE83" s="84">
        <f ca="1">VLOOKUP($E83,ETL_Price!$B$5:$BA$187,Main!BE$51,0)</f>
        <v>265.45999999999998</v>
      </c>
      <c r="BF83" s="84">
        <f ca="1">VLOOKUP($E83,ETL_Price!$B$5:$BA$187,Main!BF$51,0)</f>
        <v>125.5</v>
      </c>
      <c r="BG83" s="84">
        <f ca="1">VLOOKUP($E83,ETL_Price!$B$5:$BA$187,Main!BG$51,0)</f>
        <v>1306.3499999999999</v>
      </c>
      <c r="BH83" s="84">
        <f ca="1">VLOOKUP($E83,ETL_Price!$B$5:$BA$187,Main!BH$51,0)</f>
        <v>1589.06</v>
      </c>
      <c r="BI83" s="84">
        <f ca="1">VLOOKUP($E83,ETL_Price!$B$5:$BA$187,Main!BI$51,0)</f>
        <v>1533.35</v>
      </c>
      <c r="BJ83" s="84">
        <f ca="1">VLOOKUP($E83,ETL_Price!$B$5:$BA$187,Main!BJ$51,0)</f>
        <v>1040.5999999999999</v>
      </c>
      <c r="BK83" s="84">
        <f ca="1">VLOOKUP($E83,ETL_Price!$B$5:$BA$187,Main!BK$51,0)</f>
        <v>2393.16</v>
      </c>
      <c r="BL83" s="84">
        <f ca="1">VLOOKUP($E83,ETL_Price!$B$5:$BA$187,Main!BL$51,0)</f>
        <v>939.97</v>
      </c>
      <c r="BM83" s="84">
        <f ca="1">VLOOKUP($E83,ETL_Price!$B$5:$BA$187,Main!BM$51,0)</f>
        <v>710.07</v>
      </c>
      <c r="BN83" s="84">
        <f ca="1">VLOOKUP($E83,ETL_Price!$B$5:$BA$187,Main!BN$51,0)</f>
        <v>905.33</v>
      </c>
      <c r="BO83" s="84">
        <f ca="1">VLOOKUP($E83,ETL_Price!$B$5:$BA$187,Main!BO$51,0)</f>
        <v>955.3</v>
      </c>
      <c r="BP83" s="84">
        <f ca="1">VLOOKUP($E83,ETL_Price!$B$5:$BA$187,Main!BP$51,0)</f>
        <v>971.76</v>
      </c>
      <c r="BQ83" s="84">
        <f ca="1">VLOOKUP($E83,ETL_Price!$B$5:$BA$187,Main!BQ$51,0)</f>
        <v>1109.53</v>
      </c>
      <c r="BR83" s="84">
        <f ca="1">VLOOKUP($E83,ETL_Price!$B$5:$BA$187,Main!BR$51,0)</f>
        <v>1096.6300000000001</v>
      </c>
      <c r="BS83" s="84">
        <f ca="1">VLOOKUP($E83,ETL_Price!$B$5:$BA$187,Main!BS$51,0)</f>
        <v>931.55</v>
      </c>
      <c r="BT83" s="84">
        <f ca="1">VLOOKUP($E83,ETL_Price!$B$5:$BA$187,Main!BT$51,0)</f>
        <v>16.850000000000001</v>
      </c>
      <c r="BU83" s="84">
        <f ca="1">VLOOKUP($E83,ETL_Price!$B$5:$BA$187,Main!BU$51,0)</f>
        <v>21.57</v>
      </c>
      <c r="BV83" s="84">
        <f ca="1">VLOOKUP($E83,ETL_Price!$B$5:$BA$187,Main!BV$51,0)</f>
        <v>1251</v>
      </c>
      <c r="BW83" s="84">
        <f ca="1">VLOOKUP($E83,ETL_Price!$B$5:$BA$187,Main!BW$51,0)</f>
        <v>15.951000000000001</v>
      </c>
      <c r="BX83" s="84">
        <f ca="1">VLOOKUP($E83,ETL_Price!$B$5:$BA$187,Main!BX$51,0)</f>
        <v>73.45</v>
      </c>
      <c r="BY83" s="84">
        <f ca="1">VLOOKUP($E83,ETL_Price!$B$5:$BA$187,Main!BY$51,0)</f>
        <v>2.8365</v>
      </c>
      <c r="BZ83" s="84">
        <f ca="1">VLOOKUP($E83,ETL_Price!$B$5:$BA$187,Main!BZ$51,0)</f>
        <v>2.0583</v>
      </c>
      <c r="CA83" s="84">
        <f ca="1">VLOOKUP($E83,ETL_Price!$B$5:$BA$187,Main!CA$51,0)</f>
        <v>2.1116999999999999</v>
      </c>
      <c r="CB83" s="84">
        <f ca="1">VLOOKUP($E83,ETL_Price!$B$5:$BA$187,Main!CB$51,0)</f>
        <v>6.6360999999999999</v>
      </c>
      <c r="CC83" s="84">
        <f ca="1">VLOOKUP($E83,ETL_Price!$B$5:$BA$187,Main!CC$51,0)</f>
        <v>106.94</v>
      </c>
    </row>
    <row r="84" spans="1:81">
      <c r="C84" s="84">
        <f>MATCH(E84,Cayman!$B$5:$B$187,0)-1</f>
        <v>43</v>
      </c>
      <c r="E84" s="115">
        <f>IF(ISNUMBER(Equities!$C36),Equities!B36,"")</f>
        <v>43278</v>
      </c>
      <c r="F84" s="128">
        <f ca="1">IF(ISNUMBER(OFFSET(INDIRECT($F$50),Main!$C84,1)),OFFSET(INDIRECT($F$50),Main!$C84,1)/100,"")</f>
        <v>0.19281899999999999</v>
      </c>
      <c r="G84" s="128">
        <f ca="1">IF(ISNUMBER(VLOOKUP(E84,Cayman!$G$6:$H$136,2,0)),VLOOKUP(E84,Cayman!$G$6:$H$136,2,0)/100,"")</f>
        <v>0.1807</v>
      </c>
      <c r="H84" s="116" t="str">
        <f>IF(ISNUMBER(VLOOKUP($E84,ETL_Price!$B$5:$CU$187,H$50,0)),VLOOKUP($E84,ETL_Price!$B$5:$CU$187,H$50,0)/100,"")</f>
        <v/>
      </c>
      <c r="I84" s="116" t="str">
        <f>IF(ISNUMBER(VLOOKUP($E84,ETL_Price!$B$5:$CU$187,I$50,0)),VLOOKUP($E84,ETL_Price!$B$5:$CU$187,I$50,0)/100,"")</f>
        <v/>
      </c>
      <c r="K84" s="84">
        <f ca="1">IF(ISNUMBER(CORREL(ETL_Rtn!$C35:$C94,ETL_Rtn!E35:E94)),CORREL(ETL_Rtn!$C35:$C94,ETL_Rtn!E35:E94),"")</f>
        <v>0.94861009841647259</v>
      </c>
      <c r="L84" s="84">
        <f ca="1">IF(ISNUMBER(CORREL(ETL_Rtn!$C35:$C94,ETL_Rtn!F35:F94)),CORREL(ETL_Rtn!$C35:$C94,ETL_Rtn!F35:F94),"")</f>
        <v>0.33492031295032926</v>
      </c>
      <c r="M84" s="84">
        <f ca="1">IF(ISNUMBER(CORREL(ETL_Rtn!$C35:$C94,ETL_Rtn!G35:G94)),CORREL(ETL_Rtn!$C35:$C94,ETL_Rtn!G35:G94),"")</f>
        <v>0.20582527081719085</v>
      </c>
      <c r="N84" s="84">
        <f ca="1">IF(ISNUMBER(CORREL(ETL_Rtn!$C35:$C94,ETL_Rtn!H35:H94)),CORREL(ETL_Rtn!$C35:$C94,ETL_Rtn!H35:H94),"")</f>
        <v>0.14874905602976538</v>
      </c>
      <c r="O84" s="84">
        <f ca="1">IF(ISNUMBER(CORREL(ETL_Rtn!$C35:$C94,ETL_Rtn!I35:I94)),CORREL(ETL_Rtn!$C35:$C94,ETL_Rtn!I35:I94),"")</f>
        <v>0.42475120305854297</v>
      </c>
      <c r="P84" s="84">
        <f ca="1">IF(ISNUMBER(CORREL(ETL_Rtn!$C35:$C94,ETL_Rtn!J35:J94)),CORREL(ETL_Rtn!$C35:$C94,ETL_Rtn!J35:J94),"")</f>
        <v>1.8313193050207344E-2</v>
      </c>
      <c r="Q84" s="84">
        <f ca="1">IF(ISNUMBER(CORREL(ETL_Rtn!$C35:$C94,ETL_Rtn!K35:K94)),CORREL(ETL_Rtn!$C35:$C94,ETL_Rtn!K35:K94),"")</f>
        <v>0.38643157719220522</v>
      </c>
      <c r="R84" s="84">
        <f ca="1">IF(ISNUMBER(CORREL(ETL_Rtn!$C35:$C94,ETL_Rtn!L35:L94)),CORREL(ETL_Rtn!$C35:$C94,ETL_Rtn!L35:L94),"")</f>
        <v>0.3124481743536287</v>
      </c>
      <c r="S84" s="84">
        <f ca="1">IF(ISNUMBER(CORREL(ETL_Rtn!$C35:$C94,ETL_Rtn!M35:M94)),CORREL(ETL_Rtn!$C35:$C94,ETL_Rtn!M35:M94),"")</f>
        <v>0.42131372589189248</v>
      </c>
      <c r="T84" s="84">
        <f ca="1">IF(ISNUMBER(CORREL(ETL_Rtn!$C35:$C94,ETL_Rtn!N35:N94)),CORREL(ETL_Rtn!$C35:$C94,ETL_Rtn!N35:N94),"")</f>
        <v>0.15529198418023404</v>
      </c>
      <c r="U84" s="84">
        <f ca="1">IF(ISNUMBER(CORREL(ETL_Rtn!$C35:$C94,ETL_Rtn!O35:O94)),CORREL(ETL_Rtn!$C35:$C94,ETL_Rtn!O35:O94),"")</f>
        <v>0.40918804518333241</v>
      </c>
      <c r="V84" s="84">
        <f ca="1">IF(ISNUMBER(CORREL(ETL_Rtn!$C35:$C94,ETL_Rtn!P35:P94)),CORREL(ETL_Rtn!$C35:$C94,ETL_Rtn!P35:P94),"")</f>
        <v>-0.20679739108898748</v>
      </c>
      <c r="W84" s="84">
        <f ca="1">IF(ISNUMBER(CORREL(ETL_Rtn!$C35:$C94,ETL_Rtn!Q35:Q94)),CORREL(ETL_Rtn!$C35:$C94,ETL_Rtn!Q35:Q94),"")</f>
        <v>0.82517113330211067</v>
      </c>
      <c r="X84" s="84">
        <f ca="1">IF(ISNUMBER(CORREL(ETL_Rtn!$C35:$C94,ETL_Rtn!R35:R94)),CORREL(ETL_Rtn!$C35:$C94,ETL_Rtn!R35:R94),"")</f>
        <v>0.88570249389111966</v>
      </c>
      <c r="Y84" s="84">
        <f ca="1">IF(ISNUMBER(CORREL(ETL_Rtn!$C35:$C94,ETL_Rtn!S35:S94)),CORREL(ETL_Rtn!$C35:$C94,ETL_Rtn!S35:S94),"")</f>
        <v>0.93734871196464453</v>
      </c>
      <c r="Z84" s="84">
        <f ca="1">IF(ISNUMBER(CORREL(ETL_Rtn!$C35:$C94,ETL_Rtn!T35:T94)),CORREL(ETL_Rtn!$C35:$C94,ETL_Rtn!T35:T94),"")</f>
        <v>0.16045085424011996</v>
      </c>
      <c r="AA84" s="84">
        <f ca="1">IF(ISNUMBER(CORREL(ETL_Rtn!$C35:$C94,ETL_Rtn!U35:U94)),CORREL(ETL_Rtn!$C35:$C94,ETL_Rtn!U35:U94),"")</f>
        <v>-9.6723676056961513E-2</v>
      </c>
      <c r="AB84" s="84">
        <f ca="1">IF(ISNUMBER(CORREL(ETL_Rtn!$C35:$C94,ETL_Rtn!V35:V94)),CORREL(ETL_Rtn!$C35:$C94,ETL_Rtn!V35:V94),"")</f>
        <v>-0.17713844755807304</v>
      </c>
      <c r="AC84" s="84">
        <f ca="1">IF(ISNUMBER(CORREL(ETL_Rtn!$C35:$C94,ETL_Rtn!W35:W94)),CORREL(ETL_Rtn!$C35:$C94,ETL_Rtn!W35:W94),"")</f>
        <v>7.8850135568597365E-2</v>
      </c>
      <c r="AD84" s="84">
        <f ca="1">IF(ISNUMBER(CORREL(ETL_Rtn!$C35:$C94,ETL_Rtn!X35:X94)),CORREL(ETL_Rtn!$C35:$C94,ETL_Rtn!X35:X94),"")</f>
        <v>0.27875425582294538</v>
      </c>
      <c r="AE84" s="84">
        <f ca="1">IF(ISNUMBER(CORREL(ETL_Rtn!$C35:$C94,ETL_Rtn!Y35:Y94)),CORREL(ETL_Rtn!$C35:$C94,ETL_Rtn!Y35:Y94),"")</f>
        <v>-0.15023255559949864</v>
      </c>
      <c r="AF84" s="84">
        <f ca="1">IF(ISNUMBER(CORREL(ETL_Rtn!$C35:$C94,ETL_Rtn!Z35:Z94)),CORREL(ETL_Rtn!$C35:$C94,ETL_Rtn!Z35:Z94),"")</f>
        <v>-4.7833670953622523E-2</v>
      </c>
      <c r="AG84" s="84">
        <f ca="1">IF(ISNUMBER(CORREL(ETL_Rtn!$C35:$C94,ETL_Rtn!AA35:AA94)),CORREL(ETL_Rtn!$C35:$C94,ETL_Rtn!AA35:AA94),"")</f>
        <v>-0.3688865565399036</v>
      </c>
      <c r="AH84" s="84">
        <f ca="1">IF(ISNUMBER(CORREL(ETL_Rtn!$C35:$C94,ETL_Rtn!AB35:AB94)),CORREL(ETL_Rtn!$C35:$C94,ETL_Rtn!AB35:AB94),"")</f>
        <v>0.24834915644165589</v>
      </c>
      <c r="AI84" s="84">
        <f ca="1">IF(ISNUMBER(CORREL(ETL_Rtn!$C35:$C94,ETL_Rtn!AC35:AC94)),CORREL(ETL_Rtn!$C35:$C94,ETL_Rtn!AC35:AC94),"")</f>
        <v>0.17711462174966086</v>
      </c>
      <c r="AJ84" s="84">
        <f ca="1">IF(ISNUMBER(CORREL(ETL_Rtn!$C35:$C94,ETL_Rtn!AD35:AD94)),CORREL(ETL_Rtn!$C35:$C94,ETL_Rtn!AD35:AD94),"")</f>
        <v>-0.29232246554847519</v>
      </c>
      <c r="AK84" s="84">
        <f ca="1">IF(ISNUMBER(CORREL(ETL_Rtn!$C35:$C94,ETL_Rtn!AE35:AE94)),CORREL(ETL_Rtn!$C35:$C94,ETL_Rtn!AE35:AE94),"")</f>
        <v>-0.38723121475614036</v>
      </c>
      <c r="AL84" s="84">
        <f ca="1">IF(ISNUMBER(CORREL(ETL_Rtn!$C35:$C94,ETL_Rtn!AF35:AF94)),CORREL(ETL_Rtn!$C35:$C94,ETL_Rtn!AF35:AF94),"")</f>
        <v>0.24294499227359556</v>
      </c>
      <c r="AM84" s="84">
        <f ca="1">IF(ISNUMBER(CORREL(ETL_Rtn!$C35:$C94,ETL_Rtn!AG35:AG94)),CORREL(ETL_Rtn!$C35:$C94,ETL_Rtn!AG35:AG94),"")</f>
        <v>0.23428802792338321</v>
      </c>
      <c r="AN84" s="84">
        <f ca="1">IF(ISNUMBER(CORREL(ETL_Rtn!$C35:$C94,ETL_Rtn!AH35:AH94)),CORREL(ETL_Rtn!$C35:$C94,ETL_Rtn!AH35:AH94),"")</f>
        <v>5.3242297029268894E-2</v>
      </c>
      <c r="AO84" s="84">
        <f ca="1">IF(ISNUMBER(CORREL(ETL_Rtn!$C35:$C94,ETL_Rtn!AI35:AI94)),CORREL(ETL_Rtn!$C35:$C94,ETL_Rtn!AI35:AI94),"")</f>
        <v>0.21912384071608779</v>
      </c>
      <c r="AP84" s="84">
        <f ca="1">IF(ISNUMBER(CORREL(ETL_Rtn!$C35:$C94,ETL_Rtn!AJ35:AJ94)),CORREL(ETL_Rtn!$C35:$C94,ETL_Rtn!AJ35:AJ94),"")</f>
        <v>0.21318240993835244</v>
      </c>
      <c r="AQ84" s="84">
        <f ca="1">IF(ISNUMBER(CORREL(ETL_Rtn!$C35:$C94,ETL_Rtn!AK35:AK94)),CORREL(ETL_Rtn!$C35:$C94,ETL_Rtn!AK35:AK94),"")</f>
        <v>0.2271315601463175</v>
      </c>
      <c r="AR84" s="84">
        <f ca="1">IF(ISNUMBER(CORREL(ETL_Rtn!$C35:$C94,ETL_Rtn!AL35:AL94)),CORREL(ETL_Rtn!$C35:$C94,ETL_Rtn!AL35:AL94),"")</f>
        <v>-0.47621502436777602</v>
      </c>
      <c r="AS84" s="84">
        <f ca="1">IF(ISNUMBER(CORREL(ETL_Rtn!$C35:$C94,ETL_Rtn!AM35:AM94)),CORREL(ETL_Rtn!$C35:$C94,ETL_Rtn!AM35:AM94),"")</f>
        <v>0.45652008675570832</v>
      </c>
      <c r="AU84" s="84">
        <f ca="1">VLOOKUP($E84,ETL_Price!$B$5:$BA$187,Main!AU$51,0)</f>
        <v>85.34</v>
      </c>
      <c r="AV84" s="84">
        <f ca="1">VLOOKUP($E84,ETL_Price!$B$5:$BA$187,Main!AV$51,0)</f>
        <v>237.99430000000001</v>
      </c>
      <c r="AW84" s="84">
        <f ca="1">VLOOKUP($E84,ETL_Price!$B$5:$BA$187,Main!AW$51,0)</f>
        <v>227.90700000000001</v>
      </c>
      <c r="AX84" s="84">
        <f ca="1">VLOOKUP($E84,ETL_Price!$B$5:$BA$187,Main!AX$51,0)</f>
        <v>233.4188</v>
      </c>
      <c r="AY84" s="84">
        <f ca="1">VLOOKUP($E84,ETL_Price!$B$5:$BA$187,Main!AY$51,0)</f>
        <v>116.7861</v>
      </c>
      <c r="AZ84" s="84">
        <f ca="1">VLOOKUP($E84,ETL_Price!$B$5:$BA$187,Main!AZ$51,0)</f>
        <v>219.64490000000001</v>
      </c>
      <c r="BA84" s="84">
        <f ca="1">VLOOKUP($E84,ETL_Price!$B$5:$BA$187,Main!BA$51,0)</f>
        <v>250.16</v>
      </c>
      <c r="BB84" s="84">
        <f ca="1">VLOOKUP($E84,ETL_Price!$B$5:$BA$187,Main!BB$51,0)</f>
        <v>206.28</v>
      </c>
      <c r="BC84" s="84">
        <f ca="1">VLOOKUP($E84,ETL_Price!$B$5:$BA$187,Main!BC$51,0)</f>
        <v>248.02</v>
      </c>
      <c r="BD84" s="84">
        <f ca="1">VLOOKUP($E84,ETL_Price!$B$5:$BA$187,Main!BD$51,0)</f>
        <v>63.48</v>
      </c>
      <c r="BE84" s="84">
        <f ca="1">VLOOKUP($E84,ETL_Price!$B$5:$BA$187,Main!BE$51,0)</f>
        <v>266.64999999999998</v>
      </c>
      <c r="BF84" s="84">
        <f ca="1">VLOOKUP($E84,ETL_Price!$B$5:$BA$187,Main!BF$51,0)</f>
        <v>125.69</v>
      </c>
      <c r="BG84" s="84">
        <f ca="1">VLOOKUP($E84,ETL_Price!$B$5:$BA$187,Main!BG$51,0)</f>
        <v>1315.95</v>
      </c>
      <c r="BH84" s="84">
        <f ca="1">VLOOKUP($E84,ETL_Price!$B$5:$BA$187,Main!BH$51,0)</f>
        <v>1608.22</v>
      </c>
      <c r="BI84" s="84">
        <f ca="1">VLOOKUP($E84,ETL_Price!$B$5:$BA$187,Main!BI$51,0)</f>
        <v>1528.6</v>
      </c>
      <c r="BJ84" s="84">
        <f ca="1">VLOOKUP($E84,ETL_Price!$B$5:$BA$187,Main!BJ$51,0)</f>
        <v>1039.1099999999999</v>
      </c>
      <c r="BK84" s="84">
        <f ca="1">VLOOKUP($E84,ETL_Price!$B$5:$BA$187,Main!BK$51,0)</f>
        <v>2399.41</v>
      </c>
      <c r="BL84" s="84">
        <f ca="1">VLOOKUP($E84,ETL_Price!$B$5:$BA$187,Main!BL$51,0)</f>
        <v>939.13</v>
      </c>
      <c r="BM84" s="84">
        <f ca="1">VLOOKUP($E84,ETL_Price!$B$5:$BA$187,Main!BM$51,0)</f>
        <v>709.62</v>
      </c>
      <c r="BN84" s="84">
        <f ca="1">VLOOKUP($E84,ETL_Price!$B$5:$BA$187,Main!BN$51,0)</f>
        <v>903.07</v>
      </c>
      <c r="BO84" s="84">
        <f ca="1">VLOOKUP($E84,ETL_Price!$B$5:$BA$187,Main!BO$51,0)</f>
        <v>954.87</v>
      </c>
      <c r="BP84" s="84">
        <f ca="1">VLOOKUP($E84,ETL_Price!$B$5:$BA$187,Main!BP$51,0)</f>
        <v>972.09</v>
      </c>
      <c r="BQ84" s="84">
        <f ca="1">VLOOKUP($E84,ETL_Price!$B$5:$BA$187,Main!BQ$51,0)</f>
        <v>1107.9000000000001</v>
      </c>
      <c r="BR84" s="84">
        <f ca="1">VLOOKUP($E84,ETL_Price!$B$5:$BA$187,Main!BR$51,0)</f>
        <v>1097.43</v>
      </c>
      <c r="BS84" s="84">
        <f ca="1">VLOOKUP($E84,ETL_Price!$B$5:$BA$187,Main!BS$51,0)</f>
        <v>931.7</v>
      </c>
      <c r="BT84" s="84">
        <f ca="1">VLOOKUP($E84,ETL_Price!$B$5:$BA$187,Main!BT$51,0)</f>
        <v>17.91</v>
      </c>
      <c r="BU84" s="84">
        <f ca="1">VLOOKUP($E84,ETL_Price!$B$5:$BA$187,Main!BU$51,0)</f>
        <v>23.01</v>
      </c>
      <c r="BV84" s="84">
        <f ca="1">VLOOKUP($E84,ETL_Price!$B$5:$BA$187,Main!BV$51,0)</f>
        <v>1252.8</v>
      </c>
      <c r="BW84" s="84">
        <f ca="1">VLOOKUP($E84,ETL_Price!$B$5:$BA$187,Main!BW$51,0)</f>
        <v>16.151</v>
      </c>
      <c r="BX84" s="84">
        <f ca="1">VLOOKUP($E84,ETL_Price!$B$5:$BA$187,Main!BX$51,0)</f>
        <v>72.760000000000005</v>
      </c>
      <c r="BY84" s="84">
        <f ca="1">VLOOKUP($E84,ETL_Price!$B$5:$BA$187,Main!BY$51,0)</f>
        <v>2.8256000000000001</v>
      </c>
      <c r="BZ84" s="84">
        <f ca="1">VLOOKUP($E84,ETL_Price!$B$5:$BA$187,Main!BZ$51,0)</f>
        <v>2.0676999999999999</v>
      </c>
      <c r="CA84" s="84">
        <f ca="1">VLOOKUP($E84,ETL_Price!$B$5:$BA$187,Main!CA$51,0)</f>
        <v>2.1223000000000001</v>
      </c>
      <c r="CB84" s="84">
        <f ca="1">VLOOKUP($E84,ETL_Price!$B$5:$BA$187,Main!CB$51,0)</f>
        <v>6.6180000000000003</v>
      </c>
      <c r="CC84" s="84">
        <f ca="1">VLOOKUP($E84,ETL_Price!$B$5:$BA$187,Main!CC$51,0)</f>
        <v>106.99</v>
      </c>
    </row>
    <row r="85" spans="1:81">
      <c r="A85" s="83" t="s">
        <v>28</v>
      </c>
      <c r="C85" s="84">
        <f>MATCH(E85,Cayman!$B$5:$B$187,0)-1</f>
        <v>44</v>
      </c>
      <c r="E85" s="115">
        <f>IF(ISNUMBER(Equities!$C37),Equities!B37,"")</f>
        <v>43277</v>
      </c>
      <c r="F85" s="128">
        <f ca="1">IF(ISNUMBER(OFFSET(INDIRECT($F$50),Main!$C85,1)),OFFSET(INDIRECT($F$50),Main!$C85,1)/100,"")</f>
        <v>0.19281899999999999</v>
      </c>
      <c r="G85" s="128">
        <f ca="1">IF(ISNUMBER(VLOOKUP(E85,Cayman!$G$6:$H$136,2,0)),VLOOKUP(E85,Cayman!$G$6:$H$136,2,0)/100,"")</f>
        <v>0.17829999999999999</v>
      </c>
      <c r="H85" s="116" t="str">
        <f>IF(ISNUMBER(VLOOKUP($E85,ETL_Price!$B$5:$CU$187,H$50,0)),VLOOKUP($E85,ETL_Price!$B$5:$CU$187,H$50,0)/100,"")</f>
        <v/>
      </c>
      <c r="I85" s="116" t="str">
        <f>IF(ISNUMBER(VLOOKUP($E85,ETL_Price!$B$5:$CU$187,I$50,0)),VLOOKUP($E85,ETL_Price!$B$5:$CU$187,I$50,0)/100,"")</f>
        <v/>
      </c>
      <c r="K85" s="84">
        <f ca="1">IF(ISNUMBER(CORREL(ETL_Rtn!$C36:$C95,ETL_Rtn!E36:E95)),CORREL(ETL_Rtn!$C36:$C95,ETL_Rtn!E36:E95),"")</f>
        <v>0.94282812623415002</v>
      </c>
      <c r="L85" s="84">
        <f ca="1">IF(ISNUMBER(CORREL(ETL_Rtn!$C36:$C95,ETL_Rtn!F36:F95)),CORREL(ETL_Rtn!$C36:$C95,ETL_Rtn!F36:F95),"")</f>
        <v>0.27281184397756714</v>
      </c>
      <c r="M85" s="84">
        <f ca="1">IF(ISNUMBER(CORREL(ETL_Rtn!$C36:$C95,ETL_Rtn!G36:G95)),CORREL(ETL_Rtn!$C36:$C95,ETL_Rtn!G36:G95),"")</f>
        <v>0.13998608446720229</v>
      </c>
      <c r="N85" s="84">
        <f ca="1">IF(ISNUMBER(CORREL(ETL_Rtn!$C36:$C95,ETL_Rtn!H36:H95)),CORREL(ETL_Rtn!$C36:$C95,ETL_Rtn!H36:H95),"")</f>
        <v>0.20306435498703335</v>
      </c>
      <c r="O85" s="84">
        <f ca="1">IF(ISNUMBER(CORREL(ETL_Rtn!$C36:$C95,ETL_Rtn!I36:I95)),CORREL(ETL_Rtn!$C36:$C95,ETL_Rtn!I36:I95),"")</f>
        <v>0.38624650685679923</v>
      </c>
      <c r="P85" s="84">
        <f ca="1">IF(ISNUMBER(CORREL(ETL_Rtn!$C36:$C95,ETL_Rtn!J36:J95)),CORREL(ETL_Rtn!$C36:$C95,ETL_Rtn!J36:J95),"")</f>
        <v>-2.414985697765255E-2</v>
      </c>
      <c r="Q85" s="84">
        <f ca="1">IF(ISNUMBER(CORREL(ETL_Rtn!$C36:$C95,ETL_Rtn!K36:K95)),CORREL(ETL_Rtn!$C36:$C95,ETL_Rtn!K36:K95),"")</f>
        <v>0.30196320081084166</v>
      </c>
      <c r="R85" s="84">
        <f ca="1">IF(ISNUMBER(CORREL(ETL_Rtn!$C36:$C95,ETL_Rtn!L36:L95)),CORREL(ETL_Rtn!$C36:$C95,ETL_Rtn!L36:L95),"")</f>
        <v>0.25124023421093356</v>
      </c>
      <c r="S85" s="84">
        <f ca="1">IF(ISNUMBER(CORREL(ETL_Rtn!$C36:$C95,ETL_Rtn!M36:M95)),CORREL(ETL_Rtn!$C36:$C95,ETL_Rtn!M36:M95),"")</f>
        <v>0.41735817680166371</v>
      </c>
      <c r="T85" s="84">
        <f ca="1">IF(ISNUMBER(CORREL(ETL_Rtn!$C36:$C95,ETL_Rtn!N36:N95)),CORREL(ETL_Rtn!$C36:$C95,ETL_Rtn!N36:N95),"")</f>
        <v>0.1368516894661205</v>
      </c>
      <c r="U85" s="84">
        <f ca="1">IF(ISNUMBER(CORREL(ETL_Rtn!$C36:$C95,ETL_Rtn!O36:O95)),CORREL(ETL_Rtn!$C36:$C95,ETL_Rtn!O36:O95),"")</f>
        <v>0.43924433301657612</v>
      </c>
      <c r="V85" s="84">
        <f ca="1">IF(ISNUMBER(CORREL(ETL_Rtn!$C36:$C95,ETL_Rtn!P36:P95)),CORREL(ETL_Rtn!$C36:$C95,ETL_Rtn!P36:P95),"")</f>
        <v>-0.19541689801888559</v>
      </c>
      <c r="W85" s="84">
        <f ca="1">IF(ISNUMBER(CORREL(ETL_Rtn!$C36:$C95,ETL_Rtn!Q36:Q95)),CORREL(ETL_Rtn!$C36:$C95,ETL_Rtn!Q36:Q95),"")</f>
        <v>0.80422968050809707</v>
      </c>
      <c r="X85" s="84">
        <f ca="1">IF(ISNUMBER(CORREL(ETL_Rtn!$C36:$C95,ETL_Rtn!R36:R95)),CORREL(ETL_Rtn!$C36:$C95,ETL_Rtn!R36:R95),"")</f>
        <v>0.87435320581933818</v>
      </c>
      <c r="Y85" s="84">
        <f ca="1">IF(ISNUMBER(CORREL(ETL_Rtn!$C36:$C95,ETL_Rtn!S36:S95)),CORREL(ETL_Rtn!$C36:$C95,ETL_Rtn!S36:S95),"")</f>
        <v>0.92940422215765639</v>
      </c>
      <c r="Z85" s="84">
        <f ca="1">IF(ISNUMBER(CORREL(ETL_Rtn!$C36:$C95,ETL_Rtn!T36:T95)),CORREL(ETL_Rtn!$C36:$C95,ETL_Rtn!T36:T95),"")</f>
        <v>0.12217529428951535</v>
      </c>
      <c r="AA85" s="84">
        <f ca="1">IF(ISNUMBER(CORREL(ETL_Rtn!$C36:$C95,ETL_Rtn!U36:U95)),CORREL(ETL_Rtn!$C36:$C95,ETL_Rtn!U36:U95),"")</f>
        <v>-8.8215229129297384E-2</v>
      </c>
      <c r="AB85" s="84">
        <f ca="1">IF(ISNUMBER(CORREL(ETL_Rtn!$C36:$C95,ETL_Rtn!V36:V95)),CORREL(ETL_Rtn!$C36:$C95,ETL_Rtn!V36:V95),"")</f>
        <v>-0.19328215755578648</v>
      </c>
      <c r="AC85" s="84">
        <f ca="1">IF(ISNUMBER(CORREL(ETL_Rtn!$C36:$C95,ETL_Rtn!W36:W95)),CORREL(ETL_Rtn!$C36:$C95,ETL_Rtn!W36:W95),"")</f>
        <v>0.12626067264028526</v>
      </c>
      <c r="AD85" s="84">
        <f ca="1">IF(ISNUMBER(CORREL(ETL_Rtn!$C36:$C95,ETL_Rtn!X36:X95)),CORREL(ETL_Rtn!$C36:$C95,ETL_Rtn!X36:X95),"")</f>
        <v>0.24621756185079244</v>
      </c>
      <c r="AE85" s="84">
        <f ca="1">IF(ISNUMBER(CORREL(ETL_Rtn!$C36:$C95,ETL_Rtn!Y36:Y95)),CORREL(ETL_Rtn!$C36:$C95,ETL_Rtn!Y36:Y95),"")</f>
        <v>-0.19251796896902748</v>
      </c>
      <c r="AF85" s="84">
        <f ca="1">IF(ISNUMBER(CORREL(ETL_Rtn!$C36:$C95,ETL_Rtn!Z36:Z95)),CORREL(ETL_Rtn!$C36:$C95,ETL_Rtn!Z36:Z95),"")</f>
        <v>-4.2609609738865684E-2</v>
      </c>
      <c r="AG85" s="84">
        <f ca="1">IF(ISNUMBER(CORREL(ETL_Rtn!$C36:$C95,ETL_Rtn!AA36:AA95)),CORREL(ETL_Rtn!$C36:$C95,ETL_Rtn!AA36:AA95),"")</f>
        <v>-0.30443453281831301</v>
      </c>
      <c r="AH85" s="84">
        <f ca="1">IF(ISNUMBER(CORREL(ETL_Rtn!$C36:$C95,ETL_Rtn!AB36:AB95)),CORREL(ETL_Rtn!$C36:$C95,ETL_Rtn!AB36:AB95),"")</f>
        <v>0.19744340141582414</v>
      </c>
      <c r="AI85" s="84">
        <f ca="1">IF(ISNUMBER(CORREL(ETL_Rtn!$C36:$C95,ETL_Rtn!AC36:AC95)),CORREL(ETL_Rtn!$C36:$C95,ETL_Rtn!AC36:AC95),"")</f>
        <v>0.1017337341386671</v>
      </c>
      <c r="AJ85" s="84">
        <f ca="1">IF(ISNUMBER(CORREL(ETL_Rtn!$C36:$C95,ETL_Rtn!AD36:AD95)),CORREL(ETL_Rtn!$C36:$C95,ETL_Rtn!AD36:AD95),"")</f>
        <v>-0.23339397411747426</v>
      </c>
      <c r="AK85" s="84">
        <f ca="1">IF(ISNUMBER(CORREL(ETL_Rtn!$C36:$C95,ETL_Rtn!AE36:AE95)),CORREL(ETL_Rtn!$C36:$C95,ETL_Rtn!AE36:AE95),"")</f>
        <v>-0.32450108639515135</v>
      </c>
      <c r="AL85" s="84">
        <f ca="1">IF(ISNUMBER(CORREL(ETL_Rtn!$C36:$C95,ETL_Rtn!AF36:AF95)),CORREL(ETL_Rtn!$C36:$C95,ETL_Rtn!AF36:AF95),"")</f>
        <v>0.22891129572404692</v>
      </c>
      <c r="AM85" s="84">
        <f ca="1">IF(ISNUMBER(CORREL(ETL_Rtn!$C36:$C95,ETL_Rtn!AG36:AG95)),CORREL(ETL_Rtn!$C36:$C95,ETL_Rtn!AG36:AG95),"")</f>
        <v>0.23461396882263166</v>
      </c>
      <c r="AN85" s="84">
        <f ca="1">IF(ISNUMBER(CORREL(ETL_Rtn!$C36:$C95,ETL_Rtn!AH36:AH95)),CORREL(ETL_Rtn!$C36:$C95,ETL_Rtn!AH36:AH95),"")</f>
        <v>0.13327516683205523</v>
      </c>
      <c r="AO85" s="84">
        <f ca="1">IF(ISNUMBER(CORREL(ETL_Rtn!$C36:$C95,ETL_Rtn!AI36:AI95)),CORREL(ETL_Rtn!$C36:$C95,ETL_Rtn!AI36:AI95),"")</f>
        <v>0.15981090156009586</v>
      </c>
      <c r="AP85" s="84">
        <f ca="1">IF(ISNUMBER(CORREL(ETL_Rtn!$C36:$C95,ETL_Rtn!AJ36:AJ95)),CORREL(ETL_Rtn!$C36:$C95,ETL_Rtn!AJ36:AJ95),"")</f>
        <v>0.20023090752086209</v>
      </c>
      <c r="AQ85" s="84">
        <f ca="1">IF(ISNUMBER(CORREL(ETL_Rtn!$C36:$C95,ETL_Rtn!AK36:AK95)),CORREL(ETL_Rtn!$C36:$C95,ETL_Rtn!AK36:AK95),"")</f>
        <v>0.20590517751010173</v>
      </c>
      <c r="AR85" s="84">
        <f ca="1">IF(ISNUMBER(CORREL(ETL_Rtn!$C36:$C95,ETL_Rtn!AL36:AL95)),CORREL(ETL_Rtn!$C36:$C95,ETL_Rtn!AL36:AL95),"")</f>
        <v>-0.44322979446775218</v>
      </c>
      <c r="AS85" s="84">
        <f ca="1">IF(ISNUMBER(CORREL(ETL_Rtn!$C36:$C95,ETL_Rtn!AM36:AM95)),CORREL(ETL_Rtn!$C36:$C95,ETL_Rtn!AM36:AM95),"")</f>
        <v>0.4073626603780845</v>
      </c>
      <c r="AU85" s="84">
        <f ca="1">VLOOKUP($E85,ETL_Price!$B$5:$BA$187,Main!AU$51,0)</f>
        <v>87.83</v>
      </c>
      <c r="AV85" s="84">
        <f ca="1">VLOOKUP($E85,ETL_Price!$B$5:$BA$187,Main!AV$51,0)</f>
        <v>241.21950000000001</v>
      </c>
      <c r="AW85" s="84">
        <f ca="1">VLOOKUP($E85,ETL_Price!$B$5:$BA$187,Main!AW$51,0)</f>
        <v>229.64259999999999</v>
      </c>
      <c r="AX85" s="84">
        <f ca="1">VLOOKUP($E85,ETL_Price!$B$5:$BA$187,Main!AX$51,0)</f>
        <v>229.96850000000001</v>
      </c>
      <c r="AY85" s="84">
        <f ca="1">VLOOKUP($E85,ETL_Price!$B$5:$BA$187,Main!AY$51,0)</f>
        <v>117.89660000000001</v>
      </c>
      <c r="AZ85" s="84">
        <f ca="1">VLOOKUP($E85,ETL_Price!$B$5:$BA$187,Main!AZ$51,0)</f>
        <v>219.96860000000001</v>
      </c>
      <c r="BA85" s="84">
        <f ca="1">VLOOKUP($E85,ETL_Price!$B$5:$BA$187,Main!BA$51,0)</f>
        <v>252.56</v>
      </c>
      <c r="BB85" s="84">
        <f ca="1">VLOOKUP($E85,ETL_Price!$B$5:$BA$187,Main!BB$51,0)</f>
        <v>207.38</v>
      </c>
      <c r="BC85" s="84">
        <f ca="1">VLOOKUP($E85,ETL_Price!$B$5:$BA$187,Main!BC$51,0)</f>
        <v>249.03</v>
      </c>
      <c r="BD85" s="84">
        <f ca="1">VLOOKUP($E85,ETL_Price!$B$5:$BA$187,Main!BD$51,0)</f>
        <v>63.55</v>
      </c>
      <c r="BE85" s="84">
        <f ca="1">VLOOKUP($E85,ETL_Price!$B$5:$BA$187,Main!BE$51,0)</f>
        <v>266.31</v>
      </c>
      <c r="BF85" s="84">
        <f ca="1">VLOOKUP($E85,ETL_Price!$B$5:$BA$187,Main!BF$51,0)</f>
        <v>125.22</v>
      </c>
      <c r="BG85" s="84">
        <f ca="1">VLOOKUP($E85,ETL_Price!$B$5:$BA$187,Main!BG$51,0)</f>
        <v>1351.4</v>
      </c>
      <c r="BH85" s="84">
        <f ca="1">VLOOKUP($E85,ETL_Price!$B$5:$BA$187,Main!BH$51,0)</f>
        <v>1669.6</v>
      </c>
      <c r="BI85" s="84">
        <f ca="1">VLOOKUP($E85,ETL_Price!$B$5:$BA$187,Main!BI$51,0)</f>
        <v>1572.13</v>
      </c>
      <c r="BJ85" s="84">
        <f ca="1">VLOOKUP($E85,ETL_Price!$B$5:$BA$187,Main!BJ$51,0)</f>
        <v>1040.97</v>
      </c>
      <c r="BK85" s="84">
        <f ca="1">VLOOKUP($E85,ETL_Price!$B$5:$BA$187,Main!BK$51,0)</f>
        <v>2399.2600000000002</v>
      </c>
      <c r="BL85" s="84">
        <f ca="1">VLOOKUP($E85,ETL_Price!$B$5:$BA$187,Main!BL$51,0)</f>
        <v>938.91</v>
      </c>
      <c r="BM85" s="84">
        <f ca="1">VLOOKUP($E85,ETL_Price!$B$5:$BA$187,Main!BM$51,0)</f>
        <v>708.56</v>
      </c>
      <c r="BN85" s="84">
        <f ca="1">VLOOKUP($E85,ETL_Price!$B$5:$BA$187,Main!BN$51,0)</f>
        <v>903.26</v>
      </c>
      <c r="BO85" s="84">
        <f ca="1">VLOOKUP($E85,ETL_Price!$B$5:$BA$187,Main!BO$51,0)</f>
        <v>955.59</v>
      </c>
      <c r="BP85" s="84">
        <f ca="1">VLOOKUP($E85,ETL_Price!$B$5:$BA$187,Main!BP$51,0)</f>
        <v>972.03</v>
      </c>
      <c r="BQ85" s="84">
        <f ca="1">VLOOKUP($E85,ETL_Price!$B$5:$BA$187,Main!BQ$51,0)</f>
        <v>1106.02</v>
      </c>
      <c r="BR85" s="84">
        <f ca="1">VLOOKUP($E85,ETL_Price!$B$5:$BA$187,Main!BR$51,0)</f>
        <v>1098.53</v>
      </c>
      <c r="BS85" s="84">
        <f ca="1">VLOOKUP($E85,ETL_Price!$B$5:$BA$187,Main!BS$51,0)</f>
        <v>933.14</v>
      </c>
      <c r="BT85" s="84">
        <f ca="1">VLOOKUP($E85,ETL_Price!$B$5:$BA$187,Main!BT$51,0)</f>
        <v>15.92</v>
      </c>
      <c r="BU85" s="84">
        <f ca="1">VLOOKUP($E85,ETL_Price!$B$5:$BA$187,Main!BU$51,0)</f>
        <v>20.48</v>
      </c>
      <c r="BV85" s="84">
        <f ca="1">VLOOKUP($E85,ETL_Price!$B$5:$BA$187,Main!BV$51,0)</f>
        <v>1256.5999999999999</v>
      </c>
      <c r="BW85" s="84">
        <f ca="1">VLOOKUP($E85,ETL_Price!$B$5:$BA$187,Main!BW$51,0)</f>
        <v>16.25</v>
      </c>
      <c r="BX85" s="84">
        <f ca="1">VLOOKUP($E85,ETL_Price!$B$5:$BA$187,Main!BX$51,0)</f>
        <v>70.53</v>
      </c>
      <c r="BY85" s="84">
        <f ca="1">VLOOKUP($E85,ETL_Price!$B$5:$BA$187,Main!BY$51,0)</f>
        <v>2.8765999999999998</v>
      </c>
      <c r="BZ85" s="84">
        <f ca="1">VLOOKUP($E85,ETL_Price!$B$5:$BA$187,Main!BZ$51,0)</f>
        <v>2.0748000000000002</v>
      </c>
      <c r="CA85" s="84">
        <f ca="1">VLOOKUP($E85,ETL_Price!$B$5:$BA$187,Main!CA$51,0)</f>
        <v>2.1318999999999999</v>
      </c>
      <c r="CB85" s="84">
        <f ca="1">VLOOKUP($E85,ETL_Price!$B$5:$BA$187,Main!CB$51,0)</f>
        <v>6.5819999999999999</v>
      </c>
      <c r="CC85" s="84">
        <f ca="1">VLOOKUP($E85,ETL_Price!$B$5:$BA$187,Main!CC$51,0)</f>
        <v>107.58</v>
      </c>
    </row>
    <row r="86" spans="1:81">
      <c r="C86" s="84">
        <f>MATCH(E86,Cayman!$B$5:$B$187,0)-1</f>
        <v>45</v>
      </c>
      <c r="E86" s="115">
        <f>IF(ISNUMBER(Equities!$C38),Equities!B38,"")</f>
        <v>43276</v>
      </c>
      <c r="F86" s="128">
        <f ca="1">IF(ISNUMBER(OFFSET(INDIRECT($F$50),Main!$C86,1)),OFFSET(INDIRECT($F$50),Main!$C86,1)/100,"")</f>
        <v>0.19281899999999999</v>
      </c>
      <c r="G86" s="128">
        <f ca="1">IF(ISNUMBER(VLOOKUP(E86,Cayman!$G$6:$H$136,2,0)),VLOOKUP(E86,Cayman!$G$6:$H$136,2,0)/100,"")</f>
        <v>0.1782</v>
      </c>
      <c r="H86" s="116" t="str">
        <f>IF(ISNUMBER(VLOOKUP($E86,ETL_Price!$B$5:$CU$187,H$50,0)),VLOOKUP($E86,ETL_Price!$B$5:$CU$187,H$50,0)/100,"")</f>
        <v/>
      </c>
      <c r="I86" s="116" t="str">
        <f>IF(ISNUMBER(VLOOKUP($E86,ETL_Price!$B$5:$CU$187,I$50,0)),VLOOKUP($E86,ETL_Price!$B$5:$CU$187,I$50,0)/100,"")</f>
        <v/>
      </c>
      <c r="K86" s="84">
        <f ca="1">IF(ISNUMBER(CORREL(ETL_Rtn!$C37:$C96,ETL_Rtn!E37:E96)),CORREL(ETL_Rtn!$C37:$C96,ETL_Rtn!E37:E96),"")</f>
        <v>0.94274287647454957</v>
      </c>
      <c r="L86" s="84">
        <f ca="1">IF(ISNUMBER(CORREL(ETL_Rtn!$C37:$C96,ETL_Rtn!F37:F96)),CORREL(ETL_Rtn!$C37:$C96,ETL_Rtn!F37:F96),"")</f>
        <v>0.27710831149266235</v>
      </c>
      <c r="M86" s="84">
        <f ca="1">IF(ISNUMBER(CORREL(ETL_Rtn!$C37:$C96,ETL_Rtn!G37:G96)),CORREL(ETL_Rtn!$C37:$C96,ETL_Rtn!G37:G96),"")</f>
        <v>0.13918552426022451</v>
      </c>
      <c r="N86" s="84">
        <f ca="1">IF(ISNUMBER(CORREL(ETL_Rtn!$C37:$C96,ETL_Rtn!H37:H96)),CORREL(ETL_Rtn!$C37:$C96,ETL_Rtn!H37:H96),"")</f>
        <v>0.21402751099981265</v>
      </c>
      <c r="O86" s="84">
        <f ca="1">IF(ISNUMBER(CORREL(ETL_Rtn!$C37:$C96,ETL_Rtn!I37:I96)),CORREL(ETL_Rtn!$C37:$C96,ETL_Rtn!I37:I96),"")</f>
        <v>0.38707249295411822</v>
      </c>
      <c r="P86" s="84">
        <f ca="1">IF(ISNUMBER(CORREL(ETL_Rtn!$C37:$C96,ETL_Rtn!J37:J96)),CORREL(ETL_Rtn!$C37:$C96,ETL_Rtn!J37:J96),"")</f>
        <v>-2.4208057892349286E-2</v>
      </c>
      <c r="Q86" s="84">
        <f ca="1">IF(ISNUMBER(CORREL(ETL_Rtn!$C37:$C96,ETL_Rtn!K37:K96)),CORREL(ETL_Rtn!$C37:$C96,ETL_Rtn!K37:K96),"")</f>
        <v>0.30709518426021604</v>
      </c>
      <c r="R86" s="84">
        <f ca="1">IF(ISNUMBER(CORREL(ETL_Rtn!$C37:$C96,ETL_Rtn!L37:L96)),CORREL(ETL_Rtn!$C37:$C96,ETL_Rtn!L37:L96),"")</f>
        <v>0.2564367116550984</v>
      </c>
      <c r="S86" s="84">
        <f ca="1">IF(ISNUMBER(CORREL(ETL_Rtn!$C37:$C96,ETL_Rtn!M37:M96)),CORREL(ETL_Rtn!$C37:$C96,ETL_Rtn!M37:M96),"")</f>
        <v>0.41966208327234999</v>
      </c>
      <c r="T86" s="84">
        <f ca="1">IF(ISNUMBER(CORREL(ETL_Rtn!$C37:$C96,ETL_Rtn!N37:N96)),CORREL(ETL_Rtn!$C37:$C96,ETL_Rtn!N37:N96),"")</f>
        <v>0.1334290701349316</v>
      </c>
      <c r="U86" s="84">
        <f ca="1">IF(ISNUMBER(CORREL(ETL_Rtn!$C37:$C96,ETL_Rtn!O37:O96)),CORREL(ETL_Rtn!$C37:$C96,ETL_Rtn!O37:O96),"")</f>
        <v>0.44202028260547721</v>
      </c>
      <c r="V86" s="84">
        <f ca="1">IF(ISNUMBER(CORREL(ETL_Rtn!$C37:$C96,ETL_Rtn!P37:P96)),CORREL(ETL_Rtn!$C37:$C96,ETL_Rtn!P37:P96),"")</f>
        <v>-0.19169362127954095</v>
      </c>
      <c r="W86" s="84">
        <f ca="1">IF(ISNUMBER(CORREL(ETL_Rtn!$C37:$C96,ETL_Rtn!Q37:Q96)),CORREL(ETL_Rtn!$C37:$C96,ETL_Rtn!Q37:Q96),"")</f>
        <v>0.80610717613048699</v>
      </c>
      <c r="X86" s="84">
        <f ca="1">IF(ISNUMBER(CORREL(ETL_Rtn!$C37:$C96,ETL_Rtn!R37:R96)),CORREL(ETL_Rtn!$C37:$C96,ETL_Rtn!R37:R96),"")</f>
        <v>0.88054525910546333</v>
      </c>
      <c r="Y86" s="84">
        <f ca="1">IF(ISNUMBER(CORREL(ETL_Rtn!$C37:$C96,ETL_Rtn!S37:S96)),CORREL(ETL_Rtn!$C37:$C96,ETL_Rtn!S37:S96),"")</f>
        <v>0.92916359367823365</v>
      </c>
      <c r="Z86" s="84">
        <f ca="1">IF(ISNUMBER(CORREL(ETL_Rtn!$C37:$C96,ETL_Rtn!T37:T96)),CORREL(ETL_Rtn!$C37:$C96,ETL_Rtn!T37:T96),"")</f>
        <v>0.1283187296515616</v>
      </c>
      <c r="AA86" s="84">
        <f ca="1">IF(ISNUMBER(CORREL(ETL_Rtn!$C37:$C96,ETL_Rtn!U37:U96)),CORREL(ETL_Rtn!$C37:$C96,ETL_Rtn!U37:U96),"")</f>
        <v>-8.1414660443139011E-2</v>
      </c>
      <c r="AB86" s="84">
        <f ca="1">IF(ISNUMBER(CORREL(ETL_Rtn!$C37:$C96,ETL_Rtn!V37:V96)),CORREL(ETL_Rtn!$C37:$C96,ETL_Rtn!V37:V96),"")</f>
        <v>-0.20473598893399825</v>
      </c>
      <c r="AC86" s="84">
        <f ca="1">IF(ISNUMBER(CORREL(ETL_Rtn!$C37:$C96,ETL_Rtn!W37:W96)),CORREL(ETL_Rtn!$C37:$C96,ETL_Rtn!W37:W96),"")</f>
        <v>0.1254083283482775</v>
      </c>
      <c r="AD86" s="84">
        <f ca="1">IF(ISNUMBER(CORREL(ETL_Rtn!$C37:$C96,ETL_Rtn!X37:X96)),CORREL(ETL_Rtn!$C37:$C96,ETL_Rtn!X37:X96),"")</f>
        <v>0.2461253653489883</v>
      </c>
      <c r="AE86" s="84">
        <f ca="1">IF(ISNUMBER(CORREL(ETL_Rtn!$C37:$C96,ETL_Rtn!Y37:Y96)),CORREL(ETL_Rtn!$C37:$C96,ETL_Rtn!Y37:Y96),"")</f>
        <v>-0.1890836594657693</v>
      </c>
      <c r="AF86" s="84">
        <f ca="1">IF(ISNUMBER(CORREL(ETL_Rtn!$C37:$C96,ETL_Rtn!Z37:Z96)),CORREL(ETL_Rtn!$C37:$C96,ETL_Rtn!Z37:Z96),"")</f>
        <v>-4.9930351886556354E-2</v>
      </c>
      <c r="AG86" s="84">
        <f ca="1">IF(ISNUMBER(CORREL(ETL_Rtn!$C37:$C96,ETL_Rtn!AA37:AA96)),CORREL(ETL_Rtn!$C37:$C96,ETL_Rtn!AA37:AA96),"")</f>
        <v>-0.31761270300358113</v>
      </c>
      <c r="AH86" s="84">
        <f ca="1">IF(ISNUMBER(CORREL(ETL_Rtn!$C37:$C96,ETL_Rtn!AB37:AB96)),CORREL(ETL_Rtn!$C37:$C96,ETL_Rtn!AB37:AB96),"")</f>
        <v>0.20040845245517466</v>
      </c>
      <c r="AI86" s="84">
        <f ca="1">IF(ISNUMBER(CORREL(ETL_Rtn!$C37:$C96,ETL_Rtn!AC37:AC96)),CORREL(ETL_Rtn!$C37:$C96,ETL_Rtn!AC37:AC96),"")</f>
        <v>0.1058945411664611</v>
      </c>
      <c r="AJ86" s="84">
        <f ca="1">IF(ISNUMBER(CORREL(ETL_Rtn!$C37:$C96,ETL_Rtn!AD37:AD96)),CORREL(ETL_Rtn!$C37:$C96,ETL_Rtn!AD37:AD96),"")</f>
        <v>-0.24504005843219281</v>
      </c>
      <c r="AK86" s="84">
        <f ca="1">IF(ISNUMBER(CORREL(ETL_Rtn!$C37:$C96,ETL_Rtn!AE37:AE96)),CORREL(ETL_Rtn!$C37:$C96,ETL_Rtn!AE37:AE96),"")</f>
        <v>-0.32916258592636649</v>
      </c>
      <c r="AL86" s="84">
        <f ca="1">IF(ISNUMBER(CORREL(ETL_Rtn!$C37:$C96,ETL_Rtn!AF37:AF96)),CORREL(ETL_Rtn!$C37:$C96,ETL_Rtn!AF37:AF96),"")</f>
        <v>0.21782604666287764</v>
      </c>
      <c r="AM86" s="84">
        <f ca="1">IF(ISNUMBER(CORREL(ETL_Rtn!$C37:$C96,ETL_Rtn!AG37:AG96)),CORREL(ETL_Rtn!$C37:$C96,ETL_Rtn!AG37:AG96),"")</f>
        <v>0.22280880398944053</v>
      </c>
      <c r="AN86" s="84">
        <f ca="1">IF(ISNUMBER(CORREL(ETL_Rtn!$C37:$C96,ETL_Rtn!AH37:AH96)),CORREL(ETL_Rtn!$C37:$C96,ETL_Rtn!AH37:AH96),"")</f>
        <v>0.15619081114333258</v>
      </c>
      <c r="AO86" s="84">
        <f ca="1">IF(ISNUMBER(CORREL(ETL_Rtn!$C37:$C96,ETL_Rtn!AI37:AI96)),CORREL(ETL_Rtn!$C37:$C96,ETL_Rtn!AI37:AI96),"")</f>
        <v>0.16173623506762647</v>
      </c>
      <c r="AP86" s="84">
        <f ca="1">IF(ISNUMBER(CORREL(ETL_Rtn!$C37:$C96,ETL_Rtn!AJ37:AJ96)),CORREL(ETL_Rtn!$C37:$C96,ETL_Rtn!AJ37:AJ96),"")</f>
        <v>0.20760044127669602</v>
      </c>
      <c r="AQ86" s="84">
        <f ca="1">IF(ISNUMBER(CORREL(ETL_Rtn!$C37:$C96,ETL_Rtn!AK37:AK96)),CORREL(ETL_Rtn!$C37:$C96,ETL_Rtn!AK37:AK96),"")</f>
        <v>0.21164410655097393</v>
      </c>
      <c r="AR86" s="84">
        <f ca="1">IF(ISNUMBER(CORREL(ETL_Rtn!$C37:$C96,ETL_Rtn!AL37:AL96)),CORREL(ETL_Rtn!$C37:$C96,ETL_Rtn!AL37:AL96),"")</f>
        <v>-0.44526521414678233</v>
      </c>
      <c r="AS86" s="84">
        <f ca="1">IF(ISNUMBER(CORREL(ETL_Rtn!$C37:$C96,ETL_Rtn!AM37:AM96)),CORREL(ETL_Rtn!$C37:$C96,ETL_Rtn!AM37:AM96),"")</f>
        <v>0.40491675410326278</v>
      </c>
      <c r="AU86" s="84">
        <f ca="1">VLOOKUP($E86,ETL_Price!$B$5:$BA$187,Main!AU$51,0)</f>
        <v>88.38</v>
      </c>
      <c r="AV86" s="84">
        <f ca="1">VLOOKUP($E86,ETL_Price!$B$5:$BA$187,Main!AV$51,0)</f>
        <v>240.2636</v>
      </c>
      <c r="AW86" s="84">
        <f ca="1">VLOOKUP($E86,ETL_Price!$B$5:$BA$187,Main!AW$51,0)</f>
        <v>230.33349999999999</v>
      </c>
      <c r="AX86" s="84">
        <f ca="1">VLOOKUP($E86,ETL_Price!$B$5:$BA$187,Main!AX$51,0)</f>
        <v>227.25729999999999</v>
      </c>
      <c r="AY86" s="84">
        <f ca="1">VLOOKUP($E86,ETL_Price!$B$5:$BA$187,Main!AY$51,0)</f>
        <v>118.0772</v>
      </c>
      <c r="AZ86" s="84">
        <f ca="1">VLOOKUP($E86,ETL_Price!$B$5:$BA$187,Main!AZ$51,0)</f>
        <v>220.4854</v>
      </c>
      <c r="BA86" s="84">
        <f ca="1">VLOOKUP($E86,ETL_Price!$B$5:$BA$187,Main!BA$51,0)</f>
        <v>251.73</v>
      </c>
      <c r="BB86" s="84">
        <f ca="1">VLOOKUP($E86,ETL_Price!$B$5:$BA$187,Main!BB$51,0)</f>
        <v>206.64</v>
      </c>
      <c r="BC86" s="84">
        <f ca="1">VLOOKUP($E86,ETL_Price!$B$5:$BA$187,Main!BC$51,0)</f>
        <v>248.91</v>
      </c>
      <c r="BD86" s="84">
        <f ca="1">VLOOKUP($E86,ETL_Price!$B$5:$BA$187,Main!BD$51,0)</f>
        <v>63.82</v>
      </c>
      <c r="BE86" s="84">
        <f ca="1">VLOOKUP($E86,ETL_Price!$B$5:$BA$187,Main!BE$51,0)</f>
        <v>265.91000000000003</v>
      </c>
      <c r="BF86" s="84">
        <f ca="1">VLOOKUP($E86,ETL_Price!$B$5:$BA$187,Main!BF$51,0)</f>
        <v>124.79</v>
      </c>
      <c r="BG86" s="84">
        <f ca="1">VLOOKUP($E86,ETL_Price!$B$5:$BA$187,Main!BG$51,0)</f>
        <v>1365.91</v>
      </c>
      <c r="BH86" s="84">
        <f ca="1">VLOOKUP($E86,ETL_Price!$B$5:$BA$187,Main!BH$51,0)</f>
        <v>1698.79</v>
      </c>
      <c r="BI86" s="84">
        <f ca="1">VLOOKUP($E86,ETL_Price!$B$5:$BA$187,Main!BI$51,0)</f>
        <v>1580.84</v>
      </c>
      <c r="BJ86" s="84">
        <f ca="1">VLOOKUP($E86,ETL_Price!$B$5:$BA$187,Main!BJ$51,0)</f>
        <v>1039.6500000000001</v>
      </c>
      <c r="BK86" s="84">
        <f ca="1">VLOOKUP($E86,ETL_Price!$B$5:$BA$187,Main!BK$51,0)</f>
        <v>2398.67</v>
      </c>
      <c r="BL86" s="84">
        <f ca="1">VLOOKUP($E86,ETL_Price!$B$5:$BA$187,Main!BL$51,0)</f>
        <v>940.25</v>
      </c>
      <c r="BM86" s="84">
        <f ca="1">VLOOKUP($E86,ETL_Price!$B$5:$BA$187,Main!BM$51,0)</f>
        <v>708.99</v>
      </c>
      <c r="BN86" s="84">
        <f ca="1">VLOOKUP($E86,ETL_Price!$B$5:$BA$187,Main!BN$51,0)</f>
        <v>902.98</v>
      </c>
      <c r="BO86" s="84">
        <f ca="1">VLOOKUP($E86,ETL_Price!$B$5:$BA$187,Main!BO$51,0)</f>
        <v>954.69</v>
      </c>
      <c r="BP86" s="84">
        <f ca="1">VLOOKUP($E86,ETL_Price!$B$5:$BA$187,Main!BP$51,0)</f>
        <v>972.53</v>
      </c>
      <c r="BQ86" s="84">
        <f ca="1">VLOOKUP($E86,ETL_Price!$B$5:$BA$187,Main!BQ$51,0)</f>
        <v>1107.1099999999999</v>
      </c>
      <c r="BR86" s="84">
        <f ca="1">VLOOKUP($E86,ETL_Price!$B$5:$BA$187,Main!BR$51,0)</f>
        <v>1097.76</v>
      </c>
      <c r="BS86" s="84">
        <f ca="1">VLOOKUP($E86,ETL_Price!$B$5:$BA$187,Main!BS$51,0)</f>
        <v>932.51</v>
      </c>
      <c r="BT86" s="84">
        <f ca="1">VLOOKUP($E86,ETL_Price!$B$5:$BA$187,Main!BT$51,0)</f>
        <v>17.329999999999998</v>
      </c>
      <c r="BU86" s="84">
        <f ca="1">VLOOKUP($E86,ETL_Price!$B$5:$BA$187,Main!BU$51,0)</f>
        <v>21.04</v>
      </c>
      <c r="BV86" s="84">
        <f ca="1">VLOOKUP($E86,ETL_Price!$B$5:$BA$187,Main!BV$51,0)</f>
        <v>1265.5999999999999</v>
      </c>
      <c r="BW86" s="84">
        <f ca="1">VLOOKUP($E86,ETL_Price!$B$5:$BA$187,Main!BW$51,0)</f>
        <v>16.327999999999999</v>
      </c>
      <c r="BX86" s="84">
        <f ca="1">VLOOKUP($E86,ETL_Price!$B$5:$BA$187,Main!BX$51,0)</f>
        <v>68.08</v>
      </c>
      <c r="BY86" s="84">
        <f ca="1">VLOOKUP($E86,ETL_Price!$B$5:$BA$187,Main!BY$51,0)</f>
        <v>2.8803000000000001</v>
      </c>
      <c r="BZ86" s="84">
        <f ca="1">VLOOKUP($E86,ETL_Price!$B$5:$BA$187,Main!BZ$51,0)</f>
        <v>2.0627</v>
      </c>
      <c r="CA86" s="84">
        <f ca="1">VLOOKUP($E86,ETL_Price!$B$5:$BA$187,Main!CA$51,0)</f>
        <v>2.1227999999999998</v>
      </c>
      <c r="CB86" s="84">
        <f ca="1">VLOOKUP($E86,ETL_Price!$B$5:$BA$187,Main!CB$51,0)</f>
        <v>6.5415000000000001</v>
      </c>
      <c r="CC86" s="84">
        <f ca="1">VLOOKUP($E86,ETL_Price!$B$5:$BA$187,Main!CC$51,0)</f>
        <v>107.95</v>
      </c>
    </row>
    <row r="87" spans="1:81">
      <c r="C87" s="84">
        <f>MATCH(E87,Cayman!$B$5:$B$187,0)-1</f>
        <v>48</v>
      </c>
      <c r="E87" s="115">
        <f>IF(ISNUMBER(Equities!$C39),Equities!B39,"")</f>
        <v>43273</v>
      </c>
      <c r="F87" s="128">
        <f ca="1">IF(ISNUMBER(OFFSET(INDIRECT($F$50),Main!$C87,1)),OFFSET(INDIRECT($F$50),Main!$C87,1)/100,"")</f>
        <v>0.19281899999999999</v>
      </c>
      <c r="G87" s="128">
        <f ca="1">IF(ISNUMBER(VLOOKUP(E87,Cayman!$G$6:$H$136,2,0)),VLOOKUP(E87,Cayman!$G$6:$H$136,2,0)/100,"")</f>
        <v>0.17629999999999998</v>
      </c>
      <c r="H87" s="116" t="str">
        <f>IF(ISNUMBER(VLOOKUP($E87,ETL_Price!$B$5:$CU$187,H$50,0)),VLOOKUP($E87,ETL_Price!$B$5:$CU$187,H$50,0)/100,"")</f>
        <v/>
      </c>
      <c r="I87" s="116" t="str">
        <f>IF(ISNUMBER(VLOOKUP($E87,ETL_Price!$B$5:$CU$187,I$50,0)),VLOOKUP($E87,ETL_Price!$B$5:$CU$187,I$50,0)/100,"")</f>
        <v/>
      </c>
      <c r="K87" s="84">
        <f ca="1">IF(ISNUMBER(CORREL(ETL_Rtn!$C38:$C97,ETL_Rtn!E38:E97)),CORREL(ETL_Rtn!$C38:$C97,ETL_Rtn!E38:E97),"")</f>
        <v>0.93835099973198632</v>
      </c>
      <c r="L87" s="84">
        <f ca="1">IF(ISNUMBER(CORREL(ETL_Rtn!$C38:$C97,ETL_Rtn!F38:F97)),CORREL(ETL_Rtn!$C38:$C97,ETL_Rtn!F38:F97),"")</f>
        <v>0.2259650752174075</v>
      </c>
      <c r="M87" s="84">
        <f ca="1">IF(ISNUMBER(CORREL(ETL_Rtn!$C38:$C97,ETL_Rtn!G38:G97)),CORREL(ETL_Rtn!$C38:$C97,ETL_Rtn!G38:G97),"")</f>
        <v>0.11573907115049531</v>
      </c>
      <c r="N87" s="84">
        <f ca="1">IF(ISNUMBER(CORREL(ETL_Rtn!$C38:$C97,ETL_Rtn!H38:H97)),CORREL(ETL_Rtn!$C38:$C97,ETL_Rtn!H38:H97),"")</f>
        <v>0.16881984447657652</v>
      </c>
      <c r="O87" s="84">
        <f ca="1">IF(ISNUMBER(CORREL(ETL_Rtn!$C38:$C97,ETL_Rtn!I38:I97)),CORREL(ETL_Rtn!$C38:$C97,ETL_Rtn!I38:I97),"")</f>
        <v>0.36198418564251461</v>
      </c>
      <c r="P87" s="84">
        <f ca="1">IF(ISNUMBER(CORREL(ETL_Rtn!$C38:$C97,ETL_Rtn!J38:J97)),CORREL(ETL_Rtn!$C38:$C97,ETL_Rtn!J38:J97),"")</f>
        <v>-1.4973204823555545E-2</v>
      </c>
      <c r="Q87" s="84">
        <f ca="1">IF(ISNUMBER(CORREL(ETL_Rtn!$C38:$C97,ETL_Rtn!K38:K97)),CORREL(ETL_Rtn!$C38:$C97,ETL_Rtn!K38:K97),"")</f>
        <v>0.24423576318017079</v>
      </c>
      <c r="R87" s="84">
        <f ca="1">IF(ISNUMBER(CORREL(ETL_Rtn!$C38:$C97,ETL_Rtn!L38:L97)),CORREL(ETL_Rtn!$C38:$C97,ETL_Rtn!L38:L97),"")</f>
        <v>0.24721264392947828</v>
      </c>
      <c r="S87" s="84">
        <f ca="1">IF(ISNUMBER(CORREL(ETL_Rtn!$C38:$C97,ETL_Rtn!M38:M97)),CORREL(ETL_Rtn!$C38:$C97,ETL_Rtn!M38:M97),"")</f>
        <v>0.38536297944911074</v>
      </c>
      <c r="T87" s="84">
        <f ca="1">IF(ISNUMBER(CORREL(ETL_Rtn!$C38:$C97,ETL_Rtn!N38:N97)),CORREL(ETL_Rtn!$C38:$C97,ETL_Rtn!N38:N97),"")</f>
        <v>0.12212823298953468</v>
      </c>
      <c r="U87" s="84">
        <f ca="1">IF(ISNUMBER(CORREL(ETL_Rtn!$C38:$C97,ETL_Rtn!O38:O97)),CORREL(ETL_Rtn!$C38:$C97,ETL_Rtn!O38:O97),"")</f>
        <v>0.41044316022430771</v>
      </c>
      <c r="V87" s="84">
        <f ca="1">IF(ISNUMBER(CORREL(ETL_Rtn!$C38:$C97,ETL_Rtn!P38:P97)),CORREL(ETL_Rtn!$C38:$C97,ETL_Rtn!P38:P97),"")</f>
        <v>-0.13494424587153842</v>
      </c>
      <c r="W87" s="84">
        <f ca="1">IF(ISNUMBER(CORREL(ETL_Rtn!$C38:$C97,ETL_Rtn!Q38:Q97)),CORREL(ETL_Rtn!$C38:$C97,ETL_Rtn!Q38:Q97),"")</f>
        <v>0.7863964139763151</v>
      </c>
      <c r="X87" s="84">
        <f ca="1">IF(ISNUMBER(CORREL(ETL_Rtn!$C38:$C97,ETL_Rtn!R38:R97)),CORREL(ETL_Rtn!$C38:$C97,ETL_Rtn!R38:R97),"")</f>
        <v>0.87160005060874413</v>
      </c>
      <c r="Y87" s="84">
        <f ca="1">IF(ISNUMBER(CORREL(ETL_Rtn!$C38:$C97,ETL_Rtn!S38:S97)),CORREL(ETL_Rtn!$C38:$C97,ETL_Rtn!S38:S97),"")</f>
        <v>0.92357138011759798</v>
      </c>
      <c r="Z87" s="84">
        <f ca="1">IF(ISNUMBER(CORREL(ETL_Rtn!$C38:$C97,ETL_Rtn!T38:T97)),CORREL(ETL_Rtn!$C38:$C97,ETL_Rtn!T38:T97),"")</f>
        <v>7.0014517208793231E-2</v>
      </c>
      <c r="AA87" s="84">
        <f ca="1">IF(ISNUMBER(CORREL(ETL_Rtn!$C38:$C97,ETL_Rtn!U38:U97)),CORREL(ETL_Rtn!$C38:$C97,ETL_Rtn!U38:U97),"")</f>
        <v>-6.5014560820999392E-2</v>
      </c>
      <c r="AB87" s="84">
        <f ca="1">IF(ISNUMBER(CORREL(ETL_Rtn!$C38:$C97,ETL_Rtn!V38:V97)),CORREL(ETL_Rtn!$C38:$C97,ETL_Rtn!V38:V97),"")</f>
        <v>-0.13402829953612766</v>
      </c>
      <c r="AC87" s="84">
        <f ca="1">IF(ISNUMBER(CORREL(ETL_Rtn!$C38:$C97,ETL_Rtn!W38:W97)),CORREL(ETL_Rtn!$C38:$C97,ETL_Rtn!W38:W97),"")</f>
        <v>0.11767991109335198</v>
      </c>
      <c r="AD87" s="84">
        <f ca="1">IF(ISNUMBER(CORREL(ETL_Rtn!$C38:$C97,ETL_Rtn!X38:X97)),CORREL(ETL_Rtn!$C38:$C97,ETL_Rtn!X38:X97),"")</f>
        <v>0.21630980590279619</v>
      </c>
      <c r="AE87" s="84">
        <f ca="1">IF(ISNUMBER(CORREL(ETL_Rtn!$C38:$C97,ETL_Rtn!Y38:Y97)),CORREL(ETL_Rtn!$C38:$C97,ETL_Rtn!Y38:Y97),"")</f>
        <v>-0.19813142733487069</v>
      </c>
      <c r="AF87" s="84">
        <f ca="1">IF(ISNUMBER(CORREL(ETL_Rtn!$C38:$C97,ETL_Rtn!Z38:Z97)),CORREL(ETL_Rtn!$C38:$C97,ETL_Rtn!Z38:Z97),"")</f>
        <v>-9.4567244185829499E-2</v>
      </c>
      <c r="AG87" s="84">
        <f ca="1">IF(ISNUMBER(CORREL(ETL_Rtn!$C38:$C97,ETL_Rtn!AA38:AA97)),CORREL(ETL_Rtn!$C38:$C97,ETL_Rtn!AA38:AA97),"")</f>
        <v>-0.27823621979964963</v>
      </c>
      <c r="AH87" s="84">
        <f ca="1">IF(ISNUMBER(CORREL(ETL_Rtn!$C38:$C97,ETL_Rtn!AB38:AB97)),CORREL(ETL_Rtn!$C38:$C97,ETL_Rtn!AB38:AB97),"")</f>
        <v>0.15222528831356233</v>
      </c>
      <c r="AI87" s="84">
        <f ca="1">IF(ISNUMBER(CORREL(ETL_Rtn!$C38:$C97,ETL_Rtn!AC38:AC97)),CORREL(ETL_Rtn!$C38:$C97,ETL_Rtn!AC38:AC97),"")</f>
        <v>2.9129685990759862E-2</v>
      </c>
      <c r="AJ87" s="84">
        <f ca="1">IF(ISNUMBER(CORREL(ETL_Rtn!$C38:$C97,ETL_Rtn!AD38:AD97)),CORREL(ETL_Rtn!$C38:$C97,ETL_Rtn!AD38:AD97),"")</f>
        <v>-0.17125076634815664</v>
      </c>
      <c r="AK87" s="84">
        <f ca="1">IF(ISNUMBER(CORREL(ETL_Rtn!$C38:$C97,ETL_Rtn!AE38:AE97)),CORREL(ETL_Rtn!$C38:$C97,ETL_Rtn!AE38:AE97),"")</f>
        <v>-0.28747266758103279</v>
      </c>
      <c r="AL87" s="84">
        <f ca="1">IF(ISNUMBER(CORREL(ETL_Rtn!$C38:$C97,ETL_Rtn!AF38:AF97)),CORREL(ETL_Rtn!$C38:$C97,ETL_Rtn!AF38:AF97),"")</f>
        <v>0.17666001318398214</v>
      </c>
      <c r="AM87" s="84">
        <f ca="1">IF(ISNUMBER(CORREL(ETL_Rtn!$C38:$C97,ETL_Rtn!AG38:AG97)),CORREL(ETL_Rtn!$C38:$C97,ETL_Rtn!AG38:AG97),"")</f>
        <v>0.17084912864568741</v>
      </c>
      <c r="AN87" s="84">
        <f ca="1">IF(ISNUMBER(CORREL(ETL_Rtn!$C38:$C97,ETL_Rtn!AH38:AH97)),CORREL(ETL_Rtn!$C38:$C97,ETL_Rtn!AH38:AH97),"")</f>
        <v>0.16429625289031749</v>
      </c>
      <c r="AO87" s="84">
        <f ca="1">IF(ISNUMBER(CORREL(ETL_Rtn!$C38:$C97,ETL_Rtn!AI38:AI97)),CORREL(ETL_Rtn!$C38:$C97,ETL_Rtn!AI38:AI97),"")</f>
        <v>0.15474720449036952</v>
      </c>
      <c r="AP87" s="84">
        <f ca="1">IF(ISNUMBER(CORREL(ETL_Rtn!$C38:$C97,ETL_Rtn!AJ38:AJ97)),CORREL(ETL_Rtn!$C38:$C97,ETL_Rtn!AJ38:AJ97),"")</f>
        <v>0.18843726489933427</v>
      </c>
      <c r="AQ87" s="84">
        <f ca="1">IF(ISNUMBER(CORREL(ETL_Rtn!$C38:$C97,ETL_Rtn!AK38:AK97)),CORREL(ETL_Rtn!$C38:$C97,ETL_Rtn!AK38:AK97),"")</f>
        <v>0.18635014003182582</v>
      </c>
      <c r="AR87" s="84">
        <f ca="1">IF(ISNUMBER(CORREL(ETL_Rtn!$C38:$C97,ETL_Rtn!AL38:AL97)),CORREL(ETL_Rtn!$C38:$C97,ETL_Rtn!AL38:AL97),"")</f>
        <v>-0.40732924046710578</v>
      </c>
      <c r="AS87" s="84">
        <f ca="1">IF(ISNUMBER(CORREL(ETL_Rtn!$C38:$C97,ETL_Rtn!AM38:AM97)),CORREL(ETL_Rtn!$C38:$C97,ETL_Rtn!AM38:AM97),"")</f>
        <v>0.37751556077116832</v>
      </c>
      <c r="AU87" s="84">
        <f ca="1">VLOOKUP($E87,ETL_Price!$B$5:$BA$187,Main!AU$51,0)</f>
        <v>90.65</v>
      </c>
      <c r="AV87" s="84">
        <f ca="1">VLOOKUP($E87,ETL_Price!$B$5:$BA$187,Main!AV$51,0)</f>
        <v>245.79230000000001</v>
      </c>
      <c r="AW87" s="84">
        <f ca="1">VLOOKUP($E87,ETL_Price!$B$5:$BA$187,Main!AW$51,0)</f>
        <v>232.61369999999999</v>
      </c>
      <c r="AX87" s="84">
        <f ca="1">VLOOKUP($E87,ETL_Price!$B$5:$BA$187,Main!AX$51,0)</f>
        <v>232.0762</v>
      </c>
      <c r="AY87" s="84">
        <f ca="1">VLOOKUP($E87,ETL_Price!$B$5:$BA$187,Main!AY$51,0)</f>
        <v>119.5157</v>
      </c>
      <c r="AZ87" s="84">
        <f ca="1">VLOOKUP($E87,ETL_Price!$B$5:$BA$187,Main!AZ$51,0)</f>
        <v>221.16229999999999</v>
      </c>
      <c r="BA87" s="84">
        <f ca="1">VLOOKUP($E87,ETL_Price!$B$5:$BA$187,Main!BA$51,0)</f>
        <v>256.64</v>
      </c>
      <c r="BB87" s="84">
        <f ca="1">VLOOKUP($E87,ETL_Price!$B$5:$BA$187,Main!BB$51,0)</f>
        <v>207.65</v>
      </c>
      <c r="BC87" s="84">
        <f ca="1">VLOOKUP($E87,ETL_Price!$B$5:$BA$187,Main!BC$51,0)</f>
        <v>252.39</v>
      </c>
      <c r="BD87" s="84">
        <f ca="1">VLOOKUP($E87,ETL_Price!$B$5:$BA$187,Main!BD$51,0)</f>
        <v>64.19</v>
      </c>
      <c r="BE87" s="84">
        <f ca="1">VLOOKUP($E87,ETL_Price!$B$5:$BA$187,Main!BE$51,0)</f>
        <v>270.06</v>
      </c>
      <c r="BF87" s="84">
        <f ca="1">VLOOKUP($E87,ETL_Price!$B$5:$BA$187,Main!BF$51,0)</f>
        <v>123.76</v>
      </c>
      <c r="BG87" s="84">
        <f ca="1">VLOOKUP($E87,ETL_Price!$B$5:$BA$187,Main!BG$51,0)</f>
        <v>1393.08</v>
      </c>
      <c r="BH87" s="84">
        <f ca="1">VLOOKUP($E87,ETL_Price!$B$5:$BA$187,Main!BH$51,0)</f>
        <v>1737.97</v>
      </c>
      <c r="BI87" s="84">
        <f ca="1">VLOOKUP($E87,ETL_Price!$B$5:$BA$187,Main!BI$51,0)</f>
        <v>1621.61</v>
      </c>
      <c r="BJ87" s="84">
        <f ca="1">VLOOKUP($E87,ETL_Price!$B$5:$BA$187,Main!BJ$51,0)</f>
        <v>1043.27</v>
      </c>
      <c r="BK87" s="84">
        <f ca="1">VLOOKUP($E87,ETL_Price!$B$5:$BA$187,Main!BK$51,0)</f>
        <v>2396.64</v>
      </c>
      <c r="BL87" s="84">
        <f ca="1">VLOOKUP($E87,ETL_Price!$B$5:$BA$187,Main!BL$51,0)</f>
        <v>937.93</v>
      </c>
      <c r="BM87" s="84">
        <f ca="1">VLOOKUP($E87,ETL_Price!$B$5:$BA$187,Main!BM$51,0)</f>
        <v>709.4</v>
      </c>
      <c r="BN87" s="84">
        <f ca="1">VLOOKUP($E87,ETL_Price!$B$5:$BA$187,Main!BN$51,0)</f>
        <v>904.68</v>
      </c>
      <c r="BO87" s="84">
        <f ca="1">VLOOKUP($E87,ETL_Price!$B$5:$BA$187,Main!BO$51,0)</f>
        <v>954.99</v>
      </c>
      <c r="BP87" s="84">
        <f ca="1">VLOOKUP($E87,ETL_Price!$B$5:$BA$187,Main!BP$51,0)</f>
        <v>973.23</v>
      </c>
      <c r="BQ87" s="84">
        <f ca="1">VLOOKUP($E87,ETL_Price!$B$5:$BA$187,Main!BQ$51,0)</f>
        <v>1105.21</v>
      </c>
      <c r="BR87" s="84">
        <f ca="1">VLOOKUP($E87,ETL_Price!$B$5:$BA$187,Main!BR$51,0)</f>
        <v>1099.98</v>
      </c>
      <c r="BS87" s="84">
        <f ca="1">VLOOKUP($E87,ETL_Price!$B$5:$BA$187,Main!BS$51,0)</f>
        <v>934.3</v>
      </c>
      <c r="BT87" s="84">
        <f ca="1">VLOOKUP($E87,ETL_Price!$B$5:$BA$187,Main!BT$51,0)</f>
        <v>13.77</v>
      </c>
      <c r="BU87" s="84">
        <f ca="1">VLOOKUP($E87,ETL_Price!$B$5:$BA$187,Main!BU$51,0)</f>
        <v>18.68</v>
      </c>
      <c r="BV87" s="84">
        <f ca="1">VLOOKUP($E87,ETL_Price!$B$5:$BA$187,Main!BV$51,0)</f>
        <v>1267.4000000000001</v>
      </c>
      <c r="BW87" s="84">
        <f ca="1">VLOOKUP($E87,ETL_Price!$B$5:$BA$187,Main!BW$51,0)</f>
        <v>16.459</v>
      </c>
      <c r="BX87" s="84">
        <f ca="1">VLOOKUP($E87,ETL_Price!$B$5:$BA$187,Main!BX$51,0)</f>
        <v>68.58</v>
      </c>
      <c r="BY87" s="84">
        <f ca="1">VLOOKUP($E87,ETL_Price!$B$5:$BA$187,Main!BY$51,0)</f>
        <v>2.8948999999999998</v>
      </c>
      <c r="BZ87" s="84">
        <f ca="1">VLOOKUP($E87,ETL_Price!$B$5:$BA$187,Main!BZ$51,0)</f>
        <v>2.0823999999999998</v>
      </c>
      <c r="CA87" s="84">
        <f ca="1">VLOOKUP($E87,ETL_Price!$B$5:$BA$187,Main!CA$51,0)</f>
        <v>2.1360999999999999</v>
      </c>
      <c r="CB87" s="84">
        <f ca="1">VLOOKUP($E87,ETL_Price!$B$5:$BA$187,Main!CB$51,0)</f>
        <v>6.5087000000000002</v>
      </c>
      <c r="CC87" s="84">
        <f ca="1">VLOOKUP($E87,ETL_Price!$B$5:$BA$187,Main!CC$51,0)</f>
        <v>108.2</v>
      </c>
    </row>
    <row r="88" spans="1:81">
      <c r="C88" s="84">
        <f>MATCH(E88,Cayman!$B$5:$B$187,0)-1</f>
        <v>49</v>
      </c>
      <c r="E88" s="115">
        <f>IF(ISNUMBER(Equities!$C40),Equities!B40,"")</f>
        <v>43272</v>
      </c>
      <c r="F88" s="128">
        <f ca="1">IF(ISNUMBER(OFFSET(INDIRECT($F$50),Main!$C88,1)),OFFSET(INDIRECT($F$50),Main!$C88,1)/100,"")</f>
        <v>0.18923899999999999</v>
      </c>
      <c r="G88" s="128">
        <f ca="1">IF(ISNUMBER(VLOOKUP(E88,Cayman!$G$6:$H$136,2,0)),VLOOKUP(E88,Cayman!$G$6:$H$136,2,0)/100,"")</f>
        <v>0.1764</v>
      </c>
      <c r="H88" s="116" t="str">
        <f>IF(ISNUMBER(VLOOKUP($E88,ETL_Price!$B$5:$CU$187,H$50,0)),VLOOKUP($E88,ETL_Price!$B$5:$CU$187,H$50,0)/100,"")</f>
        <v/>
      </c>
      <c r="I88" s="116" t="str">
        <f>IF(ISNUMBER(VLOOKUP($E88,ETL_Price!$B$5:$CU$187,I$50,0)),VLOOKUP($E88,ETL_Price!$B$5:$CU$187,I$50,0)/100,"")</f>
        <v/>
      </c>
      <c r="K88" s="84">
        <f ca="1">IF(ISNUMBER(CORREL(ETL_Rtn!$C39:$C98,ETL_Rtn!E39:E98)),CORREL(ETL_Rtn!$C39:$C98,ETL_Rtn!E39:E98),"")</f>
        <v>0.93847039174988089</v>
      </c>
      <c r="L88" s="84">
        <f ca="1">IF(ISNUMBER(CORREL(ETL_Rtn!$C39:$C98,ETL_Rtn!F39:F98)),CORREL(ETL_Rtn!$C39:$C98,ETL_Rtn!F39:F98),"")</f>
        <v>0.22892666206748924</v>
      </c>
      <c r="M88" s="84">
        <f ca="1">IF(ISNUMBER(CORREL(ETL_Rtn!$C39:$C98,ETL_Rtn!G39:G98)),CORREL(ETL_Rtn!$C39:$C98,ETL_Rtn!G39:G98),"")</f>
        <v>0.11322397921592459</v>
      </c>
      <c r="N88" s="84">
        <f ca="1">IF(ISNUMBER(CORREL(ETL_Rtn!$C39:$C98,ETL_Rtn!H39:H98)),CORREL(ETL_Rtn!$C39:$C98,ETL_Rtn!H39:H98),"")</f>
        <v>0.16652068452524121</v>
      </c>
      <c r="O88" s="84">
        <f ca="1">IF(ISNUMBER(CORREL(ETL_Rtn!$C39:$C98,ETL_Rtn!I39:I98)),CORREL(ETL_Rtn!$C39:$C98,ETL_Rtn!I39:I98),"")</f>
        <v>0.36096457296786733</v>
      </c>
      <c r="P88" s="84">
        <f ca="1">IF(ISNUMBER(CORREL(ETL_Rtn!$C39:$C98,ETL_Rtn!J39:J98)),CORREL(ETL_Rtn!$C39:$C98,ETL_Rtn!J39:J98),"")</f>
        <v>-2.2314934050141452E-2</v>
      </c>
      <c r="Q88" s="84">
        <f ca="1">IF(ISNUMBER(CORREL(ETL_Rtn!$C39:$C98,ETL_Rtn!K39:K98)),CORREL(ETL_Rtn!$C39:$C98,ETL_Rtn!K39:K98),"")</f>
        <v>0.24551814836852986</v>
      </c>
      <c r="R88" s="84">
        <f ca="1">IF(ISNUMBER(CORREL(ETL_Rtn!$C39:$C98,ETL_Rtn!L39:L98)),CORREL(ETL_Rtn!$C39:$C98,ETL_Rtn!L39:L98),"")</f>
        <v>0.24520304248226918</v>
      </c>
      <c r="S88" s="84">
        <f ca="1">IF(ISNUMBER(CORREL(ETL_Rtn!$C39:$C98,ETL_Rtn!M39:M98)),CORREL(ETL_Rtn!$C39:$C98,ETL_Rtn!M39:M98),"")</f>
        <v>0.38401715971475142</v>
      </c>
      <c r="T88" s="84">
        <f ca="1">IF(ISNUMBER(CORREL(ETL_Rtn!$C39:$C98,ETL_Rtn!N39:N98)),CORREL(ETL_Rtn!$C39:$C98,ETL_Rtn!N39:N98),"")</f>
        <v>0.11865964959435533</v>
      </c>
      <c r="U88" s="84">
        <f ca="1">IF(ISNUMBER(CORREL(ETL_Rtn!$C39:$C98,ETL_Rtn!O39:O98)),CORREL(ETL_Rtn!$C39:$C98,ETL_Rtn!O39:O98),"")</f>
        <v>0.41106447281108088</v>
      </c>
      <c r="V88" s="84">
        <f ca="1">IF(ISNUMBER(CORREL(ETL_Rtn!$C39:$C98,ETL_Rtn!P39:P98)),CORREL(ETL_Rtn!$C39:$C98,ETL_Rtn!P39:P98),"")</f>
        <v>-0.14260301119711669</v>
      </c>
      <c r="W88" s="84">
        <f ca="1">IF(ISNUMBER(CORREL(ETL_Rtn!$C39:$C98,ETL_Rtn!Q39:Q98)),CORREL(ETL_Rtn!$C39:$C98,ETL_Rtn!Q39:Q98),"")</f>
        <v>0.78664973077500033</v>
      </c>
      <c r="X88" s="84">
        <f ca="1">IF(ISNUMBER(CORREL(ETL_Rtn!$C39:$C98,ETL_Rtn!R39:R98)),CORREL(ETL_Rtn!$C39:$C98,ETL_Rtn!R39:R98),"")</f>
        <v>0.87213804017926821</v>
      </c>
      <c r="Y88" s="84">
        <f ca="1">IF(ISNUMBER(CORREL(ETL_Rtn!$C39:$C98,ETL_Rtn!S39:S98)),CORREL(ETL_Rtn!$C39:$C98,ETL_Rtn!S39:S98),"")</f>
        <v>0.92375045537489264</v>
      </c>
      <c r="Z88" s="84">
        <f ca="1">IF(ISNUMBER(CORREL(ETL_Rtn!$C39:$C98,ETL_Rtn!T39:T98)),CORREL(ETL_Rtn!$C39:$C98,ETL_Rtn!T39:T98),"")</f>
        <v>8.595899849939409E-2</v>
      </c>
      <c r="AA88" s="84">
        <f ca="1">IF(ISNUMBER(CORREL(ETL_Rtn!$C39:$C98,ETL_Rtn!U39:U98)),CORREL(ETL_Rtn!$C39:$C98,ETL_Rtn!U39:U98),"")</f>
        <v>-6.553692644257951E-2</v>
      </c>
      <c r="AB88" s="84">
        <f ca="1">IF(ISNUMBER(CORREL(ETL_Rtn!$C39:$C98,ETL_Rtn!V39:V98)),CORREL(ETL_Rtn!$C39:$C98,ETL_Rtn!V39:V98),"")</f>
        <v>-0.13214409049744069</v>
      </c>
      <c r="AC88" s="84">
        <f ca="1">IF(ISNUMBER(CORREL(ETL_Rtn!$C39:$C98,ETL_Rtn!W39:W98)),CORREL(ETL_Rtn!$C39:$C98,ETL_Rtn!W39:W98),"")</f>
        <v>0.11758864346221531</v>
      </c>
      <c r="AD88" s="84">
        <f ca="1">IF(ISNUMBER(CORREL(ETL_Rtn!$C39:$C98,ETL_Rtn!X39:X98)),CORREL(ETL_Rtn!$C39:$C98,ETL_Rtn!X39:X98),"")</f>
        <v>0.22899129950007213</v>
      </c>
      <c r="AE88" s="84">
        <f ca="1">IF(ISNUMBER(CORREL(ETL_Rtn!$C39:$C98,ETL_Rtn!Y39:Y98)),CORREL(ETL_Rtn!$C39:$C98,ETL_Rtn!Y39:Y98),"")</f>
        <v>-0.19573107552553784</v>
      </c>
      <c r="AF88" s="84">
        <f ca="1">IF(ISNUMBER(CORREL(ETL_Rtn!$C39:$C98,ETL_Rtn!Z39:Z98)),CORREL(ETL_Rtn!$C39:$C98,ETL_Rtn!Z39:Z98),"")</f>
        <v>-0.10926510254140928</v>
      </c>
      <c r="AG88" s="84">
        <f ca="1">IF(ISNUMBER(CORREL(ETL_Rtn!$C39:$C98,ETL_Rtn!AA39:AA98)),CORREL(ETL_Rtn!$C39:$C98,ETL_Rtn!AA39:AA98),"")</f>
        <v>-0.27685250038942716</v>
      </c>
      <c r="AH88" s="84">
        <f ca="1">IF(ISNUMBER(CORREL(ETL_Rtn!$C39:$C98,ETL_Rtn!AB39:AB98)),CORREL(ETL_Rtn!$C39:$C98,ETL_Rtn!AB39:AB98),"")</f>
        <v>0.15036965584586992</v>
      </c>
      <c r="AI88" s="84">
        <f ca="1">IF(ISNUMBER(CORREL(ETL_Rtn!$C39:$C98,ETL_Rtn!AC39:AC98)),CORREL(ETL_Rtn!$C39:$C98,ETL_Rtn!AC39:AC98),"")</f>
        <v>2.9447293485029846E-2</v>
      </c>
      <c r="AJ88" s="84">
        <f ca="1">IF(ISNUMBER(CORREL(ETL_Rtn!$C39:$C98,ETL_Rtn!AD39:AD98)),CORREL(ETL_Rtn!$C39:$C98,ETL_Rtn!AD39:AD98),"")</f>
        <v>-0.1690601226648672</v>
      </c>
      <c r="AK88" s="84">
        <f ca="1">IF(ISNUMBER(CORREL(ETL_Rtn!$C39:$C98,ETL_Rtn!AE39:AE98)),CORREL(ETL_Rtn!$C39:$C98,ETL_Rtn!AE39:AE98),"")</f>
        <v>-0.28588053436959243</v>
      </c>
      <c r="AL88" s="84">
        <f ca="1">IF(ISNUMBER(CORREL(ETL_Rtn!$C39:$C98,ETL_Rtn!AF39:AF98)),CORREL(ETL_Rtn!$C39:$C98,ETL_Rtn!AF39:AF98),"")</f>
        <v>0.17619216378023583</v>
      </c>
      <c r="AM88" s="84">
        <f ca="1">IF(ISNUMBER(CORREL(ETL_Rtn!$C39:$C98,ETL_Rtn!AG39:AG98)),CORREL(ETL_Rtn!$C39:$C98,ETL_Rtn!AG39:AG98),"")</f>
        <v>0.16888380289315824</v>
      </c>
      <c r="AN88" s="84">
        <f ca="1">IF(ISNUMBER(CORREL(ETL_Rtn!$C39:$C98,ETL_Rtn!AH39:AH98)),CORREL(ETL_Rtn!$C39:$C98,ETL_Rtn!AH39:AH98),"")</f>
        <v>0.16419305781184934</v>
      </c>
      <c r="AO88" s="84">
        <f ca="1">IF(ISNUMBER(CORREL(ETL_Rtn!$C39:$C98,ETL_Rtn!AI39:AI98)),CORREL(ETL_Rtn!$C39:$C98,ETL_Rtn!AI39:AI98),"")</f>
        <v>0.15537200463631631</v>
      </c>
      <c r="AP88" s="84">
        <f ca="1">IF(ISNUMBER(CORREL(ETL_Rtn!$C39:$C98,ETL_Rtn!AJ39:AJ98)),CORREL(ETL_Rtn!$C39:$C98,ETL_Rtn!AJ39:AJ98),"")</f>
        <v>0.18591888528598027</v>
      </c>
      <c r="AQ88" s="84">
        <f ca="1">IF(ISNUMBER(CORREL(ETL_Rtn!$C39:$C98,ETL_Rtn!AK39:AK98)),CORREL(ETL_Rtn!$C39:$C98,ETL_Rtn!AK39:AK98),"")</f>
        <v>0.183882206696066</v>
      </c>
      <c r="AR88" s="84">
        <f ca="1">IF(ISNUMBER(CORREL(ETL_Rtn!$C39:$C98,ETL_Rtn!AL39:AL98)),CORREL(ETL_Rtn!$C39:$C98,ETL_Rtn!AL39:AL98),"")</f>
        <v>-0.40672631047484537</v>
      </c>
      <c r="AS88" s="84">
        <f ca="1">IF(ISNUMBER(CORREL(ETL_Rtn!$C39:$C98,ETL_Rtn!AM39:AM98)),CORREL(ETL_Rtn!$C39:$C98,ETL_Rtn!AM39:AM98),"")</f>
        <v>0.38081803699294203</v>
      </c>
      <c r="AU88" s="84">
        <f ca="1">VLOOKUP($E88,ETL_Price!$B$5:$BA$187,Main!AU$51,0)</f>
        <v>90.56</v>
      </c>
      <c r="AV88" s="84">
        <f ca="1">VLOOKUP($E88,ETL_Price!$B$5:$BA$187,Main!AV$51,0)</f>
        <v>246.69030000000001</v>
      </c>
      <c r="AW88" s="84">
        <f ca="1">VLOOKUP($E88,ETL_Price!$B$5:$BA$187,Main!AW$51,0)</f>
        <v>231.2466</v>
      </c>
      <c r="AX88" s="84">
        <f ca="1">VLOOKUP($E88,ETL_Price!$B$5:$BA$187,Main!AX$51,0)</f>
        <v>226.63249999999999</v>
      </c>
      <c r="AY88" s="84">
        <f ca="1">VLOOKUP($E88,ETL_Price!$B$5:$BA$187,Main!AY$51,0)</f>
        <v>119.2589</v>
      </c>
      <c r="AZ88" s="84">
        <f ca="1">VLOOKUP($E88,ETL_Price!$B$5:$BA$187,Main!AZ$51,0)</f>
        <v>218.97149999999999</v>
      </c>
      <c r="BA88" s="84">
        <f ca="1">VLOOKUP($E88,ETL_Price!$B$5:$BA$187,Main!BA$51,0)</f>
        <v>256.8</v>
      </c>
      <c r="BB88" s="84">
        <f ca="1">VLOOKUP($E88,ETL_Price!$B$5:$BA$187,Main!BB$51,0)</f>
        <v>206.48</v>
      </c>
      <c r="BC88" s="84">
        <f ca="1">VLOOKUP($E88,ETL_Price!$B$5:$BA$187,Main!BC$51,0)</f>
        <v>251.34</v>
      </c>
      <c r="BD88" s="84">
        <f ca="1">VLOOKUP($E88,ETL_Price!$B$5:$BA$187,Main!BD$51,0)</f>
        <v>63.71</v>
      </c>
      <c r="BE88" s="84">
        <f ca="1">VLOOKUP($E88,ETL_Price!$B$5:$BA$187,Main!BE$51,0)</f>
        <v>267.18</v>
      </c>
      <c r="BF88" s="84">
        <f ca="1">VLOOKUP($E88,ETL_Price!$B$5:$BA$187,Main!BF$51,0)</f>
        <v>122.88</v>
      </c>
      <c r="BG88" s="84">
        <f ca="1">VLOOKUP($E88,ETL_Price!$B$5:$BA$187,Main!BG$51,0)</f>
        <v>1385.89</v>
      </c>
      <c r="BH88" s="84">
        <f ca="1">VLOOKUP($E88,ETL_Price!$B$5:$BA$187,Main!BH$51,0)</f>
        <v>1727.68</v>
      </c>
      <c r="BI88" s="84">
        <f ca="1">VLOOKUP($E88,ETL_Price!$B$5:$BA$187,Main!BI$51,0)</f>
        <v>1620.56</v>
      </c>
      <c r="BJ88" s="84">
        <f ca="1">VLOOKUP($E88,ETL_Price!$B$5:$BA$187,Main!BJ$51,0)</f>
        <v>1047.8</v>
      </c>
      <c r="BK88" s="84">
        <f ca="1">VLOOKUP($E88,ETL_Price!$B$5:$BA$187,Main!BK$51,0)</f>
        <v>2396.85</v>
      </c>
      <c r="BL88" s="84">
        <f ca="1">VLOOKUP($E88,ETL_Price!$B$5:$BA$187,Main!BL$51,0)</f>
        <v>938.24</v>
      </c>
      <c r="BM88" s="84">
        <f ca="1">VLOOKUP($E88,ETL_Price!$B$5:$BA$187,Main!BM$51,0)</f>
        <v>709.59</v>
      </c>
      <c r="BN88" s="84">
        <f ca="1">VLOOKUP($E88,ETL_Price!$B$5:$BA$187,Main!BN$51,0)</f>
        <v>906.42</v>
      </c>
      <c r="BO88" s="84">
        <f ca="1">VLOOKUP($E88,ETL_Price!$B$5:$BA$187,Main!BO$51,0)</f>
        <v>956.39</v>
      </c>
      <c r="BP88" s="84">
        <f ca="1">VLOOKUP($E88,ETL_Price!$B$5:$BA$187,Main!BP$51,0)</f>
        <v>971.42</v>
      </c>
      <c r="BQ88" s="84">
        <f ca="1">VLOOKUP($E88,ETL_Price!$B$5:$BA$187,Main!BQ$51,0)</f>
        <v>1105.76</v>
      </c>
      <c r="BR88" s="84">
        <f ca="1">VLOOKUP($E88,ETL_Price!$B$5:$BA$187,Main!BR$51,0)</f>
        <v>1099.0899999999999</v>
      </c>
      <c r="BS88" s="84">
        <f ca="1">VLOOKUP($E88,ETL_Price!$B$5:$BA$187,Main!BS$51,0)</f>
        <v>934.29</v>
      </c>
      <c r="BT88" s="84">
        <f ca="1">VLOOKUP($E88,ETL_Price!$B$5:$BA$187,Main!BT$51,0)</f>
        <v>14.64</v>
      </c>
      <c r="BU88" s="84">
        <f ca="1">VLOOKUP($E88,ETL_Price!$B$5:$BA$187,Main!BU$51,0)</f>
        <v>19.739999999999998</v>
      </c>
      <c r="BV88" s="84">
        <f ca="1">VLOOKUP($E88,ETL_Price!$B$5:$BA$187,Main!BV$51,0)</f>
        <v>1267.2</v>
      </c>
      <c r="BW88" s="84">
        <f ca="1">VLOOKUP($E88,ETL_Price!$B$5:$BA$187,Main!BW$51,0)</f>
        <v>16.326000000000001</v>
      </c>
      <c r="BX88" s="84">
        <f ca="1">VLOOKUP($E88,ETL_Price!$B$5:$BA$187,Main!BX$51,0)</f>
        <v>65.540000000000006</v>
      </c>
      <c r="BY88" s="84">
        <f ca="1">VLOOKUP($E88,ETL_Price!$B$5:$BA$187,Main!BY$51,0)</f>
        <v>2.8967000000000001</v>
      </c>
      <c r="BZ88" s="84">
        <f ca="1">VLOOKUP($E88,ETL_Price!$B$5:$BA$187,Main!BZ$51,0)</f>
        <v>2.0602</v>
      </c>
      <c r="CA88" s="84">
        <f ca="1">VLOOKUP($E88,ETL_Price!$B$5:$BA$187,Main!CA$51,0)</f>
        <v>2.1191</v>
      </c>
      <c r="CB88" s="84">
        <f ca="1">VLOOKUP($E88,ETL_Price!$B$5:$BA$187,Main!CB$51,0)</f>
        <v>6.5000999999999998</v>
      </c>
      <c r="CC88" s="84">
        <f ca="1">VLOOKUP($E88,ETL_Price!$B$5:$BA$187,Main!CC$51,0)</f>
        <v>108.39</v>
      </c>
    </row>
    <row r="89" spans="1:81">
      <c r="C89" s="84">
        <f>MATCH(E89,Cayman!$B$5:$B$187,0)-1</f>
        <v>50</v>
      </c>
      <c r="E89" s="115">
        <f>IF(ISNUMBER(Equities!$C41),Equities!B41,"")</f>
        <v>43271</v>
      </c>
      <c r="F89" s="128">
        <f ca="1">IF(ISNUMBER(OFFSET(INDIRECT($F$50),Main!$C89,1)),OFFSET(INDIRECT($F$50),Main!$C89,1)/100,"")</f>
        <v>0.18923899999999999</v>
      </c>
      <c r="G89" s="128">
        <f ca="1">IF(ISNUMBER(VLOOKUP(E89,Cayman!$G$6:$H$136,2,0)),VLOOKUP(E89,Cayman!$G$6:$H$136,2,0)/100,"")</f>
        <v>0.1759</v>
      </c>
      <c r="H89" s="116" t="str">
        <f>IF(ISNUMBER(VLOOKUP($E89,ETL_Price!$B$5:$CU$187,H$50,0)),VLOOKUP($E89,ETL_Price!$B$5:$CU$187,H$50,0)/100,"")</f>
        <v/>
      </c>
      <c r="I89" s="116" t="str">
        <f>IF(ISNUMBER(VLOOKUP($E89,ETL_Price!$B$5:$CU$187,I$50,0)),VLOOKUP($E89,ETL_Price!$B$5:$CU$187,I$50,0)/100,"")</f>
        <v/>
      </c>
      <c r="K89" s="84">
        <f ca="1">IF(ISNUMBER(CORREL(ETL_Rtn!$C40:$C99,ETL_Rtn!E40:E99)),CORREL(ETL_Rtn!$C40:$C99,ETL_Rtn!E40:E99),"")</f>
        <v>0.93656796405222298</v>
      </c>
      <c r="L89" s="84">
        <f ca="1">IF(ISNUMBER(CORREL(ETL_Rtn!$C40:$C99,ETL_Rtn!F40:F99)),CORREL(ETL_Rtn!$C40:$C99,ETL_Rtn!F40:F99),"")</f>
        <v>0.23002202227900934</v>
      </c>
      <c r="M89" s="84">
        <f ca="1">IF(ISNUMBER(CORREL(ETL_Rtn!$C40:$C99,ETL_Rtn!G40:G99)),CORREL(ETL_Rtn!$C40:$C99,ETL_Rtn!G40:G99),"")</f>
        <v>0.10361714507314662</v>
      </c>
      <c r="N89" s="84">
        <f ca="1">IF(ISNUMBER(CORREL(ETL_Rtn!$C40:$C99,ETL_Rtn!H40:H99)),CORREL(ETL_Rtn!$C40:$C99,ETL_Rtn!H40:H99),"")</f>
        <v>0.14875357906446524</v>
      </c>
      <c r="O89" s="84">
        <f ca="1">IF(ISNUMBER(CORREL(ETL_Rtn!$C40:$C99,ETL_Rtn!I40:I99)),CORREL(ETL_Rtn!$C40:$C99,ETL_Rtn!I40:I99),"")</f>
        <v>0.36370196568577384</v>
      </c>
      <c r="P89" s="84">
        <f ca="1">IF(ISNUMBER(CORREL(ETL_Rtn!$C40:$C99,ETL_Rtn!J40:J99)),CORREL(ETL_Rtn!$C40:$C99,ETL_Rtn!J40:J99),"")</f>
        <v>-3.9079337313959866E-4</v>
      </c>
      <c r="Q89" s="84">
        <f ca="1">IF(ISNUMBER(CORREL(ETL_Rtn!$C40:$C99,ETL_Rtn!K40:K99)),CORREL(ETL_Rtn!$C40:$C99,ETL_Rtn!K40:K99),"")</f>
        <v>0.23571822956852814</v>
      </c>
      <c r="R89" s="84">
        <f ca="1">IF(ISNUMBER(CORREL(ETL_Rtn!$C40:$C99,ETL_Rtn!L40:L99)),CORREL(ETL_Rtn!$C40:$C99,ETL_Rtn!L40:L99),"")</f>
        <v>0.26477132309969142</v>
      </c>
      <c r="S89" s="84">
        <f ca="1">IF(ISNUMBER(CORREL(ETL_Rtn!$C40:$C99,ETL_Rtn!M40:M99)),CORREL(ETL_Rtn!$C40:$C99,ETL_Rtn!M40:M99),"")</f>
        <v>0.3737147681742532</v>
      </c>
      <c r="T89" s="84">
        <f ca="1">IF(ISNUMBER(CORREL(ETL_Rtn!$C40:$C99,ETL_Rtn!N40:N99)),CORREL(ETL_Rtn!$C40:$C99,ETL_Rtn!N40:N99),"")</f>
        <v>0.12618541453169499</v>
      </c>
      <c r="U89" s="84">
        <f ca="1">IF(ISNUMBER(CORREL(ETL_Rtn!$C40:$C99,ETL_Rtn!O40:O99)),CORREL(ETL_Rtn!$C40:$C99,ETL_Rtn!O40:O99),"")</f>
        <v>0.41078698989802193</v>
      </c>
      <c r="V89" s="84">
        <f ca="1">IF(ISNUMBER(CORREL(ETL_Rtn!$C40:$C99,ETL_Rtn!P40:P99)),CORREL(ETL_Rtn!$C40:$C99,ETL_Rtn!P40:P99),"")</f>
        <v>-0.15201585285399291</v>
      </c>
      <c r="W89" s="84">
        <f ca="1">IF(ISNUMBER(CORREL(ETL_Rtn!$C40:$C99,ETL_Rtn!Q40:Q99)),CORREL(ETL_Rtn!$C40:$C99,ETL_Rtn!Q40:Q99),"")</f>
        <v>0.78474352069285436</v>
      </c>
      <c r="X89" s="84">
        <f ca="1">IF(ISNUMBER(CORREL(ETL_Rtn!$C40:$C99,ETL_Rtn!R40:R99)),CORREL(ETL_Rtn!$C40:$C99,ETL_Rtn!R40:R99),"")</f>
        <v>0.87885532405971956</v>
      </c>
      <c r="Y89" s="84">
        <f ca="1">IF(ISNUMBER(CORREL(ETL_Rtn!$C40:$C99,ETL_Rtn!S40:S99)),CORREL(ETL_Rtn!$C40:$C99,ETL_Rtn!S40:S99),"")</f>
        <v>0.92020468622896567</v>
      </c>
      <c r="Z89" s="84">
        <f ca="1">IF(ISNUMBER(CORREL(ETL_Rtn!$C40:$C99,ETL_Rtn!T40:T99)),CORREL(ETL_Rtn!$C40:$C99,ETL_Rtn!T40:T99),"")</f>
        <v>9.5581249184331349E-2</v>
      </c>
      <c r="AA89" s="84">
        <f ca="1">IF(ISNUMBER(CORREL(ETL_Rtn!$C40:$C99,ETL_Rtn!U40:U99)),CORREL(ETL_Rtn!$C40:$C99,ETL_Rtn!U40:U99),"")</f>
        <v>-4.0552367880438221E-2</v>
      </c>
      <c r="AB89" s="84">
        <f ca="1">IF(ISNUMBER(CORREL(ETL_Rtn!$C40:$C99,ETL_Rtn!V40:V99)),CORREL(ETL_Rtn!$C40:$C99,ETL_Rtn!V40:V99),"")</f>
        <v>-0.15406953461558984</v>
      </c>
      <c r="AC89" s="84">
        <f ca="1">IF(ISNUMBER(CORREL(ETL_Rtn!$C40:$C99,ETL_Rtn!W40:W99)),CORREL(ETL_Rtn!$C40:$C99,ETL_Rtn!W40:W99),"")</f>
        <v>0.1769774674074473</v>
      </c>
      <c r="AD89" s="84">
        <f ca="1">IF(ISNUMBER(CORREL(ETL_Rtn!$C40:$C99,ETL_Rtn!X40:X99)),CORREL(ETL_Rtn!$C40:$C99,ETL_Rtn!X40:X99),"")</f>
        <v>0.24418753650645708</v>
      </c>
      <c r="AE89" s="84">
        <f ca="1">IF(ISNUMBER(CORREL(ETL_Rtn!$C40:$C99,ETL_Rtn!Y40:Y99)),CORREL(ETL_Rtn!$C40:$C99,ETL_Rtn!Y40:Y99),"")</f>
        <v>-0.17118862275681418</v>
      </c>
      <c r="AF89" s="84">
        <f ca="1">IF(ISNUMBER(CORREL(ETL_Rtn!$C40:$C99,ETL_Rtn!Z40:Z99)),CORREL(ETL_Rtn!$C40:$C99,ETL_Rtn!Z40:Z99),"")</f>
        <v>-0.12872287025704759</v>
      </c>
      <c r="AG89" s="84">
        <f ca="1">IF(ISNUMBER(CORREL(ETL_Rtn!$C40:$C99,ETL_Rtn!AA40:AA99)),CORREL(ETL_Rtn!$C40:$C99,ETL_Rtn!AA40:AA99),"")</f>
        <v>-0.2415205953592878</v>
      </c>
      <c r="AH89" s="84">
        <f ca="1">IF(ISNUMBER(CORREL(ETL_Rtn!$C40:$C99,ETL_Rtn!AB40:AB99)),CORREL(ETL_Rtn!$C40:$C99,ETL_Rtn!AB40:AB99),"")</f>
        <v>0.13392464532159321</v>
      </c>
      <c r="AI89" s="84">
        <f ca="1">IF(ISNUMBER(CORREL(ETL_Rtn!$C40:$C99,ETL_Rtn!AC40:AC99)),CORREL(ETL_Rtn!$C40:$C99,ETL_Rtn!AC40:AC99),"")</f>
        <v>-1.8936104123733193E-2</v>
      </c>
      <c r="AJ89" s="84">
        <f ca="1">IF(ISNUMBER(CORREL(ETL_Rtn!$C40:$C99,ETL_Rtn!AD40:AD99)),CORREL(ETL_Rtn!$C40:$C99,ETL_Rtn!AD40:AD99),"")</f>
        <v>-0.14327712309027865</v>
      </c>
      <c r="AK89" s="84">
        <f ca="1">IF(ISNUMBER(CORREL(ETL_Rtn!$C40:$C99,ETL_Rtn!AE40:AE99)),CORREL(ETL_Rtn!$C40:$C99,ETL_Rtn!AE40:AE99),"")</f>
        <v>-0.28000377718125674</v>
      </c>
      <c r="AL89" s="84">
        <f ca="1">IF(ISNUMBER(CORREL(ETL_Rtn!$C40:$C99,ETL_Rtn!AF40:AF99)),CORREL(ETL_Rtn!$C40:$C99,ETL_Rtn!AF40:AF99),"")</f>
        <v>0.16718020654059584</v>
      </c>
      <c r="AM89" s="84">
        <f ca="1">IF(ISNUMBER(CORREL(ETL_Rtn!$C40:$C99,ETL_Rtn!AG40:AG99)),CORREL(ETL_Rtn!$C40:$C99,ETL_Rtn!AG40:AG99),"")</f>
        <v>0.1747534971737878</v>
      </c>
      <c r="AN89" s="84">
        <f ca="1">IF(ISNUMBER(CORREL(ETL_Rtn!$C40:$C99,ETL_Rtn!AH40:AH99)),CORREL(ETL_Rtn!$C40:$C99,ETL_Rtn!AH40:AH99),"")</f>
        <v>0.1559758226323521</v>
      </c>
      <c r="AO89" s="84">
        <f ca="1">IF(ISNUMBER(CORREL(ETL_Rtn!$C40:$C99,ETL_Rtn!AI40:AI99)),CORREL(ETL_Rtn!$C40:$C99,ETL_Rtn!AI40:AI99),"")</f>
        <v>0.10275338482716752</v>
      </c>
      <c r="AP89" s="84">
        <f ca="1">IF(ISNUMBER(CORREL(ETL_Rtn!$C40:$C99,ETL_Rtn!AJ40:AJ99)),CORREL(ETL_Rtn!$C40:$C99,ETL_Rtn!AJ40:AJ99),"")</f>
        <v>0.15721745694689443</v>
      </c>
      <c r="AQ89" s="84">
        <f ca="1">IF(ISNUMBER(CORREL(ETL_Rtn!$C40:$C99,ETL_Rtn!AK40:AK99)),CORREL(ETL_Rtn!$C40:$C99,ETL_Rtn!AK40:AK99),"")</f>
        <v>0.16389151352791742</v>
      </c>
      <c r="AR89" s="84">
        <f ca="1">IF(ISNUMBER(CORREL(ETL_Rtn!$C40:$C99,ETL_Rtn!AL40:AL99)),CORREL(ETL_Rtn!$C40:$C99,ETL_Rtn!AL40:AL99),"")</f>
        <v>-0.40315198871532953</v>
      </c>
      <c r="AS89" s="84">
        <f ca="1">IF(ISNUMBER(CORREL(ETL_Rtn!$C40:$C99,ETL_Rtn!AM40:AM99)),CORREL(ETL_Rtn!$C40:$C99,ETL_Rtn!AM40:AM99),"")</f>
        <v>0.39682484852522637</v>
      </c>
      <c r="AU89" s="84">
        <f ca="1">VLOOKUP($E89,ETL_Price!$B$5:$BA$187,Main!AU$51,0)</f>
        <v>91.76</v>
      </c>
      <c r="AV89" s="84">
        <f ca="1">VLOOKUP($E89,ETL_Price!$B$5:$BA$187,Main!AV$51,0)</f>
        <v>248.5805</v>
      </c>
      <c r="AW89" s="84">
        <f ca="1">VLOOKUP($E89,ETL_Price!$B$5:$BA$187,Main!AW$51,0)</f>
        <v>231.94739999999999</v>
      </c>
      <c r="AX89" s="84">
        <f ca="1">VLOOKUP($E89,ETL_Price!$B$5:$BA$187,Main!AX$51,0)</f>
        <v>229.83109999999999</v>
      </c>
      <c r="AY89" s="84">
        <f ca="1">VLOOKUP($E89,ETL_Price!$B$5:$BA$187,Main!AY$51,0)</f>
        <v>119.81619999999999</v>
      </c>
      <c r="AZ89" s="84">
        <f ca="1">VLOOKUP($E89,ETL_Price!$B$5:$BA$187,Main!AZ$51,0)</f>
        <v>218.71420000000001</v>
      </c>
      <c r="BA89" s="84">
        <f ca="1">VLOOKUP($E89,ETL_Price!$B$5:$BA$187,Main!BA$51,0)</f>
        <v>258.64999999999998</v>
      </c>
      <c r="BB89" s="84">
        <f ca="1">VLOOKUP($E89,ETL_Price!$B$5:$BA$187,Main!BB$51,0)</f>
        <v>205.91</v>
      </c>
      <c r="BC89" s="84">
        <f ca="1">VLOOKUP($E89,ETL_Price!$B$5:$BA$187,Main!BC$51,0)</f>
        <v>253.6</v>
      </c>
      <c r="BD89" s="84">
        <f ca="1">VLOOKUP($E89,ETL_Price!$B$5:$BA$187,Main!BD$51,0)</f>
        <v>63.68</v>
      </c>
      <c r="BE89" s="84">
        <f ca="1">VLOOKUP($E89,ETL_Price!$B$5:$BA$187,Main!BE$51,0)</f>
        <v>268.8</v>
      </c>
      <c r="BF89" s="84">
        <f ca="1">VLOOKUP($E89,ETL_Price!$B$5:$BA$187,Main!BF$51,0)</f>
        <v>123.09</v>
      </c>
      <c r="BG89" s="84">
        <f ca="1">VLOOKUP($E89,ETL_Price!$B$5:$BA$187,Main!BG$51,0)</f>
        <v>1398.24</v>
      </c>
      <c r="BH89" s="84">
        <f ca="1">VLOOKUP($E89,ETL_Price!$B$5:$BA$187,Main!BH$51,0)</f>
        <v>1738.19</v>
      </c>
      <c r="BI89" s="84">
        <f ca="1">VLOOKUP($E89,ETL_Price!$B$5:$BA$187,Main!BI$51,0)</f>
        <v>1642.52</v>
      </c>
      <c r="BJ89" s="84">
        <f ca="1">VLOOKUP($E89,ETL_Price!$B$5:$BA$187,Main!BJ$51,0)</f>
        <v>1047.83</v>
      </c>
      <c r="BK89" s="84">
        <f ca="1">VLOOKUP($E89,ETL_Price!$B$5:$BA$187,Main!BK$51,0)</f>
        <v>2394.81</v>
      </c>
      <c r="BL89" s="84">
        <f ca="1">VLOOKUP($E89,ETL_Price!$B$5:$BA$187,Main!BL$51,0)</f>
        <v>937.47</v>
      </c>
      <c r="BM89" s="84">
        <f ca="1">VLOOKUP($E89,ETL_Price!$B$5:$BA$187,Main!BM$51,0)</f>
        <v>708.73</v>
      </c>
      <c r="BN89" s="84">
        <f ca="1">VLOOKUP($E89,ETL_Price!$B$5:$BA$187,Main!BN$51,0)</f>
        <v>905.91</v>
      </c>
      <c r="BO89" s="84">
        <f ca="1">VLOOKUP($E89,ETL_Price!$B$5:$BA$187,Main!BO$51,0)</f>
        <v>956.32</v>
      </c>
      <c r="BP89" s="84">
        <f ca="1">VLOOKUP($E89,ETL_Price!$B$5:$BA$187,Main!BP$51,0)</f>
        <v>972</v>
      </c>
      <c r="BQ89" s="84">
        <f ca="1">VLOOKUP($E89,ETL_Price!$B$5:$BA$187,Main!BQ$51,0)</f>
        <v>1104.79</v>
      </c>
      <c r="BR89" s="84">
        <f ca="1">VLOOKUP($E89,ETL_Price!$B$5:$BA$187,Main!BR$51,0)</f>
        <v>1100.18</v>
      </c>
      <c r="BS89" s="84">
        <f ca="1">VLOOKUP($E89,ETL_Price!$B$5:$BA$187,Main!BS$51,0)</f>
        <v>935.6</v>
      </c>
      <c r="BT89" s="84">
        <f ca="1">VLOOKUP($E89,ETL_Price!$B$5:$BA$187,Main!BT$51,0)</f>
        <v>12.79</v>
      </c>
      <c r="BU89" s="84">
        <f ca="1">VLOOKUP($E89,ETL_Price!$B$5:$BA$187,Main!BU$51,0)</f>
        <v>18.420000000000002</v>
      </c>
      <c r="BV89" s="84">
        <f ca="1">VLOOKUP($E89,ETL_Price!$B$5:$BA$187,Main!BV$51,0)</f>
        <v>1271.2</v>
      </c>
      <c r="BW89" s="84">
        <f ca="1">VLOOKUP($E89,ETL_Price!$B$5:$BA$187,Main!BW$51,0)</f>
        <v>16.309000000000001</v>
      </c>
      <c r="BX89" s="84">
        <f ca="1">VLOOKUP($E89,ETL_Price!$B$5:$BA$187,Main!BX$51,0)</f>
        <v>66.22</v>
      </c>
      <c r="BY89" s="84">
        <f ca="1">VLOOKUP($E89,ETL_Price!$B$5:$BA$187,Main!BY$51,0)</f>
        <v>2.9388999999999998</v>
      </c>
      <c r="BZ89" s="84">
        <f ca="1">VLOOKUP($E89,ETL_Price!$B$5:$BA$187,Main!BZ$51,0)</f>
        <v>2.0769000000000002</v>
      </c>
      <c r="CA89" s="84">
        <f ca="1">VLOOKUP($E89,ETL_Price!$B$5:$BA$187,Main!CA$51,0)</f>
        <v>2.1286999999999998</v>
      </c>
      <c r="CB89" s="84">
        <f ca="1">VLOOKUP($E89,ETL_Price!$B$5:$BA$187,Main!CB$51,0)</f>
        <v>6.4810999999999996</v>
      </c>
      <c r="CC89" s="84">
        <f ca="1">VLOOKUP($E89,ETL_Price!$B$5:$BA$187,Main!CC$51,0)</f>
        <v>108.45</v>
      </c>
    </row>
    <row r="90" spans="1:81">
      <c r="C90" s="84">
        <f>MATCH(E90,Cayman!$B$5:$B$187,0)-1</f>
        <v>51</v>
      </c>
      <c r="E90" s="115">
        <f>IF(ISNUMBER(Equities!$C42),Equities!B42,"")</f>
        <v>43270</v>
      </c>
      <c r="F90" s="128">
        <f ca="1">IF(ISNUMBER(OFFSET(INDIRECT($F$50),Main!$C90,1)),OFFSET(INDIRECT($F$50),Main!$C90,1)/100,"")</f>
        <v>0.18923899999999999</v>
      </c>
      <c r="G90" s="128">
        <f ca="1">IF(ISNUMBER(VLOOKUP(E90,Cayman!$G$6:$H$136,2,0)),VLOOKUP(E90,Cayman!$G$6:$H$136,2,0)/100,"")</f>
        <v>0.17579999999999998</v>
      </c>
      <c r="H90" s="116" t="str">
        <f>IF(ISNUMBER(VLOOKUP($E90,ETL_Price!$B$5:$CU$187,H$50,0)),VLOOKUP($E90,ETL_Price!$B$5:$CU$187,H$50,0)/100,"")</f>
        <v/>
      </c>
      <c r="I90" s="116" t="str">
        <f>IF(ISNUMBER(VLOOKUP($E90,ETL_Price!$B$5:$CU$187,I$50,0)),VLOOKUP($E90,ETL_Price!$B$5:$CU$187,I$50,0)/100,"")</f>
        <v/>
      </c>
      <c r="K90" s="84">
        <f ca="1">IF(ISNUMBER(CORREL(ETL_Rtn!$C41:$C100,ETL_Rtn!E41:E100)),CORREL(ETL_Rtn!$C41:$C100,ETL_Rtn!E41:E100),"")</f>
        <v>0.94421683420969837</v>
      </c>
      <c r="L90" s="84">
        <f ca="1">IF(ISNUMBER(CORREL(ETL_Rtn!$C41:$C100,ETL_Rtn!F41:F100)),CORREL(ETL_Rtn!$C41:$C100,ETL_Rtn!F41:F100),"")</f>
        <v>0.27207738212190269</v>
      </c>
      <c r="M90" s="84">
        <f ca="1">IF(ISNUMBER(CORREL(ETL_Rtn!$C41:$C100,ETL_Rtn!G41:G100)),CORREL(ETL_Rtn!$C41:$C100,ETL_Rtn!G41:G100),"")</f>
        <v>5.1512747110416299E-2</v>
      </c>
      <c r="N90" s="84">
        <f ca="1">IF(ISNUMBER(CORREL(ETL_Rtn!$C41:$C100,ETL_Rtn!H41:H100)),CORREL(ETL_Rtn!$C41:$C100,ETL_Rtn!H41:H100),"")</f>
        <v>0.21185473573491068</v>
      </c>
      <c r="O90" s="84">
        <f ca="1">IF(ISNUMBER(CORREL(ETL_Rtn!$C41:$C100,ETL_Rtn!I41:I100)),CORREL(ETL_Rtn!$C41:$C100,ETL_Rtn!I41:I100),"")</f>
        <v>0.35113977584466916</v>
      </c>
      <c r="P90" s="84">
        <f ca="1">IF(ISNUMBER(CORREL(ETL_Rtn!$C41:$C100,ETL_Rtn!J41:J100)),CORREL(ETL_Rtn!$C41:$C100,ETL_Rtn!J41:J100),"")</f>
        <v>-0.11190597759192539</v>
      </c>
      <c r="Q90" s="84">
        <f ca="1">IF(ISNUMBER(CORREL(ETL_Rtn!$C41:$C100,ETL_Rtn!K41:K100)),CORREL(ETL_Rtn!$C41:$C100,ETL_Rtn!K41:K100),"")</f>
        <v>0.29972021048619735</v>
      </c>
      <c r="R90" s="84">
        <f ca="1">IF(ISNUMBER(CORREL(ETL_Rtn!$C41:$C100,ETL_Rtn!L41:L100)),CORREL(ETL_Rtn!$C41:$C100,ETL_Rtn!L41:L100),"")</f>
        <v>0.18010942793471796</v>
      </c>
      <c r="S90" s="84">
        <f ca="1">IF(ISNUMBER(CORREL(ETL_Rtn!$C41:$C100,ETL_Rtn!M41:M100)),CORREL(ETL_Rtn!$C41:$C100,ETL_Rtn!M41:M100),"")</f>
        <v>0.39096365604371469</v>
      </c>
      <c r="T90" s="84">
        <f ca="1">IF(ISNUMBER(CORREL(ETL_Rtn!$C41:$C100,ETL_Rtn!N41:N100)),CORREL(ETL_Rtn!$C41:$C100,ETL_Rtn!N41:N100),"")</f>
        <v>9.6483989384485894E-2</v>
      </c>
      <c r="U90" s="84">
        <f ca="1">IF(ISNUMBER(CORREL(ETL_Rtn!$C41:$C100,ETL_Rtn!O41:O100)),CORREL(ETL_Rtn!$C41:$C100,ETL_Rtn!O41:O100),"")</f>
        <v>0.45682882370923689</v>
      </c>
      <c r="V90" s="84">
        <f ca="1">IF(ISNUMBER(CORREL(ETL_Rtn!$C41:$C100,ETL_Rtn!P41:P100)),CORREL(ETL_Rtn!$C41:$C100,ETL_Rtn!P41:P100),"")</f>
        <v>-0.21929080244911364</v>
      </c>
      <c r="W90" s="84">
        <f ca="1">IF(ISNUMBER(CORREL(ETL_Rtn!$C41:$C100,ETL_Rtn!Q41:Q100)),CORREL(ETL_Rtn!$C41:$C100,ETL_Rtn!Q41:Q100),"")</f>
        <v>0.79655111337849804</v>
      </c>
      <c r="X90" s="84">
        <f ca="1">IF(ISNUMBER(CORREL(ETL_Rtn!$C41:$C100,ETL_Rtn!R41:R100)),CORREL(ETL_Rtn!$C41:$C100,ETL_Rtn!R41:R100),"")</f>
        <v>0.89138922447369862</v>
      </c>
      <c r="Y90" s="84">
        <f ca="1">IF(ISNUMBER(CORREL(ETL_Rtn!$C41:$C100,ETL_Rtn!S41:S100)),CORREL(ETL_Rtn!$C41:$C100,ETL_Rtn!S41:S100),"")</f>
        <v>0.92957642982147981</v>
      </c>
      <c r="Z90" s="84">
        <f ca="1">IF(ISNUMBER(CORREL(ETL_Rtn!$C41:$C100,ETL_Rtn!T41:T100)),CORREL(ETL_Rtn!$C41:$C100,ETL_Rtn!T41:T100),"")</f>
        <v>0.19006266127858859</v>
      </c>
      <c r="AA90" s="84">
        <f ca="1">IF(ISNUMBER(CORREL(ETL_Rtn!$C41:$C100,ETL_Rtn!U41:U100)),CORREL(ETL_Rtn!$C41:$C100,ETL_Rtn!U41:U100),"")</f>
        <v>-0.13823935636552442</v>
      </c>
      <c r="AB90" s="84">
        <f ca="1">IF(ISNUMBER(CORREL(ETL_Rtn!$C41:$C100,ETL_Rtn!V41:V100)),CORREL(ETL_Rtn!$C41:$C100,ETL_Rtn!V41:V100),"")</f>
        <v>-0.22538823821933307</v>
      </c>
      <c r="AC90" s="84">
        <f ca="1">IF(ISNUMBER(CORREL(ETL_Rtn!$C41:$C100,ETL_Rtn!W41:W100)),CORREL(ETL_Rtn!$C41:$C100,ETL_Rtn!W41:W100),"")</f>
        <v>0.24628015276410392</v>
      </c>
      <c r="AD90" s="84">
        <f ca="1">IF(ISNUMBER(CORREL(ETL_Rtn!$C41:$C100,ETL_Rtn!X41:X100)),CORREL(ETL_Rtn!$C41:$C100,ETL_Rtn!X41:X100),"")</f>
        <v>0.26707284514806601</v>
      </c>
      <c r="AE90" s="84">
        <f ca="1">IF(ISNUMBER(CORREL(ETL_Rtn!$C41:$C100,ETL_Rtn!Y41:Y100)),CORREL(ETL_Rtn!$C41:$C100,ETL_Rtn!Y41:Y100),"")</f>
        <v>-0.12812203812867257</v>
      </c>
      <c r="AF90" s="84">
        <f ca="1">IF(ISNUMBER(CORREL(ETL_Rtn!$C41:$C100,ETL_Rtn!Z41:Z100)),CORREL(ETL_Rtn!$C41:$C100,ETL_Rtn!Z41:Z100),"")</f>
        <v>-0.1296281509281885</v>
      </c>
      <c r="AG90" s="84">
        <f ca="1">IF(ISNUMBER(CORREL(ETL_Rtn!$C41:$C100,ETL_Rtn!AA41:AA100)),CORREL(ETL_Rtn!$C41:$C100,ETL_Rtn!AA41:AA100),"")</f>
        <v>-0.27196771412203613</v>
      </c>
      <c r="AH90" s="84">
        <f ca="1">IF(ISNUMBER(CORREL(ETL_Rtn!$C41:$C100,ETL_Rtn!AB41:AB100)),CORREL(ETL_Rtn!$C41:$C100,ETL_Rtn!AB41:AB100),"")</f>
        <v>0.14138916043885494</v>
      </c>
      <c r="AI90" s="84">
        <f ca="1">IF(ISNUMBER(CORREL(ETL_Rtn!$C41:$C100,ETL_Rtn!AC41:AC100)),CORREL(ETL_Rtn!$C41:$C100,ETL_Rtn!AC41:AC100),"")</f>
        <v>2.5180253270561892E-2</v>
      </c>
      <c r="AJ90" s="84">
        <f ca="1">IF(ISNUMBER(CORREL(ETL_Rtn!$C41:$C100,ETL_Rtn!AD41:AD100)),CORREL(ETL_Rtn!$C41:$C100,ETL_Rtn!AD41:AD100),"")</f>
        <v>-0.14365081925139989</v>
      </c>
      <c r="AK90" s="84">
        <f ca="1">IF(ISNUMBER(CORREL(ETL_Rtn!$C41:$C100,ETL_Rtn!AE41:AE100)),CORREL(ETL_Rtn!$C41:$C100,ETL_Rtn!AE41:AE100),"")</f>
        <v>-0.28073594604967972</v>
      </c>
      <c r="AL90" s="84">
        <f ca="1">IF(ISNUMBER(CORREL(ETL_Rtn!$C41:$C100,ETL_Rtn!AF41:AF100)),CORREL(ETL_Rtn!$C41:$C100,ETL_Rtn!AF41:AF100),"")</f>
        <v>0.24495375125063321</v>
      </c>
      <c r="AM90" s="84">
        <f ca="1">IF(ISNUMBER(CORREL(ETL_Rtn!$C41:$C100,ETL_Rtn!AG41:AG100)),CORREL(ETL_Rtn!$C41:$C100,ETL_Rtn!AG41:AG100),"")</f>
        <v>0.21643311964303613</v>
      </c>
      <c r="AN90" s="84">
        <f ca="1">IF(ISNUMBER(CORREL(ETL_Rtn!$C41:$C100,ETL_Rtn!AH41:AH100)),CORREL(ETL_Rtn!$C41:$C100,ETL_Rtn!AH41:AH100),"")</f>
        <v>0.1759031767039676</v>
      </c>
      <c r="AO90" s="84">
        <f ca="1">IF(ISNUMBER(CORREL(ETL_Rtn!$C41:$C100,ETL_Rtn!AI41:AI100)),CORREL(ETL_Rtn!$C41:$C100,ETL_Rtn!AI41:AI100),"")</f>
        <v>8.1339341019881925E-2</v>
      </c>
      <c r="AP90" s="84">
        <f ca="1">IF(ISNUMBER(CORREL(ETL_Rtn!$C41:$C100,ETL_Rtn!AJ41:AJ100)),CORREL(ETL_Rtn!$C41:$C100,ETL_Rtn!AJ41:AJ100),"")</f>
        <v>0.18288827147519876</v>
      </c>
      <c r="AQ90" s="84">
        <f ca="1">IF(ISNUMBER(CORREL(ETL_Rtn!$C41:$C100,ETL_Rtn!AK41:AK100)),CORREL(ETL_Rtn!$C41:$C100,ETL_Rtn!AK41:AK100),"")</f>
        <v>0.18184334392251611</v>
      </c>
      <c r="AR90" s="84">
        <f ca="1">IF(ISNUMBER(CORREL(ETL_Rtn!$C41:$C100,ETL_Rtn!AL41:AL100)),CORREL(ETL_Rtn!$C41:$C100,ETL_Rtn!AL41:AL100),"")</f>
        <v>-0.41862946312832489</v>
      </c>
      <c r="AS90" s="84">
        <f ca="1">IF(ISNUMBER(CORREL(ETL_Rtn!$C41:$C100,ETL_Rtn!AM41:AM100)),CORREL(ETL_Rtn!$C41:$C100,ETL_Rtn!AM41:AM100),"")</f>
        <v>0.37024118903702319</v>
      </c>
      <c r="AU90" s="84">
        <f ca="1">VLOOKUP($E90,ETL_Price!$B$5:$BA$187,Main!AU$51,0)</f>
        <v>91.31</v>
      </c>
      <c r="AV90" s="84">
        <f ca="1">VLOOKUP($E90,ETL_Price!$B$5:$BA$187,Main!AV$51,0)</f>
        <v>247.65450000000001</v>
      </c>
      <c r="AW90" s="84">
        <f ca="1">VLOOKUP($E90,ETL_Price!$B$5:$BA$187,Main!AW$51,0)</f>
        <v>230.7654</v>
      </c>
      <c r="AX90" s="84">
        <f ca="1">VLOOKUP($E90,ETL_Price!$B$5:$BA$187,Main!AX$51,0)</f>
        <v>229.37129999999999</v>
      </c>
      <c r="AY90" s="84">
        <f ca="1">VLOOKUP($E90,ETL_Price!$B$5:$BA$187,Main!AY$51,0)</f>
        <v>119.6502</v>
      </c>
      <c r="AZ90" s="84">
        <f ca="1">VLOOKUP($E90,ETL_Price!$B$5:$BA$187,Main!AZ$51,0)</f>
        <v>217.71789999999999</v>
      </c>
      <c r="BA90" s="84">
        <f ca="1">VLOOKUP($E90,ETL_Price!$B$5:$BA$187,Main!BA$51,0)</f>
        <v>257.69</v>
      </c>
      <c r="BB90" s="84">
        <f ca="1">VLOOKUP($E90,ETL_Price!$B$5:$BA$187,Main!BB$51,0)</f>
        <v>204</v>
      </c>
      <c r="BC90" s="84">
        <f ca="1">VLOOKUP($E90,ETL_Price!$B$5:$BA$187,Main!BC$51,0)</f>
        <v>253.23</v>
      </c>
      <c r="BD90" s="84">
        <f ca="1">VLOOKUP($E90,ETL_Price!$B$5:$BA$187,Main!BD$51,0)</f>
        <v>63.78</v>
      </c>
      <c r="BE90" s="84">
        <f ca="1">VLOOKUP($E90,ETL_Price!$B$5:$BA$187,Main!BE$51,0)</f>
        <v>268.98</v>
      </c>
      <c r="BF90" s="84">
        <f ca="1">VLOOKUP($E90,ETL_Price!$B$5:$BA$187,Main!BF$51,0)</f>
        <v>122.78</v>
      </c>
      <c r="BG90" s="84">
        <f ca="1">VLOOKUP($E90,ETL_Price!$B$5:$BA$187,Main!BG$51,0)</f>
        <v>1387.24</v>
      </c>
      <c r="BH90" s="84">
        <f ca="1">VLOOKUP($E90,ETL_Price!$B$5:$BA$187,Main!BH$51,0)</f>
        <v>1729.86</v>
      </c>
      <c r="BI90" s="84">
        <f ca="1">VLOOKUP($E90,ETL_Price!$B$5:$BA$187,Main!BI$51,0)</f>
        <v>1634.51</v>
      </c>
      <c r="BJ90" s="84">
        <f ca="1">VLOOKUP($E90,ETL_Price!$B$5:$BA$187,Main!BJ$51,0)</f>
        <v>1048.4000000000001</v>
      </c>
      <c r="BK90" s="84">
        <f ca="1">VLOOKUP($E90,ETL_Price!$B$5:$BA$187,Main!BK$51,0)</f>
        <v>2397.04</v>
      </c>
      <c r="BL90" s="84">
        <f ca="1">VLOOKUP($E90,ETL_Price!$B$5:$BA$187,Main!BL$51,0)</f>
        <v>937.3</v>
      </c>
      <c r="BM90" s="84">
        <f ca="1">VLOOKUP($E90,ETL_Price!$B$5:$BA$187,Main!BM$51,0)</f>
        <v>710.07</v>
      </c>
      <c r="BN90" s="84">
        <f ca="1">VLOOKUP($E90,ETL_Price!$B$5:$BA$187,Main!BN$51,0)</f>
        <v>903.41</v>
      </c>
      <c r="BO90" s="84">
        <f ca="1">VLOOKUP($E90,ETL_Price!$B$5:$BA$187,Main!BO$51,0)</f>
        <v>955.89</v>
      </c>
      <c r="BP90" s="84">
        <f ca="1">VLOOKUP($E90,ETL_Price!$B$5:$BA$187,Main!BP$51,0)</f>
        <v>971.12</v>
      </c>
      <c r="BQ90" s="84">
        <f ca="1">VLOOKUP($E90,ETL_Price!$B$5:$BA$187,Main!BQ$51,0)</f>
        <v>1104.3599999999999</v>
      </c>
      <c r="BR90" s="84">
        <f ca="1">VLOOKUP($E90,ETL_Price!$B$5:$BA$187,Main!BR$51,0)</f>
        <v>1099.47</v>
      </c>
      <c r="BS90" s="84">
        <f ca="1">VLOOKUP($E90,ETL_Price!$B$5:$BA$187,Main!BS$51,0)</f>
        <v>935.85</v>
      </c>
      <c r="BT90" s="84">
        <f ca="1">VLOOKUP($E90,ETL_Price!$B$5:$BA$187,Main!BT$51,0)</f>
        <v>13.35</v>
      </c>
      <c r="BU90" s="84">
        <f ca="1">VLOOKUP($E90,ETL_Price!$B$5:$BA$187,Main!BU$51,0)</f>
        <v>19.5</v>
      </c>
      <c r="BV90" s="84">
        <f ca="1">VLOOKUP($E90,ETL_Price!$B$5:$BA$187,Main!BV$51,0)</f>
        <v>1275.5999999999999</v>
      </c>
      <c r="BW90" s="84">
        <f ca="1">VLOOKUP($E90,ETL_Price!$B$5:$BA$187,Main!BW$51,0)</f>
        <v>16.323</v>
      </c>
      <c r="BX90" s="84">
        <f ca="1">VLOOKUP($E90,ETL_Price!$B$5:$BA$187,Main!BX$51,0)</f>
        <v>65.069999999999993</v>
      </c>
      <c r="BY90" s="84">
        <f ca="1">VLOOKUP($E90,ETL_Price!$B$5:$BA$187,Main!BY$51,0)</f>
        <v>2.8967000000000001</v>
      </c>
      <c r="BZ90" s="84">
        <f ca="1">VLOOKUP($E90,ETL_Price!$B$5:$BA$187,Main!BZ$51,0)</f>
        <v>2.0760999999999998</v>
      </c>
      <c r="CA90" s="84">
        <f ca="1">VLOOKUP($E90,ETL_Price!$B$5:$BA$187,Main!CA$51,0)</f>
        <v>2.1261000000000001</v>
      </c>
      <c r="CB90" s="84">
        <f ca="1">VLOOKUP($E90,ETL_Price!$B$5:$BA$187,Main!CB$51,0)</f>
        <v>6.4771999999999998</v>
      </c>
      <c r="CC90" s="84">
        <f ca="1">VLOOKUP($E90,ETL_Price!$B$5:$BA$187,Main!CC$51,0)</f>
        <v>108.48</v>
      </c>
    </row>
    <row r="91" spans="1:81">
      <c r="C91" s="84">
        <f>MATCH(E91,Cayman!$B$5:$B$187,0)-1</f>
        <v>52</v>
      </c>
      <c r="E91" s="115">
        <f>IF(ISNUMBER(Equities!$C43),Equities!B43,"")</f>
        <v>43269</v>
      </c>
      <c r="F91" s="128">
        <f ca="1">IF(ISNUMBER(OFFSET(INDIRECT($F$50),Main!$C91,1)),OFFSET(INDIRECT($F$50),Main!$C91,1)/100,"")</f>
        <v>0.18923899999999999</v>
      </c>
      <c r="G91" s="128">
        <f ca="1">IF(ISNUMBER(VLOOKUP(E91,Cayman!$G$6:$H$136,2,0)),VLOOKUP(E91,Cayman!$G$6:$H$136,2,0)/100,"")</f>
        <v>0.1729</v>
      </c>
      <c r="H91" s="116" t="str">
        <f>IF(ISNUMBER(VLOOKUP($E91,ETL_Price!$B$5:$CU$187,H$50,0)),VLOOKUP($E91,ETL_Price!$B$5:$CU$187,H$50,0)/100,"")</f>
        <v/>
      </c>
      <c r="I91" s="116" t="str">
        <f>IF(ISNUMBER(VLOOKUP($E91,ETL_Price!$B$5:$CU$187,I$50,0)),VLOOKUP($E91,ETL_Price!$B$5:$CU$187,I$50,0)/100,"")</f>
        <v/>
      </c>
      <c r="K91" s="84">
        <f ca="1">IF(ISNUMBER(CORREL(ETL_Rtn!$C42:$C101,ETL_Rtn!E42:E101)),CORREL(ETL_Rtn!$C42:$C101,ETL_Rtn!E42:E101),"")</f>
        <v>0.93538119392867791</v>
      </c>
      <c r="L91" s="84">
        <f ca="1">IF(ISNUMBER(CORREL(ETL_Rtn!$C42:$C101,ETL_Rtn!F42:F101)),CORREL(ETL_Rtn!$C42:$C101,ETL_Rtn!F42:F101),"")</f>
        <v>0.23465701995358043</v>
      </c>
      <c r="M91" s="84">
        <f ca="1">IF(ISNUMBER(CORREL(ETL_Rtn!$C42:$C101,ETL_Rtn!G42:G101)),CORREL(ETL_Rtn!$C42:$C101,ETL_Rtn!G42:G101),"")</f>
        <v>4.8901219382011779E-2</v>
      </c>
      <c r="N91" s="84">
        <f ca="1">IF(ISNUMBER(CORREL(ETL_Rtn!$C42:$C101,ETL_Rtn!H42:H101)),CORREL(ETL_Rtn!$C42:$C101,ETL_Rtn!H42:H101),"")</f>
        <v>0.20011692263606376</v>
      </c>
      <c r="O91" s="84">
        <f ca="1">IF(ISNUMBER(CORREL(ETL_Rtn!$C42:$C101,ETL_Rtn!I42:I101)),CORREL(ETL_Rtn!$C42:$C101,ETL_Rtn!I42:I101),"")</f>
        <v>0.34525244554805062</v>
      </c>
      <c r="P91" s="84">
        <f ca="1">IF(ISNUMBER(CORREL(ETL_Rtn!$C42:$C101,ETL_Rtn!J42:J101)),CORREL(ETL_Rtn!$C42:$C101,ETL_Rtn!J42:J101),"")</f>
        <v>-0.12685861440867618</v>
      </c>
      <c r="Q91" s="84">
        <f ca="1">IF(ISNUMBER(CORREL(ETL_Rtn!$C42:$C101,ETL_Rtn!K42:K101)),CORREL(ETL_Rtn!$C42:$C101,ETL_Rtn!K42:K101),"")</f>
        <v>0.26304236523628982</v>
      </c>
      <c r="R91" s="84">
        <f ca="1">IF(ISNUMBER(CORREL(ETL_Rtn!$C42:$C101,ETL_Rtn!L42:L101)),CORREL(ETL_Rtn!$C42:$C101,ETL_Rtn!L42:L101),"")</f>
        <v>0.13362980923989978</v>
      </c>
      <c r="S91" s="84">
        <f ca="1">IF(ISNUMBER(CORREL(ETL_Rtn!$C42:$C101,ETL_Rtn!M42:M101)),CORREL(ETL_Rtn!$C42:$C101,ETL_Rtn!M42:M101),"")</f>
        <v>0.29997567820167292</v>
      </c>
      <c r="T91" s="84">
        <f ca="1">IF(ISNUMBER(CORREL(ETL_Rtn!$C42:$C101,ETL_Rtn!N42:N101)),CORREL(ETL_Rtn!$C42:$C101,ETL_Rtn!N42:N101),"")</f>
        <v>0.10999011160178858</v>
      </c>
      <c r="U91" s="84">
        <f ca="1">IF(ISNUMBER(CORREL(ETL_Rtn!$C42:$C101,ETL_Rtn!O42:O101)),CORREL(ETL_Rtn!$C42:$C101,ETL_Rtn!O42:O101),"")</f>
        <v>0.38317994754508361</v>
      </c>
      <c r="V91" s="84">
        <f ca="1">IF(ISNUMBER(CORREL(ETL_Rtn!$C42:$C101,ETL_Rtn!P42:P101)),CORREL(ETL_Rtn!$C42:$C101,ETL_Rtn!P42:P101),"")</f>
        <v>-0.19986526017683187</v>
      </c>
      <c r="W91" s="84">
        <f ca="1">IF(ISNUMBER(CORREL(ETL_Rtn!$C42:$C101,ETL_Rtn!Q42:Q101)),CORREL(ETL_Rtn!$C42:$C101,ETL_Rtn!Q42:Q101),"")</f>
        <v>0.74002043022733721</v>
      </c>
      <c r="X91" s="84">
        <f ca="1">IF(ISNUMBER(CORREL(ETL_Rtn!$C42:$C101,ETL_Rtn!R42:R101)),CORREL(ETL_Rtn!$C42:$C101,ETL_Rtn!R42:R101),"")</f>
        <v>0.87319845174966382</v>
      </c>
      <c r="Y91" s="84">
        <f ca="1">IF(ISNUMBER(CORREL(ETL_Rtn!$C42:$C101,ETL_Rtn!S42:S101)),CORREL(ETL_Rtn!$C42:$C101,ETL_Rtn!S42:S101),"")</f>
        <v>0.91904010189855179</v>
      </c>
      <c r="Z91" s="84">
        <f ca="1">IF(ISNUMBER(CORREL(ETL_Rtn!$C42:$C101,ETL_Rtn!T42:T101)),CORREL(ETL_Rtn!$C42:$C101,ETL_Rtn!T42:T101),"")</f>
        <v>0.17132103379566946</v>
      </c>
      <c r="AA91" s="84">
        <f ca="1">IF(ISNUMBER(CORREL(ETL_Rtn!$C42:$C101,ETL_Rtn!U42:U101)),CORREL(ETL_Rtn!$C42:$C101,ETL_Rtn!U42:U101),"")</f>
        <v>-7.6181572415432858E-2</v>
      </c>
      <c r="AB91" s="84">
        <f ca="1">IF(ISNUMBER(CORREL(ETL_Rtn!$C42:$C101,ETL_Rtn!V42:V101)),CORREL(ETL_Rtn!$C42:$C101,ETL_Rtn!V42:V101),"")</f>
        <v>-0.2182746869089896</v>
      </c>
      <c r="AC91" s="84">
        <f ca="1">IF(ISNUMBER(CORREL(ETL_Rtn!$C42:$C101,ETL_Rtn!W42:W101)),CORREL(ETL_Rtn!$C42:$C101,ETL_Rtn!W42:W101),"")</f>
        <v>0.20113026344722101</v>
      </c>
      <c r="AD91" s="84">
        <f ca="1">IF(ISNUMBER(CORREL(ETL_Rtn!$C42:$C101,ETL_Rtn!X42:X101)),CORREL(ETL_Rtn!$C42:$C101,ETL_Rtn!X42:X101),"")</f>
        <v>0.25834606563973261</v>
      </c>
      <c r="AE91" s="84">
        <f ca="1">IF(ISNUMBER(CORREL(ETL_Rtn!$C42:$C101,ETL_Rtn!Y42:Y101)),CORREL(ETL_Rtn!$C42:$C101,ETL_Rtn!Y42:Y101),"")</f>
        <v>-8.9760273807583293E-2</v>
      </c>
      <c r="AF91" s="84">
        <f ca="1">IF(ISNUMBER(CORREL(ETL_Rtn!$C42:$C101,ETL_Rtn!Z42:Z101)),CORREL(ETL_Rtn!$C42:$C101,ETL_Rtn!Z42:Z101),"")</f>
        <v>-9.740234563743902E-2</v>
      </c>
      <c r="AG91" s="84">
        <f ca="1">IF(ISNUMBER(CORREL(ETL_Rtn!$C42:$C101,ETL_Rtn!AA42:AA101)),CORREL(ETL_Rtn!$C42:$C101,ETL_Rtn!AA42:AA101),"")</f>
        <v>-0.30143061715001013</v>
      </c>
      <c r="AH91" s="84">
        <f ca="1">IF(ISNUMBER(CORREL(ETL_Rtn!$C42:$C101,ETL_Rtn!AB42:AB101)),CORREL(ETL_Rtn!$C42:$C101,ETL_Rtn!AB42:AB101),"")</f>
        <v>0.14107356666305912</v>
      </c>
      <c r="AI91" s="84">
        <f ca="1">IF(ISNUMBER(CORREL(ETL_Rtn!$C42:$C101,ETL_Rtn!AC42:AC101)),CORREL(ETL_Rtn!$C42:$C101,ETL_Rtn!AC42:AC101),"")</f>
        <v>8.7780795989810811E-2</v>
      </c>
      <c r="AJ91" s="84">
        <f ca="1">IF(ISNUMBER(CORREL(ETL_Rtn!$C42:$C101,ETL_Rtn!AD42:AD101)),CORREL(ETL_Rtn!$C42:$C101,ETL_Rtn!AD42:AD101),"")</f>
        <v>-9.5170498163844777E-2</v>
      </c>
      <c r="AK91" s="84">
        <f ca="1">IF(ISNUMBER(CORREL(ETL_Rtn!$C42:$C101,ETL_Rtn!AE42:AE101)),CORREL(ETL_Rtn!$C42:$C101,ETL_Rtn!AE42:AE101),"")</f>
        <v>-0.23830510295306478</v>
      </c>
      <c r="AL91" s="84">
        <f ca="1">IF(ISNUMBER(CORREL(ETL_Rtn!$C42:$C101,ETL_Rtn!AF42:AF101)),CORREL(ETL_Rtn!$C42:$C101,ETL_Rtn!AF42:AF101),"")</f>
        <v>0.26776887930271398</v>
      </c>
      <c r="AM91" s="84">
        <f ca="1">IF(ISNUMBER(CORREL(ETL_Rtn!$C42:$C101,ETL_Rtn!AG42:AG101)),CORREL(ETL_Rtn!$C42:$C101,ETL_Rtn!AG42:AG101),"")</f>
        <v>0.20594024296958677</v>
      </c>
      <c r="AN91" s="84">
        <f ca="1">IF(ISNUMBER(CORREL(ETL_Rtn!$C42:$C101,ETL_Rtn!AH42:AH101)),CORREL(ETL_Rtn!$C42:$C101,ETL_Rtn!AH42:AH101),"")</f>
        <v>0.15004801199461154</v>
      </c>
      <c r="AO91" s="84">
        <f ca="1">IF(ISNUMBER(CORREL(ETL_Rtn!$C42:$C101,ETL_Rtn!AI42:AI101)),CORREL(ETL_Rtn!$C42:$C101,ETL_Rtn!AI42:AI101),"")</f>
        <v>6.2813495896841154E-2</v>
      </c>
      <c r="AP91" s="84">
        <f ca="1">IF(ISNUMBER(CORREL(ETL_Rtn!$C42:$C101,ETL_Rtn!AJ42:AJ101)),CORREL(ETL_Rtn!$C42:$C101,ETL_Rtn!AJ42:AJ101),"")</f>
        <v>0.16764468376099684</v>
      </c>
      <c r="AQ91" s="84">
        <f ca="1">IF(ISNUMBER(CORREL(ETL_Rtn!$C42:$C101,ETL_Rtn!AK42:AK101)),CORREL(ETL_Rtn!$C42:$C101,ETL_Rtn!AK42:AK101),"")</f>
        <v>0.16386337528856723</v>
      </c>
      <c r="AR91" s="84">
        <f ca="1">IF(ISNUMBER(CORREL(ETL_Rtn!$C42:$C101,ETL_Rtn!AL42:AL101)),CORREL(ETL_Rtn!$C42:$C101,ETL_Rtn!AL42:AL101),"")</f>
        <v>-0.3940633638435494</v>
      </c>
      <c r="AS91" s="84">
        <f ca="1">IF(ISNUMBER(CORREL(ETL_Rtn!$C42:$C101,ETL_Rtn!AM42:AM101)),CORREL(ETL_Rtn!$C42:$C101,ETL_Rtn!AM42:AM101),"")</f>
        <v>0.32730938406541676</v>
      </c>
      <c r="AU91" s="84">
        <f ca="1">VLOOKUP($E91,ETL_Price!$B$5:$BA$187,Main!AU$51,0)</f>
        <v>94.16</v>
      </c>
      <c r="AV91" s="84">
        <f ca="1">VLOOKUP($E91,ETL_Price!$B$5:$BA$187,Main!AV$51,0)</f>
        <v>249.71190000000001</v>
      </c>
      <c r="AW91" s="84">
        <f ca="1">VLOOKUP($E91,ETL_Price!$B$5:$BA$187,Main!AW$51,0)</f>
        <v>230.8818</v>
      </c>
      <c r="AX91" s="84">
        <f ca="1">VLOOKUP($E91,ETL_Price!$B$5:$BA$187,Main!AX$51,0)</f>
        <v>230.4085</v>
      </c>
      <c r="AY91" s="84">
        <f ca="1">VLOOKUP($E91,ETL_Price!$B$5:$BA$187,Main!AY$51,0)</f>
        <v>120.277</v>
      </c>
      <c r="AZ91" s="84">
        <f ca="1">VLOOKUP($E91,ETL_Price!$B$5:$BA$187,Main!AZ$51,0)</f>
        <v>217.86779999999999</v>
      </c>
      <c r="BA91" s="84">
        <f ca="1">VLOOKUP($E91,ETL_Price!$B$5:$BA$187,Main!BA$51,0)</f>
        <v>259.51</v>
      </c>
      <c r="BB91" s="84">
        <f ca="1">VLOOKUP($E91,ETL_Price!$B$5:$BA$187,Main!BB$51,0)</f>
        <v>205.13</v>
      </c>
      <c r="BC91" s="84">
        <f ca="1">VLOOKUP($E91,ETL_Price!$B$5:$BA$187,Main!BC$51,0)</f>
        <v>257.72000000000003</v>
      </c>
      <c r="BD91" s="84">
        <f ca="1">VLOOKUP($E91,ETL_Price!$B$5:$BA$187,Main!BD$51,0)</f>
        <v>63.72</v>
      </c>
      <c r="BE91" s="84">
        <f ca="1">VLOOKUP($E91,ETL_Price!$B$5:$BA$187,Main!BE$51,0)</f>
        <v>274.44</v>
      </c>
      <c r="BF91" s="84">
        <f ca="1">VLOOKUP($E91,ETL_Price!$B$5:$BA$187,Main!BF$51,0)</f>
        <v>122.29</v>
      </c>
      <c r="BG91" s="84">
        <f ca="1">VLOOKUP($E91,ETL_Price!$B$5:$BA$187,Main!BG$51,0)</f>
        <v>1440.39</v>
      </c>
      <c r="BH91" s="84">
        <f ca="1">VLOOKUP($E91,ETL_Price!$B$5:$BA$187,Main!BH$51,0)</f>
        <v>1790.72</v>
      </c>
      <c r="BI91" s="84">
        <f ca="1">VLOOKUP($E91,ETL_Price!$B$5:$BA$187,Main!BI$51,0)</f>
        <v>1684.88</v>
      </c>
      <c r="BJ91" s="84">
        <f ca="1">VLOOKUP($E91,ETL_Price!$B$5:$BA$187,Main!BJ$51,0)</f>
        <v>1049.43</v>
      </c>
      <c r="BK91" s="84">
        <f ca="1">VLOOKUP($E91,ETL_Price!$B$5:$BA$187,Main!BK$51,0)</f>
        <v>2392.0100000000002</v>
      </c>
      <c r="BL91" s="84">
        <f ca="1">VLOOKUP($E91,ETL_Price!$B$5:$BA$187,Main!BL$51,0)</f>
        <v>936.59</v>
      </c>
      <c r="BM91" s="84">
        <f ca="1">VLOOKUP($E91,ETL_Price!$B$5:$BA$187,Main!BM$51,0)</f>
        <v>711.48</v>
      </c>
      <c r="BN91" s="84">
        <f ca="1">VLOOKUP($E91,ETL_Price!$B$5:$BA$187,Main!BN$51,0)</f>
        <v>903.74</v>
      </c>
      <c r="BO91" s="84">
        <f ca="1">VLOOKUP($E91,ETL_Price!$B$5:$BA$187,Main!BO$51,0)</f>
        <v>955.09</v>
      </c>
      <c r="BP91" s="84">
        <f ca="1">VLOOKUP($E91,ETL_Price!$B$5:$BA$187,Main!BP$51,0)</f>
        <v>970.56</v>
      </c>
      <c r="BQ91" s="84">
        <f ca="1">VLOOKUP($E91,ETL_Price!$B$5:$BA$187,Main!BQ$51,0)</f>
        <v>1104.58</v>
      </c>
      <c r="BR91" s="84">
        <f ca="1">VLOOKUP($E91,ETL_Price!$B$5:$BA$187,Main!BR$51,0)</f>
        <v>1099.52</v>
      </c>
      <c r="BS91" s="84">
        <f ca="1">VLOOKUP($E91,ETL_Price!$B$5:$BA$187,Main!BS$51,0)</f>
        <v>934.95</v>
      </c>
      <c r="BT91" s="84">
        <f ca="1">VLOOKUP($E91,ETL_Price!$B$5:$BA$187,Main!BT$51,0)</f>
        <v>12.31</v>
      </c>
      <c r="BU91" s="84">
        <f ca="1">VLOOKUP($E91,ETL_Price!$B$5:$BA$187,Main!BU$51,0)</f>
        <v>18.22</v>
      </c>
      <c r="BV91" s="84">
        <f ca="1">VLOOKUP($E91,ETL_Price!$B$5:$BA$187,Main!BV$51,0)</f>
        <v>1276.2</v>
      </c>
      <c r="BW91" s="84">
        <f ca="1">VLOOKUP($E91,ETL_Price!$B$5:$BA$187,Main!BW$51,0)</f>
        <v>16.440000000000001</v>
      </c>
      <c r="BX91" s="84">
        <f ca="1">VLOOKUP($E91,ETL_Price!$B$5:$BA$187,Main!BX$51,0)</f>
        <v>65.849999999999994</v>
      </c>
      <c r="BY91" s="84">
        <f ca="1">VLOOKUP($E91,ETL_Price!$B$5:$BA$187,Main!BY$51,0)</f>
        <v>2.9169</v>
      </c>
      <c r="BZ91" s="84">
        <f ca="1">VLOOKUP($E91,ETL_Price!$B$5:$BA$187,Main!BZ$51,0)</f>
        <v>2.0878999999999999</v>
      </c>
      <c r="CA91" s="84">
        <f ca="1">VLOOKUP($E91,ETL_Price!$B$5:$BA$187,Main!CA$51,0)</f>
        <v>2.1355</v>
      </c>
      <c r="CB91" s="84">
        <f ca="1">VLOOKUP($E91,ETL_Price!$B$5:$BA$187,Main!CB$51,0)</f>
        <v>6.4546999999999999</v>
      </c>
      <c r="CC91" s="84">
        <f ca="1">VLOOKUP($E91,ETL_Price!$B$5:$BA$187,Main!CC$51,0)</f>
        <v>108.87</v>
      </c>
    </row>
    <row r="92" spans="1:81">
      <c r="C92" s="84">
        <f>MATCH(E92,Cayman!$B$5:$B$187,0)-1</f>
        <v>55</v>
      </c>
      <c r="E92" s="115">
        <f>IF(ISNUMBER(Equities!$C44),Equities!B44,"")</f>
        <v>43266</v>
      </c>
      <c r="F92" s="128">
        <f ca="1">IF(ISNUMBER(OFFSET(INDIRECT($F$50),Main!$C92,1)),OFFSET(INDIRECT($F$50),Main!$C92,1)/100,"")</f>
        <v>0.18923899999999999</v>
      </c>
      <c r="G92" s="128">
        <f ca="1">IF(ISNUMBER(VLOOKUP(E92,Cayman!$G$6:$H$136,2,0)),VLOOKUP(E92,Cayman!$G$6:$H$136,2,0)/100,"")</f>
        <v>0.17300000000000001</v>
      </c>
      <c r="H92" s="116" t="str">
        <f>IF(ISNUMBER(VLOOKUP($E92,ETL_Price!$B$5:$CU$187,H$50,0)),VLOOKUP($E92,ETL_Price!$B$5:$CU$187,H$50,0)/100,"")</f>
        <v/>
      </c>
      <c r="I92" s="116" t="str">
        <f>IF(ISNUMBER(VLOOKUP($E92,ETL_Price!$B$5:$CU$187,I$50,0)),VLOOKUP($E92,ETL_Price!$B$5:$CU$187,I$50,0)/100,"")</f>
        <v/>
      </c>
      <c r="K92" s="84">
        <f ca="1">IF(ISNUMBER(CORREL(ETL_Rtn!$C43:$C102,ETL_Rtn!E43:E102)),CORREL(ETL_Rtn!$C43:$C102,ETL_Rtn!E43:E102),"")</f>
        <v>0.93746312420317846</v>
      </c>
      <c r="L92" s="84">
        <f ca="1">IF(ISNUMBER(CORREL(ETL_Rtn!$C43:$C102,ETL_Rtn!F43:F102)),CORREL(ETL_Rtn!$C43:$C102,ETL_Rtn!F43:F102),"")</f>
        <v>0.28124988859742139</v>
      </c>
      <c r="M92" s="84">
        <f ca="1">IF(ISNUMBER(CORREL(ETL_Rtn!$C43:$C102,ETL_Rtn!G43:G102)),CORREL(ETL_Rtn!$C43:$C102,ETL_Rtn!G43:G102),"")</f>
        <v>8.4109151227160159E-2</v>
      </c>
      <c r="N92" s="84">
        <f ca="1">IF(ISNUMBER(CORREL(ETL_Rtn!$C43:$C102,ETL_Rtn!H43:H102)),CORREL(ETL_Rtn!$C43:$C102,ETL_Rtn!H43:H102),"")</f>
        <v>0.22288814241821953</v>
      </c>
      <c r="O92" s="84">
        <f ca="1">IF(ISNUMBER(CORREL(ETL_Rtn!$C43:$C102,ETL_Rtn!I43:I102)),CORREL(ETL_Rtn!$C43:$C102,ETL_Rtn!I43:I102),"")</f>
        <v>0.37607468688373213</v>
      </c>
      <c r="P92" s="84">
        <f ca="1">IF(ISNUMBER(CORREL(ETL_Rtn!$C43:$C102,ETL_Rtn!J43:J102)),CORREL(ETL_Rtn!$C43:$C102,ETL_Rtn!J43:J102),"")</f>
        <v>-0.10831080166661947</v>
      </c>
      <c r="Q92" s="84">
        <f ca="1">IF(ISNUMBER(CORREL(ETL_Rtn!$C43:$C102,ETL_Rtn!K43:K102)),CORREL(ETL_Rtn!$C43:$C102,ETL_Rtn!K43:K102),"")</f>
        <v>0.3026493717174602</v>
      </c>
      <c r="R92" s="84">
        <f ca="1">IF(ISNUMBER(CORREL(ETL_Rtn!$C43:$C102,ETL_Rtn!L43:L102)),CORREL(ETL_Rtn!$C43:$C102,ETL_Rtn!L43:L102),"")</f>
        <v>0.15631743767455739</v>
      </c>
      <c r="S92" s="84">
        <f ca="1">IF(ISNUMBER(CORREL(ETL_Rtn!$C43:$C102,ETL_Rtn!M43:M102)),CORREL(ETL_Rtn!$C43:$C102,ETL_Rtn!M43:M102),"")</f>
        <v>0.33124594475409597</v>
      </c>
      <c r="T92" s="84">
        <f ca="1">IF(ISNUMBER(CORREL(ETL_Rtn!$C43:$C102,ETL_Rtn!N43:N102)),CORREL(ETL_Rtn!$C43:$C102,ETL_Rtn!N43:N102),"")</f>
        <v>0.1154126543369605</v>
      </c>
      <c r="U92" s="84">
        <f ca="1">IF(ISNUMBER(CORREL(ETL_Rtn!$C43:$C102,ETL_Rtn!O43:O102)),CORREL(ETL_Rtn!$C43:$C102,ETL_Rtn!O43:O102),"")</f>
        <v>0.39306034722372984</v>
      </c>
      <c r="V92" s="84">
        <f ca="1">IF(ISNUMBER(CORREL(ETL_Rtn!$C43:$C102,ETL_Rtn!P43:P102)),CORREL(ETL_Rtn!$C43:$C102,ETL_Rtn!P43:P102),"")</f>
        <v>-0.17523249105094613</v>
      </c>
      <c r="W92" s="84">
        <f ca="1">IF(ISNUMBER(CORREL(ETL_Rtn!$C43:$C102,ETL_Rtn!Q43:Q102)),CORREL(ETL_Rtn!$C43:$C102,ETL_Rtn!Q43:Q102),"")</f>
        <v>0.74880730688828434</v>
      </c>
      <c r="X92" s="84">
        <f ca="1">IF(ISNUMBER(CORREL(ETL_Rtn!$C43:$C102,ETL_Rtn!R43:R102)),CORREL(ETL_Rtn!$C43:$C102,ETL_Rtn!R43:R102),"")</f>
        <v>0.87668961034956816</v>
      </c>
      <c r="Y92" s="84">
        <f ca="1">IF(ISNUMBER(CORREL(ETL_Rtn!$C43:$C102,ETL_Rtn!S43:S102)),CORREL(ETL_Rtn!$C43:$C102,ETL_Rtn!S43:S102),"")</f>
        <v>0.9217289855924391</v>
      </c>
      <c r="Z92" s="84">
        <f ca="1">IF(ISNUMBER(CORREL(ETL_Rtn!$C43:$C102,ETL_Rtn!T43:T102)),CORREL(ETL_Rtn!$C43:$C102,ETL_Rtn!T43:T102),"")</f>
        <v>0.20665148295733729</v>
      </c>
      <c r="AA92" s="84">
        <f ca="1">IF(ISNUMBER(CORREL(ETL_Rtn!$C43:$C102,ETL_Rtn!U43:U102)),CORREL(ETL_Rtn!$C43:$C102,ETL_Rtn!U43:U102),"")</f>
        <v>-7.7338487062527619E-2</v>
      </c>
      <c r="AB92" s="84">
        <f ca="1">IF(ISNUMBER(CORREL(ETL_Rtn!$C43:$C102,ETL_Rtn!V43:V102)),CORREL(ETL_Rtn!$C43:$C102,ETL_Rtn!V43:V102),"")</f>
        <v>-0.24631231002115739</v>
      </c>
      <c r="AC92" s="84">
        <f ca="1">IF(ISNUMBER(CORREL(ETL_Rtn!$C43:$C102,ETL_Rtn!W43:W102)),CORREL(ETL_Rtn!$C43:$C102,ETL_Rtn!W43:W102),"")</f>
        <v>0.23565181100007807</v>
      </c>
      <c r="AD92" s="84">
        <f ca="1">IF(ISNUMBER(CORREL(ETL_Rtn!$C43:$C102,ETL_Rtn!X43:X102)),CORREL(ETL_Rtn!$C43:$C102,ETL_Rtn!X43:X102),"")</f>
        <v>0.26710692004536096</v>
      </c>
      <c r="AE92" s="84">
        <f ca="1">IF(ISNUMBER(CORREL(ETL_Rtn!$C43:$C102,ETL_Rtn!Y43:Y102)),CORREL(ETL_Rtn!$C43:$C102,ETL_Rtn!Y43:Y102),"")</f>
        <v>-0.10464768116467521</v>
      </c>
      <c r="AF92" s="84">
        <f ca="1">IF(ISNUMBER(CORREL(ETL_Rtn!$C43:$C102,ETL_Rtn!Z43:Z102)),CORREL(ETL_Rtn!$C43:$C102,ETL_Rtn!Z43:Z102),"")</f>
        <v>-0.13087253986824746</v>
      </c>
      <c r="AG92" s="84">
        <f ca="1">IF(ISNUMBER(CORREL(ETL_Rtn!$C43:$C102,ETL_Rtn!AA43:AA102)),CORREL(ETL_Rtn!$C43:$C102,ETL_Rtn!AA43:AA102),"")</f>
        <v>-0.30032318423951376</v>
      </c>
      <c r="AH92" s="84">
        <f ca="1">IF(ISNUMBER(CORREL(ETL_Rtn!$C43:$C102,ETL_Rtn!AB43:AB102)),CORREL(ETL_Rtn!$C43:$C102,ETL_Rtn!AB43:AB102),"")</f>
        <v>0.13728903020622099</v>
      </c>
      <c r="AI92" s="84">
        <f ca="1">IF(ISNUMBER(CORREL(ETL_Rtn!$C43:$C102,ETL_Rtn!AC43:AC102)),CORREL(ETL_Rtn!$C43:$C102,ETL_Rtn!AC43:AC102),"")</f>
        <v>8.147077861440126E-2</v>
      </c>
      <c r="AJ92" s="84">
        <f ca="1">IF(ISNUMBER(CORREL(ETL_Rtn!$C43:$C102,ETL_Rtn!AD43:AD102)),CORREL(ETL_Rtn!$C43:$C102,ETL_Rtn!AD43:AD102),"")</f>
        <v>-0.13484082427427835</v>
      </c>
      <c r="AK92" s="84">
        <f ca="1">IF(ISNUMBER(CORREL(ETL_Rtn!$C43:$C102,ETL_Rtn!AE43:AE102)),CORREL(ETL_Rtn!$C43:$C102,ETL_Rtn!AE43:AE102),"")</f>
        <v>-0.27004173169142243</v>
      </c>
      <c r="AL92" s="84">
        <f ca="1">IF(ISNUMBER(CORREL(ETL_Rtn!$C43:$C102,ETL_Rtn!AF43:AF102)),CORREL(ETL_Rtn!$C43:$C102,ETL_Rtn!AF43:AF102),"")</f>
        <v>0.27972091112157582</v>
      </c>
      <c r="AM92" s="84">
        <f ca="1">IF(ISNUMBER(CORREL(ETL_Rtn!$C43:$C102,ETL_Rtn!AG43:AG102)),CORREL(ETL_Rtn!$C43:$C102,ETL_Rtn!AG43:AG102),"")</f>
        <v>0.21346557555563575</v>
      </c>
      <c r="AN92" s="84">
        <f ca="1">IF(ISNUMBER(CORREL(ETL_Rtn!$C43:$C102,ETL_Rtn!AH43:AH102)),CORREL(ETL_Rtn!$C43:$C102,ETL_Rtn!AH43:AH102),"")</f>
        <v>0.14222086926623684</v>
      </c>
      <c r="AO92" s="84">
        <f ca="1">IF(ISNUMBER(CORREL(ETL_Rtn!$C43:$C102,ETL_Rtn!AI43:AI102)),CORREL(ETL_Rtn!$C43:$C102,ETL_Rtn!AI43:AI102),"")</f>
        <v>8.3856134979208602E-2</v>
      </c>
      <c r="AP92" s="84">
        <f ca="1">IF(ISNUMBER(CORREL(ETL_Rtn!$C43:$C102,ETL_Rtn!AJ43:AJ102)),CORREL(ETL_Rtn!$C43:$C102,ETL_Rtn!AJ43:AJ102),"")</f>
        <v>0.17727327602043036</v>
      </c>
      <c r="AQ92" s="84">
        <f ca="1">IF(ISNUMBER(CORREL(ETL_Rtn!$C43:$C102,ETL_Rtn!AK43:AK102)),CORREL(ETL_Rtn!$C43:$C102,ETL_Rtn!AK43:AK102),"")</f>
        <v>0.17375513187660793</v>
      </c>
      <c r="AR92" s="84">
        <f ca="1">IF(ISNUMBER(CORREL(ETL_Rtn!$C43:$C102,ETL_Rtn!AL43:AL102)),CORREL(ETL_Rtn!$C43:$C102,ETL_Rtn!AL43:AL102),"")</f>
        <v>-0.42722732225466009</v>
      </c>
      <c r="AS92" s="84">
        <f ca="1">IF(ISNUMBER(CORREL(ETL_Rtn!$C43:$C102,ETL_Rtn!AM43:AM102)),CORREL(ETL_Rtn!$C43:$C102,ETL_Rtn!AM43:AM102),"")</f>
        <v>0.36258908495890424</v>
      </c>
      <c r="AU92" s="84">
        <f ca="1">VLOOKUP($E92,ETL_Price!$B$5:$BA$187,Main!AU$51,0)</f>
        <v>94.17</v>
      </c>
      <c r="AV92" s="84">
        <f ca="1">VLOOKUP($E92,ETL_Price!$B$5:$BA$187,Main!AV$51,0)</f>
        <v>249.5042</v>
      </c>
      <c r="AW92" s="84">
        <f ca="1">VLOOKUP($E92,ETL_Price!$B$5:$BA$187,Main!AW$51,0)</f>
        <v>233.10669999999999</v>
      </c>
      <c r="AX92" s="84">
        <f ca="1">VLOOKUP($E92,ETL_Price!$B$5:$BA$187,Main!AX$51,0)</f>
        <v>228.3296</v>
      </c>
      <c r="AY92" s="84">
        <f ca="1">VLOOKUP($E92,ETL_Price!$B$5:$BA$187,Main!AY$51,0)</f>
        <v>120.5964</v>
      </c>
      <c r="AZ92" s="84">
        <f ca="1">VLOOKUP($E92,ETL_Price!$B$5:$BA$187,Main!AZ$51,0)</f>
        <v>220.69139999999999</v>
      </c>
      <c r="BA92" s="84">
        <f ca="1">VLOOKUP($E92,ETL_Price!$B$5:$BA$187,Main!BA$51,0)</f>
        <v>260.41000000000003</v>
      </c>
      <c r="BB92" s="84">
        <f ca="1">VLOOKUP($E92,ETL_Price!$B$5:$BA$187,Main!BB$51,0)</f>
        <v>205.59</v>
      </c>
      <c r="BC92" s="84">
        <f ca="1">VLOOKUP($E92,ETL_Price!$B$5:$BA$187,Main!BC$51,0)</f>
        <v>259.45</v>
      </c>
      <c r="BD92" s="84">
        <f ca="1">VLOOKUP($E92,ETL_Price!$B$5:$BA$187,Main!BD$51,0)</f>
        <v>64.45</v>
      </c>
      <c r="BE92" s="84">
        <f ca="1">VLOOKUP($E92,ETL_Price!$B$5:$BA$187,Main!BE$51,0)</f>
        <v>276.5</v>
      </c>
      <c r="BF92" s="84">
        <f ca="1">VLOOKUP($E92,ETL_Price!$B$5:$BA$187,Main!BF$51,0)</f>
        <v>122.69</v>
      </c>
      <c r="BG92" s="84">
        <f ca="1">VLOOKUP($E92,ETL_Price!$B$5:$BA$187,Main!BG$51,0)</f>
        <v>1438.11</v>
      </c>
      <c r="BH92" s="84">
        <f ca="1">VLOOKUP($E92,ETL_Price!$B$5:$BA$187,Main!BH$51,0)</f>
        <v>1791.55</v>
      </c>
      <c r="BI92" s="84">
        <f ca="1">VLOOKUP($E92,ETL_Price!$B$5:$BA$187,Main!BI$51,0)</f>
        <v>1685.03</v>
      </c>
      <c r="BJ92" s="84">
        <f ca="1">VLOOKUP($E92,ETL_Price!$B$5:$BA$187,Main!BJ$51,0)</f>
        <v>1048.23</v>
      </c>
      <c r="BK92" s="84">
        <f ca="1">VLOOKUP($E92,ETL_Price!$B$5:$BA$187,Main!BK$51,0)</f>
        <v>2395.25</v>
      </c>
      <c r="BL92" s="84">
        <f ca="1">VLOOKUP($E92,ETL_Price!$B$5:$BA$187,Main!BL$51,0)</f>
        <v>936.66</v>
      </c>
      <c r="BM92" s="84">
        <f ca="1">VLOOKUP($E92,ETL_Price!$B$5:$BA$187,Main!BM$51,0)</f>
        <v>712.97</v>
      </c>
      <c r="BN92" s="84">
        <f ca="1">VLOOKUP($E92,ETL_Price!$B$5:$BA$187,Main!BN$51,0)</f>
        <v>902</v>
      </c>
      <c r="BO92" s="84">
        <f ca="1">VLOOKUP($E92,ETL_Price!$B$5:$BA$187,Main!BO$51,0)</f>
        <v>956.04</v>
      </c>
      <c r="BP92" s="84">
        <f ca="1">VLOOKUP($E92,ETL_Price!$B$5:$BA$187,Main!BP$51,0)</f>
        <v>970.56</v>
      </c>
      <c r="BQ92" s="84">
        <f ca="1">VLOOKUP($E92,ETL_Price!$B$5:$BA$187,Main!BQ$51,0)</f>
        <v>1105.26</v>
      </c>
      <c r="BR92" s="84">
        <f ca="1">VLOOKUP($E92,ETL_Price!$B$5:$BA$187,Main!BR$51,0)</f>
        <v>1099.54</v>
      </c>
      <c r="BS92" s="84">
        <f ca="1">VLOOKUP($E92,ETL_Price!$B$5:$BA$187,Main!BS$51,0)</f>
        <v>933.88</v>
      </c>
      <c r="BT92" s="84">
        <f ca="1">VLOOKUP($E92,ETL_Price!$B$5:$BA$187,Main!BT$51,0)</f>
        <v>11.98</v>
      </c>
      <c r="BU92" s="84">
        <f ca="1">VLOOKUP($E92,ETL_Price!$B$5:$BA$187,Main!BU$51,0)</f>
        <v>17.100000000000001</v>
      </c>
      <c r="BV92" s="84">
        <f ca="1">VLOOKUP($E92,ETL_Price!$B$5:$BA$187,Main!BV$51,0)</f>
        <v>1274.5999999999999</v>
      </c>
      <c r="BW92" s="84">
        <f ca="1">VLOOKUP($E92,ETL_Price!$B$5:$BA$187,Main!BW$51,0)</f>
        <v>16.48</v>
      </c>
      <c r="BX92" s="84">
        <f ca="1">VLOOKUP($E92,ETL_Price!$B$5:$BA$187,Main!BX$51,0)</f>
        <v>65.06</v>
      </c>
      <c r="BY92" s="84">
        <f ca="1">VLOOKUP($E92,ETL_Price!$B$5:$BA$187,Main!BY$51,0)</f>
        <v>2.9205000000000001</v>
      </c>
      <c r="BZ92" s="84">
        <f ca="1">VLOOKUP($E92,ETL_Price!$B$5:$BA$187,Main!BZ$51,0)</f>
        <v>2.0749</v>
      </c>
      <c r="CA92" s="84">
        <f ca="1">VLOOKUP($E92,ETL_Price!$B$5:$BA$187,Main!CA$51,0)</f>
        <v>2.1284999999999998</v>
      </c>
      <c r="CB92" s="84">
        <f ca="1">VLOOKUP($E92,ETL_Price!$B$5:$BA$187,Main!CB$51,0)</f>
        <v>6.4367000000000001</v>
      </c>
      <c r="CC92" s="84">
        <f ca="1">VLOOKUP($E92,ETL_Price!$B$5:$BA$187,Main!CC$51,0)</f>
        <v>108.87</v>
      </c>
    </row>
    <row r="93" spans="1:81">
      <c r="C93" s="84">
        <f>MATCH(E93,Cayman!$B$5:$B$187,0)-1</f>
        <v>56</v>
      </c>
      <c r="E93" s="115">
        <f>IF(ISNUMBER(Equities!$C45),Equities!B45,"")</f>
        <v>43265</v>
      </c>
      <c r="F93" s="128">
        <f ca="1">IF(ISNUMBER(OFFSET(INDIRECT($F$50),Main!$C93,1)),OFFSET(INDIRECT($F$50),Main!$C93,1)/100,"")</f>
        <v>0.188668</v>
      </c>
      <c r="G93" s="128">
        <f ca="1">IF(ISNUMBER(VLOOKUP(E93,Cayman!$G$6:$H$136,2,0)),VLOOKUP(E93,Cayman!$G$6:$H$136,2,0)/100,"")</f>
        <v>0.1736</v>
      </c>
      <c r="H93" s="116" t="str">
        <f>IF(ISNUMBER(VLOOKUP($E93,ETL_Price!$B$5:$CU$187,H$50,0)),VLOOKUP($E93,ETL_Price!$B$5:$CU$187,H$50,0)/100,"")</f>
        <v/>
      </c>
      <c r="I93" s="116" t="str">
        <f>IF(ISNUMBER(VLOOKUP($E93,ETL_Price!$B$5:$CU$187,I$50,0)),VLOOKUP($E93,ETL_Price!$B$5:$CU$187,I$50,0)/100,"")</f>
        <v/>
      </c>
      <c r="K93" s="84">
        <f ca="1">IF(ISNUMBER(CORREL(ETL_Rtn!$C44:$C103,ETL_Rtn!E44:E103)),CORREL(ETL_Rtn!$C44:$C103,ETL_Rtn!E44:E103),"")</f>
        <v>0.94527408955957559</v>
      </c>
      <c r="L93" s="84">
        <f ca="1">IF(ISNUMBER(CORREL(ETL_Rtn!$C44:$C103,ETL_Rtn!F44:F103)),CORREL(ETL_Rtn!$C44:$C103,ETL_Rtn!F44:F103),"")</f>
        <v>0.3576823076287467</v>
      </c>
      <c r="M93" s="84">
        <f ca="1">IF(ISNUMBER(CORREL(ETL_Rtn!$C44:$C103,ETL_Rtn!G44:G103)),CORREL(ETL_Rtn!$C44:$C103,ETL_Rtn!G44:G103),"")</f>
        <v>0.19344654620100543</v>
      </c>
      <c r="N93" s="84">
        <f ca="1">IF(ISNUMBER(CORREL(ETL_Rtn!$C44:$C103,ETL_Rtn!H44:H103)),CORREL(ETL_Rtn!$C44:$C103,ETL_Rtn!H44:H103),"")</f>
        <v>0.2111254133306337</v>
      </c>
      <c r="O93" s="84">
        <f ca="1">IF(ISNUMBER(CORREL(ETL_Rtn!$C44:$C103,ETL_Rtn!I44:I103)),CORREL(ETL_Rtn!$C44:$C103,ETL_Rtn!I44:I103),"")</f>
        <v>0.44606501085077888</v>
      </c>
      <c r="P93" s="84">
        <f ca="1">IF(ISNUMBER(CORREL(ETL_Rtn!$C44:$C103,ETL_Rtn!J44:J103)),CORREL(ETL_Rtn!$C44:$C103,ETL_Rtn!J44:J103),"")</f>
        <v>-1.7003871836438162E-2</v>
      </c>
      <c r="Q93" s="84">
        <f ca="1">IF(ISNUMBER(CORREL(ETL_Rtn!$C44:$C103,ETL_Rtn!K44:K103)),CORREL(ETL_Rtn!$C44:$C103,ETL_Rtn!K44:K103),"")</f>
        <v>0.39043281229062282</v>
      </c>
      <c r="R93" s="84">
        <f ca="1">IF(ISNUMBER(CORREL(ETL_Rtn!$C44:$C103,ETL_Rtn!L44:L103)),CORREL(ETL_Rtn!$C44:$C103,ETL_Rtn!L44:L103),"")</f>
        <v>0.25649778521934186</v>
      </c>
      <c r="S93" s="84">
        <f ca="1">IF(ISNUMBER(CORREL(ETL_Rtn!$C44:$C103,ETL_Rtn!M44:M103)),CORREL(ETL_Rtn!$C44:$C103,ETL_Rtn!M44:M103),"")</f>
        <v>0.39959400587899829</v>
      </c>
      <c r="T93" s="84">
        <f ca="1">IF(ISNUMBER(CORREL(ETL_Rtn!$C44:$C103,ETL_Rtn!N44:N103)),CORREL(ETL_Rtn!$C44:$C103,ETL_Rtn!N44:N103),"")</f>
        <v>0.18221662087173898</v>
      </c>
      <c r="U93" s="84">
        <f ca="1">IF(ISNUMBER(CORREL(ETL_Rtn!$C44:$C103,ETL_Rtn!O44:O103)),CORREL(ETL_Rtn!$C44:$C103,ETL_Rtn!O44:O103),"")</f>
        <v>0.43259910870172646</v>
      </c>
      <c r="V93" s="84">
        <f ca="1">IF(ISNUMBER(CORREL(ETL_Rtn!$C44:$C103,ETL_Rtn!P44:P103)),CORREL(ETL_Rtn!$C44:$C103,ETL_Rtn!P44:P103),"")</f>
        <v>-9.6195240108054053E-2</v>
      </c>
      <c r="W93" s="84">
        <f ca="1">IF(ISNUMBER(CORREL(ETL_Rtn!$C44:$C103,ETL_Rtn!Q44:Q103)),CORREL(ETL_Rtn!$C44:$C103,ETL_Rtn!Q44:Q103),"")</f>
        <v>0.78290244752951599</v>
      </c>
      <c r="X93" s="84">
        <f ca="1">IF(ISNUMBER(CORREL(ETL_Rtn!$C44:$C103,ETL_Rtn!R44:R103)),CORREL(ETL_Rtn!$C44:$C103,ETL_Rtn!R44:R103),"")</f>
        <v>0.89084756793294628</v>
      </c>
      <c r="Y93" s="84">
        <f ca="1">IF(ISNUMBER(CORREL(ETL_Rtn!$C44:$C103,ETL_Rtn!S44:S103)),CORREL(ETL_Rtn!$C44:$C103,ETL_Rtn!S44:S103),"")</f>
        <v>0.93123936546992037</v>
      </c>
      <c r="Z93" s="84">
        <f ca="1">IF(ISNUMBER(CORREL(ETL_Rtn!$C44:$C103,ETL_Rtn!T44:T103)),CORREL(ETL_Rtn!$C44:$C103,ETL_Rtn!T44:T103),"")</f>
        <v>0.17146086324106827</v>
      </c>
      <c r="AA93" s="84">
        <f ca="1">IF(ISNUMBER(CORREL(ETL_Rtn!$C44:$C103,ETL_Rtn!U44:U103)),CORREL(ETL_Rtn!$C44:$C103,ETL_Rtn!U44:U103),"")</f>
        <v>-1.0563356429317486E-2</v>
      </c>
      <c r="AB93" s="84">
        <f ca="1">IF(ISNUMBER(CORREL(ETL_Rtn!$C44:$C103,ETL_Rtn!V44:V103)),CORREL(ETL_Rtn!$C44:$C103,ETL_Rtn!V44:V103),"")</f>
        <v>-0.27592062892116104</v>
      </c>
      <c r="AC93" s="84">
        <f ca="1">IF(ISNUMBER(CORREL(ETL_Rtn!$C44:$C103,ETL_Rtn!W44:W103)),CORREL(ETL_Rtn!$C44:$C103,ETL_Rtn!W44:W103),"")</f>
        <v>0.2519742109142456</v>
      </c>
      <c r="AD93" s="84">
        <f ca="1">IF(ISNUMBER(CORREL(ETL_Rtn!$C44:$C103,ETL_Rtn!X44:X103)),CORREL(ETL_Rtn!$C44:$C103,ETL_Rtn!X44:X103),"")</f>
        <v>0.22102090170844785</v>
      </c>
      <c r="AE93" s="84">
        <f ca="1">IF(ISNUMBER(CORREL(ETL_Rtn!$C44:$C103,ETL_Rtn!Y44:Y103)),CORREL(ETL_Rtn!$C44:$C103,ETL_Rtn!Y44:Y103),"")</f>
        <v>-8.0450226892794657E-2</v>
      </c>
      <c r="AF93" s="84">
        <f ca="1">IF(ISNUMBER(CORREL(ETL_Rtn!$C44:$C103,ETL_Rtn!Z44:Z103)),CORREL(ETL_Rtn!$C44:$C103,ETL_Rtn!Z44:Z103),"")</f>
        <v>-0.17007296135419986</v>
      </c>
      <c r="AG93" s="84">
        <f ca="1">IF(ISNUMBER(CORREL(ETL_Rtn!$C44:$C103,ETL_Rtn!AA44:AA103)),CORREL(ETL_Rtn!$C44:$C103,ETL_Rtn!AA44:AA103),"")</f>
        <v>-0.31749231466254624</v>
      </c>
      <c r="AH93" s="84">
        <f ca="1">IF(ISNUMBER(CORREL(ETL_Rtn!$C44:$C103,ETL_Rtn!AB44:AB103)),CORREL(ETL_Rtn!$C44:$C103,ETL_Rtn!AB44:AB103),"")</f>
        <v>0.17994203737957198</v>
      </c>
      <c r="AI93" s="84">
        <f ca="1">IF(ISNUMBER(CORREL(ETL_Rtn!$C44:$C103,ETL_Rtn!AC44:AC103)),CORREL(ETL_Rtn!$C44:$C103,ETL_Rtn!AC44:AC103),"")</f>
        <v>0.17348049630607676</v>
      </c>
      <c r="AJ93" s="84">
        <f ca="1">IF(ISNUMBER(CORREL(ETL_Rtn!$C44:$C103,ETL_Rtn!AD44:AD103)),CORREL(ETL_Rtn!$C44:$C103,ETL_Rtn!AD44:AD103),"")</f>
        <v>-0.17192644933110812</v>
      </c>
      <c r="AK93" s="84">
        <f ca="1">IF(ISNUMBER(CORREL(ETL_Rtn!$C44:$C103,ETL_Rtn!AE44:AE103)),CORREL(ETL_Rtn!$C44:$C103,ETL_Rtn!AE44:AE103),"")</f>
        <v>-0.32804073168761133</v>
      </c>
      <c r="AL93" s="84">
        <f ca="1">IF(ISNUMBER(CORREL(ETL_Rtn!$C44:$C103,ETL_Rtn!AF44:AF103)),CORREL(ETL_Rtn!$C44:$C103,ETL_Rtn!AF44:AF103),"")</f>
        <v>9.2426226468530825E-2</v>
      </c>
      <c r="AM93" s="84">
        <f ca="1">IF(ISNUMBER(CORREL(ETL_Rtn!$C44:$C103,ETL_Rtn!AG44:AG103)),CORREL(ETL_Rtn!$C44:$C103,ETL_Rtn!AG44:AG103),"")</f>
        <v>0.11000861361351298</v>
      </c>
      <c r="AN93" s="84">
        <f ca="1">IF(ISNUMBER(CORREL(ETL_Rtn!$C44:$C103,ETL_Rtn!AH44:AH103)),CORREL(ETL_Rtn!$C44:$C103,ETL_Rtn!AH44:AH103),"")</f>
        <v>2.8834952457264338E-2</v>
      </c>
      <c r="AO93" s="84">
        <f ca="1">IF(ISNUMBER(CORREL(ETL_Rtn!$C44:$C103,ETL_Rtn!AI44:AI103)),CORREL(ETL_Rtn!$C44:$C103,ETL_Rtn!AI44:AI103),"")</f>
        <v>8.8125769480268706E-2</v>
      </c>
      <c r="AP93" s="84">
        <f ca="1">IF(ISNUMBER(CORREL(ETL_Rtn!$C44:$C103,ETL_Rtn!AJ44:AJ103)),CORREL(ETL_Rtn!$C44:$C103,ETL_Rtn!AJ44:AJ103),"")</f>
        <v>0.16714403502113895</v>
      </c>
      <c r="AQ93" s="84">
        <f ca="1">IF(ISNUMBER(CORREL(ETL_Rtn!$C44:$C103,ETL_Rtn!AK44:AK103)),CORREL(ETL_Rtn!$C44:$C103,ETL_Rtn!AK44:AK103),"")</f>
        <v>0.18862897580912794</v>
      </c>
      <c r="AR93" s="84">
        <f ca="1">IF(ISNUMBER(CORREL(ETL_Rtn!$C44:$C103,ETL_Rtn!AL44:AL103)),CORREL(ETL_Rtn!$C44:$C103,ETL_Rtn!AL44:AL103),"")</f>
        <v>-0.30708479598362182</v>
      </c>
      <c r="AS93" s="84">
        <f ca="1">IF(ISNUMBER(CORREL(ETL_Rtn!$C44:$C103,ETL_Rtn!AM44:AM103)),CORREL(ETL_Rtn!$C44:$C103,ETL_Rtn!AM44:AM103),"")</f>
        <v>0.2836050444561673</v>
      </c>
      <c r="AU93" s="84">
        <f ca="1">VLOOKUP($E93,ETL_Price!$B$5:$BA$187,Main!AU$51,0)</f>
        <v>94.83</v>
      </c>
      <c r="AV93" s="84">
        <f ca="1">VLOOKUP($E93,ETL_Price!$B$5:$BA$187,Main!AV$51,0)</f>
        <v>250.4213</v>
      </c>
      <c r="AW93" s="84">
        <f ca="1">VLOOKUP($E93,ETL_Price!$B$5:$BA$187,Main!AW$51,0)</f>
        <v>232.8502</v>
      </c>
      <c r="AX93" s="84">
        <f ca="1">VLOOKUP($E93,ETL_Price!$B$5:$BA$187,Main!AX$51,0)</f>
        <v>233.464</v>
      </c>
      <c r="AY93" s="84">
        <f ca="1">VLOOKUP($E93,ETL_Price!$B$5:$BA$187,Main!AY$51,0)</f>
        <v>121.42789999999999</v>
      </c>
      <c r="AZ93" s="84">
        <f ca="1">VLOOKUP($E93,ETL_Price!$B$5:$BA$187,Main!AZ$51,0)</f>
        <v>219.14179999999999</v>
      </c>
      <c r="BA93" s="84">
        <f ca="1">VLOOKUP($E93,ETL_Price!$B$5:$BA$187,Main!BA$51,0)</f>
        <v>260.45999999999998</v>
      </c>
      <c r="BB93" s="84">
        <f ca="1">VLOOKUP($E93,ETL_Price!$B$5:$BA$187,Main!BB$51,0)</f>
        <v>205.61</v>
      </c>
      <c r="BC93" s="84">
        <f ca="1">VLOOKUP($E93,ETL_Price!$B$5:$BA$187,Main!BC$51,0)</f>
        <v>260.58</v>
      </c>
      <c r="BD93" s="84">
        <f ca="1">VLOOKUP($E93,ETL_Price!$B$5:$BA$187,Main!BD$51,0)</f>
        <v>64.42</v>
      </c>
      <c r="BE93" s="84">
        <f ca="1">VLOOKUP($E93,ETL_Price!$B$5:$BA$187,Main!BE$51,0)</f>
        <v>280.22000000000003</v>
      </c>
      <c r="BF93" s="84">
        <f ca="1">VLOOKUP($E93,ETL_Price!$B$5:$BA$187,Main!BF$51,0)</f>
        <v>122.31</v>
      </c>
      <c r="BG93" s="84">
        <f ca="1">VLOOKUP($E93,ETL_Price!$B$5:$BA$187,Main!BG$51,0)</f>
        <v>1445.57</v>
      </c>
      <c r="BH93" s="84">
        <f ca="1">VLOOKUP($E93,ETL_Price!$B$5:$BA$187,Main!BH$51,0)</f>
        <v>1803.21</v>
      </c>
      <c r="BI93" s="84">
        <f ca="1">VLOOKUP($E93,ETL_Price!$B$5:$BA$187,Main!BI$51,0)</f>
        <v>1696.76</v>
      </c>
      <c r="BJ93" s="84">
        <f ca="1">VLOOKUP($E93,ETL_Price!$B$5:$BA$187,Main!BJ$51,0)</f>
        <v>1050.25</v>
      </c>
      <c r="BK93" s="84">
        <f ca="1">VLOOKUP($E93,ETL_Price!$B$5:$BA$187,Main!BK$51,0)</f>
        <v>2394.6799999999998</v>
      </c>
      <c r="BL93" s="84">
        <f ca="1">VLOOKUP($E93,ETL_Price!$B$5:$BA$187,Main!BL$51,0)</f>
        <v>936.27</v>
      </c>
      <c r="BM93" s="84">
        <f ca="1">VLOOKUP($E93,ETL_Price!$B$5:$BA$187,Main!BM$51,0)</f>
        <v>713.47</v>
      </c>
      <c r="BN93" s="84">
        <f ca="1">VLOOKUP($E93,ETL_Price!$B$5:$BA$187,Main!BN$51,0)</f>
        <v>903.02</v>
      </c>
      <c r="BO93" s="84">
        <f ca="1">VLOOKUP($E93,ETL_Price!$B$5:$BA$187,Main!BO$51,0)</f>
        <v>955.86</v>
      </c>
      <c r="BP93" s="84">
        <f ca="1">VLOOKUP($E93,ETL_Price!$B$5:$BA$187,Main!BP$51,0)</f>
        <v>971.03</v>
      </c>
      <c r="BQ93" s="84">
        <f ca="1">VLOOKUP($E93,ETL_Price!$B$5:$BA$187,Main!BQ$51,0)</f>
        <v>1104.71</v>
      </c>
      <c r="BR93" s="84">
        <f ca="1">VLOOKUP($E93,ETL_Price!$B$5:$BA$187,Main!BR$51,0)</f>
        <v>1100.6199999999999</v>
      </c>
      <c r="BS93" s="84">
        <f ca="1">VLOOKUP($E93,ETL_Price!$B$5:$BA$187,Main!BS$51,0)</f>
        <v>933.96</v>
      </c>
      <c r="BT93" s="84">
        <f ca="1">VLOOKUP($E93,ETL_Price!$B$5:$BA$187,Main!BT$51,0)</f>
        <v>12.12</v>
      </c>
      <c r="BU93" s="84">
        <f ca="1">VLOOKUP($E93,ETL_Price!$B$5:$BA$187,Main!BU$51,0)</f>
        <v>17.899999999999999</v>
      </c>
      <c r="BV93" s="84">
        <f ca="1">VLOOKUP($E93,ETL_Price!$B$5:$BA$187,Main!BV$51,0)</f>
        <v>1304</v>
      </c>
      <c r="BW93" s="84">
        <f ca="1">VLOOKUP($E93,ETL_Price!$B$5:$BA$187,Main!BW$51,0)</f>
        <v>17.262</v>
      </c>
      <c r="BX93" s="84">
        <f ca="1">VLOOKUP($E93,ETL_Price!$B$5:$BA$187,Main!BX$51,0)</f>
        <v>66.89</v>
      </c>
      <c r="BY93" s="84">
        <f ca="1">VLOOKUP($E93,ETL_Price!$B$5:$BA$187,Main!BY$51,0)</f>
        <v>2.9351000000000003</v>
      </c>
      <c r="BZ93" s="84">
        <f ca="1">VLOOKUP($E93,ETL_Price!$B$5:$BA$187,Main!BZ$51,0)</f>
        <v>2.0853000000000002</v>
      </c>
      <c r="CA93" s="84">
        <f ca="1">VLOOKUP($E93,ETL_Price!$B$5:$BA$187,Main!CA$51,0)</f>
        <v>2.1299000000000001</v>
      </c>
      <c r="CB93" s="84">
        <f ca="1">VLOOKUP($E93,ETL_Price!$B$5:$BA$187,Main!CB$51,0)</f>
        <v>6.4173999999999998</v>
      </c>
      <c r="CC93" s="84">
        <f ca="1">VLOOKUP($E93,ETL_Price!$B$5:$BA$187,Main!CC$51,0)</f>
        <v>109.28</v>
      </c>
    </row>
    <row r="94" spans="1:81">
      <c r="C94" s="84">
        <f>MATCH(E94,Cayman!$B$5:$B$187,0)-1</f>
        <v>57</v>
      </c>
      <c r="E94" s="115">
        <f>IF(ISNUMBER(Equities!$C46),Equities!B46,"")</f>
        <v>43264</v>
      </c>
      <c r="F94" s="128">
        <f ca="1">IF(ISNUMBER(OFFSET(INDIRECT($F$50),Main!$C94,1)),OFFSET(INDIRECT($F$50),Main!$C94,1)/100,"")</f>
        <v>0.188668</v>
      </c>
      <c r="G94" s="128">
        <f ca="1">IF(ISNUMBER(VLOOKUP(E94,Cayman!$G$6:$H$136,2,0)),VLOOKUP(E94,Cayman!$G$6:$H$136,2,0)/100,"")</f>
        <v>0.17350000000000002</v>
      </c>
      <c r="H94" s="116" t="str">
        <f>IF(ISNUMBER(VLOOKUP($E94,ETL_Price!$B$5:$CU$187,H$50,0)),VLOOKUP($E94,ETL_Price!$B$5:$CU$187,H$50,0)/100,"")</f>
        <v/>
      </c>
      <c r="I94" s="116" t="str">
        <f>IF(ISNUMBER(VLOOKUP($E94,ETL_Price!$B$5:$CU$187,I$50,0)),VLOOKUP($E94,ETL_Price!$B$5:$CU$187,I$50,0)/100,"")</f>
        <v/>
      </c>
      <c r="K94" s="84">
        <f ca="1">IF(ISNUMBER(CORREL(ETL_Rtn!$C45:$C104,ETL_Rtn!E45:E104)),CORREL(ETL_Rtn!$C45:$C104,ETL_Rtn!E45:E104),"")</f>
        <v>0.94464113550236539</v>
      </c>
      <c r="L94" s="84">
        <f ca="1">IF(ISNUMBER(CORREL(ETL_Rtn!$C45:$C104,ETL_Rtn!F45:F104)),CORREL(ETL_Rtn!$C45:$C104,ETL_Rtn!F45:F104),"")</f>
        <v>0.39686671693501396</v>
      </c>
      <c r="M94" s="84">
        <f ca="1">IF(ISNUMBER(CORREL(ETL_Rtn!$C45:$C104,ETL_Rtn!G45:G104)),CORREL(ETL_Rtn!$C45:$C104,ETL_Rtn!G45:G104),"")</f>
        <v>0.25298744494593867</v>
      </c>
      <c r="N94" s="84">
        <f ca="1">IF(ISNUMBER(CORREL(ETL_Rtn!$C45:$C104,ETL_Rtn!H45:H104)),CORREL(ETL_Rtn!$C45:$C104,ETL_Rtn!H45:H104),"")</f>
        <v>0.24344582727621847</v>
      </c>
      <c r="O94" s="84">
        <f ca="1">IF(ISNUMBER(CORREL(ETL_Rtn!$C45:$C104,ETL_Rtn!I45:I104)),CORREL(ETL_Rtn!$C45:$C104,ETL_Rtn!I45:I104),"")</f>
        <v>0.47315407627505141</v>
      </c>
      <c r="P94" s="84">
        <f ca="1">IF(ISNUMBER(CORREL(ETL_Rtn!$C45:$C104,ETL_Rtn!J45:J104)),CORREL(ETL_Rtn!$C45:$C104,ETL_Rtn!J45:J104),"")</f>
        <v>-1.2112335170928889E-2</v>
      </c>
      <c r="Q94" s="84">
        <f ca="1">IF(ISNUMBER(CORREL(ETL_Rtn!$C45:$C104,ETL_Rtn!K45:K104)),CORREL(ETL_Rtn!$C45:$C104,ETL_Rtn!K45:K104),"")</f>
        <v>0.43189651967287601</v>
      </c>
      <c r="R94" s="84">
        <f ca="1">IF(ISNUMBER(CORREL(ETL_Rtn!$C45:$C104,ETL_Rtn!L45:L104)),CORREL(ETL_Rtn!$C45:$C104,ETL_Rtn!L45:L104),"")</f>
        <v>0.26684223103696636</v>
      </c>
      <c r="S94" s="84">
        <f ca="1">IF(ISNUMBER(CORREL(ETL_Rtn!$C45:$C104,ETL_Rtn!M45:M104)),CORREL(ETL_Rtn!$C45:$C104,ETL_Rtn!M45:M104),"")</f>
        <v>0.43241248333701576</v>
      </c>
      <c r="T94" s="84">
        <f ca="1">IF(ISNUMBER(CORREL(ETL_Rtn!$C45:$C104,ETL_Rtn!N45:N104)),CORREL(ETL_Rtn!$C45:$C104,ETL_Rtn!N45:N104),"")</f>
        <v>0.22175838289369082</v>
      </c>
      <c r="U94" s="84">
        <f ca="1">IF(ISNUMBER(CORREL(ETL_Rtn!$C45:$C104,ETL_Rtn!O45:O104)),CORREL(ETL_Rtn!$C45:$C104,ETL_Rtn!O45:O104),"")</f>
        <v>0.4595814897864457</v>
      </c>
      <c r="V94" s="84">
        <f ca="1">IF(ISNUMBER(CORREL(ETL_Rtn!$C45:$C104,ETL_Rtn!P45:P104)),CORREL(ETL_Rtn!$C45:$C104,ETL_Rtn!P45:P104),"")</f>
        <v>-7.9194709904402527E-2</v>
      </c>
      <c r="W94" s="84">
        <f ca="1">IF(ISNUMBER(CORREL(ETL_Rtn!$C45:$C104,ETL_Rtn!Q45:Q104)),CORREL(ETL_Rtn!$C45:$C104,ETL_Rtn!Q45:Q104),"")</f>
        <v>0.78678690788112859</v>
      </c>
      <c r="X94" s="84">
        <f ca="1">IF(ISNUMBER(CORREL(ETL_Rtn!$C45:$C104,ETL_Rtn!R45:R104)),CORREL(ETL_Rtn!$C45:$C104,ETL_Rtn!R45:R104),"")</f>
        <v>0.89381371973832224</v>
      </c>
      <c r="Y94" s="84">
        <f ca="1">IF(ISNUMBER(CORREL(ETL_Rtn!$C45:$C104,ETL_Rtn!S45:S104)),CORREL(ETL_Rtn!$C45:$C104,ETL_Rtn!S45:S104),"")</f>
        <v>0.93153784494500269</v>
      </c>
      <c r="Z94" s="84">
        <f ca="1">IF(ISNUMBER(CORREL(ETL_Rtn!$C45:$C104,ETL_Rtn!T45:T104)),CORREL(ETL_Rtn!$C45:$C104,ETL_Rtn!T45:T104),"")</f>
        <v>0.19592732977050034</v>
      </c>
      <c r="AA94" s="84">
        <f ca="1">IF(ISNUMBER(CORREL(ETL_Rtn!$C45:$C104,ETL_Rtn!U45:U104)),CORREL(ETL_Rtn!$C45:$C104,ETL_Rtn!U45:U104),"")</f>
        <v>4.1840964139214527E-3</v>
      </c>
      <c r="AB94" s="84">
        <f ca="1">IF(ISNUMBER(CORREL(ETL_Rtn!$C45:$C104,ETL_Rtn!V45:V104)),CORREL(ETL_Rtn!$C45:$C104,ETL_Rtn!V45:V104),"")</f>
        <v>-0.29876699699818754</v>
      </c>
      <c r="AC94" s="84">
        <f ca="1">IF(ISNUMBER(CORREL(ETL_Rtn!$C45:$C104,ETL_Rtn!W45:W104)),CORREL(ETL_Rtn!$C45:$C104,ETL_Rtn!W45:W104),"")</f>
        <v>0.27286678898721189</v>
      </c>
      <c r="AD94" s="84">
        <f ca="1">IF(ISNUMBER(CORREL(ETL_Rtn!$C45:$C104,ETL_Rtn!X45:X104)),CORREL(ETL_Rtn!$C45:$C104,ETL_Rtn!X45:X104),"")</f>
        <v>0.23533673177321648</v>
      </c>
      <c r="AE94" s="84">
        <f ca="1">IF(ISNUMBER(CORREL(ETL_Rtn!$C45:$C104,ETL_Rtn!Y45:Y104)),CORREL(ETL_Rtn!$C45:$C104,ETL_Rtn!Y45:Y104),"")</f>
        <v>-6.6412537126331148E-2</v>
      </c>
      <c r="AF94" s="84">
        <f ca="1">IF(ISNUMBER(CORREL(ETL_Rtn!$C45:$C104,ETL_Rtn!Z45:Z104)),CORREL(ETL_Rtn!$C45:$C104,ETL_Rtn!Z45:Z104),"")</f>
        <v>-0.18384935039061365</v>
      </c>
      <c r="AG94" s="84">
        <f ca="1">IF(ISNUMBER(CORREL(ETL_Rtn!$C45:$C104,ETL_Rtn!AA45:AA104)),CORREL(ETL_Rtn!$C45:$C104,ETL_Rtn!AA45:AA104),"")</f>
        <v>-0.31665170690547023</v>
      </c>
      <c r="AH94" s="84">
        <f ca="1">IF(ISNUMBER(CORREL(ETL_Rtn!$C45:$C104,ETL_Rtn!AB45:AB104)),CORREL(ETL_Rtn!$C45:$C104,ETL_Rtn!AB45:AB104),"")</f>
        <v>0.21360392933144956</v>
      </c>
      <c r="AI94" s="84">
        <f ca="1">IF(ISNUMBER(CORREL(ETL_Rtn!$C45:$C104,ETL_Rtn!AC45:AC104)),CORREL(ETL_Rtn!$C45:$C104,ETL_Rtn!AC45:AC104),"")</f>
        <v>0.15543851712950457</v>
      </c>
      <c r="AJ94" s="84">
        <f ca="1">IF(ISNUMBER(CORREL(ETL_Rtn!$C45:$C104,ETL_Rtn!AD45:AD104)),CORREL(ETL_Rtn!$C45:$C104,ETL_Rtn!AD45:AD104),"")</f>
        <v>-0.25134036276593619</v>
      </c>
      <c r="AK94" s="84">
        <f ca="1">IF(ISNUMBER(CORREL(ETL_Rtn!$C45:$C104,ETL_Rtn!AE45:AE104)),CORREL(ETL_Rtn!$C45:$C104,ETL_Rtn!AE45:AE104),"")</f>
        <v>-0.37401463266284041</v>
      </c>
      <c r="AL94" s="84">
        <f ca="1">IF(ISNUMBER(CORREL(ETL_Rtn!$C45:$C104,ETL_Rtn!AF45:AF104)),CORREL(ETL_Rtn!$C45:$C104,ETL_Rtn!AF45:AF104),"")</f>
        <v>8.4820970962238923E-2</v>
      </c>
      <c r="AM94" s="84">
        <f ca="1">IF(ISNUMBER(CORREL(ETL_Rtn!$C45:$C104,ETL_Rtn!AG45:AG104)),CORREL(ETL_Rtn!$C45:$C104,ETL_Rtn!AG45:AG104),"")</f>
        <v>0.13507527952522541</v>
      </c>
      <c r="AN94" s="84">
        <f ca="1">IF(ISNUMBER(CORREL(ETL_Rtn!$C45:$C104,ETL_Rtn!AH45:AH104)),CORREL(ETL_Rtn!$C45:$C104,ETL_Rtn!AH45:AH104),"")</f>
        <v>5.4781139343198691E-2</v>
      </c>
      <c r="AO94" s="84">
        <f ca="1">IF(ISNUMBER(CORREL(ETL_Rtn!$C45:$C104,ETL_Rtn!AI45:AI104)),CORREL(ETL_Rtn!$C45:$C104,ETL_Rtn!AI45:AI104),"")</f>
        <v>0.1137727529852246</v>
      </c>
      <c r="AP94" s="84">
        <f ca="1">IF(ISNUMBER(CORREL(ETL_Rtn!$C45:$C104,ETL_Rtn!AJ45:AJ104)),CORREL(ETL_Rtn!$C45:$C104,ETL_Rtn!AJ45:AJ104),"")</f>
        <v>0.18351129876487601</v>
      </c>
      <c r="AQ94" s="84">
        <f ca="1">IF(ISNUMBER(CORREL(ETL_Rtn!$C45:$C104,ETL_Rtn!AK45:AK104)),CORREL(ETL_Rtn!$C45:$C104,ETL_Rtn!AK45:AK104),"")</f>
        <v>0.21690630105957459</v>
      </c>
      <c r="AR94" s="84">
        <f ca="1">IF(ISNUMBER(CORREL(ETL_Rtn!$C45:$C104,ETL_Rtn!AL45:AL104)),CORREL(ETL_Rtn!$C45:$C104,ETL_Rtn!AL45:AL104),"")</f>
        <v>-0.32730389478161909</v>
      </c>
      <c r="AS94" s="84">
        <f ca="1">IF(ISNUMBER(CORREL(ETL_Rtn!$C45:$C104,ETL_Rtn!AM45:AM104)),CORREL(ETL_Rtn!$C45:$C104,ETL_Rtn!AM45:AM104),"")</f>
        <v>0.30515824189767671</v>
      </c>
      <c r="AU94" s="84">
        <f ca="1">VLOOKUP($E94,ETL_Price!$B$5:$BA$187,Main!AU$51,0)</f>
        <v>95.15</v>
      </c>
      <c r="AV94" s="84">
        <f ca="1">VLOOKUP($E94,ETL_Price!$B$5:$BA$187,Main!AV$51,0)</f>
        <v>249.15199999999999</v>
      </c>
      <c r="AW94" s="84">
        <f ca="1">VLOOKUP($E94,ETL_Price!$B$5:$BA$187,Main!AW$51,0)</f>
        <v>232.00970000000001</v>
      </c>
      <c r="AX94" s="84">
        <f ca="1">VLOOKUP($E94,ETL_Price!$B$5:$BA$187,Main!AX$51,0)</f>
        <v>233.1377</v>
      </c>
      <c r="AY94" s="84">
        <f ca="1">VLOOKUP($E94,ETL_Price!$B$5:$BA$187,Main!AY$51,0)</f>
        <v>122.2381</v>
      </c>
      <c r="AZ94" s="84">
        <f ca="1">VLOOKUP($E94,ETL_Price!$B$5:$BA$187,Main!AZ$51,0)</f>
        <v>219.80969999999999</v>
      </c>
      <c r="BA94" s="84">
        <f ca="1">VLOOKUP($E94,ETL_Price!$B$5:$BA$187,Main!BA$51,0)</f>
        <v>259</v>
      </c>
      <c r="BB94" s="84">
        <f ca="1">VLOOKUP($E94,ETL_Price!$B$5:$BA$187,Main!BB$51,0)</f>
        <v>205.32</v>
      </c>
      <c r="BC94" s="84">
        <f ca="1">VLOOKUP($E94,ETL_Price!$B$5:$BA$187,Main!BC$51,0)</f>
        <v>261.23</v>
      </c>
      <c r="BD94" s="84">
        <f ca="1">VLOOKUP($E94,ETL_Price!$B$5:$BA$187,Main!BD$51,0)</f>
        <v>64.06</v>
      </c>
      <c r="BE94" s="84">
        <f ca="1">VLOOKUP($E94,ETL_Price!$B$5:$BA$187,Main!BE$51,0)</f>
        <v>280.83999999999997</v>
      </c>
      <c r="BF94" s="84">
        <f ca="1">VLOOKUP($E94,ETL_Price!$B$5:$BA$187,Main!BF$51,0)</f>
        <v>121.34</v>
      </c>
      <c r="BG94" s="84">
        <f ca="1">VLOOKUP($E94,ETL_Price!$B$5:$BA$187,Main!BG$51,0)</f>
        <v>1463.33</v>
      </c>
      <c r="BH94" s="84">
        <f ca="1">VLOOKUP($E94,ETL_Price!$B$5:$BA$187,Main!BH$51,0)</f>
        <v>1820.11</v>
      </c>
      <c r="BI94" s="84">
        <f ca="1">VLOOKUP($E94,ETL_Price!$B$5:$BA$187,Main!BI$51,0)</f>
        <v>1701.87</v>
      </c>
      <c r="BJ94" s="84">
        <f ca="1">VLOOKUP($E94,ETL_Price!$B$5:$BA$187,Main!BJ$51,0)</f>
        <v>1050.46</v>
      </c>
      <c r="BK94" s="84">
        <f ca="1">VLOOKUP($E94,ETL_Price!$B$5:$BA$187,Main!BK$51,0)</f>
        <v>2399.71</v>
      </c>
      <c r="BL94" s="84">
        <f ca="1">VLOOKUP($E94,ETL_Price!$B$5:$BA$187,Main!BL$51,0)</f>
        <v>935.09</v>
      </c>
      <c r="BM94" s="84">
        <f ca="1">VLOOKUP($E94,ETL_Price!$B$5:$BA$187,Main!BM$51,0)</f>
        <v>714.03</v>
      </c>
      <c r="BN94" s="84">
        <f ca="1">VLOOKUP($E94,ETL_Price!$B$5:$BA$187,Main!BN$51,0)</f>
        <v>903.11</v>
      </c>
      <c r="BO94" s="84">
        <f ca="1">VLOOKUP($E94,ETL_Price!$B$5:$BA$187,Main!BO$51,0)</f>
        <v>955.08</v>
      </c>
      <c r="BP94" s="84">
        <f ca="1">VLOOKUP($E94,ETL_Price!$B$5:$BA$187,Main!BP$51,0)</f>
        <v>971.23</v>
      </c>
      <c r="BQ94" s="84">
        <f ca="1">VLOOKUP($E94,ETL_Price!$B$5:$BA$187,Main!BQ$51,0)</f>
        <v>1104.8</v>
      </c>
      <c r="BR94" s="84">
        <f ca="1">VLOOKUP($E94,ETL_Price!$B$5:$BA$187,Main!BR$51,0)</f>
        <v>1101.29</v>
      </c>
      <c r="BS94" s="84">
        <f ca="1">VLOOKUP($E94,ETL_Price!$B$5:$BA$187,Main!BS$51,0)</f>
        <v>933.62</v>
      </c>
      <c r="BT94" s="84">
        <f ca="1">VLOOKUP($E94,ETL_Price!$B$5:$BA$187,Main!BT$51,0)</f>
        <v>12.94</v>
      </c>
      <c r="BU94" s="84">
        <f ca="1">VLOOKUP($E94,ETL_Price!$B$5:$BA$187,Main!BU$51,0)</f>
        <v>17.649999999999999</v>
      </c>
      <c r="BV94" s="84">
        <f ca="1">VLOOKUP($E94,ETL_Price!$B$5:$BA$187,Main!BV$51,0)</f>
        <v>1296.9000000000001</v>
      </c>
      <c r="BW94" s="84">
        <f ca="1">VLOOKUP($E94,ETL_Price!$B$5:$BA$187,Main!BW$51,0)</f>
        <v>16.991</v>
      </c>
      <c r="BX94" s="84">
        <f ca="1">VLOOKUP($E94,ETL_Price!$B$5:$BA$187,Main!BX$51,0)</f>
        <v>66.64</v>
      </c>
      <c r="BY94" s="84">
        <f ca="1">VLOOKUP($E94,ETL_Price!$B$5:$BA$187,Main!BY$51,0)</f>
        <v>2.9662999999999999</v>
      </c>
      <c r="BZ94" s="84">
        <f ca="1">VLOOKUP($E94,ETL_Price!$B$5:$BA$187,Main!BZ$51,0)</f>
        <v>2.0947</v>
      </c>
      <c r="CA94" s="84">
        <f ca="1">VLOOKUP($E94,ETL_Price!$B$5:$BA$187,Main!CA$51,0)</f>
        <v>2.1366000000000001</v>
      </c>
      <c r="CB94" s="84">
        <f ca="1">VLOOKUP($E94,ETL_Price!$B$5:$BA$187,Main!CB$51,0)</f>
        <v>6.3888999999999996</v>
      </c>
      <c r="CC94" s="84">
        <f ca="1">VLOOKUP($E94,ETL_Price!$B$5:$BA$187,Main!CC$51,0)</f>
        <v>109.74</v>
      </c>
    </row>
    <row r="95" spans="1:81">
      <c r="C95" s="84">
        <f>MATCH(E95,Cayman!$B$5:$B$187,0)-1</f>
        <v>58</v>
      </c>
      <c r="E95" s="115">
        <f>IF(ISNUMBER(Equities!$C47),Equities!B47,"")</f>
        <v>43263</v>
      </c>
      <c r="F95" s="128">
        <f ca="1">IF(ISNUMBER(OFFSET(INDIRECT($F$50),Main!$C95,1)),OFFSET(INDIRECT($F$50),Main!$C95,1)/100,"")</f>
        <v>0.188668</v>
      </c>
      <c r="G95" s="128">
        <f ca="1">IF(ISNUMBER(VLOOKUP(E95,Cayman!$G$6:$H$136,2,0)),VLOOKUP(E95,Cayman!$G$6:$H$136,2,0)/100,"")</f>
        <v>0.17370000000000002</v>
      </c>
      <c r="H95" s="116" t="str">
        <f>IF(ISNUMBER(VLOOKUP($E95,ETL_Price!$B$5:$CU$187,H$50,0)),VLOOKUP($E95,ETL_Price!$B$5:$CU$187,H$50,0)/100,"")</f>
        <v/>
      </c>
      <c r="I95" s="116" t="str">
        <f>IF(ISNUMBER(VLOOKUP($E95,ETL_Price!$B$5:$CU$187,I$50,0)),VLOOKUP($E95,ETL_Price!$B$5:$CU$187,I$50,0)/100,"")</f>
        <v/>
      </c>
      <c r="K95" s="84">
        <f ca="1">IF(ISNUMBER(CORREL(ETL_Rtn!$C46:$C105,ETL_Rtn!E46:E105)),CORREL(ETL_Rtn!$C46:$C105,ETL_Rtn!E46:E105),"")</f>
        <v>0.94417615167382407</v>
      </c>
      <c r="L95" s="84">
        <f ca="1">IF(ISNUMBER(CORREL(ETL_Rtn!$C46:$C105,ETL_Rtn!F46:F105)),CORREL(ETL_Rtn!$C46:$C105,ETL_Rtn!F46:F105),"")</f>
        <v>0.40169797500584808</v>
      </c>
      <c r="M95" s="84">
        <f ca="1">IF(ISNUMBER(CORREL(ETL_Rtn!$C46:$C105,ETL_Rtn!G46:G105)),CORREL(ETL_Rtn!$C46:$C105,ETL_Rtn!G46:G105),"")</f>
        <v>0.26127969604145085</v>
      </c>
      <c r="N95" s="84">
        <f ca="1">IF(ISNUMBER(CORREL(ETL_Rtn!$C46:$C105,ETL_Rtn!H46:H105)),CORREL(ETL_Rtn!$C46:$C105,ETL_Rtn!H46:H105),"")</f>
        <v>0.19736888472701442</v>
      </c>
      <c r="O95" s="84">
        <f ca="1">IF(ISNUMBER(CORREL(ETL_Rtn!$C46:$C105,ETL_Rtn!I46:I105)),CORREL(ETL_Rtn!$C46:$C105,ETL_Rtn!I46:I105),"")</f>
        <v>0.47048088411810618</v>
      </c>
      <c r="P95" s="84">
        <f ca="1">IF(ISNUMBER(CORREL(ETL_Rtn!$C46:$C105,ETL_Rtn!J46:J105)),CORREL(ETL_Rtn!$C46:$C105,ETL_Rtn!J46:J105),"")</f>
        <v>9.9723293047599259E-3</v>
      </c>
      <c r="Q95" s="84">
        <f ca="1">IF(ISNUMBER(CORREL(ETL_Rtn!$C46:$C105,ETL_Rtn!K46:K105)),CORREL(ETL_Rtn!$C46:$C105,ETL_Rtn!K46:K105),"")</f>
        <v>0.43879632201641461</v>
      </c>
      <c r="R95" s="84">
        <f ca="1">IF(ISNUMBER(CORREL(ETL_Rtn!$C46:$C105,ETL_Rtn!L46:L105)),CORREL(ETL_Rtn!$C46:$C105,ETL_Rtn!L46:L105),"")</f>
        <v>0.24605910635008288</v>
      </c>
      <c r="S95" s="84">
        <f ca="1">IF(ISNUMBER(CORREL(ETL_Rtn!$C46:$C105,ETL_Rtn!M46:M105)),CORREL(ETL_Rtn!$C46:$C105,ETL_Rtn!M46:M105),"")</f>
        <v>0.4261545187437748</v>
      </c>
      <c r="T95" s="84">
        <f ca="1">IF(ISNUMBER(CORREL(ETL_Rtn!$C46:$C105,ETL_Rtn!N46:N105)),CORREL(ETL_Rtn!$C46:$C105,ETL_Rtn!N46:N105),"")</f>
        <v>0.18536937601104883</v>
      </c>
      <c r="U95" s="84">
        <f ca="1">IF(ISNUMBER(CORREL(ETL_Rtn!$C46:$C105,ETL_Rtn!O46:O105)),CORREL(ETL_Rtn!$C46:$C105,ETL_Rtn!O46:O105),"")</f>
        <v>0.43547193605862222</v>
      </c>
      <c r="V95" s="84">
        <f ca="1">IF(ISNUMBER(CORREL(ETL_Rtn!$C46:$C105,ETL_Rtn!P46:P105)),CORREL(ETL_Rtn!$C46:$C105,ETL_Rtn!P46:P105),"")</f>
        <v>-8.117260851808844E-2</v>
      </c>
      <c r="W95" s="84">
        <f ca="1">IF(ISNUMBER(CORREL(ETL_Rtn!$C46:$C105,ETL_Rtn!Q46:Q105)),CORREL(ETL_Rtn!$C46:$C105,ETL_Rtn!Q46:Q105),"")</f>
        <v>0.79069582397727878</v>
      </c>
      <c r="X95" s="84">
        <f ca="1">IF(ISNUMBER(CORREL(ETL_Rtn!$C46:$C105,ETL_Rtn!R46:R105)),CORREL(ETL_Rtn!$C46:$C105,ETL_Rtn!R46:R105),"")</f>
        <v>0.89555472383312007</v>
      </c>
      <c r="Y95" s="84">
        <f ca="1">IF(ISNUMBER(CORREL(ETL_Rtn!$C46:$C105,ETL_Rtn!S46:S105)),CORREL(ETL_Rtn!$C46:$C105,ETL_Rtn!S46:S105),"")</f>
        <v>0.93086745364535028</v>
      </c>
      <c r="Z95" s="84">
        <f ca="1">IF(ISNUMBER(CORREL(ETL_Rtn!$C46:$C105,ETL_Rtn!T46:T105)),CORREL(ETL_Rtn!$C46:$C105,ETL_Rtn!T46:T105),"")</f>
        <v>0.20465277840424242</v>
      </c>
      <c r="AA95" s="84">
        <f ca="1">IF(ISNUMBER(CORREL(ETL_Rtn!$C46:$C105,ETL_Rtn!U46:U105)),CORREL(ETL_Rtn!$C46:$C105,ETL_Rtn!U46:U105),"")</f>
        <v>-1.9928597056377624E-2</v>
      </c>
      <c r="AB95" s="84">
        <f ca="1">IF(ISNUMBER(CORREL(ETL_Rtn!$C46:$C105,ETL_Rtn!V46:V105)),CORREL(ETL_Rtn!$C46:$C105,ETL_Rtn!V46:V105),"")</f>
        <v>-0.30655441003171519</v>
      </c>
      <c r="AC95" s="84">
        <f ca="1">IF(ISNUMBER(CORREL(ETL_Rtn!$C46:$C105,ETL_Rtn!W46:W105)),CORREL(ETL_Rtn!$C46:$C105,ETL_Rtn!W46:W105),"")</f>
        <v>0.29026875136522684</v>
      </c>
      <c r="AD95" s="84">
        <f ca="1">IF(ISNUMBER(CORREL(ETL_Rtn!$C46:$C105,ETL_Rtn!X46:X105)),CORREL(ETL_Rtn!$C46:$C105,ETL_Rtn!X46:X105),"")</f>
        <v>0.22416941243895749</v>
      </c>
      <c r="AE95" s="84">
        <f ca="1">IF(ISNUMBER(CORREL(ETL_Rtn!$C46:$C105,ETL_Rtn!Y46:Y105)),CORREL(ETL_Rtn!$C46:$C105,ETL_Rtn!Y46:Y105),"")</f>
        <v>-6.9535307036494035E-2</v>
      </c>
      <c r="AF95" s="84">
        <f ca="1">IF(ISNUMBER(CORREL(ETL_Rtn!$C46:$C105,ETL_Rtn!Z46:Z105)),CORREL(ETL_Rtn!$C46:$C105,ETL_Rtn!Z46:Z105),"")</f>
        <v>-0.19963770996902852</v>
      </c>
      <c r="AG95" s="84">
        <f ca="1">IF(ISNUMBER(CORREL(ETL_Rtn!$C46:$C105,ETL_Rtn!AA46:AA105)),CORREL(ETL_Rtn!$C46:$C105,ETL_Rtn!AA46:AA105),"")</f>
        <v>-0.2920229255639108</v>
      </c>
      <c r="AH95" s="84">
        <f ca="1">IF(ISNUMBER(CORREL(ETL_Rtn!$C46:$C105,ETL_Rtn!AB46:AB105)),CORREL(ETL_Rtn!$C46:$C105,ETL_Rtn!AB46:AB105),"")</f>
        <v>0.20063920233403193</v>
      </c>
      <c r="AI95" s="84">
        <f ca="1">IF(ISNUMBER(CORREL(ETL_Rtn!$C46:$C105,ETL_Rtn!AC46:AC105)),CORREL(ETL_Rtn!$C46:$C105,ETL_Rtn!AC46:AC105),"")</f>
        <v>0.14529571467236896</v>
      </c>
      <c r="AJ95" s="84">
        <f ca="1">IF(ISNUMBER(CORREL(ETL_Rtn!$C46:$C105,ETL_Rtn!AD46:AD105)),CORREL(ETL_Rtn!$C46:$C105,ETL_Rtn!AD46:AD105),"")</f>
        <v>-0.23901959556354882</v>
      </c>
      <c r="AK95" s="84">
        <f ca="1">IF(ISNUMBER(CORREL(ETL_Rtn!$C46:$C105,ETL_Rtn!AE46:AE105)),CORREL(ETL_Rtn!$C46:$C105,ETL_Rtn!AE46:AE105),"")</f>
        <v>-0.34901315757325546</v>
      </c>
      <c r="AL95" s="84">
        <f ca="1">IF(ISNUMBER(CORREL(ETL_Rtn!$C46:$C105,ETL_Rtn!AF46:AF105)),CORREL(ETL_Rtn!$C46:$C105,ETL_Rtn!AF46:AF105),"")</f>
        <v>7.3551165433884041E-2</v>
      </c>
      <c r="AM95" s="84">
        <f ca="1">IF(ISNUMBER(CORREL(ETL_Rtn!$C46:$C105,ETL_Rtn!AG46:AG105)),CORREL(ETL_Rtn!$C46:$C105,ETL_Rtn!AG46:AG105),"")</f>
        <v>0.12679036803740151</v>
      </c>
      <c r="AN95" s="84">
        <f ca="1">IF(ISNUMBER(CORREL(ETL_Rtn!$C46:$C105,ETL_Rtn!AH46:AH105)),CORREL(ETL_Rtn!$C46:$C105,ETL_Rtn!AH46:AH105),"")</f>
        <v>3.384458837625192E-2</v>
      </c>
      <c r="AO95" s="84">
        <f ca="1">IF(ISNUMBER(CORREL(ETL_Rtn!$C46:$C105,ETL_Rtn!AI46:AI105)),CORREL(ETL_Rtn!$C46:$C105,ETL_Rtn!AI46:AI105),"")</f>
        <v>0.12143013056293125</v>
      </c>
      <c r="AP95" s="84">
        <f ca="1">IF(ISNUMBER(CORREL(ETL_Rtn!$C46:$C105,ETL_Rtn!AJ46:AJ105)),CORREL(ETL_Rtn!$C46:$C105,ETL_Rtn!AJ46:AJ105),"")</f>
        <v>0.17982967854498072</v>
      </c>
      <c r="AQ95" s="84">
        <f ca="1">IF(ISNUMBER(CORREL(ETL_Rtn!$C46:$C105,ETL_Rtn!AK46:AK105)),CORREL(ETL_Rtn!$C46:$C105,ETL_Rtn!AK46:AK105),"")</f>
        <v>0.20028706456718517</v>
      </c>
      <c r="AR95" s="84">
        <f ca="1">IF(ISNUMBER(CORREL(ETL_Rtn!$C46:$C105,ETL_Rtn!AL46:AL105)),CORREL(ETL_Rtn!$C46:$C105,ETL_Rtn!AL46:AL105),"")</f>
        <v>-0.32050425744369276</v>
      </c>
      <c r="AS95" s="84">
        <f ca="1">IF(ISNUMBER(CORREL(ETL_Rtn!$C46:$C105,ETL_Rtn!AM46:AM105)),CORREL(ETL_Rtn!$C46:$C105,ETL_Rtn!AM46:AM105),"")</f>
        <v>0.2892737541168906</v>
      </c>
      <c r="AU95" s="84">
        <f ca="1">VLOOKUP($E95,ETL_Price!$B$5:$BA$187,Main!AU$51,0)</f>
        <v>96.25</v>
      </c>
      <c r="AV95" s="84">
        <f ca="1">VLOOKUP($E95,ETL_Price!$B$5:$BA$187,Main!AV$51,0)</f>
        <v>249.46340000000001</v>
      </c>
      <c r="AW95" s="84">
        <f ca="1">VLOOKUP($E95,ETL_Price!$B$5:$BA$187,Main!AW$51,0)</f>
        <v>231.81809999999999</v>
      </c>
      <c r="AX95" s="84">
        <f ca="1">VLOOKUP($E95,ETL_Price!$B$5:$BA$187,Main!AX$51,0)</f>
        <v>234.48159999999999</v>
      </c>
      <c r="AY95" s="84">
        <f ca="1">VLOOKUP($E95,ETL_Price!$B$5:$BA$187,Main!AY$51,0)</f>
        <v>122.66459999999999</v>
      </c>
      <c r="AZ95" s="84">
        <f ca="1">VLOOKUP($E95,ETL_Price!$B$5:$BA$187,Main!AZ$51,0)</f>
        <v>219.8253</v>
      </c>
      <c r="BA95" s="84">
        <f ca="1">VLOOKUP($E95,ETL_Price!$B$5:$BA$187,Main!BA$51,0)</f>
        <v>258.62</v>
      </c>
      <c r="BB95" s="84">
        <f ca="1">VLOOKUP($E95,ETL_Price!$B$5:$BA$187,Main!BB$51,0)</f>
        <v>207.99</v>
      </c>
      <c r="BC95" s="84">
        <f ca="1">VLOOKUP($E95,ETL_Price!$B$5:$BA$187,Main!BC$51,0)</f>
        <v>262.13</v>
      </c>
      <c r="BD95" s="84">
        <f ca="1">VLOOKUP($E95,ETL_Price!$B$5:$BA$187,Main!BD$51,0)</f>
        <v>65.44</v>
      </c>
      <c r="BE95" s="84">
        <f ca="1">VLOOKUP($E95,ETL_Price!$B$5:$BA$187,Main!BE$51,0)</f>
        <v>281.70999999999998</v>
      </c>
      <c r="BF95" s="84">
        <f ca="1">VLOOKUP($E95,ETL_Price!$B$5:$BA$187,Main!BF$51,0)</f>
        <v>121.44</v>
      </c>
      <c r="BG95" s="84">
        <f ca="1">VLOOKUP($E95,ETL_Price!$B$5:$BA$187,Main!BG$51,0)</f>
        <v>1468.46</v>
      </c>
      <c r="BH95" s="84">
        <f ca="1">VLOOKUP($E95,ETL_Price!$B$5:$BA$187,Main!BH$51,0)</f>
        <v>1832.57</v>
      </c>
      <c r="BI95" s="84">
        <f ca="1">VLOOKUP($E95,ETL_Price!$B$5:$BA$187,Main!BI$51,0)</f>
        <v>1722.22</v>
      </c>
      <c r="BJ95" s="84">
        <f ca="1">VLOOKUP($E95,ETL_Price!$B$5:$BA$187,Main!BJ$51,0)</f>
        <v>1050.28</v>
      </c>
      <c r="BK95" s="84">
        <f ca="1">VLOOKUP($E95,ETL_Price!$B$5:$BA$187,Main!BK$51,0)</f>
        <v>2403.1799999999998</v>
      </c>
      <c r="BL95" s="84">
        <f ca="1">VLOOKUP($E95,ETL_Price!$B$5:$BA$187,Main!BL$51,0)</f>
        <v>935.93</v>
      </c>
      <c r="BM95" s="84">
        <f ca="1">VLOOKUP($E95,ETL_Price!$B$5:$BA$187,Main!BM$51,0)</f>
        <v>713.98</v>
      </c>
      <c r="BN95" s="84">
        <f ca="1">VLOOKUP($E95,ETL_Price!$B$5:$BA$187,Main!BN$51,0)</f>
        <v>903.04</v>
      </c>
      <c r="BO95" s="84">
        <f ca="1">VLOOKUP($E95,ETL_Price!$B$5:$BA$187,Main!BO$51,0)</f>
        <v>955.6</v>
      </c>
      <c r="BP95" s="84">
        <f ca="1">VLOOKUP($E95,ETL_Price!$B$5:$BA$187,Main!BP$51,0)</f>
        <v>971.8</v>
      </c>
      <c r="BQ95" s="84">
        <f ca="1">VLOOKUP($E95,ETL_Price!$B$5:$BA$187,Main!BQ$51,0)</f>
        <v>1104.8</v>
      </c>
      <c r="BR95" s="84">
        <f ca="1">VLOOKUP($E95,ETL_Price!$B$5:$BA$187,Main!BR$51,0)</f>
        <v>1101.21</v>
      </c>
      <c r="BS95" s="84">
        <f ca="1">VLOOKUP($E95,ETL_Price!$B$5:$BA$187,Main!BS$51,0)</f>
        <v>933.62</v>
      </c>
      <c r="BT95" s="84">
        <f ca="1">VLOOKUP($E95,ETL_Price!$B$5:$BA$187,Main!BT$51,0)</f>
        <v>12.34</v>
      </c>
      <c r="BU95" s="84">
        <f ca="1">VLOOKUP($E95,ETL_Price!$B$5:$BA$187,Main!BU$51,0)</f>
        <v>16.899999999999999</v>
      </c>
      <c r="BV95" s="84">
        <f ca="1">VLOOKUP($E95,ETL_Price!$B$5:$BA$187,Main!BV$51,0)</f>
        <v>1295.0999999999999</v>
      </c>
      <c r="BW95" s="84">
        <f ca="1">VLOOKUP($E95,ETL_Price!$B$5:$BA$187,Main!BW$51,0)</f>
        <v>16.890999999999998</v>
      </c>
      <c r="BX95" s="84">
        <f ca="1">VLOOKUP($E95,ETL_Price!$B$5:$BA$187,Main!BX$51,0)</f>
        <v>66.36</v>
      </c>
      <c r="BY95" s="84">
        <f ca="1">VLOOKUP($E95,ETL_Price!$B$5:$BA$187,Main!BY$51,0)</f>
        <v>2.9607999999999999</v>
      </c>
      <c r="BZ95" s="84">
        <f ca="1">VLOOKUP($E95,ETL_Price!$B$5:$BA$187,Main!BZ$51,0)</f>
        <v>2.0863</v>
      </c>
      <c r="CA95" s="84">
        <f ca="1">VLOOKUP($E95,ETL_Price!$B$5:$BA$187,Main!CA$51,0)</f>
        <v>2.137</v>
      </c>
      <c r="CB95" s="84">
        <f ca="1">VLOOKUP($E95,ETL_Price!$B$5:$BA$187,Main!CB$51,0)</f>
        <v>6.4054000000000002</v>
      </c>
      <c r="CC95" s="84">
        <f ca="1">VLOOKUP($E95,ETL_Price!$B$5:$BA$187,Main!CC$51,0)</f>
        <v>109.65</v>
      </c>
    </row>
    <row r="96" spans="1:81">
      <c r="C96" s="84">
        <f>MATCH(E96,Cayman!$B$5:$B$187,0)-1</f>
        <v>59</v>
      </c>
      <c r="E96" s="115">
        <f>IF(ISNUMBER(Equities!$C48),Equities!B48,"")</f>
        <v>43262</v>
      </c>
      <c r="F96" s="128">
        <f ca="1">IF(ISNUMBER(OFFSET(INDIRECT($F$50),Main!$C96,1)),OFFSET(INDIRECT($F$50),Main!$C96,1)/100,"")</f>
        <v>0.188668</v>
      </c>
      <c r="G96" s="128">
        <f ca="1">IF(ISNUMBER(VLOOKUP(E96,Cayman!$G$6:$H$136,2,0)),VLOOKUP(E96,Cayman!$G$6:$H$136,2,0)/100,"")</f>
        <v>0.1736</v>
      </c>
      <c r="H96" s="116" t="str">
        <f>IF(ISNUMBER(VLOOKUP($E96,ETL_Price!$B$5:$CU$187,H$50,0)),VLOOKUP($E96,ETL_Price!$B$5:$CU$187,H$50,0)/100,"")</f>
        <v/>
      </c>
      <c r="I96" s="116" t="str">
        <f>IF(ISNUMBER(VLOOKUP($E96,ETL_Price!$B$5:$CU$187,I$50,0)),VLOOKUP($E96,ETL_Price!$B$5:$CU$187,I$50,0)/100,"")</f>
        <v/>
      </c>
      <c r="K96" s="84">
        <f ca="1">IF(ISNUMBER(CORREL(ETL_Rtn!$C47:$C106,ETL_Rtn!E47:E106)),CORREL(ETL_Rtn!$C47:$C106,ETL_Rtn!E47:E106),"")</f>
        <v>0.94240806026703072</v>
      </c>
      <c r="L96" s="84">
        <f ca="1">IF(ISNUMBER(CORREL(ETL_Rtn!$C47:$C106,ETL_Rtn!F47:F106)),CORREL(ETL_Rtn!$C47:$C106,ETL_Rtn!F47:F106),"")</f>
        <v>0.38925526405141486</v>
      </c>
      <c r="M96" s="84">
        <f ca="1">IF(ISNUMBER(CORREL(ETL_Rtn!$C47:$C106,ETL_Rtn!G47:G106)),CORREL(ETL_Rtn!$C47:$C106,ETL_Rtn!G47:G106),"")</f>
        <v>0.25379321719602177</v>
      </c>
      <c r="N96" s="84">
        <f ca="1">IF(ISNUMBER(CORREL(ETL_Rtn!$C47:$C106,ETL_Rtn!H47:H106)),CORREL(ETL_Rtn!$C47:$C106,ETL_Rtn!H47:H106),"")</f>
        <v>0.22207759606579638</v>
      </c>
      <c r="O96" s="84">
        <f ca="1">IF(ISNUMBER(CORREL(ETL_Rtn!$C47:$C106,ETL_Rtn!I47:I106)),CORREL(ETL_Rtn!$C47:$C106,ETL_Rtn!I47:I106),"")</f>
        <v>0.47957976659308288</v>
      </c>
      <c r="P96" s="84">
        <f ca="1">IF(ISNUMBER(CORREL(ETL_Rtn!$C47:$C106,ETL_Rtn!J47:J106)),CORREL(ETL_Rtn!$C47:$C106,ETL_Rtn!J47:J106),"")</f>
        <v>-1.244282674636687E-2</v>
      </c>
      <c r="Q96" s="84">
        <f ca="1">IF(ISNUMBER(CORREL(ETL_Rtn!$C47:$C106,ETL_Rtn!K47:K106)),CORREL(ETL_Rtn!$C47:$C106,ETL_Rtn!K47:K106),"")</f>
        <v>0.43874750426907988</v>
      </c>
      <c r="R96" s="84">
        <f ca="1">IF(ISNUMBER(CORREL(ETL_Rtn!$C47:$C106,ETL_Rtn!L47:L106)),CORREL(ETL_Rtn!$C47:$C106,ETL_Rtn!L47:L106),"")</f>
        <v>0.22580993857956169</v>
      </c>
      <c r="S96" s="84">
        <f ca="1">IF(ISNUMBER(CORREL(ETL_Rtn!$C47:$C106,ETL_Rtn!M47:M106)),CORREL(ETL_Rtn!$C47:$C106,ETL_Rtn!M47:M106),"")</f>
        <v>0.42388785401749651</v>
      </c>
      <c r="T96" s="84">
        <f ca="1">IF(ISNUMBER(CORREL(ETL_Rtn!$C47:$C106,ETL_Rtn!N47:N106)),CORREL(ETL_Rtn!$C47:$C106,ETL_Rtn!N47:N106),"")</f>
        <v>0.14947196616201372</v>
      </c>
      <c r="U96" s="84">
        <f ca="1">IF(ISNUMBER(CORREL(ETL_Rtn!$C47:$C106,ETL_Rtn!O47:O106)),CORREL(ETL_Rtn!$C47:$C106,ETL_Rtn!O47:O106),"")</f>
        <v>0.43312240754002024</v>
      </c>
      <c r="V96" s="84">
        <f ca="1">IF(ISNUMBER(CORREL(ETL_Rtn!$C47:$C106,ETL_Rtn!P47:P106)),CORREL(ETL_Rtn!$C47:$C106,ETL_Rtn!P47:P106),"")</f>
        <v>-0.12179733142061555</v>
      </c>
      <c r="W96" s="84">
        <f ca="1">IF(ISNUMBER(CORREL(ETL_Rtn!$C47:$C106,ETL_Rtn!Q47:Q106)),CORREL(ETL_Rtn!$C47:$C106,ETL_Rtn!Q47:Q106),"")</f>
        <v>0.78303729913962417</v>
      </c>
      <c r="X96" s="84">
        <f ca="1">IF(ISNUMBER(CORREL(ETL_Rtn!$C47:$C106,ETL_Rtn!R47:R106)),CORREL(ETL_Rtn!$C47:$C106,ETL_Rtn!R47:R106),"")</f>
        <v>0.90021750323690553</v>
      </c>
      <c r="Y96" s="84">
        <f ca="1">IF(ISNUMBER(CORREL(ETL_Rtn!$C47:$C106,ETL_Rtn!S47:S106)),CORREL(ETL_Rtn!$C47:$C106,ETL_Rtn!S47:S106),"")</f>
        <v>0.92661767900868419</v>
      </c>
      <c r="Z96" s="84">
        <f ca="1">IF(ISNUMBER(CORREL(ETL_Rtn!$C47:$C106,ETL_Rtn!T47:T106)),CORREL(ETL_Rtn!$C47:$C106,ETL_Rtn!T47:T106),"")</f>
        <v>0.25670643264121196</v>
      </c>
      <c r="AA96" s="84">
        <f ca="1">IF(ISNUMBER(CORREL(ETL_Rtn!$C47:$C106,ETL_Rtn!U47:U106)),CORREL(ETL_Rtn!$C47:$C106,ETL_Rtn!U47:U106),"")</f>
        <v>-2.1148593343612247E-2</v>
      </c>
      <c r="AB96" s="84">
        <f ca="1">IF(ISNUMBER(CORREL(ETL_Rtn!$C47:$C106,ETL_Rtn!V47:V106)),CORREL(ETL_Rtn!$C47:$C106,ETL_Rtn!V47:V106),"")</f>
        <v>-0.29616512373292753</v>
      </c>
      <c r="AC96" s="84">
        <f ca="1">IF(ISNUMBER(CORREL(ETL_Rtn!$C47:$C106,ETL_Rtn!W47:W106)),CORREL(ETL_Rtn!$C47:$C106,ETL_Rtn!W47:W106),"")</f>
        <v>0.27960542487879725</v>
      </c>
      <c r="AD96" s="84">
        <f ca="1">IF(ISNUMBER(CORREL(ETL_Rtn!$C47:$C106,ETL_Rtn!X47:X106)),CORREL(ETL_Rtn!$C47:$C106,ETL_Rtn!X47:X106),"")</f>
        <v>0.20023144295792217</v>
      </c>
      <c r="AE96" s="84">
        <f ca="1">IF(ISNUMBER(CORREL(ETL_Rtn!$C47:$C106,ETL_Rtn!Y47:Y106)),CORREL(ETL_Rtn!$C47:$C106,ETL_Rtn!Y47:Y106),"")</f>
        <v>-0.11362284190626003</v>
      </c>
      <c r="AF96" s="84">
        <f ca="1">IF(ISNUMBER(CORREL(ETL_Rtn!$C47:$C106,ETL_Rtn!Z47:Z106)),CORREL(ETL_Rtn!$C47:$C106,ETL_Rtn!Z47:Z106),"")</f>
        <v>-0.24156483069277523</v>
      </c>
      <c r="AG96" s="84">
        <f ca="1">IF(ISNUMBER(CORREL(ETL_Rtn!$C47:$C106,ETL_Rtn!AA47:AA106)),CORREL(ETL_Rtn!$C47:$C106,ETL_Rtn!AA47:AA106),"")</f>
        <v>-0.23280775244770269</v>
      </c>
      <c r="AH96" s="84">
        <f ca="1">IF(ISNUMBER(CORREL(ETL_Rtn!$C47:$C106,ETL_Rtn!AB47:AB106)),CORREL(ETL_Rtn!$C47:$C106,ETL_Rtn!AB47:AB106),"")</f>
        <v>0.18411555069810856</v>
      </c>
      <c r="AI96" s="84">
        <f ca="1">IF(ISNUMBER(CORREL(ETL_Rtn!$C47:$C106,ETL_Rtn!AC47:AC106)),CORREL(ETL_Rtn!$C47:$C106,ETL_Rtn!AC47:AC106),"")</f>
        <v>0.13651453793528839</v>
      </c>
      <c r="AJ96" s="84">
        <f ca="1">IF(ISNUMBER(CORREL(ETL_Rtn!$C47:$C106,ETL_Rtn!AD47:AD106)),CORREL(ETL_Rtn!$C47:$C106,ETL_Rtn!AD47:AD106),"")</f>
        <v>-0.24814052408457438</v>
      </c>
      <c r="AK96" s="84">
        <f ca="1">IF(ISNUMBER(CORREL(ETL_Rtn!$C47:$C106,ETL_Rtn!AE47:AE106)),CORREL(ETL_Rtn!$C47:$C106,ETL_Rtn!AE47:AE106),"")</f>
        <v>-0.33229384080729679</v>
      </c>
      <c r="AL96" s="84">
        <f ca="1">IF(ISNUMBER(CORREL(ETL_Rtn!$C47:$C106,ETL_Rtn!AF47:AF106)),CORREL(ETL_Rtn!$C47:$C106,ETL_Rtn!AF47:AF106),"")</f>
        <v>6.3304957389887506E-2</v>
      </c>
      <c r="AM96" s="84">
        <f ca="1">IF(ISNUMBER(CORREL(ETL_Rtn!$C47:$C106,ETL_Rtn!AG47:AG106)),CORREL(ETL_Rtn!$C47:$C106,ETL_Rtn!AG47:AG106),"")</f>
        <v>0.11176331086009977</v>
      </c>
      <c r="AN96" s="84">
        <f ca="1">IF(ISNUMBER(CORREL(ETL_Rtn!$C47:$C106,ETL_Rtn!AH47:AH106)),CORREL(ETL_Rtn!$C47:$C106,ETL_Rtn!AH47:AH106),"")</f>
        <v>6.2792001768021105E-2</v>
      </c>
      <c r="AO96" s="84">
        <f ca="1">IF(ISNUMBER(CORREL(ETL_Rtn!$C47:$C106,ETL_Rtn!AI47:AI106)),CORREL(ETL_Rtn!$C47:$C106,ETL_Rtn!AI47:AI106),"")</f>
        <v>0.14089222531986248</v>
      </c>
      <c r="AP96" s="84">
        <f ca="1">IF(ISNUMBER(CORREL(ETL_Rtn!$C47:$C106,ETL_Rtn!AJ47:AJ106)),CORREL(ETL_Rtn!$C47:$C106,ETL_Rtn!AJ47:AJ106),"")</f>
        <v>0.19141342943190881</v>
      </c>
      <c r="AQ96" s="84">
        <f ca="1">IF(ISNUMBER(CORREL(ETL_Rtn!$C47:$C106,ETL_Rtn!AK47:AK106)),CORREL(ETL_Rtn!$C47:$C106,ETL_Rtn!AK47:AK106),"")</f>
        <v>0.21801749683667154</v>
      </c>
      <c r="AR96" s="84">
        <f ca="1">IF(ISNUMBER(CORREL(ETL_Rtn!$C47:$C106,ETL_Rtn!AL47:AL106)),CORREL(ETL_Rtn!$C47:$C106,ETL_Rtn!AL47:AL106),"")</f>
        <v>-0.30348580021048421</v>
      </c>
      <c r="AS96" s="84">
        <f ca="1">IF(ISNUMBER(CORREL(ETL_Rtn!$C47:$C106,ETL_Rtn!AM47:AM106)),CORREL(ETL_Rtn!$C47:$C106,ETL_Rtn!AM47:AM106),"")</f>
        <v>0.29086397114899615</v>
      </c>
      <c r="AU96" s="84">
        <f ca="1">VLOOKUP($E96,ETL_Price!$B$5:$BA$187,Main!AU$51,0)</f>
        <v>95.64</v>
      </c>
      <c r="AV96" s="84">
        <f ca="1">VLOOKUP($E96,ETL_Price!$B$5:$BA$187,Main!AV$51,0)</f>
        <v>248.1763</v>
      </c>
      <c r="AW96" s="84">
        <f ca="1">VLOOKUP($E96,ETL_Price!$B$5:$BA$187,Main!AW$51,0)</f>
        <v>231.81110000000001</v>
      </c>
      <c r="AX96" s="84">
        <f ca="1">VLOOKUP($E96,ETL_Price!$B$5:$BA$187,Main!AX$51,0)</f>
        <v>236.39660000000001</v>
      </c>
      <c r="AY96" s="84">
        <f ca="1">VLOOKUP($E96,ETL_Price!$B$5:$BA$187,Main!AY$51,0)</f>
        <v>122.9883</v>
      </c>
      <c r="AZ96" s="84">
        <f ca="1">VLOOKUP($E96,ETL_Price!$B$5:$BA$187,Main!AZ$51,0)</f>
        <v>219.42080000000001</v>
      </c>
      <c r="BA96" s="84">
        <f ca="1">VLOOKUP($E96,ETL_Price!$B$5:$BA$187,Main!BA$51,0)</f>
        <v>257.93</v>
      </c>
      <c r="BB96" s="84">
        <f ca="1">VLOOKUP($E96,ETL_Price!$B$5:$BA$187,Main!BB$51,0)</f>
        <v>207.41</v>
      </c>
      <c r="BC96" s="84">
        <f ca="1">VLOOKUP($E96,ETL_Price!$B$5:$BA$187,Main!BC$51,0)</f>
        <v>262.08999999999997</v>
      </c>
      <c r="BD96" s="84">
        <f ca="1">VLOOKUP($E96,ETL_Price!$B$5:$BA$187,Main!BD$51,0)</f>
        <v>65.540000000000006</v>
      </c>
      <c r="BE96" s="84">
        <f ca="1">VLOOKUP($E96,ETL_Price!$B$5:$BA$187,Main!BE$51,0)</f>
        <v>282.95999999999998</v>
      </c>
      <c r="BF96" s="84">
        <f ca="1">VLOOKUP($E96,ETL_Price!$B$5:$BA$187,Main!BF$51,0)</f>
        <v>120.46</v>
      </c>
      <c r="BG96" s="84">
        <f ca="1">VLOOKUP($E96,ETL_Price!$B$5:$BA$187,Main!BG$51,0)</f>
        <v>1460.99</v>
      </c>
      <c r="BH96" s="84">
        <f ca="1">VLOOKUP($E96,ETL_Price!$B$5:$BA$187,Main!BH$51,0)</f>
        <v>1824.99</v>
      </c>
      <c r="BI96" s="84">
        <f ca="1">VLOOKUP($E96,ETL_Price!$B$5:$BA$187,Main!BI$51,0)</f>
        <v>1710.95</v>
      </c>
      <c r="BJ96" s="84">
        <f ca="1">VLOOKUP($E96,ETL_Price!$B$5:$BA$187,Main!BJ$51,0)</f>
        <v>1049.47</v>
      </c>
      <c r="BK96" s="84">
        <f ca="1">VLOOKUP($E96,ETL_Price!$B$5:$BA$187,Main!BK$51,0)</f>
        <v>2408.09</v>
      </c>
      <c r="BL96" s="84">
        <f ca="1">VLOOKUP($E96,ETL_Price!$B$5:$BA$187,Main!BL$51,0)</f>
        <v>936.01</v>
      </c>
      <c r="BM96" s="84">
        <f ca="1">VLOOKUP($E96,ETL_Price!$B$5:$BA$187,Main!BM$51,0)</f>
        <v>713.7</v>
      </c>
      <c r="BN96" s="84">
        <f ca="1">VLOOKUP($E96,ETL_Price!$B$5:$BA$187,Main!BN$51,0)</f>
        <v>900.6</v>
      </c>
      <c r="BO96" s="84">
        <f ca="1">VLOOKUP($E96,ETL_Price!$B$5:$BA$187,Main!BO$51,0)</f>
        <v>953.33</v>
      </c>
      <c r="BP96" s="84">
        <f ca="1">VLOOKUP($E96,ETL_Price!$B$5:$BA$187,Main!BP$51,0)</f>
        <v>971.27</v>
      </c>
      <c r="BQ96" s="84">
        <f ca="1">VLOOKUP($E96,ETL_Price!$B$5:$BA$187,Main!BQ$51,0)</f>
        <v>1106.2</v>
      </c>
      <c r="BR96" s="84">
        <f ca="1">VLOOKUP($E96,ETL_Price!$B$5:$BA$187,Main!BR$51,0)</f>
        <v>1100.3900000000001</v>
      </c>
      <c r="BS96" s="84">
        <f ca="1">VLOOKUP($E96,ETL_Price!$B$5:$BA$187,Main!BS$51,0)</f>
        <v>933.06</v>
      </c>
      <c r="BT96" s="84">
        <f ca="1">VLOOKUP($E96,ETL_Price!$B$5:$BA$187,Main!BT$51,0)</f>
        <v>12.35</v>
      </c>
      <c r="BU96" s="84">
        <f ca="1">VLOOKUP($E96,ETL_Price!$B$5:$BA$187,Main!BU$51,0)</f>
        <v>17.57</v>
      </c>
      <c r="BV96" s="84">
        <f ca="1">VLOOKUP($E96,ETL_Price!$B$5:$BA$187,Main!BV$51,0)</f>
        <v>1298.9000000000001</v>
      </c>
      <c r="BW96" s="84">
        <f ca="1">VLOOKUP($E96,ETL_Price!$B$5:$BA$187,Main!BW$51,0)</f>
        <v>16.951999999999998</v>
      </c>
      <c r="BX96" s="84">
        <f ca="1">VLOOKUP($E96,ETL_Price!$B$5:$BA$187,Main!BX$51,0)</f>
        <v>66.099999999999994</v>
      </c>
      <c r="BY96" s="84">
        <f ca="1">VLOOKUP($E96,ETL_Price!$B$5:$BA$187,Main!BY$51,0)</f>
        <v>2.9516</v>
      </c>
      <c r="BZ96" s="84">
        <f ca="1">VLOOKUP($E96,ETL_Price!$B$5:$BA$187,Main!BZ$51,0)</f>
        <v>2.0865999999999998</v>
      </c>
      <c r="CA96" s="84">
        <f ca="1">VLOOKUP($E96,ETL_Price!$B$5:$BA$187,Main!CA$51,0)</f>
        <v>2.1398000000000001</v>
      </c>
      <c r="CB96" s="84">
        <f ca="1">VLOOKUP($E96,ETL_Price!$B$5:$BA$187,Main!CB$51,0)</f>
        <v>6.3982000000000001</v>
      </c>
      <c r="CC96" s="84">
        <f ca="1">VLOOKUP($E96,ETL_Price!$B$5:$BA$187,Main!CC$51,0)</f>
        <v>109.8</v>
      </c>
    </row>
    <row r="97" spans="3:81">
      <c r="C97" s="84">
        <f>MATCH(E97,Cayman!$B$5:$B$187,0)-1</f>
        <v>62</v>
      </c>
      <c r="E97" s="115">
        <f>IF(ISNUMBER(Equities!$C49),Equities!B49,"")</f>
        <v>43259</v>
      </c>
      <c r="F97" s="128">
        <f ca="1">IF(ISNUMBER(OFFSET(INDIRECT($F$50),Main!$C97,1)),OFFSET(INDIRECT($F$50),Main!$C97,1)/100,"")</f>
        <v>0.188668</v>
      </c>
      <c r="G97" s="128">
        <f ca="1">IF(ISNUMBER(VLOOKUP(E97,Cayman!$G$6:$H$136,2,0)),VLOOKUP(E97,Cayman!$G$6:$H$136,2,0)/100,"")</f>
        <v>0.1736</v>
      </c>
      <c r="H97" s="116" t="str">
        <f>IF(ISNUMBER(VLOOKUP($E97,ETL_Price!$B$5:$CU$187,H$50,0)),VLOOKUP($E97,ETL_Price!$B$5:$CU$187,H$50,0)/100,"")</f>
        <v/>
      </c>
      <c r="I97" s="116" t="str">
        <f>IF(ISNUMBER(VLOOKUP($E97,ETL_Price!$B$5:$CU$187,I$50,0)),VLOOKUP($E97,ETL_Price!$B$5:$CU$187,I$50,0)/100,"")</f>
        <v/>
      </c>
      <c r="K97" s="84">
        <f ca="1">IF(ISNUMBER(CORREL(ETL_Rtn!$C48:$C107,ETL_Rtn!E48:E107)),CORREL(ETL_Rtn!$C48:$C107,ETL_Rtn!E48:E107),"")</f>
        <v>0.94025435302489158</v>
      </c>
      <c r="L97" s="84">
        <f ca="1">IF(ISNUMBER(CORREL(ETL_Rtn!$C48:$C107,ETL_Rtn!F48:F107)),CORREL(ETL_Rtn!$C48:$C107,ETL_Rtn!F48:F107),"")</f>
        <v>0.38630685219461314</v>
      </c>
      <c r="M97" s="84">
        <f ca="1">IF(ISNUMBER(CORREL(ETL_Rtn!$C48:$C107,ETL_Rtn!G48:G107)),CORREL(ETL_Rtn!$C48:$C107,ETL_Rtn!G48:G107),"")</f>
        <v>0.2523149763667461</v>
      </c>
      <c r="N97" s="84">
        <f ca="1">IF(ISNUMBER(CORREL(ETL_Rtn!$C48:$C107,ETL_Rtn!H48:H107)),CORREL(ETL_Rtn!$C48:$C107,ETL_Rtn!H48:H107),"")</f>
        <v>0.22075300692679276</v>
      </c>
      <c r="O97" s="84">
        <f ca="1">IF(ISNUMBER(CORREL(ETL_Rtn!$C48:$C107,ETL_Rtn!I48:I107)),CORREL(ETL_Rtn!$C48:$C107,ETL_Rtn!I48:I107),"")</f>
        <v>0.47805527861293357</v>
      </c>
      <c r="P97" s="84">
        <f ca="1">IF(ISNUMBER(CORREL(ETL_Rtn!$C48:$C107,ETL_Rtn!J48:J107)),CORREL(ETL_Rtn!$C48:$C107,ETL_Rtn!J48:J107),"")</f>
        <v>-1.8111437574816629E-2</v>
      </c>
      <c r="Q97" s="84">
        <f ca="1">IF(ISNUMBER(CORREL(ETL_Rtn!$C48:$C107,ETL_Rtn!K48:K107)),CORREL(ETL_Rtn!$C48:$C107,ETL_Rtn!K48:K107),"")</f>
        <v>0.43482081596354316</v>
      </c>
      <c r="R97" s="84">
        <f ca="1">IF(ISNUMBER(CORREL(ETL_Rtn!$C48:$C107,ETL_Rtn!L48:L107)),CORREL(ETL_Rtn!$C48:$C107,ETL_Rtn!L48:L107),"")</f>
        <v>0.22969724311532563</v>
      </c>
      <c r="S97" s="84">
        <f ca="1">IF(ISNUMBER(CORREL(ETL_Rtn!$C48:$C107,ETL_Rtn!M48:M107)),CORREL(ETL_Rtn!$C48:$C107,ETL_Rtn!M48:M107),"")</f>
        <v>0.42233672473185346</v>
      </c>
      <c r="T97" s="84">
        <f ca="1">IF(ISNUMBER(CORREL(ETL_Rtn!$C48:$C107,ETL_Rtn!N48:N107)),CORREL(ETL_Rtn!$C48:$C107,ETL_Rtn!N48:N107),"")</f>
        <v>0.14443163053050556</v>
      </c>
      <c r="U97" s="84">
        <f ca="1">IF(ISNUMBER(CORREL(ETL_Rtn!$C48:$C107,ETL_Rtn!O48:O107)),CORREL(ETL_Rtn!$C48:$C107,ETL_Rtn!O48:O107),"")</f>
        <v>0.42783893175786442</v>
      </c>
      <c r="V97" s="84">
        <f ca="1">IF(ISNUMBER(CORREL(ETL_Rtn!$C48:$C107,ETL_Rtn!P48:P107)),CORREL(ETL_Rtn!$C48:$C107,ETL_Rtn!P48:P107),"")</f>
        <v>-0.1182142493561429</v>
      </c>
      <c r="W97" s="84">
        <f ca="1">IF(ISNUMBER(CORREL(ETL_Rtn!$C48:$C107,ETL_Rtn!Q48:Q107)),CORREL(ETL_Rtn!$C48:$C107,ETL_Rtn!Q48:Q107),"")</f>
        <v>0.78247101268788877</v>
      </c>
      <c r="X97" s="84">
        <f ca="1">IF(ISNUMBER(CORREL(ETL_Rtn!$C48:$C107,ETL_Rtn!R48:R107)),CORREL(ETL_Rtn!$C48:$C107,ETL_Rtn!R48:R107),"")</f>
        <v>0.90050726380701451</v>
      </c>
      <c r="Y97" s="84">
        <f ca="1">IF(ISNUMBER(CORREL(ETL_Rtn!$C48:$C107,ETL_Rtn!S48:S107)),CORREL(ETL_Rtn!$C48:$C107,ETL_Rtn!S48:S107),"")</f>
        <v>0.924371095392716</v>
      </c>
      <c r="Z97" s="84">
        <f ca="1">IF(ISNUMBER(CORREL(ETL_Rtn!$C48:$C107,ETL_Rtn!T48:T107)),CORREL(ETL_Rtn!$C48:$C107,ETL_Rtn!T48:T107),"")</f>
        <v>0.25604795640393696</v>
      </c>
      <c r="AA97" s="84">
        <f ca="1">IF(ISNUMBER(CORREL(ETL_Rtn!$C48:$C107,ETL_Rtn!U48:U107)),CORREL(ETL_Rtn!$C48:$C107,ETL_Rtn!U48:U107),"")</f>
        <v>-2.68519513591646E-2</v>
      </c>
      <c r="AB97" s="84">
        <f ca="1">IF(ISNUMBER(CORREL(ETL_Rtn!$C48:$C107,ETL_Rtn!V48:V107)),CORREL(ETL_Rtn!$C48:$C107,ETL_Rtn!V48:V107),"")</f>
        <v>-0.29883477443422674</v>
      </c>
      <c r="AC97" s="84">
        <f ca="1">IF(ISNUMBER(CORREL(ETL_Rtn!$C48:$C107,ETL_Rtn!W48:W107)),CORREL(ETL_Rtn!$C48:$C107,ETL_Rtn!W48:W107),"")</f>
        <v>0.27995297722232348</v>
      </c>
      <c r="AD97" s="84">
        <f ca="1">IF(ISNUMBER(CORREL(ETL_Rtn!$C48:$C107,ETL_Rtn!X48:X107)),CORREL(ETL_Rtn!$C48:$C107,ETL_Rtn!X48:X107),"")</f>
        <v>0.19549729388864887</v>
      </c>
      <c r="AE97" s="84">
        <f ca="1">IF(ISNUMBER(CORREL(ETL_Rtn!$C48:$C107,ETL_Rtn!Y48:Y107)),CORREL(ETL_Rtn!$C48:$C107,ETL_Rtn!Y48:Y107),"")</f>
        <v>-0.10839390207565755</v>
      </c>
      <c r="AF97" s="84">
        <f ca="1">IF(ISNUMBER(CORREL(ETL_Rtn!$C48:$C107,ETL_Rtn!Z48:Z107)),CORREL(ETL_Rtn!$C48:$C107,ETL_Rtn!Z48:Z107),"")</f>
        <v>-0.25711394365219137</v>
      </c>
      <c r="AG97" s="84">
        <f ca="1">IF(ISNUMBER(CORREL(ETL_Rtn!$C48:$C107,ETL_Rtn!AA48:AA107)),CORREL(ETL_Rtn!$C48:$C107,ETL_Rtn!AA48:AA107),"")</f>
        <v>-0.23138322373005668</v>
      </c>
      <c r="AH97" s="84">
        <f ca="1">IF(ISNUMBER(CORREL(ETL_Rtn!$C48:$C107,ETL_Rtn!AB48:AB107)),CORREL(ETL_Rtn!$C48:$C107,ETL_Rtn!AB48:AB107),"")</f>
        <v>0.18115787812627834</v>
      </c>
      <c r="AI97" s="84">
        <f ca="1">IF(ISNUMBER(CORREL(ETL_Rtn!$C48:$C107,ETL_Rtn!AC48:AC107)),CORREL(ETL_Rtn!$C48:$C107,ETL_Rtn!AC48:AC107),"")</f>
        <v>0.134383371218081</v>
      </c>
      <c r="AJ97" s="84">
        <f ca="1">IF(ISNUMBER(CORREL(ETL_Rtn!$C48:$C107,ETL_Rtn!AD48:AD107)),CORREL(ETL_Rtn!$C48:$C107,ETL_Rtn!AD48:AD107),"")</f>
        <v>-0.24639714592643072</v>
      </c>
      <c r="AK97" s="84">
        <f ca="1">IF(ISNUMBER(CORREL(ETL_Rtn!$C48:$C107,ETL_Rtn!AE48:AE107)),CORREL(ETL_Rtn!$C48:$C107,ETL_Rtn!AE48:AE107),"")</f>
        <v>-0.32697203536549779</v>
      </c>
      <c r="AL97" s="84">
        <f ca="1">IF(ISNUMBER(CORREL(ETL_Rtn!$C48:$C107,ETL_Rtn!AF48:AF107)),CORREL(ETL_Rtn!$C48:$C107,ETL_Rtn!AF48:AF107),"")</f>
        <v>5.998553277339401E-2</v>
      </c>
      <c r="AM97" s="84">
        <f ca="1">IF(ISNUMBER(CORREL(ETL_Rtn!$C48:$C107,ETL_Rtn!AG48:AG107)),CORREL(ETL_Rtn!$C48:$C107,ETL_Rtn!AG48:AG107),"")</f>
        <v>0.10450464835474331</v>
      </c>
      <c r="AN97" s="84">
        <f ca="1">IF(ISNUMBER(CORREL(ETL_Rtn!$C48:$C107,ETL_Rtn!AH48:AH107)),CORREL(ETL_Rtn!$C48:$C107,ETL_Rtn!AH48:AH107),"")</f>
        <v>6.2101837776429317E-2</v>
      </c>
      <c r="AO97" s="84">
        <f ca="1">IF(ISNUMBER(CORREL(ETL_Rtn!$C48:$C107,ETL_Rtn!AI48:AI107)),CORREL(ETL_Rtn!$C48:$C107,ETL_Rtn!AI48:AI107),"")</f>
        <v>0.13955773506259736</v>
      </c>
      <c r="AP97" s="84">
        <f ca="1">IF(ISNUMBER(CORREL(ETL_Rtn!$C48:$C107,ETL_Rtn!AJ48:AJ107)),CORREL(ETL_Rtn!$C48:$C107,ETL_Rtn!AJ48:AJ107),"")</f>
        <v>0.19144513675868019</v>
      </c>
      <c r="AQ97" s="84">
        <f ca="1">IF(ISNUMBER(CORREL(ETL_Rtn!$C48:$C107,ETL_Rtn!AK48:AK107)),CORREL(ETL_Rtn!$C48:$C107,ETL_Rtn!AK48:AK107),"")</f>
        <v>0.21557087193078647</v>
      </c>
      <c r="AR97" s="84">
        <f ca="1">IF(ISNUMBER(CORREL(ETL_Rtn!$C48:$C107,ETL_Rtn!AL48:AL107)),CORREL(ETL_Rtn!$C48:$C107,ETL_Rtn!AL48:AL107),"")</f>
        <v>-0.30075566687171368</v>
      </c>
      <c r="AS97" s="84">
        <f ca="1">IF(ISNUMBER(CORREL(ETL_Rtn!$C48:$C107,ETL_Rtn!AM48:AM107)),CORREL(ETL_Rtn!$C48:$C107,ETL_Rtn!AM48:AM107),"")</f>
        <v>0.29196763680023236</v>
      </c>
      <c r="AU97" s="84">
        <f ca="1">VLOOKUP($E97,ETL_Price!$B$5:$BA$187,Main!AU$51,0)</f>
        <v>95.21</v>
      </c>
      <c r="AV97" s="84">
        <f ca="1">VLOOKUP($E97,ETL_Price!$B$5:$BA$187,Main!AV$51,0)</f>
        <v>248.0959</v>
      </c>
      <c r="AW97" s="84">
        <f ca="1">VLOOKUP($E97,ETL_Price!$B$5:$BA$187,Main!AW$51,0)</f>
        <v>231.30889999999999</v>
      </c>
      <c r="AX97" s="84">
        <f ca="1">VLOOKUP($E97,ETL_Price!$B$5:$BA$187,Main!AX$51,0)</f>
        <v>235.06059999999999</v>
      </c>
      <c r="AY97" s="84">
        <f ca="1">VLOOKUP($E97,ETL_Price!$B$5:$BA$187,Main!AY$51,0)</f>
        <v>122.6032</v>
      </c>
      <c r="AZ97" s="84">
        <f ca="1">VLOOKUP($E97,ETL_Price!$B$5:$BA$187,Main!AZ$51,0)</f>
        <v>217.65090000000001</v>
      </c>
      <c r="BA97" s="84">
        <f ca="1">VLOOKUP($E97,ETL_Price!$B$5:$BA$187,Main!BA$51,0)</f>
        <v>257</v>
      </c>
      <c r="BB97" s="84">
        <f ca="1">VLOOKUP($E97,ETL_Price!$B$5:$BA$187,Main!BB$51,0)</f>
        <v>207.66</v>
      </c>
      <c r="BC97" s="84">
        <f ca="1">VLOOKUP($E97,ETL_Price!$B$5:$BA$187,Main!BC$51,0)</f>
        <v>261.49</v>
      </c>
      <c r="BD97" s="84">
        <f ca="1">VLOOKUP($E97,ETL_Price!$B$5:$BA$187,Main!BD$51,0)</f>
        <v>65</v>
      </c>
      <c r="BE97" s="84">
        <f ca="1">VLOOKUP($E97,ETL_Price!$B$5:$BA$187,Main!BE$51,0)</f>
        <v>281.77</v>
      </c>
      <c r="BF97" s="84">
        <f ca="1">VLOOKUP($E97,ETL_Price!$B$5:$BA$187,Main!BF$51,0)</f>
        <v>120.35</v>
      </c>
      <c r="BG97" s="84">
        <f ca="1">VLOOKUP($E97,ETL_Price!$B$5:$BA$187,Main!BG$51,0)</f>
        <v>1453.48</v>
      </c>
      <c r="BH97" s="84">
        <f ca="1">VLOOKUP($E97,ETL_Price!$B$5:$BA$187,Main!BH$51,0)</f>
        <v>1807.77</v>
      </c>
      <c r="BI97" s="84">
        <f ca="1">VLOOKUP($E97,ETL_Price!$B$5:$BA$187,Main!BI$51,0)</f>
        <v>1703.96</v>
      </c>
      <c r="BJ97" s="84">
        <f ca="1">VLOOKUP($E97,ETL_Price!$B$5:$BA$187,Main!BJ$51,0)</f>
        <v>1050.8599999999999</v>
      </c>
      <c r="BK97" s="84">
        <f ca="1">VLOOKUP($E97,ETL_Price!$B$5:$BA$187,Main!BK$51,0)</f>
        <v>2406.91</v>
      </c>
      <c r="BL97" s="84">
        <f ca="1">VLOOKUP($E97,ETL_Price!$B$5:$BA$187,Main!BL$51,0)</f>
        <v>935.38</v>
      </c>
      <c r="BM97" s="84">
        <f ca="1">VLOOKUP($E97,ETL_Price!$B$5:$BA$187,Main!BM$51,0)</f>
        <v>713.82</v>
      </c>
      <c r="BN97" s="84">
        <f ca="1">VLOOKUP($E97,ETL_Price!$B$5:$BA$187,Main!BN$51,0)</f>
        <v>898.72</v>
      </c>
      <c r="BO97" s="84">
        <f ca="1">VLOOKUP($E97,ETL_Price!$B$5:$BA$187,Main!BO$51,0)</f>
        <v>953.69</v>
      </c>
      <c r="BP97" s="84">
        <f ca="1">VLOOKUP($E97,ETL_Price!$B$5:$BA$187,Main!BP$51,0)</f>
        <v>970.19</v>
      </c>
      <c r="BQ97" s="84">
        <f ca="1">VLOOKUP($E97,ETL_Price!$B$5:$BA$187,Main!BQ$51,0)</f>
        <v>1106.6300000000001</v>
      </c>
      <c r="BR97" s="84">
        <f ca="1">VLOOKUP($E97,ETL_Price!$B$5:$BA$187,Main!BR$51,0)</f>
        <v>1099.0999999999999</v>
      </c>
      <c r="BS97" s="84">
        <f ca="1">VLOOKUP($E97,ETL_Price!$B$5:$BA$187,Main!BS$51,0)</f>
        <v>932.52</v>
      </c>
      <c r="BT97" s="84">
        <f ca="1">VLOOKUP($E97,ETL_Price!$B$5:$BA$187,Main!BT$51,0)</f>
        <v>12.18</v>
      </c>
      <c r="BU97" s="84">
        <f ca="1">VLOOKUP($E97,ETL_Price!$B$5:$BA$187,Main!BU$51,0)</f>
        <v>18.27</v>
      </c>
      <c r="BV97" s="84">
        <f ca="1">VLOOKUP($E97,ETL_Price!$B$5:$BA$187,Main!BV$51,0)</f>
        <v>1298.0999999999999</v>
      </c>
      <c r="BW97" s="84">
        <f ca="1">VLOOKUP($E97,ETL_Price!$B$5:$BA$187,Main!BW$51,0)</f>
        <v>16.741</v>
      </c>
      <c r="BX97" s="84">
        <f ca="1">VLOOKUP($E97,ETL_Price!$B$5:$BA$187,Main!BX$51,0)</f>
        <v>65.739999999999995</v>
      </c>
      <c r="BY97" s="84">
        <f ca="1">VLOOKUP($E97,ETL_Price!$B$5:$BA$187,Main!BY$51,0)</f>
        <v>2.9460999999999999</v>
      </c>
      <c r="BZ97" s="84">
        <f ca="1">VLOOKUP($E97,ETL_Price!$B$5:$BA$187,Main!BZ$51,0)</f>
        <v>2.0811000000000002</v>
      </c>
      <c r="CA97" s="84">
        <f ca="1">VLOOKUP($E97,ETL_Price!$B$5:$BA$187,Main!CA$51,0)</f>
        <v>2.1282000000000001</v>
      </c>
      <c r="CB97" s="84">
        <f ca="1">VLOOKUP($E97,ETL_Price!$B$5:$BA$187,Main!CB$51,0)</f>
        <v>6.3993000000000002</v>
      </c>
      <c r="CC97" s="84">
        <f ca="1">VLOOKUP($E97,ETL_Price!$B$5:$BA$187,Main!CC$51,0)</f>
        <v>109.84</v>
      </c>
    </row>
    <row r="98" spans="3:81">
      <c r="C98" s="84">
        <f>MATCH(E98,Cayman!$B$5:$B$187,0)-1</f>
        <v>63</v>
      </c>
      <c r="E98" s="115">
        <f>IF(ISNUMBER(Equities!$C50),Equities!B50,"")</f>
        <v>43258</v>
      </c>
      <c r="F98" s="128">
        <f ca="1">IF(ISNUMBER(OFFSET(INDIRECT($F$50),Main!$C98,1)),OFFSET(INDIRECT($F$50),Main!$C98,1)/100,"")</f>
        <v>0.18815899999999999</v>
      </c>
      <c r="G98" s="128">
        <f ca="1">IF(ISNUMBER(VLOOKUP(E98,Cayman!$G$6:$H$136,2,0)),VLOOKUP(E98,Cayman!$G$6:$H$136,2,0)/100,"")</f>
        <v>0.1734</v>
      </c>
      <c r="H98" s="116" t="str">
        <f>IF(ISNUMBER(VLOOKUP($E98,ETL_Price!$B$5:$CU$187,H$50,0)),VLOOKUP($E98,ETL_Price!$B$5:$CU$187,H$50,0)/100,"")</f>
        <v/>
      </c>
      <c r="I98" s="116" t="str">
        <f>IF(ISNUMBER(VLOOKUP($E98,ETL_Price!$B$5:$CU$187,I$50,0)),VLOOKUP($E98,ETL_Price!$B$5:$CU$187,I$50,0)/100,"")</f>
        <v/>
      </c>
      <c r="K98" s="84">
        <f ca="1">IF(ISNUMBER(CORREL(ETL_Rtn!$C49:$C108,ETL_Rtn!E49:E108)),CORREL(ETL_Rtn!$C49:$C108,ETL_Rtn!E49:E108),"")</f>
        <v>0.93947864955488358</v>
      </c>
      <c r="L98" s="84">
        <f ca="1">IF(ISNUMBER(CORREL(ETL_Rtn!$C49:$C108,ETL_Rtn!F49:F108)),CORREL(ETL_Rtn!$C49:$C108,ETL_Rtn!F49:F108),"")</f>
        <v>0.38936498872200559</v>
      </c>
      <c r="M98" s="84">
        <f ca="1">IF(ISNUMBER(CORREL(ETL_Rtn!$C49:$C108,ETL_Rtn!G49:G108)),CORREL(ETL_Rtn!$C49:$C108,ETL_Rtn!G49:G108),"")</f>
        <v>0.26140688910593024</v>
      </c>
      <c r="N98" s="84">
        <f ca="1">IF(ISNUMBER(CORREL(ETL_Rtn!$C49:$C108,ETL_Rtn!H49:H108)),CORREL(ETL_Rtn!$C49:$C108,ETL_Rtn!H49:H108),"")</f>
        <v>0.21114625960830466</v>
      </c>
      <c r="O98" s="84">
        <f ca="1">IF(ISNUMBER(CORREL(ETL_Rtn!$C49:$C108,ETL_Rtn!I49:I108)),CORREL(ETL_Rtn!$C49:$C108,ETL_Rtn!I49:I108),"")</f>
        <v>0.47814160451892407</v>
      </c>
      <c r="P98" s="84">
        <f ca="1">IF(ISNUMBER(CORREL(ETL_Rtn!$C49:$C108,ETL_Rtn!J49:J108)),CORREL(ETL_Rtn!$C49:$C108,ETL_Rtn!J49:J108),"")</f>
        <v>1.019961307453939E-3</v>
      </c>
      <c r="Q98" s="84">
        <f ca="1">IF(ISNUMBER(CORREL(ETL_Rtn!$C49:$C108,ETL_Rtn!K49:K108)),CORREL(ETL_Rtn!$C49:$C108,ETL_Rtn!K49:K108),"")</f>
        <v>0.43944478646200624</v>
      </c>
      <c r="R98" s="84">
        <f ca="1">IF(ISNUMBER(CORREL(ETL_Rtn!$C49:$C108,ETL_Rtn!L49:L108)),CORREL(ETL_Rtn!$C49:$C108,ETL_Rtn!L49:L108),"")</f>
        <v>0.23053944311975708</v>
      </c>
      <c r="S98" s="84">
        <f ca="1">IF(ISNUMBER(CORREL(ETL_Rtn!$C49:$C108,ETL_Rtn!M49:M108)),CORREL(ETL_Rtn!$C49:$C108,ETL_Rtn!M49:M108),"")</f>
        <v>0.42523072668513145</v>
      </c>
      <c r="T98" s="84">
        <f ca="1">IF(ISNUMBER(CORREL(ETL_Rtn!$C49:$C108,ETL_Rtn!N49:N108)),CORREL(ETL_Rtn!$C49:$C108,ETL_Rtn!N49:N108),"")</f>
        <v>0.13991601975495838</v>
      </c>
      <c r="U98" s="84">
        <f ca="1">IF(ISNUMBER(CORREL(ETL_Rtn!$C49:$C108,ETL_Rtn!O49:O108)),CORREL(ETL_Rtn!$C49:$C108,ETL_Rtn!O49:O108),"")</f>
        <v>0.42390133860739243</v>
      </c>
      <c r="V98" s="84">
        <f ca="1">IF(ISNUMBER(CORREL(ETL_Rtn!$C49:$C108,ETL_Rtn!P49:P108)),CORREL(ETL_Rtn!$C49:$C108,ETL_Rtn!P49:P108),"")</f>
        <v>-0.13084815548243336</v>
      </c>
      <c r="W98" s="84">
        <f ca="1">IF(ISNUMBER(CORREL(ETL_Rtn!$C49:$C108,ETL_Rtn!Q49:Q108)),CORREL(ETL_Rtn!$C49:$C108,ETL_Rtn!Q49:Q108),"")</f>
        <v>0.78420281145712445</v>
      </c>
      <c r="X98" s="84">
        <f ca="1">IF(ISNUMBER(CORREL(ETL_Rtn!$C49:$C108,ETL_Rtn!R49:R108)),CORREL(ETL_Rtn!$C49:$C108,ETL_Rtn!R49:R108),"")</f>
        <v>0.89810429303171813</v>
      </c>
      <c r="Y98" s="84">
        <f ca="1">IF(ISNUMBER(CORREL(ETL_Rtn!$C49:$C108,ETL_Rtn!S49:S108)),CORREL(ETL_Rtn!$C49:$C108,ETL_Rtn!S49:S108),"")</f>
        <v>0.92327711667524304</v>
      </c>
      <c r="Z98" s="84">
        <f ca="1">IF(ISNUMBER(CORREL(ETL_Rtn!$C49:$C108,ETL_Rtn!T49:T108)),CORREL(ETL_Rtn!$C49:$C108,ETL_Rtn!T49:T108),"")</f>
        <v>0.25936837233429072</v>
      </c>
      <c r="AA98" s="84">
        <f ca="1">IF(ISNUMBER(CORREL(ETL_Rtn!$C49:$C108,ETL_Rtn!U49:U108)),CORREL(ETL_Rtn!$C49:$C108,ETL_Rtn!U49:U108),"")</f>
        <v>-3.2691266017776284E-2</v>
      </c>
      <c r="AB98" s="84">
        <f ca="1">IF(ISNUMBER(CORREL(ETL_Rtn!$C49:$C108,ETL_Rtn!V49:V108)),CORREL(ETL_Rtn!$C49:$C108,ETL_Rtn!V49:V108),"")</f>
        <v>-0.30074359782605431</v>
      </c>
      <c r="AC98" s="84">
        <f ca="1">IF(ISNUMBER(CORREL(ETL_Rtn!$C49:$C108,ETL_Rtn!W49:W108)),CORREL(ETL_Rtn!$C49:$C108,ETL_Rtn!W49:W108),"")</f>
        <v>0.28653290478885551</v>
      </c>
      <c r="AD98" s="84">
        <f ca="1">IF(ISNUMBER(CORREL(ETL_Rtn!$C49:$C108,ETL_Rtn!X49:X108)),CORREL(ETL_Rtn!$C49:$C108,ETL_Rtn!X49:X108),"")</f>
        <v>0.21957513986668997</v>
      </c>
      <c r="AE98" s="84">
        <f ca="1">IF(ISNUMBER(CORREL(ETL_Rtn!$C49:$C108,ETL_Rtn!Y49:Y108)),CORREL(ETL_Rtn!$C49:$C108,ETL_Rtn!Y49:Y108),"")</f>
        <v>-0.10371060935159329</v>
      </c>
      <c r="AF98" s="84">
        <f ca="1">IF(ISNUMBER(CORREL(ETL_Rtn!$C49:$C108,ETL_Rtn!Z49:Z108)),CORREL(ETL_Rtn!$C49:$C108,ETL_Rtn!Z49:Z108),"")</f>
        <v>-0.26394832157076181</v>
      </c>
      <c r="AG98" s="84">
        <f ca="1">IF(ISNUMBER(CORREL(ETL_Rtn!$C49:$C108,ETL_Rtn!AA49:AA108)),CORREL(ETL_Rtn!$C49:$C108,ETL_Rtn!AA49:AA108),"")</f>
        <v>-0.23396429490752244</v>
      </c>
      <c r="AH98" s="84">
        <f ca="1">IF(ISNUMBER(CORREL(ETL_Rtn!$C49:$C108,ETL_Rtn!AB49:AB108)),CORREL(ETL_Rtn!$C49:$C108,ETL_Rtn!AB49:AB108),"")</f>
        <v>0.18649085699589885</v>
      </c>
      <c r="AI98" s="84">
        <f ca="1">IF(ISNUMBER(CORREL(ETL_Rtn!$C49:$C108,ETL_Rtn!AC49:AC108)),CORREL(ETL_Rtn!$C49:$C108,ETL_Rtn!AC49:AC108),"")</f>
        <v>0.13972788371868833</v>
      </c>
      <c r="AJ98" s="84">
        <f ca="1">IF(ISNUMBER(CORREL(ETL_Rtn!$C49:$C108,ETL_Rtn!AD49:AD108)),CORREL(ETL_Rtn!$C49:$C108,ETL_Rtn!AD49:AD108),"")</f>
        <v>-0.24562986235142586</v>
      </c>
      <c r="AK98" s="84">
        <f ca="1">IF(ISNUMBER(CORREL(ETL_Rtn!$C49:$C108,ETL_Rtn!AE49:AE108)),CORREL(ETL_Rtn!$C49:$C108,ETL_Rtn!AE49:AE108),"")</f>
        <v>-0.33082064291123831</v>
      </c>
      <c r="AL98" s="84">
        <f ca="1">IF(ISNUMBER(CORREL(ETL_Rtn!$C49:$C108,ETL_Rtn!AF49:AF108)),CORREL(ETL_Rtn!$C49:$C108,ETL_Rtn!AF49:AF108),"")</f>
        <v>6.0860543632546532E-2</v>
      </c>
      <c r="AM98" s="84">
        <f ca="1">IF(ISNUMBER(CORREL(ETL_Rtn!$C49:$C108,ETL_Rtn!AG49:AG108)),CORREL(ETL_Rtn!$C49:$C108,ETL_Rtn!AG49:AG108),"")</f>
        <v>9.9479266580986353E-2</v>
      </c>
      <c r="AN98" s="84">
        <f ca="1">IF(ISNUMBER(CORREL(ETL_Rtn!$C49:$C108,ETL_Rtn!AH49:AH108)),CORREL(ETL_Rtn!$C49:$C108,ETL_Rtn!AH49:AH108),"")</f>
        <v>5.5161196746655726E-2</v>
      </c>
      <c r="AO98" s="84">
        <f ca="1">IF(ISNUMBER(CORREL(ETL_Rtn!$C49:$C108,ETL_Rtn!AI49:AI108)),CORREL(ETL_Rtn!$C49:$C108,ETL_Rtn!AI49:AI108),"")</f>
        <v>0.14947867684670765</v>
      </c>
      <c r="AP98" s="84">
        <f ca="1">IF(ISNUMBER(CORREL(ETL_Rtn!$C49:$C108,ETL_Rtn!AJ49:AJ108)),CORREL(ETL_Rtn!$C49:$C108,ETL_Rtn!AJ49:AJ108),"")</f>
        <v>0.18649562401166869</v>
      </c>
      <c r="AQ98" s="84">
        <f ca="1">IF(ISNUMBER(CORREL(ETL_Rtn!$C49:$C108,ETL_Rtn!AK49:AK108)),CORREL(ETL_Rtn!$C49:$C108,ETL_Rtn!AK49:AK108),"")</f>
        <v>0.2063975628100046</v>
      </c>
      <c r="AR98" s="84">
        <f ca="1">IF(ISNUMBER(CORREL(ETL_Rtn!$C49:$C108,ETL_Rtn!AL49:AL108)),CORREL(ETL_Rtn!$C49:$C108,ETL_Rtn!AL49:AL108),"")</f>
        <v>-0.29544129562546456</v>
      </c>
      <c r="AS98" s="84">
        <f ca="1">IF(ISNUMBER(CORREL(ETL_Rtn!$C49:$C108,ETL_Rtn!AM49:AM108)),CORREL(ETL_Rtn!$C49:$C108,ETL_Rtn!AM49:AM108),"")</f>
        <v>0.2883127592793267</v>
      </c>
      <c r="AU98" s="84">
        <f ca="1">VLOOKUP($E98,ETL_Price!$B$5:$BA$187,Main!AU$51,0)</f>
        <v>96.5</v>
      </c>
      <c r="AV98" s="84">
        <f ca="1">VLOOKUP($E98,ETL_Price!$B$5:$BA$187,Main!AV$51,0)</f>
        <v>247.9863</v>
      </c>
      <c r="AW98" s="84">
        <f ca="1">VLOOKUP($E98,ETL_Price!$B$5:$BA$187,Main!AW$51,0)</f>
        <v>230.50360000000001</v>
      </c>
      <c r="AX98" s="84">
        <f ca="1">VLOOKUP($E98,ETL_Price!$B$5:$BA$187,Main!AX$51,0)</f>
        <v>236.07669999999999</v>
      </c>
      <c r="AY98" s="84">
        <f ca="1">VLOOKUP($E98,ETL_Price!$B$5:$BA$187,Main!AY$51,0)</f>
        <v>122.9199</v>
      </c>
      <c r="AZ98" s="84">
        <f ca="1">VLOOKUP($E98,ETL_Price!$B$5:$BA$187,Main!AZ$51,0)</f>
        <v>216.13730000000001</v>
      </c>
      <c r="BA98" s="84">
        <f ca="1">VLOOKUP($E98,ETL_Price!$B$5:$BA$187,Main!BA$51,0)</f>
        <v>256.74</v>
      </c>
      <c r="BB98" s="84">
        <f ca="1">VLOOKUP($E98,ETL_Price!$B$5:$BA$187,Main!BB$51,0)</f>
        <v>207.6</v>
      </c>
      <c r="BC98" s="84">
        <f ca="1">VLOOKUP($E98,ETL_Price!$B$5:$BA$187,Main!BC$51,0)</f>
        <v>261.49</v>
      </c>
      <c r="BD98" s="84">
        <f ca="1">VLOOKUP($E98,ETL_Price!$B$5:$BA$187,Main!BD$51,0)</f>
        <v>65.17</v>
      </c>
      <c r="BE98" s="84">
        <f ca="1">VLOOKUP($E98,ETL_Price!$B$5:$BA$187,Main!BE$51,0)</f>
        <v>282.89999999999998</v>
      </c>
      <c r="BF98" s="84">
        <f ca="1">VLOOKUP($E98,ETL_Price!$B$5:$BA$187,Main!BF$51,0)</f>
        <v>120.83</v>
      </c>
      <c r="BG98" s="84">
        <f ca="1">VLOOKUP($E98,ETL_Price!$B$5:$BA$187,Main!BG$51,0)</f>
        <v>1456.72</v>
      </c>
      <c r="BH98" s="84">
        <f ca="1">VLOOKUP($E98,ETL_Price!$B$5:$BA$187,Main!BH$51,0)</f>
        <v>1826.9</v>
      </c>
      <c r="BI98" s="84">
        <f ca="1">VLOOKUP($E98,ETL_Price!$B$5:$BA$187,Main!BI$51,0)</f>
        <v>1727.33</v>
      </c>
      <c r="BJ98" s="84">
        <f ca="1">VLOOKUP($E98,ETL_Price!$B$5:$BA$187,Main!BJ$51,0)</f>
        <v>1050.56</v>
      </c>
      <c r="BK98" s="84">
        <f ca="1">VLOOKUP($E98,ETL_Price!$B$5:$BA$187,Main!BK$51,0)</f>
        <v>2407.9299999999998</v>
      </c>
      <c r="BL98" s="84">
        <f ca="1">VLOOKUP($E98,ETL_Price!$B$5:$BA$187,Main!BL$51,0)</f>
        <v>935.41</v>
      </c>
      <c r="BM98" s="84">
        <f ca="1">VLOOKUP($E98,ETL_Price!$B$5:$BA$187,Main!BM$51,0)</f>
        <v>713.76</v>
      </c>
      <c r="BN98" s="84">
        <f ca="1">VLOOKUP($E98,ETL_Price!$B$5:$BA$187,Main!BN$51,0)</f>
        <v>897.13</v>
      </c>
      <c r="BO98" s="84">
        <f ca="1">VLOOKUP($E98,ETL_Price!$B$5:$BA$187,Main!BO$51,0)</f>
        <v>953.48</v>
      </c>
      <c r="BP98" s="84">
        <f ca="1">VLOOKUP($E98,ETL_Price!$B$5:$BA$187,Main!BP$51,0)</f>
        <v>970.5</v>
      </c>
      <c r="BQ98" s="84">
        <f ca="1">VLOOKUP($E98,ETL_Price!$B$5:$BA$187,Main!BQ$51,0)</f>
        <v>1106.67</v>
      </c>
      <c r="BR98" s="84">
        <f ca="1">VLOOKUP($E98,ETL_Price!$B$5:$BA$187,Main!BR$51,0)</f>
        <v>1098.6500000000001</v>
      </c>
      <c r="BS98" s="84">
        <f ca="1">VLOOKUP($E98,ETL_Price!$B$5:$BA$187,Main!BS$51,0)</f>
        <v>932.34</v>
      </c>
      <c r="BT98" s="84">
        <f ca="1">VLOOKUP($E98,ETL_Price!$B$5:$BA$187,Main!BT$51,0)</f>
        <v>12.13</v>
      </c>
      <c r="BU98" s="84">
        <f ca="1">VLOOKUP($E98,ETL_Price!$B$5:$BA$187,Main!BU$51,0)</f>
        <v>18.61</v>
      </c>
      <c r="BV98" s="84">
        <f ca="1">VLOOKUP($E98,ETL_Price!$B$5:$BA$187,Main!BV$51,0)</f>
        <v>1298.7</v>
      </c>
      <c r="BW98" s="84">
        <f ca="1">VLOOKUP($E98,ETL_Price!$B$5:$BA$187,Main!BW$51,0)</f>
        <v>16.815000000000001</v>
      </c>
      <c r="BX98" s="84">
        <f ca="1">VLOOKUP($E98,ETL_Price!$B$5:$BA$187,Main!BX$51,0)</f>
        <v>65.95</v>
      </c>
      <c r="BY98" s="84">
        <f ca="1">VLOOKUP($E98,ETL_Price!$B$5:$BA$187,Main!BY$51,0)</f>
        <v>2.9203999999999999</v>
      </c>
      <c r="BZ98" s="84">
        <f ca="1">VLOOKUP($E98,ETL_Price!$B$5:$BA$187,Main!BZ$51,0)</f>
        <v>2.0901000000000001</v>
      </c>
      <c r="CA98" s="84">
        <f ca="1">VLOOKUP($E98,ETL_Price!$B$5:$BA$187,Main!CA$51,0)</f>
        <v>2.14</v>
      </c>
      <c r="CB98" s="84">
        <f ca="1">VLOOKUP($E98,ETL_Price!$B$5:$BA$187,Main!CB$51,0)</f>
        <v>6.3895999999999997</v>
      </c>
      <c r="CC98" s="84">
        <f ca="1">VLOOKUP($E98,ETL_Price!$B$5:$BA$187,Main!CC$51,0)</f>
        <v>109.95</v>
      </c>
    </row>
    <row r="99" spans="3:81">
      <c r="C99" s="84">
        <f>MATCH(E99,Cayman!$B$5:$B$187,0)-1</f>
        <v>64</v>
      </c>
      <c r="E99" s="115">
        <f>IF(ISNUMBER(Equities!$C51),Equities!B51,"")</f>
        <v>43257</v>
      </c>
      <c r="F99" s="128">
        <f ca="1">IF(ISNUMBER(OFFSET(INDIRECT($F$50),Main!$C99,1)),OFFSET(INDIRECT($F$50),Main!$C99,1)/100,"")</f>
        <v>0.18815899999999999</v>
      </c>
      <c r="G99" s="128">
        <f ca="1">IF(ISNUMBER(VLOOKUP(E99,Cayman!$G$6:$H$136,2,0)),VLOOKUP(E99,Cayman!$G$6:$H$136,2,0)/100,"")</f>
        <v>0.17370000000000002</v>
      </c>
      <c r="H99" s="116" t="str">
        <f>IF(ISNUMBER(VLOOKUP($E99,ETL_Price!$B$5:$CU$187,H$50,0)),VLOOKUP($E99,ETL_Price!$B$5:$CU$187,H$50,0)/100,"")</f>
        <v/>
      </c>
      <c r="I99" s="116" t="str">
        <f>IF(ISNUMBER(VLOOKUP($E99,ETL_Price!$B$5:$CU$187,I$50,0)),VLOOKUP($E99,ETL_Price!$B$5:$CU$187,I$50,0)/100,"")</f>
        <v/>
      </c>
      <c r="K99" s="84">
        <f ca="1">IF(ISNUMBER(CORREL(ETL_Rtn!$C50:$C109,ETL_Rtn!E50:E109)),CORREL(ETL_Rtn!$C50:$C109,ETL_Rtn!E50:E109),"")</f>
        <v>0.94032988486625302</v>
      </c>
      <c r="L99" s="84">
        <f ca="1">IF(ISNUMBER(CORREL(ETL_Rtn!$C50:$C109,ETL_Rtn!F50:F109)),CORREL(ETL_Rtn!$C50:$C109,ETL_Rtn!F50:F109),"")</f>
        <v>0.3908965380333716</v>
      </c>
      <c r="M99" s="84">
        <f ca="1">IF(ISNUMBER(CORREL(ETL_Rtn!$C50:$C109,ETL_Rtn!G50:G109)),CORREL(ETL_Rtn!$C50:$C109,ETL_Rtn!G50:G109),"")</f>
        <v>0.2558913297124879</v>
      </c>
      <c r="N99" s="84">
        <f ca="1">IF(ISNUMBER(CORREL(ETL_Rtn!$C50:$C109,ETL_Rtn!H50:H109)),CORREL(ETL_Rtn!$C50:$C109,ETL_Rtn!H50:H109),"")</f>
        <v>0.19674232690322141</v>
      </c>
      <c r="O99" s="84">
        <f ca="1">IF(ISNUMBER(CORREL(ETL_Rtn!$C50:$C109,ETL_Rtn!I50:I109)),CORREL(ETL_Rtn!$C50:$C109,ETL_Rtn!I50:I109),"")</f>
        <v>0.47641147810777712</v>
      </c>
      <c r="P99" s="84">
        <f ca="1">IF(ISNUMBER(CORREL(ETL_Rtn!$C50:$C109,ETL_Rtn!J50:J109)),CORREL(ETL_Rtn!$C50:$C109,ETL_Rtn!J50:J109),"")</f>
        <v>-7.85242236721349E-3</v>
      </c>
      <c r="Q99" s="84">
        <f ca="1">IF(ISNUMBER(CORREL(ETL_Rtn!$C50:$C109,ETL_Rtn!K50:K109)),CORREL(ETL_Rtn!$C50:$C109,ETL_Rtn!K50:K109),"")</f>
        <v>0.43894542204467979</v>
      </c>
      <c r="R99" s="84">
        <f ca="1">IF(ISNUMBER(CORREL(ETL_Rtn!$C50:$C109,ETL_Rtn!L50:L109)),CORREL(ETL_Rtn!$C50:$C109,ETL_Rtn!L50:L109),"")</f>
        <v>0.23044298605006755</v>
      </c>
      <c r="S99" s="84">
        <f ca="1">IF(ISNUMBER(CORREL(ETL_Rtn!$C50:$C109,ETL_Rtn!M50:M109)),CORREL(ETL_Rtn!$C50:$C109,ETL_Rtn!M50:M109),"")</f>
        <v>0.42680746594091667</v>
      </c>
      <c r="T99" s="84">
        <f ca="1">IF(ISNUMBER(CORREL(ETL_Rtn!$C50:$C109,ETL_Rtn!N50:N109)),CORREL(ETL_Rtn!$C50:$C109,ETL_Rtn!N50:N109),"")</f>
        <v>0.13550602937775638</v>
      </c>
      <c r="U99" s="84">
        <f ca="1">IF(ISNUMBER(CORREL(ETL_Rtn!$C50:$C109,ETL_Rtn!O50:O109)),CORREL(ETL_Rtn!$C50:$C109,ETL_Rtn!O50:O109),"")</f>
        <v>0.4110227374389801</v>
      </c>
      <c r="V99" s="84">
        <f ca="1">IF(ISNUMBER(CORREL(ETL_Rtn!$C50:$C109,ETL_Rtn!P50:P109)),CORREL(ETL_Rtn!$C50:$C109,ETL_Rtn!P50:P109),"")</f>
        <v>-0.13493180088893367</v>
      </c>
      <c r="W99" s="84">
        <f ca="1">IF(ISNUMBER(CORREL(ETL_Rtn!$C50:$C109,ETL_Rtn!Q50:Q109)),CORREL(ETL_Rtn!$C50:$C109,ETL_Rtn!Q50:Q109),"")</f>
        <v>0.78969246306005914</v>
      </c>
      <c r="X99" s="84">
        <f ca="1">IF(ISNUMBER(CORREL(ETL_Rtn!$C50:$C109,ETL_Rtn!R50:R109)),CORREL(ETL_Rtn!$C50:$C109,ETL_Rtn!R50:R109),"")</f>
        <v>0.90173330760731263</v>
      </c>
      <c r="Y99" s="84">
        <f ca="1">IF(ISNUMBER(CORREL(ETL_Rtn!$C50:$C109,ETL_Rtn!S50:S109)),CORREL(ETL_Rtn!$C50:$C109,ETL_Rtn!S50:S109),"")</f>
        <v>0.92438945820228613</v>
      </c>
      <c r="Z99" s="84">
        <f ca="1">IF(ISNUMBER(CORREL(ETL_Rtn!$C50:$C109,ETL_Rtn!T50:T109)),CORREL(ETL_Rtn!$C50:$C109,ETL_Rtn!T50:T109),"")</f>
        <v>0.26818135335755949</v>
      </c>
      <c r="AA99" s="84">
        <f ca="1">IF(ISNUMBER(CORREL(ETL_Rtn!$C50:$C109,ETL_Rtn!U50:U109)),CORREL(ETL_Rtn!$C50:$C109,ETL_Rtn!U50:U109),"")</f>
        <v>-4.0987778138689236E-2</v>
      </c>
      <c r="AB99" s="84">
        <f ca="1">IF(ISNUMBER(CORREL(ETL_Rtn!$C50:$C109,ETL_Rtn!V50:V109)),CORREL(ETL_Rtn!$C50:$C109,ETL_Rtn!V50:V109),"")</f>
        <v>-0.30408356766819433</v>
      </c>
      <c r="AC99" s="84">
        <f ca="1">IF(ISNUMBER(CORREL(ETL_Rtn!$C50:$C109,ETL_Rtn!W50:W109)),CORREL(ETL_Rtn!$C50:$C109,ETL_Rtn!W50:W109),"")</f>
        <v>0.29674488435552254</v>
      </c>
      <c r="AD99" s="84">
        <f ca="1">IF(ISNUMBER(CORREL(ETL_Rtn!$C50:$C109,ETL_Rtn!X50:X109)),CORREL(ETL_Rtn!$C50:$C109,ETL_Rtn!X50:X109),"")</f>
        <v>0.19498444216864672</v>
      </c>
      <c r="AE99" s="84">
        <f ca="1">IF(ISNUMBER(CORREL(ETL_Rtn!$C50:$C109,ETL_Rtn!Y50:Y109)),CORREL(ETL_Rtn!$C50:$C109,ETL_Rtn!Y50:Y109),"")</f>
        <v>-0.1097366415795358</v>
      </c>
      <c r="AF99" s="84">
        <f ca="1">IF(ISNUMBER(CORREL(ETL_Rtn!$C50:$C109,ETL_Rtn!Z50:Z109)),CORREL(ETL_Rtn!$C50:$C109,ETL_Rtn!Z50:Z109),"")</f>
        <v>-0.2865339781038525</v>
      </c>
      <c r="AG99" s="84">
        <f ca="1">IF(ISNUMBER(CORREL(ETL_Rtn!$C50:$C109,ETL_Rtn!AA50:AA109)),CORREL(ETL_Rtn!$C50:$C109,ETL_Rtn!AA50:AA109),"")</f>
        <v>-0.21295077318976566</v>
      </c>
      <c r="AH99" s="84">
        <f ca="1">IF(ISNUMBER(CORREL(ETL_Rtn!$C50:$C109,ETL_Rtn!AB50:AB109)),CORREL(ETL_Rtn!$C50:$C109,ETL_Rtn!AB50:AB109),"")</f>
        <v>0.18465271600751718</v>
      </c>
      <c r="AI99" s="84">
        <f ca="1">IF(ISNUMBER(CORREL(ETL_Rtn!$C50:$C109,ETL_Rtn!AC50:AC109)),CORREL(ETL_Rtn!$C50:$C109,ETL_Rtn!AC50:AC109),"")</f>
        <v>0.14356502809037019</v>
      </c>
      <c r="AJ99" s="84">
        <f ca="1">IF(ISNUMBER(CORREL(ETL_Rtn!$C50:$C109,ETL_Rtn!AD50:AD109)),CORREL(ETL_Rtn!$C50:$C109,ETL_Rtn!AD50:AD109),"")</f>
        <v>-0.25123969087771575</v>
      </c>
      <c r="AK99" s="84">
        <f ca="1">IF(ISNUMBER(CORREL(ETL_Rtn!$C50:$C109,ETL_Rtn!AE50:AE109)),CORREL(ETL_Rtn!$C50:$C109,ETL_Rtn!AE50:AE109),"")</f>
        <v>-0.33390513653424408</v>
      </c>
      <c r="AL99" s="84">
        <f ca="1">IF(ISNUMBER(CORREL(ETL_Rtn!$C50:$C109,ETL_Rtn!AF50:AF109)),CORREL(ETL_Rtn!$C50:$C109,ETL_Rtn!AF50:AF109),"")</f>
        <v>4.646738688198887E-2</v>
      </c>
      <c r="AM99" s="84">
        <f ca="1">IF(ISNUMBER(CORREL(ETL_Rtn!$C50:$C109,ETL_Rtn!AG50:AG109)),CORREL(ETL_Rtn!$C50:$C109,ETL_Rtn!AG50:AG109),"")</f>
        <v>8.6978922040571768E-2</v>
      </c>
      <c r="AN99" s="84">
        <f ca="1">IF(ISNUMBER(CORREL(ETL_Rtn!$C50:$C109,ETL_Rtn!AH50:AH109)),CORREL(ETL_Rtn!$C50:$C109,ETL_Rtn!AH50:AH109),"")</f>
        <v>5.5333493519580522E-2</v>
      </c>
      <c r="AO99" s="84">
        <f ca="1">IF(ISNUMBER(CORREL(ETL_Rtn!$C50:$C109,ETL_Rtn!AI50:AI109)),CORREL(ETL_Rtn!$C50:$C109,ETL_Rtn!AI50:AI109),"")</f>
        <v>0.15723670506215787</v>
      </c>
      <c r="AP99" s="84">
        <f ca="1">IF(ISNUMBER(CORREL(ETL_Rtn!$C50:$C109,ETL_Rtn!AJ50:AJ109)),CORREL(ETL_Rtn!$C50:$C109,ETL_Rtn!AJ50:AJ109),"")</f>
        <v>0.18337674087802988</v>
      </c>
      <c r="AQ99" s="84">
        <f ca="1">IF(ISNUMBER(CORREL(ETL_Rtn!$C50:$C109,ETL_Rtn!AK50:AK109)),CORREL(ETL_Rtn!$C50:$C109,ETL_Rtn!AK50:AK109),"")</f>
        <v>0.21543110103959812</v>
      </c>
      <c r="AR99" s="84">
        <f ca="1">IF(ISNUMBER(CORREL(ETL_Rtn!$C50:$C109,ETL_Rtn!AL50:AL109)),CORREL(ETL_Rtn!$C50:$C109,ETL_Rtn!AL50:AL109),"")</f>
        <v>-0.27392563682347992</v>
      </c>
      <c r="AS99" s="84">
        <f ca="1">IF(ISNUMBER(CORREL(ETL_Rtn!$C50:$C109,ETL_Rtn!AM50:AM109)),CORREL(ETL_Rtn!$C50:$C109,ETL_Rtn!AM50:AM109),"")</f>
        <v>0.27423238192745353</v>
      </c>
      <c r="AU99" s="84">
        <f ca="1">VLOOKUP($E99,ETL_Price!$B$5:$BA$187,Main!AU$51,0)</f>
        <v>96.39</v>
      </c>
      <c r="AV99" s="84">
        <f ca="1">VLOOKUP($E99,ETL_Price!$B$5:$BA$187,Main!AV$51,0)</f>
        <v>250.215</v>
      </c>
      <c r="AW99" s="84">
        <f ca="1">VLOOKUP($E99,ETL_Price!$B$5:$BA$187,Main!AW$51,0)</f>
        <v>230.59180000000001</v>
      </c>
      <c r="AX99" s="84">
        <f ca="1">VLOOKUP($E99,ETL_Price!$B$5:$BA$187,Main!AX$51,0)</f>
        <v>232.57769999999999</v>
      </c>
      <c r="AY99" s="84">
        <f ca="1">VLOOKUP($E99,ETL_Price!$B$5:$BA$187,Main!AY$51,0)</f>
        <v>122.535</v>
      </c>
      <c r="AZ99" s="84">
        <f ca="1">VLOOKUP($E99,ETL_Price!$B$5:$BA$187,Main!AZ$51,0)</f>
        <v>215.65170000000001</v>
      </c>
      <c r="BA99" s="84">
        <f ca="1">VLOOKUP($E99,ETL_Price!$B$5:$BA$187,Main!BA$51,0)</f>
        <v>256.82</v>
      </c>
      <c r="BB99" s="84">
        <f ca="1">VLOOKUP($E99,ETL_Price!$B$5:$BA$187,Main!BB$51,0)</f>
        <v>207.67</v>
      </c>
      <c r="BC99" s="84">
        <f ca="1">VLOOKUP($E99,ETL_Price!$B$5:$BA$187,Main!BC$51,0)</f>
        <v>260.76</v>
      </c>
      <c r="BD99" s="84">
        <f ca="1">VLOOKUP($E99,ETL_Price!$B$5:$BA$187,Main!BD$51,0)</f>
        <v>65</v>
      </c>
      <c r="BE99" s="84">
        <f ca="1">VLOOKUP($E99,ETL_Price!$B$5:$BA$187,Main!BE$51,0)</f>
        <v>283.27999999999997</v>
      </c>
      <c r="BF99" s="84">
        <f ca="1">VLOOKUP($E99,ETL_Price!$B$5:$BA$187,Main!BF$51,0)</f>
        <v>120.23</v>
      </c>
      <c r="BG99" s="84">
        <f ca="1">VLOOKUP($E99,ETL_Price!$B$5:$BA$187,Main!BG$51,0)</f>
        <v>1465.35</v>
      </c>
      <c r="BH99" s="84">
        <f ca="1">VLOOKUP($E99,ETL_Price!$B$5:$BA$187,Main!BH$51,0)</f>
        <v>1837.1</v>
      </c>
      <c r="BI99" s="84">
        <f ca="1">VLOOKUP($E99,ETL_Price!$B$5:$BA$187,Main!BI$51,0)</f>
        <v>1724.49</v>
      </c>
      <c r="BJ99" s="84">
        <f ca="1">VLOOKUP($E99,ETL_Price!$B$5:$BA$187,Main!BJ$51,0)</f>
        <v>1054.1500000000001</v>
      </c>
      <c r="BK99" s="84">
        <f ca="1">VLOOKUP($E99,ETL_Price!$B$5:$BA$187,Main!BK$51,0)</f>
        <v>2403.29</v>
      </c>
      <c r="BL99" s="84">
        <f ca="1">VLOOKUP($E99,ETL_Price!$B$5:$BA$187,Main!BL$51,0)</f>
        <v>935.41</v>
      </c>
      <c r="BM99" s="84">
        <f ca="1">VLOOKUP($E99,ETL_Price!$B$5:$BA$187,Main!BM$51,0)</f>
        <v>713.65</v>
      </c>
      <c r="BN99" s="84">
        <f ca="1">VLOOKUP($E99,ETL_Price!$B$5:$BA$187,Main!BN$51,0)</f>
        <v>896.97</v>
      </c>
      <c r="BO99" s="84">
        <f ca="1">VLOOKUP($E99,ETL_Price!$B$5:$BA$187,Main!BO$51,0)</f>
        <v>953.77</v>
      </c>
      <c r="BP99" s="84">
        <f ca="1">VLOOKUP($E99,ETL_Price!$B$5:$BA$187,Main!BP$51,0)</f>
        <v>969.25</v>
      </c>
      <c r="BQ99" s="84">
        <f ca="1">VLOOKUP($E99,ETL_Price!$B$5:$BA$187,Main!BQ$51,0)</f>
        <v>1105.69</v>
      </c>
      <c r="BR99" s="84">
        <f ca="1">VLOOKUP($E99,ETL_Price!$B$5:$BA$187,Main!BR$51,0)</f>
        <v>1100.5899999999999</v>
      </c>
      <c r="BS99" s="84">
        <f ca="1">VLOOKUP($E99,ETL_Price!$B$5:$BA$187,Main!BS$51,0)</f>
        <v>933.48</v>
      </c>
      <c r="BT99" s="84">
        <f ca="1">VLOOKUP($E99,ETL_Price!$B$5:$BA$187,Main!BT$51,0)</f>
        <v>11.64</v>
      </c>
      <c r="BU99" s="84">
        <f ca="1">VLOOKUP($E99,ETL_Price!$B$5:$BA$187,Main!BU$51,0)</f>
        <v>17.09</v>
      </c>
      <c r="BV99" s="84">
        <f ca="1">VLOOKUP($E99,ETL_Price!$B$5:$BA$187,Main!BV$51,0)</f>
        <v>1297.0999999999999</v>
      </c>
      <c r="BW99" s="84">
        <f ca="1">VLOOKUP($E99,ETL_Price!$B$5:$BA$187,Main!BW$51,0)</f>
        <v>16.693999999999999</v>
      </c>
      <c r="BX99" s="84">
        <f ca="1">VLOOKUP($E99,ETL_Price!$B$5:$BA$187,Main!BX$51,0)</f>
        <v>64.73</v>
      </c>
      <c r="BY99" s="84">
        <f ca="1">VLOOKUP($E99,ETL_Price!$B$5:$BA$187,Main!BY$51,0)</f>
        <v>2.9717000000000002</v>
      </c>
      <c r="BZ99" s="84">
        <f ca="1">VLOOKUP($E99,ETL_Price!$B$5:$BA$187,Main!BZ$51,0)</f>
        <v>2.0954999999999999</v>
      </c>
      <c r="CA99" s="84">
        <f ca="1">VLOOKUP($E99,ETL_Price!$B$5:$BA$187,Main!CA$51,0)</f>
        <v>2.1577999999999999</v>
      </c>
      <c r="CB99" s="84">
        <f ca="1">VLOOKUP($E99,ETL_Price!$B$5:$BA$187,Main!CB$51,0)</f>
        <v>6.3776000000000002</v>
      </c>
      <c r="CC99" s="84">
        <f ca="1">VLOOKUP($E99,ETL_Price!$B$5:$BA$187,Main!CC$51,0)</f>
        <v>110.26</v>
      </c>
    </row>
    <row r="100" spans="3:81">
      <c r="C100" s="84">
        <f>MATCH(E100,Cayman!$B$5:$B$187,0)-1</f>
        <v>65</v>
      </c>
      <c r="E100" s="115">
        <f>IF(ISNUMBER(Equities!$C52),Equities!B52,"")</f>
        <v>43256</v>
      </c>
      <c r="F100" s="128">
        <f ca="1">IF(ISNUMBER(OFFSET(INDIRECT($F$50),Main!$C100,1)),OFFSET(INDIRECT($F$50),Main!$C100,1)/100,"")</f>
        <v>0.18815899999999999</v>
      </c>
      <c r="G100" s="128">
        <f ca="1">IF(ISNUMBER(VLOOKUP(E100,Cayman!$G$6:$H$136,2,0)),VLOOKUP(E100,Cayman!$G$6:$H$136,2,0)/100,"")</f>
        <v>0.17430000000000001</v>
      </c>
      <c r="H100" s="116" t="str">
        <f>IF(ISNUMBER(VLOOKUP($E100,ETL_Price!$B$5:$CU$187,H$50,0)),VLOOKUP($E100,ETL_Price!$B$5:$CU$187,H$50,0)/100,"")</f>
        <v/>
      </c>
      <c r="I100" s="116" t="str">
        <f>IF(ISNUMBER(VLOOKUP($E100,ETL_Price!$B$5:$CU$187,I$50,0)),VLOOKUP($E100,ETL_Price!$B$5:$CU$187,I$50,0)/100,"")</f>
        <v/>
      </c>
      <c r="K100" s="84">
        <f ca="1">IF(ISNUMBER(CORREL(ETL_Rtn!$C51:$C110,ETL_Rtn!E51:E110)),CORREL(ETL_Rtn!$C51:$C110,ETL_Rtn!E51:E110),"")</f>
        <v>0.93828646501247093</v>
      </c>
      <c r="L100" s="84">
        <f ca="1">IF(ISNUMBER(CORREL(ETL_Rtn!$C51:$C110,ETL_Rtn!F51:F110)),CORREL(ETL_Rtn!$C51:$C110,ETL_Rtn!F51:F110),"")</f>
        <v>0.38879746036211521</v>
      </c>
      <c r="M100" s="84">
        <f ca="1">IF(ISNUMBER(CORREL(ETL_Rtn!$C51:$C110,ETL_Rtn!G51:G110)),CORREL(ETL_Rtn!$C51:$C110,ETL_Rtn!G51:G110),"")</f>
        <v>0.25056375979142997</v>
      </c>
      <c r="N100" s="84">
        <f ca="1">IF(ISNUMBER(CORREL(ETL_Rtn!$C51:$C110,ETL_Rtn!H51:H110)),CORREL(ETL_Rtn!$C51:$C110,ETL_Rtn!H51:H110),"")</f>
        <v>0.19676193900450026</v>
      </c>
      <c r="O100" s="84">
        <f ca="1">IF(ISNUMBER(CORREL(ETL_Rtn!$C51:$C110,ETL_Rtn!I51:I110)),CORREL(ETL_Rtn!$C51:$C110,ETL_Rtn!I51:I110),"")</f>
        <v>0.47459586126692094</v>
      </c>
      <c r="P100" s="84">
        <f ca="1">IF(ISNUMBER(CORREL(ETL_Rtn!$C51:$C110,ETL_Rtn!J51:J110)),CORREL(ETL_Rtn!$C51:$C110,ETL_Rtn!J51:J110),"")</f>
        <v>-1.7094246770112389E-3</v>
      </c>
      <c r="Q100" s="84">
        <f ca="1">IF(ISNUMBER(CORREL(ETL_Rtn!$C51:$C110,ETL_Rtn!K51:K110)),CORREL(ETL_Rtn!$C51:$C110,ETL_Rtn!K51:K110),"")</f>
        <v>0.43477073099898922</v>
      </c>
      <c r="R100" s="84">
        <f ca="1">IF(ISNUMBER(CORREL(ETL_Rtn!$C51:$C110,ETL_Rtn!L51:L110)),CORREL(ETL_Rtn!$C51:$C110,ETL_Rtn!L51:L110),"")</f>
        <v>0.22455199471212631</v>
      </c>
      <c r="S100" s="84">
        <f ca="1">IF(ISNUMBER(CORREL(ETL_Rtn!$C51:$C110,ETL_Rtn!M51:M110)),CORREL(ETL_Rtn!$C51:$C110,ETL_Rtn!M51:M110),"")</f>
        <v>0.42364134479918886</v>
      </c>
      <c r="T100" s="84">
        <f ca="1">IF(ISNUMBER(CORREL(ETL_Rtn!$C51:$C110,ETL_Rtn!N51:N110)),CORREL(ETL_Rtn!$C51:$C110,ETL_Rtn!N51:N110),"")</f>
        <v>0.12421772780658528</v>
      </c>
      <c r="U100" s="84">
        <f ca="1">IF(ISNUMBER(CORREL(ETL_Rtn!$C51:$C110,ETL_Rtn!O51:O110)),CORREL(ETL_Rtn!$C51:$C110,ETL_Rtn!O51:O110),"")</f>
        <v>0.40999460947849653</v>
      </c>
      <c r="V100" s="84">
        <f ca="1">IF(ISNUMBER(CORREL(ETL_Rtn!$C51:$C110,ETL_Rtn!P51:P110)),CORREL(ETL_Rtn!$C51:$C110,ETL_Rtn!P51:P110),"")</f>
        <v>-0.12598399163516844</v>
      </c>
      <c r="W100" s="84">
        <f ca="1">IF(ISNUMBER(CORREL(ETL_Rtn!$C51:$C110,ETL_Rtn!Q51:Q110)),CORREL(ETL_Rtn!$C51:$C110,ETL_Rtn!Q51:Q110),"")</f>
        <v>0.78861870685930824</v>
      </c>
      <c r="X100" s="84">
        <f ca="1">IF(ISNUMBER(CORREL(ETL_Rtn!$C51:$C110,ETL_Rtn!R51:R110)),CORREL(ETL_Rtn!$C51:$C110,ETL_Rtn!R51:R110),"")</f>
        <v>0.90873452127973575</v>
      </c>
      <c r="Y100" s="84">
        <f ca="1">IF(ISNUMBER(CORREL(ETL_Rtn!$C51:$C110,ETL_Rtn!S51:S110)),CORREL(ETL_Rtn!$C51:$C110,ETL_Rtn!S51:S110),"")</f>
        <v>0.9220134746652926</v>
      </c>
      <c r="Z100" s="84">
        <f ca="1">IF(ISNUMBER(CORREL(ETL_Rtn!$C51:$C110,ETL_Rtn!T51:T110)),CORREL(ETL_Rtn!$C51:$C110,ETL_Rtn!T51:T110),"")</f>
        <v>0.26706184025657026</v>
      </c>
      <c r="AA100" s="84">
        <f ca="1">IF(ISNUMBER(CORREL(ETL_Rtn!$C51:$C110,ETL_Rtn!U51:U110)),CORREL(ETL_Rtn!$C51:$C110,ETL_Rtn!U51:U110),"")</f>
        <v>-4.0072130765758732E-2</v>
      </c>
      <c r="AB100" s="84">
        <f ca="1">IF(ISNUMBER(CORREL(ETL_Rtn!$C51:$C110,ETL_Rtn!V51:V110)),CORREL(ETL_Rtn!$C51:$C110,ETL_Rtn!V51:V110),"")</f>
        <v>-0.29999015916413269</v>
      </c>
      <c r="AC100" s="84">
        <f ca="1">IF(ISNUMBER(CORREL(ETL_Rtn!$C51:$C110,ETL_Rtn!W51:W110)),CORREL(ETL_Rtn!$C51:$C110,ETL_Rtn!W51:W110),"")</f>
        <v>0.29053098733075039</v>
      </c>
      <c r="AD100" s="84">
        <f ca="1">IF(ISNUMBER(CORREL(ETL_Rtn!$C51:$C110,ETL_Rtn!X51:X110)),CORREL(ETL_Rtn!$C51:$C110,ETL_Rtn!X51:X110),"")</f>
        <v>0.19024842042461595</v>
      </c>
      <c r="AE100" s="84">
        <f ca="1">IF(ISNUMBER(CORREL(ETL_Rtn!$C51:$C110,ETL_Rtn!Y51:Y110)),CORREL(ETL_Rtn!$C51:$C110,ETL_Rtn!Y51:Y110),"")</f>
        <v>-0.12217306707532524</v>
      </c>
      <c r="AF100" s="84">
        <f ca="1">IF(ISNUMBER(CORREL(ETL_Rtn!$C51:$C110,ETL_Rtn!Z51:Z110)),CORREL(ETL_Rtn!$C51:$C110,ETL_Rtn!Z51:Z110),"")</f>
        <v>-0.32052420115517083</v>
      </c>
      <c r="AG100" s="84">
        <f ca="1">IF(ISNUMBER(CORREL(ETL_Rtn!$C51:$C110,ETL_Rtn!AA51:AA110)),CORREL(ETL_Rtn!$C51:$C110,ETL_Rtn!AA51:AA110),"")</f>
        <v>-0.19574006800095803</v>
      </c>
      <c r="AH100" s="84">
        <f ca="1">IF(ISNUMBER(CORREL(ETL_Rtn!$C51:$C110,ETL_Rtn!AB51:AB110)),CORREL(ETL_Rtn!$C51:$C110,ETL_Rtn!AB51:AB110),"")</f>
        <v>0.18139003668231174</v>
      </c>
      <c r="AI100" s="84">
        <f ca="1">IF(ISNUMBER(CORREL(ETL_Rtn!$C51:$C110,ETL_Rtn!AC51:AC110)),CORREL(ETL_Rtn!$C51:$C110,ETL_Rtn!AC51:AC110),"")</f>
        <v>0.14210244417135126</v>
      </c>
      <c r="AJ100" s="84">
        <f ca="1">IF(ISNUMBER(CORREL(ETL_Rtn!$C51:$C110,ETL_Rtn!AD51:AD110)),CORREL(ETL_Rtn!$C51:$C110,ETL_Rtn!AD51:AD110),"")</f>
        <v>-0.24915972654495033</v>
      </c>
      <c r="AK100" s="84">
        <f ca="1">IF(ISNUMBER(CORREL(ETL_Rtn!$C51:$C110,ETL_Rtn!AE51:AE110)),CORREL(ETL_Rtn!$C51:$C110,ETL_Rtn!AE51:AE110),"")</f>
        <v>-0.32629331913829018</v>
      </c>
      <c r="AL100" s="84">
        <f ca="1">IF(ISNUMBER(CORREL(ETL_Rtn!$C51:$C110,ETL_Rtn!AF51:AF110)),CORREL(ETL_Rtn!$C51:$C110,ETL_Rtn!AF51:AF110),"")</f>
        <v>4.7204040761560463E-2</v>
      </c>
      <c r="AM100" s="84">
        <f ca="1">IF(ISNUMBER(CORREL(ETL_Rtn!$C51:$C110,ETL_Rtn!AG51:AG110)),CORREL(ETL_Rtn!$C51:$C110,ETL_Rtn!AG51:AG110),"")</f>
        <v>8.2694591611199117E-2</v>
      </c>
      <c r="AN100" s="84">
        <f ca="1">IF(ISNUMBER(CORREL(ETL_Rtn!$C51:$C110,ETL_Rtn!AH51:AH110)),CORREL(ETL_Rtn!$C51:$C110,ETL_Rtn!AH51:AH110),"")</f>
        <v>6.2956750103150286E-2</v>
      </c>
      <c r="AO100" s="84">
        <f ca="1">IF(ISNUMBER(CORREL(ETL_Rtn!$C51:$C110,ETL_Rtn!AI51:AI110)),CORREL(ETL_Rtn!$C51:$C110,ETL_Rtn!AI51:AI110),"")</f>
        <v>0.15244996342109338</v>
      </c>
      <c r="AP100" s="84">
        <f ca="1">IF(ISNUMBER(CORREL(ETL_Rtn!$C51:$C110,ETL_Rtn!AJ51:AJ110)),CORREL(ETL_Rtn!$C51:$C110,ETL_Rtn!AJ51:AJ110),"")</f>
        <v>0.17463948843150046</v>
      </c>
      <c r="AQ100" s="84">
        <f ca="1">IF(ISNUMBER(CORREL(ETL_Rtn!$C51:$C110,ETL_Rtn!AK51:AK110)),CORREL(ETL_Rtn!$C51:$C110,ETL_Rtn!AK51:AK110),"")</f>
        <v>0.20966411087822515</v>
      </c>
      <c r="AR100" s="84">
        <f ca="1">IF(ISNUMBER(CORREL(ETL_Rtn!$C51:$C110,ETL_Rtn!AL51:AL110)),CORREL(ETL_Rtn!$C51:$C110,ETL_Rtn!AL51:AL110),"")</f>
        <v>-0.25653629739304279</v>
      </c>
      <c r="AS100" s="84">
        <f ca="1">IF(ISNUMBER(CORREL(ETL_Rtn!$C51:$C110,ETL_Rtn!AM51:AM110)),CORREL(ETL_Rtn!$C51:$C110,ETL_Rtn!AM51:AM110),"")</f>
        <v>0.26099831352363723</v>
      </c>
      <c r="AU100" s="84">
        <f ca="1">VLOOKUP($E100,ETL_Price!$B$5:$BA$187,Main!AU$51,0)</f>
        <v>95.82</v>
      </c>
      <c r="AV100" s="84">
        <f ca="1">VLOOKUP($E100,ETL_Price!$B$5:$BA$187,Main!AV$51,0)</f>
        <v>248.88730000000001</v>
      </c>
      <c r="AW100" s="84">
        <f ca="1">VLOOKUP($E100,ETL_Price!$B$5:$BA$187,Main!AW$51,0)</f>
        <v>228.37</v>
      </c>
      <c r="AX100" s="84">
        <f ca="1">VLOOKUP($E100,ETL_Price!$B$5:$BA$187,Main!AX$51,0)</f>
        <v>230.97040000000001</v>
      </c>
      <c r="AY100" s="84">
        <f ca="1">VLOOKUP($E100,ETL_Price!$B$5:$BA$187,Main!AY$51,0)</f>
        <v>120.9569</v>
      </c>
      <c r="AZ100" s="84">
        <f ca="1">VLOOKUP($E100,ETL_Price!$B$5:$BA$187,Main!AZ$51,0)</f>
        <v>215.80350000000001</v>
      </c>
      <c r="BA100" s="84">
        <f ca="1">VLOOKUP($E100,ETL_Price!$B$5:$BA$187,Main!BA$51,0)</f>
        <v>254.05</v>
      </c>
      <c r="BB100" s="84">
        <f ca="1">VLOOKUP($E100,ETL_Price!$B$5:$BA$187,Main!BB$51,0)</f>
        <v>206.72</v>
      </c>
      <c r="BC100" s="84">
        <f ca="1">VLOOKUP($E100,ETL_Price!$B$5:$BA$187,Main!BC$51,0)</f>
        <v>258.68</v>
      </c>
      <c r="BD100" s="84">
        <f ca="1">VLOOKUP($E100,ETL_Price!$B$5:$BA$187,Main!BD$51,0)</f>
        <v>64.22</v>
      </c>
      <c r="BE100" s="84">
        <f ca="1">VLOOKUP($E100,ETL_Price!$B$5:$BA$187,Main!BE$51,0)</f>
        <v>278.05</v>
      </c>
      <c r="BF100" s="84">
        <f ca="1">VLOOKUP($E100,ETL_Price!$B$5:$BA$187,Main!BF$51,0)</f>
        <v>121.52</v>
      </c>
      <c r="BG100" s="84">
        <f ca="1">VLOOKUP($E100,ETL_Price!$B$5:$BA$187,Main!BG$51,0)</f>
        <v>1459.35</v>
      </c>
      <c r="BH100" s="84">
        <f ca="1">VLOOKUP($E100,ETL_Price!$B$5:$BA$187,Main!BH$51,0)</f>
        <v>1843.7</v>
      </c>
      <c r="BI100" s="84">
        <f ca="1">VLOOKUP($E100,ETL_Price!$B$5:$BA$187,Main!BI$51,0)</f>
        <v>1713.32</v>
      </c>
      <c r="BJ100" s="84">
        <f ca="1">VLOOKUP($E100,ETL_Price!$B$5:$BA$187,Main!BJ$51,0)</f>
        <v>1056.03</v>
      </c>
      <c r="BK100" s="84">
        <f ca="1">VLOOKUP($E100,ETL_Price!$B$5:$BA$187,Main!BK$51,0)</f>
        <v>2402.2399999999998</v>
      </c>
      <c r="BL100" s="84">
        <f ca="1">VLOOKUP($E100,ETL_Price!$B$5:$BA$187,Main!BL$51,0)</f>
        <v>936.47</v>
      </c>
      <c r="BM100" s="84">
        <f ca="1">VLOOKUP($E100,ETL_Price!$B$5:$BA$187,Main!BM$51,0)</f>
        <v>712.48</v>
      </c>
      <c r="BN100" s="84">
        <f ca="1">VLOOKUP($E100,ETL_Price!$B$5:$BA$187,Main!BN$51,0)</f>
        <v>895.99</v>
      </c>
      <c r="BO100" s="84">
        <f ca="1">VLOOKUP($E100,ETL_Price!$B$5:$BA$187,Main!BO$51,0)</f>
        <v>953.4</v>
      </c>
      <c r="BP100" s="84">
        <f ca="1">VLOOKUP($E100,ETL_Price!$B$5:$BA$187,Main!BP$51,0)</f>
        <v>967.89</v>
      </c>
      <c r="BQ100" s="84">
        <f ca="1">VLOOKUP($E100,ETL_Price!$B$5:$BA$187,Main!BQ$51,0)</f>
        <v>1106.8599999999999</v>
      </c>
      <c r="BR100" s="84">
        <f ca="1">VLOOKUP($E100,ETL_Price!$B$5:$BA$187,Main!BR$51,0)</f>
        <v>1099.83</v>
      </c>
      <c r="BS100" s="84">
        <f ca="1">VLOOKUP($E100,ETL_Price!$B$5:$BA$187,Main!BS$51,0)</f>
        <v>932.74</v>
      </c>
      <c r="BT100" s="84">
        <f ca="1">VLOOKUP($E100,ETL_Price!$B$5:$BA$187,Main!BT$51,0)</f>
        <v>12.4</v>
      </c>
      <c r="BU100" s="84">
        <f ca="1">VLOOKUP($E100,ETL_Price!$B$5:$BA$187,Main!BU$51,0)</f>
        <v>17.79</v>
      </c>
      <c r="BV100" s="84">
        <f ca="1">VLOOKUP($E100,ETL_Price!$B$5:$BA$187,Main!BV$51,0)</f>
        <v>1297.5</v>
      </c>
      <c r="BW100" s="84">
        <f ca="1">VLOOKUP($E100,ETL_Price!$B$5:$BA$187,Main!BW$51,0)</f>
        <v>16.542999999999999</v>
      </c>
      <c r="BX100" s="84">
        <f ca="1">VLOOKUP($E100,ETL_Price!$B$5:$BA$187,Main!BX$51,0)</f>
        <v>65.52</v>
      </c>
      <c r="BY100" s="84">
        <f ca="1">VLOOKUP($E100,ETL_Price!$B$5:$BA$187,Main!BY$51,0)</f>
        <v>2.9276999999999997</v>
      </c>
      <c r="BZ100" s="84">
        <f ca="1">VLOOKUP($E100,ETL_Price!$B$5:$BA$187,Main!BZ$51,0)</f>
        <v>2.0806</v>
      </c>
      <c r="CA100" s="84">
        <f ca="1">VLOOKUP($E100,ETL_Price!$B$5:$BA$187,Main!CA$51,0)</f>
        <v>2.1364000000000001</v>
      </c>
      <c r="CB100" s="84">
        <f ca="1">VLOOKUP($E100,ETL_Price!$B$5:$BA$187,Main!CB$51,0)</f>
        <v>6.3967000000000001</v>
      </c>
      <c r="CC100" s="84">
        <f ca="1">VLOOKUP($E100,ETL_Price!$B$5:$BA$187,Main!CC$51,0)</f>
        <v>109.98</v>
      </c>
    </row>
    <row r="101" spans="3:81">
      <c r="C101" s="84">
        <f>MATCH(E101,Cayman!$B$5:$B$187,0)-1</f>
        <v>66</v>
      </c>
      <c r="E101" s="115">
        <f>IF(ISNUMBER(Equities!$C53),Equities!B53,"")</f>
        <v>43255</v>
      </c>
      <c r="F101" s="128">
        <f ca="1">IF(ISNUMBER(OFFSET(INDIRECT($F$50),Main!$C101,1)),OFFSET(INDIRECT($F$50),Main!$C101,1)/100,"")</f>
        <v>0.18815899999999999</v>
      </c>
      <c r="G101" s="128">
        <f ca="1">IF(ISNUMBER(VLOOKUP(E101,Cayman!$G$6:$H$136,2,0)),VLOOKUP(E101,Cayman!$G$6:$H$136,2,0)/100,"")</f>
        <v>0.17430000000000001</v>
      </c>
      <c r="H101" s="116" t="str">
        <f>IF(ISNUMBER(VLOOKUP($E101,ETL_Price!$B$5:$CU$187,H$50,0)),VLOOKUP($E101,ETL_Price!$B$5:$CU$187,H$50,0)/100,"")</f>
        <v/>
      </c>
      <c r="I101" s="116" t="str">
        <f>IF(ISNUMBER(VLOOKUP($E101,ETL_Price!$B$5:$CU$187,I$50,0)),VLOOKUP($E101,ETL_Price!$B$5:$CU$187,I$50,0)/100,"")</f>
        <v/>
      </c>
      <c r="K101" s="84">
        <f ca="1">IF(ISNUMBER(CORREL(ETL_Rtn!$C52:$C111,ETL_Rtn!E52:E111)),CORREL(ETL_Rtn!$C52:$C111,ETL_Rtn!E52:E111),"")</f>
        <v>0.93864947983525959</v>
      </c>
      <c r="L101" s="84">
        <f ca="1">IF(ISNUMBER(CORREL(ETL_Rtn!$C52:$C111,ETL_Rtn!F52:F111)),CORREL(ETL_Rtn!$C52:$C111,ETL_Rtn!F52:F111),"")</f>
        <v>0.39122115903428151</v>
      </c>
      <c r="M101" s="84">
        <f ca="1">IF(ISNUMBER(CORREL(ETL_Rtn!$C52:$C111,ETL_Rtn!G52:G111)),CORREL(ETL_Rtn!$C52:$C111,ETL_Rtn!G52:G111),"")</f>
        <v>0.25454701050673217</v>
      </c>
      <c r="N101" s="84">
        <f ca="1">IF(ISNUMBER(CORREL(ETL_Rtn!$C52:$C111,ETL_Rtn!H52:H111)),CORREL(ETL_Rtn!$C52:$C111,ETL_Rtn!H52:H111),"")</f>
        <v>0.21049090479009999</v>
      </c>
      <c r="O101" s="84">
        <f ca="1">IF(ISNUMBER(CORREL(ETL_Rtn!$C52:$C111,ETL_Rtn!I52:I111)),CORREL(ETL_Rtn!$C52:$C111,ETL_Rtn!I52:I111),"")</f>
        <v>0.49190288887626832</v>
      </c>
      <c r="P101" s="84">
        <f ca="1">IF(ISNUMBER(CORREL(ETL_Rtn!$C52:$C111,ETL_Rtn!J52:J111)),CORREL(ETL_Rtn!$C52:$C111,ETL_Rtn!J52:J111),"")</f>
        <v>6.7302360570317453E-3</v>
      </c>
      <c r="Q101" s="84">
        <f ca="1">IF(ISNUMBER(CORREL(ETL_Rtn!$C52:$C111,ETL_Rtn!K52:K111)),CORREL(ETL_Rtn!$C52:$C111,ETL_Rtn!K52:K111),"")</f>
        <v>0.4371882909153233</v>
      </c>
      <c r="R101" s="84">
        <f ca="1">IF(ISNUMBER(CORREL(ETL_Rtn!$C52:$C111,ETL_Rtn!L52:L111)),CORREL(ETL_Rtn!$C52:$C111,ETL_Rtn!L52:L111),"")</f>
        <v>0.23284718691836753</v>
      </c>
      <c r="S101" s="84">
        <f ca="1">IF(ISNUMBER(CORREL(ETL_Rtn!$C52:$C111,ETL_Rtn!M52:M111)),CORREL(ETL_Rtn!$C52:$C111,ETL_Rtn!M52:M111),"")</f>
        <v>0.42783824683660598</v>
      </c>
      <c r="T101" s="84">
        <f ca="1">IF(ISNUMBER(CORREL(ETL_Rtn!$C52:$C111,ETL_Rtn!N52:N111)),CORREL(ETL_Rtn!$C52:$C111,ETL_Rtn!N52:N111),"")</f>
        <v>0.12443967754257865</v>
      </c>
      <c r="U101" s="84">
        <f ca="1">IF(ISNUMBER(CORREL(ETL_Rtn!$C52:$C111,ETL_Rtn!O52:O111)),CORREL(ETL_Rtn!$C52:$C111,ETL_Rtn!O52:O111),"")</f>
        <v>0.40959131864214826</v>
      </c>
      <c r="V101" s="84">
        <f ca="1">IF(ISNUMBER(CORREL(ETL_Rtn!$C52:$C111,ETL_Rtn!P52:P111)),CORREL(ETL_Rtn!$C52:$C111,ETL_Rtn!P52:P111),"")</f>
        <v>-0.11565291371950566</v>
      </c>
      <c r="W101" s="84">
        <f ca="1">IF(ISNUMBER(CORREL(ETL_Rtn!$C52:$C111,ETL_Rtn!Q52:Q111)),CORREL(ETL_Rtn!$C52:$C111,ETL_Rtn!Q52:Q111),"")</f>
        <v>0.79285027097690131</v>
      </c>
      <c r="X101" s="84">
        <f ca="1">IF(ISNUMBER(CORREL(ETL_Rtn!$C52:$C111,ETL_Rtn!R52:R111)),CORREL(ETL_Rtn!$C52:$C111,ETL_Rtn!R52:R111),"")</f>
        <v>0.9148376413267858</v>
      </c>
      <c r="Y101" s="84">
        <f ca="1">IF(ISNUMBER(CORREL(ETL_Rtn!$C52:$C111,ETL_Rtn!S52:S111)),CORREL(ETL_Rtn!$C52:$C111,ETL_Rtn!S52:S111),"")</f>
        <v>0.92201081884324254</v>
      </c>
      <c r="Z101" s="84">
        <f ca="1">IF(ISNUMBER(CORREL(ETL_Rtn!$C52:$C111,ETL_Rtn!T52:T111)),CORREL(ETL_Rtn!$C52:$C111,ETL_Rtn!T52:T111),"")</f>
        <v>0.26164624627570704</v>
      </c>
      <c r="AA101" s="84">
        <f ca="1">IF(ISNUMBER(CORREL(ETL_Rtn!$C52:$C111,ETL_Rtn!U52:U111)),CORREL(ETL_Rtn!$C52:$C111,ETL_Rtn!U52:U111),"")</f>
        <v>-5.4216801799060951E-2</v>
      </c>
      <c r="AB101" s="84">
        <f ca="1">IF(ISNUMBER(CORREL(ETL_Rtn!$C52:$C111,ETL_Rtn!V52:V111)),CORREL(ETL_Rtn!$C52:$C111,ETL_Rtn!V52:V111),"")</f>
        <v>-0.29870474687692933</v>
      </c>
      <c r="AC101" s="84">
        <f ca="1">IF(ISNUMBER(CORREL(ETL_Rtn!$C52:$C111,ETL_Rtn!W52:W111)),CORREL(ETL_Rtn!$C52:$C111,ETL_Rtn!W52:W111),"")</f>
        <v>0.30886071940329557</v>
      </c>
      <c r="AD101" s="84">
        <f ca="1">IF(ISNUMBER(CORREL(ETL_Rtn!$C52:$C111,ETL_Rtn!X52:X111)),CORREL(ETL_Rtn!$C52:$C111,ETL_Rtn!X52:X111),"")</f>
        <v>0.18376927627384179</v>
      </c>
      <c r="AE101" s="84">
        <f ca="1">IF(ISNUMBER(CORREL(ETL_Rtn!$C52:$C111,ETL_Rtn!Y52:Y111)),CORREL(ETL_Rtn!$C52:$C111,ETL_Rtn!Y52:Y111),"")</f>
        <v>-0.10792382539083928</v>
      </c>
      <c r="AF101" s="84">
        <f ca="1">IF(ISNUMBER(CORREL(ETL_Rtn!$C52:$C111,ETL_Rtn!Z52:Z111)),CORREL(ETL_Rtn!$C52:$C111,ETL_Rtn!Z52:Z111),"")</f>
        <v>-0.31749720010043297</v>
      </c>
      <c r="AG101" s="84">
        <f ca="1">IF(ISNUMBER(CORREL(ETL_Rtn!$C52:$C111,ETL_Rtn!AA52:AA111)),CORREL(ETL_Rtn!$C52:$C111,ETL_Rtn!AA52:AA111),"")</f>
        <v>-0.20501336630234213</v>
      </c>
      <c r="AH101" s="84">
        <f ca="1">IF(ISNUMBER(CORREL(ETL_Rtn!$C52:$C111,ETL_Rtn!AB52:AB111)),CORREL(ETL_Rtn!$C52:$C111,ETL_Rtn!AB52:AB111),"")</f>
        <v>0.17999538252860381</v>
      </c>
      <c r="AI101" s="84">
        <f ca="1">IF(ISNUMBER(CORREL(ETL_Rtn!$C52:$C111,ETL_Rtn!AC52:AC111)),CORREL(ETL_Rtn!$C52:$C111,ETL_Rtn!AC52:AC111),"")</f>
        <v>0.13945950399613449</v>
      </c>
      <c r="AJ101" s="84">
        <f ca="1">IF(ISNUMBER(CORREL(ETL_Rtn!$C52:$C111,ETL_Rtn!AD52:AD111)),CORREL(ETL_Rtn!$C52:$C111,ETL_Rtn!AD52:AD111),"")</f>
        <v>-0.24980602735825</v>
      </c>
      <c r="AK101" s="84">
        <f ca="1">IF(ISNUMBER(CORREL(ETL_Rtn!$C52:$C111,ETL_Rtn!AE52:AE111)),CORREL(ETL_Rtn!$C52:$C111,ETL_Rtn!AE52:AE111),"")</f>
        <v>-0.34019617903963384</v>
      </c>
      <c r="AL101" s="84">
        <f ca="1">IF(ISNUMBER(CORREL(ETL_Rtn!$C52:$C111,ETL_Rtn!AF52:AF111)),CORREL(ETL_Rtn!$C52:$C111,ETL_Rtn!AF52:AF111),"")</f>
        <v>3.2279254638675155E-2</v>
      </c>
      <c r="AM101" s="84">
        <f ca="1">IF(ISNUMBER(CORREL(ETL_Rtn!$C52:$C111,ETL_Rtn!AG52:AG111)),CORREL(ETL_Rtn!$C52:$C111,ETL_Rtn!AG52:AG111),"")</f>
        <v>7.0179054746567923E-2</v>
      </c>
      <c r="AN101" s="84">
        <f ca="1">IF(ISNUMBER(CORREL(ETL_Rtn!$C52:$C111,ETL_Rtn!AH52:AH111)),CORREL(ETL_Rtn!$C52:$C111,ETL_Rtn!AH52:AH111),"")</f>
        <v>6.194348008264252E-2</v>
      </c>
      <c r="AO101" s="84">
        <f ca="1">IF(ISNUMBER(CORREL(ETL_Rtn!$C52:$C111,ETL_Rtn!AI52:AI111)),CORREL(ETL_Rtn!$C52:$C111,ETL_Rtn!AI52:AI111),"")</f>
        <v>0.1646749155512397</v>
      </c>
      <c r="AP101" s="84">
        <f ca="1">IF(ISNUMBER(CORREL(ETL_Rtn!$C52:$C111,ETL_Rtn!AJ52:AJ111)),CORREL(ETL_Rtn!$C52:$C111,ETL_Rtn!AJ52:AJ111),"")</f>
        <v>0.18148552113388625</v>
      </c>
      <c r="AQ101" s="84">
        <f ca="1">IF(ISNUMBER(CORREL(ETL_Rtn!$C52:$C111,ETL_Rtn!AK52:AK111)),CORREL(ETL_Rtn!$C52:$C111,ETL_Rtn!AK52:AK111),"")</f>
        <v>0.2166259073903761</v>
      </c>
      <c r="AR101" s="84">
        <f ca="1">IF(ISNUMBER(CORREL(ETL_Rtn!$C52:$C111,ETL_Rtn!AL52:AL111)),CORREL(ETL_Rtn!$C52:$C111,ETL_Rtn!AL52:AL111),"")</f>
        <v>-0.25107904988652113</v>
      </c>
      <c r="AS101" s="84">
        <f ca="1">IF(ISNUMBER(CORREL(ETL_Rtn!$C52:$C111,ETL_Rtn!AM52:AM111)),CORREL(ETL_Rtn!$C52:$C111,ETL_Rtn!AM52:AM111),"")</f>
        <v>0.25727840548245162</v>
      </c>
      <c r="AU101" s="84">
        <f ca="1">VLOOKUP($E101,ETL_Price!$B$5:$BA$187,Main!AU$51,0)</f>
        <v>95.37</v>
      </c>
      <c r="AV101" s="84">
        <f ca="1">VLOOKUP($E101,ETL_Price!$B$5:$BA$187,Main!AV$51,0)</f>
        <v>247.60659999999999</v>
      </c>
      <c r="AW101" s="84">
        <f ca="1">VLOOKUP($E101,ETL_Price!$B$5:$BA$187,Main!AW$51,0)</f>
        <v>229.0335</v>
      </c>
      <c r="AX101" s="84">
        <f ca="1">VLOOKUP($E101,ETL_Price!$B$5:$BA$187,Main!AX$51,0)</f>
        <v>232.24860000000001</v>
      </c>
      <c r="AY101" s="84">
        <f ca="1">VLOOKUP($E101,ETL_Price!$B$5:$BA$187,Main!AY$51,0)</f>
        <v>121.8407</v>
      </c>
      <c r="AZ101" s="84">
        <f ca="1">VLOOKUP($E101,ETL_Price!$B$5:$BA$187,Main!AZ$51,0)</f>
        <v>216.69839999999999</v>
      </c>
      <c r="BA101" s="84">
        <f ca="1">VLOOKUP($E101,ETL_Price!$B$5:$BA$187,Main!BA$51,0)</f>
        <v>253.37</v>
      </c>
      <c r="BB101" s="84">
        <f ca="1">VLOOKUP($E101,ETL_Price!$B$5:$BA$187,Main!BB$51,0)</f>
        <v>207.52</v>
      </c>
      <c r="BC101" s="84">
        <f ca="1">VLOOKUP($E101,ETL_Price!$B$5:$BA$187,Main!BC$51,0)</f>
        <v>258.76</v>
      </c>
      <c r="BD101" s="84">
        <f ca="1">VLOOKUP($E101,ETL_Price!$B$5:$BA$187,Main!BD$51,0)</f>
        <v>64.150000000000006</v>
      </c>
      <c r="BE101" s="84">
        <f ca="1">VLOOKUP($E101,ETL_Price!$B$5:$BA$187,Main!BE$51,0)</f>
        <v>277.31</v>
      </c>
      <c r="BF101" s="84">
        <f ca="1">VLOOKUP($E101,ETL_Price!$B$5:$BA$187,Main!BF$51,0)</f>
        <v>122.49</v>
      </c>
      <c r="BG101" s="84">
        <f ca="1">VLOOKUP($E101,ETL_Price!$B$5:$BA$187,Main!BG$51,0)</f>
        <v>1459.79</v>
      </c>
      <c r="BH101" s="84">
        <f ca="1">VLOOKUP($E101,ETL_Price!$B$5:$BA$187,Main!BH$51,0)</f>
        <v>1844.07</v>
      </c>
      <c r="BI101" s="84">
        <f ca="1">VLOOKUP($E101,ETL_Price!$B$5:$BA$187,Main!BI$51,0)</f>
        <v>1704.8</v>
      </c>
      <c r="BJ101" s="84">
        <f ca="1">VLOOKUP($E101,ETL_Price!$B$5:$BA$187,Main!BJ$51,0)</f>
        <v>1054.78</v>
      </c>
      <c r="BK101" s="84">
        <f ca="1">VLOOKUP($E101,ETL_Price!$B$5:$BA$187,Main!BK$51,0)</f>
        <v>2402.34</v>
      </c>
      <c r="BL101" s="84">
        <f ca="1">VLOOKUP($E101,ETL_Price!$B$5:$BA$187,Main!BL$51,0)</f>
        <v>936.34</v>
      </c>
      <c r="BM101" s="84">
        <f ca="1">VLOOKUP($E101,ETL_Price!$B$5:$BA$187,Main!BM$51,0)</f>
        <v>713.72</v>
      </c>
      <c r="BN101" s="84">
        <f ca="1">VLOOKUP($E101,ETL_Price!$B$5:$BA$187,Main!BN$51,0)</f>
        <v>894.45</v>
      </c>
      <c r="BO101" s="84">
        <f ca="1">VLOOKUP($E101,ETL_Price!$B$5:$BA$187,Main!BO$51,0)</f>
        <v>954.75</v>
      </c>
      <c r="BP101" s="84">
        <f ca="1">VLOOKUP($E101,ETL_Price!$B$5:$BA$187,Main!BP$51,0)</f>
        <v>968.23</v>
      </c>
      <c r="BQ101" s="84">
        <f ca="1">VLOOKUP($E101,ETL_Price!$B$5:$BA$187,Main!BQ$51,0)</f>
        <v>1107.04</v>
      </c>
      <c r="BR101" s="84">
        <f ca="1">VLOOKUP($E101,ETL_Price!$B$5:$BA$187,Main!BR$51,0)</f>
        <v>1098.4100000000001</v>
      </c>
      <c r="BS101" s="84">
        <f ca="1">VLOOKUP($E101,ETL_Price!$B$5:$BA$187,Main!BS$51,0)</f>
        <v>932.66</v>
      </c>
      <c r="BT101" s="84">
        <f ca="1">VLOOKUP($E101,ETL_Price!$B$5:$BA$187,Main!BT$51,0)</f>
        <v>12.74</v>
      </c>
      <c r="BU101" s="84">
        <f ca="1">VLOOKUP($E101,ETL_Price!$B$5:$BA$187,Main!BU$51,0)</f>
        <v>17.22</v>
      </c>
      <c r="BV101" s="84">
        <f ca="1">VLOOKUP($E101,ETL_Price!$B$5:$BA$187,Main!BV$51,0)</f>
        <v>1293.0999999999999</v>
      </c>
      <c r="BW101" s="84">
        <f ca="1">VLOOKUP($E101,ETL_Price!$B$5:$BA$187,Main!BW$51,0)</f>
        <v>16.431000000000001</v>
      </c>
      <c r="BX101" s="84">
        <f ca="1">VLOOKUP($E101,ETL_Price!$B$5:$BA$187,Main!BX$51,0)</f>
        <v>64.75</v>
      </c>
      <c r="BY101" s="84">
        <f ca="1">VLOOKUP($E101,ETL_Price!$B$5:$BA$187,Main!BY$51,0)</f>
        <v>2.9424000000000001</v>
      </c>
      <c r="BZ101" s="84">
        <f ca="1">VLOOKUP($E101,ETL_Price!$B$5:$BA$187,Main!BZ$51,0)</f>
        <v>2.0891000000000002</v>
      </c>
      <c r="CA101" s="84">
        <f ca="1">VLOOKUP($E101,ETL_Price!$B$5:$BA$187,Main!CA$51,0)</f>
        <v>2.1353</v>
      </c>
      <c r="CB101" s="84">
        <f ca="1">VLOOKUP($E101,ETL_Price!$B$5:$BA$187,Main!CB$51,0)</f>
        <v>6.4055</v>
      </c>
      <c r="CC101" s="84">
        <f ca="1">VLOOKUP($E101,ETL_Price!$B$5:$BA$187,Main!CC$51,0)</f>
        <v>109.96</v>
      </c>
    </row>
    <row r="102" spans="3:81">
      <c r="C102" s="84">
        <f>MATCH(E102,Cayman!$B$5:$B$187,0)-1</f>
        <v>69</v>
      </c>
      <c r="E102" s="115">
        <f>IF(ISNUMBER(Equities!$C54),Equities!B54,"")</f>
        <v>43252</v>
      </c>
      <c r="F102" s="128">
        <f ca="1">IF(ISNUMBER(OFFSET(INDIRECT($F$50),Main!$C102,1)),OFFSET(INDIRECT($F$50),Main!$C102,1)/100,"")</f>
        <v>0.18815899999999999</v>
      </c>
      <c r="G102" s="128">
        <f ca="1">IF(ISNUMBER(VLOOKUP(E102,Cayman!$G$6:$H$136,2,0)),VLOOKUP(E102,Cayman!$G$6:$H$136,2,0)/100,"")</f>
        <v>0.17309999999999998</v>
      </c>
      <c r="H102" s="116" t="str">
        <f>IF(ISNUMBER(VLOOKUP($E102,ETL_Price!$B$5:$CU$187,H$50,0)),VLOOKUP($E102,ETL_Price!$B$5:$CU$187,H$50,0)/100,"")</f>
        <v/>
      </c>
      <c r="I102" s="116" t="str">
        <f>IF(ISNUMBER(VLOOKUP($E102,ETL_Price!$B$5:$CU$187,I$50,0)),VLOOKUP($E102,ETL_Price!$B$5:$CU$187,I$50,0)/100,"")</f>
        <v/>
      </c>
      <c r="K102" s="84">
        <f ca="1">IF(ISNUMBER(CORREL(ETL_Rtn!$C53:$C112,ETL_Rtn!E53:E112)),CORREL(ETL_Rtn!$C53:$C112,ETL_Rtn!E53:E112),"")</f>
        <v>0.93685502204100879</v>
      </c>
      <c r="L102" s="84">
        <f ca="1">IF(ISNUMBER(CORREL(ETL_Rtn!$C53:$C112,ETL_Rtn!F53:F112)),CORREL(ETL_Rtn!$C53:$C112,ETL_Rtn!F53:F112),"")</f>
        <v>0.38509978387853816</v>
      </c>
      <c r="M102" s="84">
        <f ca="1">IF(ISNUMBER(CORREL(ETL_Rtn!$C53:$C112,ETL_Rtn!G53:G112)),CORREL(ETL_Rtn!$C53:$C112,ETL_Rtn!G53:G112),"")</f>
        <v>0.24279459348757224</v>
      </c>
      <c r="N102" s="84">
        <f ca="1">IF(ISNUMBER(CORREL(ETL_Rtn!$C53:$C112,ETL_Rtn!H53:H112)),CORREL(ETL_Rtn!$C53:$C112,ETL_Rtn!H53:H112),"")</f>
        <v>0.23304173189760438</v>
      </c>
      <c r="O102" s="84">
        <f ca="1">IF(ISNUMBER(CORREL(ETL_Rtn!$C53:$C112,ETL_Rtn!I53:I112)),CORREL(ETL_Rtn!$C53:$C112,ETL_Rtn!I53:I112),"")</f>
        <v>0.48004339060609774</v>
      </c>
      <c r="P102" s="84">
        <f ca="1">IF(ISNUMBER(CORREL(ETL_Rtn!$C53:$C112,ETL_Rtn!J53:J112)),CORREL(ETL_Rtn!$C53:$C112,ETL_Rtn!J53:J112),"")</f>
        <v>-3.4557088754878236E-2</v>
      </c>
      <c r="Q102" s="84">
        <f ca="1">IF(ISNUMBER(CORREL(ETL_Rtn!$C53:$C112,ETL_Rtn!K53:K112)),CORREL(ETL_Rtn!$C53:$C112,ETL_Rtn!K53:K112),"")</f>
        <v>0.41975907430021242</v>
      </c>
      <c r="R102" s="84">
        <f ca="1">IF(ISNUMBER(CORREL(ETL_Rtn!$C53:$C112,ETL_Rtn!L53:L112)),CORREL(ETL_Rtn!$C53:$C112,ETL_Rtn!L53:L112),"")</f>
        <v>0.20199758211469282</v>
      </c>
      <c r="S102" s="84">
        <f ca="1">IF(ISNUMBER(CORREL(ETL_Rtn!$C53:$C112,ETL_Rtn!M53:M112)),CORREL(ETL_Rtn!$C53:$C112,ETL_Rtn!M53:M112),"")</f>
        <v>0.41396465981124042</v>
      </c>
      <c r="T102" s="84">
        <f ca="1">IF(ISNUMBER(CORREL(ETL_Rtn!$C53:$C112,ETL_Rtn!N53:N112)),CORREL(ETL_Rtn!$C53:$C112,ETL_Rtn!N53:N112),"")</f>
        <v>0.10676893014901979</v>
      </c>
      <c r="U102" s="84">
        <f ca="1">IF(ISNUMBER(CORREL(ETL_Rtn!$C53:$C112,ETL_Rtn!O53:O112)),CORREL(ETL_Rtn!$C53:$C112,ETL_Rtn!O53:O112),"")</f>
        <v>0.40208625712849089</v>
      </c>
      <c r="V102" s="84">
        <f ca="1">IF(ISNUMBER(CORREL(ETL_Rtn!$C53:$C112,ETL_Rtn!P53:P112)),CORREL(ETL_Rtn!$C53:$C112,ETL_Rtn!P53:P112),"")</f>
        <v>-9.0951783258476679E-2</v>
      </c>
      <c r="W102" s="84">
        <f ca="1">IF(ISNUMBER(CORREL(ETL_Rtn!$C53:$C112,ETL_Rtn!Q53:Q112)),CORREL(ETL_Rtn!$C53:$C112,ETL_Rtn!Q53:Q112),"")</f>
        <v>0.82088230558313091</v>
      </c>
      <c r="X102" s="84">
        <f ca="1">IF(ISNUMBER(CORREL(ETL_Rtn!$C53:$C112,ETL_Rtn!R53:R112)),CORREL(ETL_Rtn!$C53:$C112,ETL_Rtn!R53:R112),"")</f>
        <v>0.91079203232514072</v>
      </c>
      <c r="Y102" s="84">
        <f ca="1">IF(ISNUMBER(CORREL(ETL_Rtn!$C53:$C112,ETL_Rtn!S53:S112)),CORREL(ETL_Rtn!$C53:$C112,ETL_Rtn!S53:S112),"")</f>
        <v>0.9196799567201468</v>
      </c>
      <c r="Z102" s="84">
        <f ca="1">IF(ISNUMBER(CORREL(ETL_Rtn!$C53:$C112,ETL_Rtn!T53:T112)),CORREL(ETL_Rtn!$C53:$C112,ETL_Rtn!T53:T112),"")</f>
        <v>0.24189801301438746</v>
      </c>
      <c r="AA102" s="84">
        <f ca="1">IF(ISNUMBER(CORREL(ETL_Rtn!$C53:$C112,ETL_Rtn!U53:U112)),CORREL(ETL_Rtn!$C53:$C112,ETL_Rtn!U53:U112),"")</f>
        <v>-4.2413081450162586E-2</v>
      </c>
      <c r="AB102" s="84">
        <f ca="1">IF(ISNUMBER(CORREL(ETL_Rtn!$C53:$C112,ETL_Rtn!V53:V112)),CORREL(ETL_Rtn!$C53:$C112,ETL_Rtn!V53:V112),"")</f>
        <v>-0.31601915712163131</v>
      </c>
      <c r="AC102" s="84">
        <f ca="1">IF(ISNUMBER(CORREL(ETL_Rtn!$C53:$C112,ETL_Rtn!W53:W112)),CORREL(ETL_Rtn!$C53:$C112,ETL_Rtn!W53:W112),"")</f>
        <v>0.31737026262120166</v>
      </c>
      <c r="AD102" s="84">
        <f ca="1">IF(ISNUMBER(CORREL(ETL_Rtn!$C53:$C112,ETL_Rtn!X53:X112)),CORREL(ETL_Rtn!$C53:$C112,ETL_Rtn!X53:X112),"")</f>
        <v>0.21216851144636317</v>
      </c>
      <c r="AE102" s="84">
        <f ca="1">IF(ISNUMBER(CORREL(ETL_Rtn!$C53:$C112,ETL_Rtn!Y53:Y112)),CORREL(ETL_Rtn!$C53:$C112,ETL_Rtn!Y53:Y112),"")</f>
        <v>-9.8305326459855458E-2</v>
      </c>
      <c r="AF102" s="84">
        <f ca="1">IF(ISNUMBER(CORREL(ETL_Rtn!$C53:$C112,ETL_Rtn!Z53:Z112)),CORREL(ETL_Rtn!$C53:$C112,ETL_Rtn!Z53:Z112),"")</f>
        <v>-0.25511900372775076</v>
      </c>
      <c r="AG102" s="84">
        <f ca="1">IF(ISNUMBER(CORREL(ETL_Rtn!$C53:$C112,ETL_Rtn!AA53:AA112)),CORREL(ETL_Rtn!$C53:$C112,ETL_Rtn!AA53:AA112),"")</f>
        <v>-0.2645677496206002</v>
      </c>
      <c r="AH102" s="84">
        <f ca="1">IF(ISNUMBER(CORREL(ETL_Rtn!$C53:$C112,ETL_Rtn!AB53:AB112)),CORREL(ETL_Rtn!$C53:$C112,ETL_Rtn!AB53:AB112),"")</f>
        <v>0.2020827412921774</v>
      </c>
      <c r="AI102" s="84">
        <f ca="1">IF(ISNUMBER(CORREL(ETL_Rtn!$C53:$C112,ETL_Rtn!AC53:AC112)),CORREL(ETL_Rtn!$C53:$C112,ETL_Rtn!AC53:AC112),"")</f>
        <v>0.18307767269359623</v>
      </c>
      <c r="AJ102" s="84">
        <f ca="1">IF(ISNUMBER(CORREL(ETL_Rtn!$C53:$C112,ETL_Rtn!AD53:AD112)),CORREL(ETL_Rtn!$C53:$C112,ETL_Rtn!AD53:AD112),"")</f>
        <v>-0.21424720481965301</v>
      </c>
      <c r="AK102" s="84">
        <f ca="1">IF(ISNUMBER(CORREL(ETL_Rtn!$C53:$C112,ETL_Rtn!AE53:AE112)),CORREL(ETL_Rtn!$C53:$C112,ETL_Rtn!AE53:AE112),"")</f>
        <v>-0.33757340347812931</v>
      </c>
      <c r="AL102" s="84">
        <f ca="1">IF(ISNUMBER(CORREL(ETL_Rtn!$C53:$C112,ETL_Rtn!AF53:AF112)),CORREL(ETL_Rtn!$C53:$C112,ETL_Rtn!AF53:AF112),"")</f>
        <v>3.0002800404495884E-2</v>
      </c>
      <c r="AM102" s="84">
        <f ca="1">IF(ISNUMBER(CORREL(ETL_Rtn!$C53:$C112,ETL_Rtn!AG53:AG112)),CORREL(ETL_Rtn!$C53:$C112,ETL_Rtn!AG53:AG112),"")</f>
        <v>6.3193970071363473E-2</v>
      </c>
      <c r="AN102" s="84">
        <f ca="1">IF(ISNUMBER(CORREL(ETL_Rtn!$C53:$C112,ETL_Rtn!AH53:AH112)),CORREL(ETL_Rtn!$C53:$C112,ETL_Rtn!AH53:AH112),"")</f>
        <v>7.9275026219929157E-2</v>
      </c>
      <c r="AO102" s="84">
        <f ca="1">IF(ISNUMBER(CORREL(ETL_Rtn!$C53:$C112,ETL_Rtn!AI53:AI112)),CORREL(ETL_Rtn!$C53:$C112,ETL_Rtn!AI53:AI112),"")</f>
        <v>0.12071157010871203</v>
      </c>
      <c r="AP102" s="84">
        <f ca="1">IF(ISNUMBER(CORREL(ETL_Rtn!$C53:$C112,ETL_Rtn!AJ53:AJ112)),CORREL(ETL_Rtn!$C53:$C112,ETL_Rtn!AJ53:AJ112),"")</f>
        <v>0.13563212808073935</v>
      </c>
      <c r="AQ102" s="84">
        <f ca="1">IF(ISNUMBER(CORREL(ETL_Rtn!$C53:$C112,ETL_Rtn!AK53:AK112)),CORREL(ETL_Rtn!$C53:$C112,ETL_Rtn!AK53:AK112),"")</f>
        <v>0.14680790626879331</v>
      </c>
      <c r="AR102" s="84">
        <f ca="1">IF(ISNUMBER(CORREL(ETL_Rtn!$C53:$C112,ETL_Rtn!AL53:AL112)),CORREL(ETL_Rtn!$C53:$C112,ETL_Rtn!AL53:AL112),"")</f>
        <v>-0.24850811707513548</v>
      </c>
      <c r="AS102" s="84">
        <f ca="1">IF(ISNUMBER(CORREL(ETL_Rtn!$C53:$C112,ETL_Rtn!AM53:AM112)),CORREL(ETL_Rtn!$C53:$C112,ETL_Rtn!AM53:AM112),"")</f>
        <v>0.25253303901406199</v>
      </c>
      <c r="AU102" s="84">
        <f ca="1">VLOOKUP($E102,ETL_Price!$B$5:$BA$187,Main!AU$51,0)</f>
        <v>93.36</v>
      </c>
      <c r="AV102" s="84">
        <f ca="1">VLOOKUP($E102,ETL_Price!$B$5:$BA$187,Main!AV$51,0)</f>
        <v>245.6728</v>
      </c>
      <c r="AW102" s="84">
        <f ca="1">VLOOKUP($E102,ETL_Price!$B$5:$BA$187,Main!AW$51,0)</f>
        <v>228.2878</v>
      </c>
      <c r="AX102" s="84">
        <f ca="1">VLOOKUP($E102,ETL_Price!$B$5:$BA$187,Main!AX$51,0)</f>
        <v>233.5429</v>
      </c>
      <c r="AY102" s="84">
        <f ca="1">VLOOKUP($E102,ETL_Price!$B$5:$BA$187,Main!AY$51,0)</f>
        <v>121.01130000000001</v>
      </c>
      <c r="AZ102" s="84">
        <f ca="1">VLOOKUP($E102,ETL_Price!$B$5:$BA$187,Main!AZ$51,0)</f>
        <v>214.8597</v>
      </c>
      <c r="BA102" s="84">
        <f ca="1">VLOOKUP($E102,ETL_Price!$B$5:$BA$187,Main!BA$51,0)</f>
        <v>250.46</v>
      </c>
      <c r="BB102" s="84">
        <f ca="1">VLOOKUP($E102,ETL_Price!$B$5:$BA$187,Main!BB$51,0)</f>
        <v>205.23</v>
      </c>
      <c r="BC102" s="84">
        <f ca="1">VLOOKUP($E102,ETL_Price!$B$5:$BA$187,Main!BC$51,0)</f>
        <v>258.04000000000002</v>
      </c>
      <c r="BD102" s="84">
        <f ca="1">VLOOKUP($E102,ETL_Price!$B$5:$BA$187,Main!BD$51,0)</f>
        <v>63.76</v>
      </c>
      <c r="BE102" s="84">
        <f ca="1">VLOOKUP($E102,ETL_Price!$B$5:$BA$187,Main!BE$51,0)</f>
        <v>275.39</v>
      </c>
      <c r="BF102" s="84">
        <f ca="1">VLOOKUP($E102,ETL_Price!$B$5:$BA$187,Main!BF$51,0)</f>
        <v>122.4</v>
      </c>
      <c r="BG102" s="84">
        <f ca="1">VLOOKUP($E102,ETL_Price!$B$5:$BA$187,Main!BG$51,0)</f>
        <v>1459.01</v>
      </c>
      <c r="BH102" s="84">
        <f ca="1">VLOOKUP($E102,ETL_Price!$B$5:$BA$187,Main!BH$51,0)</f>
        <v>1809.91</v>
      </c>
      <c r="BI102" s="84">
        <f ca="1">VLOOKUP($E102,ETL_Price!$B$5:$BA$187,Main!BI$51,0)</f>
        <v>1668.62</v>
      </c>
      <c r="BJ102" s="84">
        <f ca="1">VLOOKUP($E102,ETL_Price!$B$5:$BA$187,Main!BJ$51,0)</f>
        <v>1055.29</v>
      </c>
      <c r="BK102" s="84">
        <f ca="1">VLOOKUP($E102,ETL_Price!$B$5:$BA$187,Main!BK$51,0)</f>
        <v>2404.0300000000002</v>
      </c>
      <c r="BL102" s="84">
        <f ca="1">VLOOKUP($E102,ETL_Price!$B$5:$BA$187,Main!BL$51,0)</f>
        <v>935.26</v>
      </c>
      <c r="BM102" s="84">
        <f ca="1">VLOOKUP($E102,ETL_Price!$B$5:$BA$187,Main!BM$51,0)</f>
        <v>714.2</v>
      </c>
      <c r="BN102" s="84">
        <f ca="1">VLOOKUP($E102,ETL_Price!$B$5:$BA$187,Main!BN$51,0)</f>
        <v>894.66</v>
      </c>
      <c r="BO102" s="84">
        <f ca="1">VLOOKUP($E102,ETL_Price!$B$5:$BA$187,Main!BO$51,0)</f>
        <v>953.57</v>
      </c>
      <c r="BP102" s="84">
        <f ca="1">VLOOKUP($E102,ETL_Price!$B$5:$BA$187,Main!BP$51,0)</f>
        <v>969.48</v>
      </c>
      <c r="BQ102" s="84">
        <f ca="1">VLOOKUP($E102,ETL_Price!$B$5:$BA$187,Main!BQ$51,0)</f>
        <v>1106</v>
      </c>
      <c r="BR102" s="84">
        <f ca="1">VLOOKUP($E102,ETL_Price!$B$5:$BA$187,Main!BR$51,0)</f>
        <v>1098.92</v>
      </c>
      <c r="BS102" s="84">
        <f ca="1">VLOOKUP($E102,ETL_Price!$B$5:$BA$187,Main!BS$51,0)</f>
        <v>932.62</v>
      </c>
      <c r="BT102" s="84">
        <f ca="1">VLOOKUP($E102,ETL_Price!$B$5:$BA$187,Main!BT$51,0)</f>
        <v>13.46</v>
      </c>
      <c r="BU102" s="84">
        <f ca="1">VLOOKUP($E102,ETL_Price!$B$5:$BA$187,Main!BU$51,0)</f>
        <v>17.79</v>
      </c>
      <c r="BV102" s="84">
        <f ca="1">VLOOKUP($E102,ETL_Price!$B$5:$BA$187,Main!BV$51,0)</f>
        <v>1294.8</v>
      </c>
      <c r="BW102" s="84">
        <f ca="1">VLOOKUP($E102,ETL_Price!$B$5:$BA$187,Main!BW$51,0)</f>
        <v>16.440999999999999</v>
      </c>
      <c r="BX102" s="84">
        <f ca="1">VLOOKUP($E102,ETL_Price!$B$5:$BA$187,Main!BX$51,0)</f>
        <v>65.81</v>
      </c>
      <c r="BY102" s="84">
        <f ca="1">VLOOKUP($E102,ETL_Price!$B$5:$BA$187,Main!BY$51,0)</f>
        <v>2.9022000000000001</v>
      </c>
      <c r="BZ102" s="84">
        <f ca="1">VLOOKUP($E102,ETL_Price!$B$5:$BA$187,Main!BZ$51,0)</f>
        <v>2.0756999999999999</v>
      </c>
      <c r="CA102" s="84">
        <f ca="1">VLOOKUP($E102,ETL_Price!$B$5:$BA$187,Main!CA$51,0)</f>
        <v>2.1126999999999998</v>
      </c>
      <c r="CB102" s="84">
        <f ca="1">VLOOKUP($E102,ETL_Price!$B$5:$BA$187,Main!CB$51,0)</f>
        <v>6.4131</v>
      </c>
      <c r="CC102" s="84">
        <f ca="1">VLOOKUP($E102,ETL_Price!$B$5:$BA$187,Main!CC$51,0)</f>
        <v>109.88</v>
      </c>
    </row>
    <row r="103" spans="3:81">
      <c r="C103" s="84">
        <f>MATCH(E103,Cayman!$B$5:$B$187,0)-1</f>
        <v>70</v>
      </c>
      <c r="E103" s="115">
        <f>IF(ISNUMBER(Equities!$C55),Equities!B55,"")</f>
        <v>43251</v>
      </c>
      <c r="F103" s="128">
        <f ca="1">IF(ISNUMBER(OFFSET(INDIRECT($F$50),Main!$C103,1)),OFFSET(INDIRECT($F$50),Main!$C103,1)/100,"")</f>
        <v>0.18815899999999999</v>
      </c>
      <c r="G103" s="128">
        <f ca="1">IF(ISNUMBER(VLOOKUP(E103,Cayman!$G$6:$H$136,2,0)),VLOOKUP(E103,Cayman!$G$6:$H$136,2,0)/100,"")</f>
        <v>0.1729</v>
      </c>
      <c r="H103" s="116" t="str">
        <f>IF(ISNUMBER(VLOOKUP($E103,ETL_Price!$B$5:$CU$187,H$50,0)),VLOOKUP($E103,ETL_Price!$B$5:$CU$187,H$50,0)/100,"")</f>
        <v/>
      </c>
      <c r="I103" s="116" t="str">
        <f>IF(ISNUMBER(VLOOKUP($E103,ETL_Price!$B$5:$CU$187,I$50,0)),VLOOKUP($E103,ETL_Price!$B$5:$CU$187,I$50,0)/100,"")</f>
        <v/>
      </c>
      <c r="K103" s="84">
        <f ca="1">IF(ISNUMBER(CORREL(ETL_Rtn!$C54:$C113,ETL_Rtn!E54:E113)),CORREL(ETL_Rtn!$C54:$C113,ETL_Rtn!E54:E113),"")</f>
        <v>0.94038221612164685</v>
      </c>
      <c r="L103" s="84">
        <f ca="1">IF(ISNUMBER(CORREL(ETL_Rtn!$C54:$C113,ETL_Rtn!F54:F113)),CORREL(ETL_Rtn!$C54:$C113,ETL_Rtn!F54:F113),"")</f>
        <v>0.4077931621913819</v>
      </c>
      <c r="M103" s="84">
        <f ca="1">IF(ISNUMBER(CORREL(ETL_Rtn!$C54:$C113,ETL_Rtn!G54:G113)),CORREL(ETL_Rtn!$C54:$C113,ETL_Rtn!G54:G113),"")</f>
        <v>0.26546351330095003</v>
      </c>
      <c r="N103" s="84">
        <f ca="1">IF(ISNUMBER(CORREL(ETL_Rtn!$C54:$C113,ETL_Rtn!H54:H113)),CORREL(ETL_Rtn!$C54:$C113,ETL_Rtn!H54:H113),"")</f>
        <v>0.25033479647281798</v>
      </c>
      <c r="O103" s="84">
        <f ca="1">IF(ISNUMBER(CORREL(ETL_Rtn!$C54:$C113,ETL_Rtn!I54:I113)),CORREL(ETL_Rtn!$C54:$C113,ETL_Rtn!I54:I113),"")</f>
        <v>0.50345945941693582</v>
      </c>
      <c r="P103" s="84">
        <f ca="1">IF(ISNUMBER(CORREL(ETL_Rtn!$C54:$C113,ETL_Rtn!J54:J113)),CORREL(ETL_Rtn!$C54:$C113,ETL_Rtn!J54:J113),"")</f>
        <v>-6.5948996996923878E-3</v>
      </c>
      <c r="Q103" s="84">
        <f ca="1">IF(ISNUMBER(CORREL(ETL_Rtn!$C54:$C113,ETL_Rtn!K54:K113)),CORREL(ETL_Rtn!$C54:$C113,ETL_Rtn!K54:K113),"")</f>
        <v>0.43496083605357527</v>
      </c>
      <c r="R103" s="84">
        <f ca="1">IF(ISNUMBER(CORREL(ETL_Rtn!$C54:$C113,ETL_Rtn!L54:L113)),CORREL(ETL_Rtn!$C54:$C113,ETL_Rtn!L54:L113),"")</f>
        <v>0.21366547964180821</v>
      </c>
      <c r="S103" s="84">
        <f ca="1">IF(ISNUMBER(CORREL(ETL_Rtn!$C54:$C113,ETL_Rtn!M54:M113)),CORREL(ETL_Rtn!$C54:$C113,ETL_Rtn!M54:M113),"")</f>
        <v>0.440841097219485</v>
      </c>
      <c r="T103" s="84">
        <f ca="1">IF(ISNUMBER(CORREL(ETL_Rtn!$C54:$C113,ETL_Rtn!N54:N113)),CORREL(ETL_Rtn!$C54:$C113,ETL_Rtn!N54:N113),"")</f>
        <v>0.11267040597026981</v>
      </c>
      <c r="U103" s="84">
        <f ca="1">IF(ISNUMBER(CORREL(ETL_Rtn!$C54:$C113,ETL_Rtn!O54:O113)),CORREL(ETL_Rtn!$C54:$C113,ETL_Rtn!O54:O113),"")</f>
        <v>0.41920568404260455</v>
      </c>
      <c r="V103" s="84">
        <f ca="1">IF(ISNUMBER(CORREL(ETL_Rtn!$C54:$C113,ETL_Rtn!P54:P113)),CORREL(ETL_Rtn!$C54:$C113,ETL_Rtn!P54:P113),"")</f>
        <v>-8.1091616175869977E-2</v>
      </c>
      <c r="W103" s="84">
        <f ca="1">IF(ISNUMBER(CORREL(ETL_Rtn!$C54:$C113,ETL_Rtn!Q54:Q113)),CORREL(ETL_Rtn!$C54:$C113,ETL_Rtn!Q54:Q113),"")</f>
        <v>0.8235299590808064</v>
      </c>
      <c r="X103" s="84">
        <f ca="1">IF(ISNUMBER(CORREL(ETL_Rtn!$C54:$C113,ETL_Rtn!R54:R113)),CORREL(ETL_Rtn!$C54:$C113,ETL_Rtn!R54:R113),"")</f>
        <v>0.93676575028939635</v>
      </c>
      <c r="Y103" s="84">
        <f ca="1">IF(ISNUMBER(CORREL(ETL_Rtn!$C54:$C113,ETL_Rtn!S54:S113)),CORREL(ETL_Rtn!$C54:$C113,ETL_Rtn!S54:S113),"")</f>
        <v>0.92456961676462324</v>
      </c>
      <c r="Z103" s="84">
        <f ca="1">IF(ISNUMBER(CORREL(ETL_Rtn!$C54:$C113,ETL_Rtn!T54:T113)),CORREL(ETL_Rtn!$C54:$C113,ETL_Rtn!T54:T113),"")</f>
        <v>0.25105429711036892</v>
      </c>
      <c r="AA103" s="84">
        <f ca="1">IF(ISNUMBER(CORREL(ETL_Rtn!$C54:$C113,ETL_Rtn!U54:U113)),CORREL(ETL_Rtn!$C54:$C113,ETL_Rtn!U54:U113),"")</f>
        <v>-2.7577840724079688E-2</v>
      </c>
      <c r="AB103" s="84">
        <f ca="1">IF(ISNUMBER(CORREL(ETL_Rtn!$C54:$C113,ETL_Rtn!V54:V113)),CORREL(ETL_Rtn!$C54:$C113,ETL_Rtn!V54:V113),"")</f>
        <v>-0.34454709158128116</v>
      </c>
      <c r="AC103" s="84">
        <f ca="1">IF(ISNUMBER(CORREL(ETL_Rtn!$C54:$C113,ETL_Rtn!W54:W113)),CORREL(ETL_Rtn!$C54:$C113,ETL_Rtn!W54:W113),"")</f>
        <v>0.33407709640439465</v>
      </c>
      <c r="AD103" s="84">
        <f ca="1">IF(ISNUMBER(CORREL(ETL_Rtn!$C54:$C113,ETL_Rtn!X54:X113)),CORREL(ETL_Rtn!$C54:$C113,ETL_Rtn!X54:X113),"")</f>
        <v>0.18857626487044671</v>
      </c>
      <c r="AE103" s="84">
        <f ca="1">IF(ISNUMBER(CORREL(ETL_Rtn!$C54:$C113,ETL_Rtn!Y54:Y113)),CORREL(ETL_Rtn!$C54:$C113,ETL_Rtn!Y54:Y113),"")</f>
        <v>-7.7096183783534236E-2</v>
      </c>
      <c r="AF103" s="84">
        <f ca="1">IF(ISNUMBER(CORREL(ETL_Rtn!$C54:$C113,ETL_Rtn!Z54:Z113)),CORREL(ETL_Rtn!$C54:$C113,ETL_Rtn!Z54:Z113),"")</f>
        <v>-0.24399749994596684</v>
      </c>
      <c r="AG103" s="84">
        <f ca="1">IF(ISNUMBER(CORREL(ETL_Rtn!$C54:$C113,ETL_Rtn!AA54:AA113)),CORREL(ETL_Rtn!$C54:$C113,ETL_Rtn!AA54:AA113),"")</f>
        <v>-0.25686308114727896</v>
      </c>
      <c r="AH103" s="84">
        <f ca="1">IF(ISNUMBER(CORREL(ETL_Rtn!$C54:$C113,ETL_Rtn!AB54:AB113)),CORREL(ETL_Rtn!$C54:$C113,ETL_Rtn!AB54:AB113),"")</f>
        <v>0.20858726564544139</v>
      </c>
      <c r="AI103" s="84">
        <f ca="1">IF(ISNUMBER(CORREL(ETL_Rtn!$C54:$C113,ETL_Rtn!AC54:AC113)),CORREL(ETL_Rtn!$C54:$C113,ETL_Rtn!AC54:AC113),"")</f>
        <v>0.15193778403848165</v>
      </c>
      <c r="AJ103" s="84">
        <f ca="1">IF(ISNUMBER(CORREL(ETL_Rtn!$C54:$C113,ETL_Rtn!AD54:AD113)),CORREL(ETL_Rtn!$C54:$C113,ETL_Rtn!AD54:AD113),"")</f>
        <v>-0.23722943707688224</v>
      </c>
      <c r="AK103" s="84">
        <f ca="1">IF(ISNUMBER(CORREL(ETL_Rtn!$C54:$C113,ETL_Rtn!AE54:AE113)),CORREL(ETL_Rtn!$C54:$C113,ETL_Rtn!AE54:AE113),"")</f>
        <v>-0.35744177424572143</v>
      </c>
      <c r="AL103" s="84">
        <f ca="1">IF(ISNUMBER(CORREL(ETL_Rtn!$C54:$C113,ETL_Rtn!AF54:AF113)),CORREL(ETL_Rtn!$C54:$C113,ETL_Rtn!AF54:AF113),"")</f>
        <v>3.9281505146209865E-2</v>
      </c>
      <c r="AM103" s="84">
        <f ca="1">IF(ISNUMBER(CORREL(ETL_Rtn!$C54:$C113,ETL_Rtn!AG54:AG113)),CORREL(ETL_Rtn!$C54:$C113,ETL_Rtn!AG54:AG113),"")</f>
        <v>7.7072322147915845E-2</v>
      </c>
      <c r="AN103" s="84">
        <f ca="1">IF(ISNUMBER(CORREL(ETL_Rtn!$C54:$C113,ETL_Rtn!AH54:AH113)),CORREL(ETL_Rtn!$C54:$C113,ETL_Rtn!AH54:AH113),"")</f>
        <v>0.1287442342621179</v>
      </c>
      <c r="AO103" s="84">
        <f ca="1">IF(ISNUMBER(CORREL(ETL_Rtn!$C54:$C113,ETL_Rtn!AI54:AI113)),CORREL(ETL_Rtn!$C54:$C113,ETL_Rtn!AI54:AI113),"")</f>
        <v>0.13780570770772585</v>
      </c>
      <c r="AP103" s="84">
        <f ca="1">IF(ISNUMBER(CORREL(ETL_Rtn!$C54:$C113,ETL_Rtn!AJ54:AJ113)),CORREL(ETL_Rtn!$C54:$C113,ETL_Rtn!AJ54:AJ113),"")</f>
        <v>0.1270159058280417</v>
      </c>
      <c r="AQ103" s="84">
        <f ca="1">IF(ISNUMBER(CORREL(ETL_Rtn!$C54:$C113,ETL_Rtn!AK54:AK113)),CORREL(ETL_Rtn!$C54:$C113,ETL_Rtn!AK54:AK113),"")</f>
        <v>0.15202549981982003</v>
      </c>
      <c r="AR103" s="84">
        <f ca="1">IF(ISNUMBER(CORREL(ETL_Rtn!$C54:$C113,ETL_Rtn!AL54:AL113)),CORREL(ETL_Rtn!$C54:$C113,ETL_Rtn!AL54:AL113),"")</f>
        <v>-0.26225920018861454</v>
      </c>
      <c r="AS103" s="84">
        <f ca="1">IF(ISNUMBER(CORREL(ETL_Rtn!$C54:$C113,ETL_Rtn!AM54:AM113)),CORREL(ETL_Rtn!$C54:$C113,ETL_Rtn!AM54:AM113),"")</f>
        <v>0.27568607564081854</v>
      </c>
      <c r="AU103" s="84">
        <f ca="1">VLOOKUP($E103,ETL_Price!$B$5:$BA$187,Main!AU$51,0)</f>
        <v>92.56</v>
      </c>
      <c r="AV103" s="84">
        <f ca="1">VLOOKUP($E103,ETL_Price!$B$5:$BA$187,Main!AV$51,0)</f>
        <v>241.58199999999999</v>
      </c>
      <c r="AW103" s="84">
        <f ca="1">VLOOKUP($E103,ETL_Price!$B$5:$BA$187,Main!AW$51,0)</f>
        <v>226.0915</v>
      </c>
      <c r="AX103" s="84">
        <f ca="1">VLOOKUP($E103,ETL_Price!$B$5:$BA$187,Main!AX$51,0)</f>
        <v>232.42529999999999</v>
      </c>
      <c r="AY103" s="84">
        <f ca="1">VLOOKUP($E103,ETL_Price!$B$5:$BA$187,Main!AY$51,0)</f>
        <v>119.93510000000001</v>
      </c>
      <c r="AZ103" s="84">
        <f ca="1">VLOOKUP($E103,ETL_Price!$B$5:$BA$187,Main!AZ$51,0)</f>
        <v>215.45849999999999</v>
      </c>
      <c r="BA103" s="84">
        <f ca="1">VLOOKUP($E103,ETL_Price!$B$5:$BA$187,Main!BA$51,0)</f>
        <v>249.12</v>
      </c>
      <c r="BB103" s="84">
        <f ca="1">VLOOKUP($E103,ETL_Price!$B$5:$BA$187,Main!BB$51,0)</f>
        <v>205.18</v>
      </c>
      <c r="BC103" s="84">
        <f ca="1">VLOOKUP($E103,ETL_Price!$B$5:$BA$187,Main!BC$51,0)</f>
        <v>256</v>
      </c>
      <c r="BD103" s="84">
        <f ca="1">VLOOKUP($E103,ETL_Price!$B$5:$BA$187,Main!BD$51,0)</f>
        <v>63.7</v>
      </c>
      <c r="BE103" s="84">
        <f ca="1">VLOOKUP($E103,ETL_Price!$B$5:$BA$187,Main!BE$51,0)</f>
        <v>272.67</v>
      </c>
      <c r="BF103" s="84">
        <f ca="1">VLOOKUP($E103,ETL_Price!$B$5:$BA$187,Main!BF$51,0)</f>
        <v>123.63</v>
      </c>
      <c r="BG103" s="84">
        <f ca="1">VLOOKUP($E103,ETL_Price!$B$5:$BA$187,Main!BG$51,0)</f>
        <v>1463.2</v>
      </c>
      <c r="BH103" s="84">
        <f ca="1">VLOOKUP($E103,ETL_Price!$B$5:$BA$187,Main!BH$51,0)</f>
        <v>1837</v>
      </c>
      <c r="BI103" s="84">
        <f ca="1">VLOOKUP($E103,ETL_Price!$B$5:$BA$187,Main!BI$51,0)</f>
        <v>1651.7</v>
      </c>
      <c r="BJ103" s="84">
        <f ca="1">VLOOKUP($E103,ETL_Price!$B$5:$BA$187,Main!BJ$51,0)</f>
        <v>1053.0899999999999</v>
      </c>
      <c r="BK103" s="84">
        <f ca="1">VLOOKUP($E103,ETL_Price!$B$5:$BA$187,Main!BK$51,0)</f>
        <v>2406.31</v>
      </c>
      <c r="BL103" s="84">
        <f ca="1">VLOOKUP($E103,ETL_Price!$B$5:$BA$187,Main!BL$51,0)</f>
        <v>936.25</v>
      </c>
      <c r="BM103" s="84">
        <f ca="1">VLOOKUP($E103,ETL_Price!$B$5:$BA$187,Main!BM$51,0)</f>
        <v>712.94</v>
      </c>
      <c r="BN103" s="84">
        <f ca="1">VLOOKUP($E103,ETL_Price!$B$5:$BA$187,Main!BN$51,0)</f>
        <v>894.09</v>
      </c>
      <c r="BO103" s="84">
        <f ca="1">VLOOKUP($E103,ETL_Price!$B$5:$BA$187,Main!BO$51,0)</f>
        <v>955.38</v>
      </c>
      <c r="BP103" s="84">
        <f ca="1">VLOOKUP($E103,ETL_Price!$B$5:$BA$187,Main!BP$51,0)</f>
        <v>970.55</v>
      </c>
      <c r="BQ103" s="84">
        <f ca="1">VLOOKUP($E103,ETL_Price!$B$5:$BA$187,Main!BQ$51,0)</f>
        <v>1106.32</v>
      </c>
      <c r="BR103" s="84">
        <f ca="1">VLOOKUP($E103,ETL_Price!$B$5:$BA$187,Main!BR$51,0)</f>
        <v>1098.4100000000001</v>
      </c>
      <c r="BS103" s="84">
        <f ca="1">VLOOKUP($E103,ETL_Price!$B$5:$BA$187,Main!BS$51,0)</f>
        <v>931.8</v>
      </c>
      <c r="BT103" s="84">
        <f ca="1">VLOOKUP($E103,ETL_Price!$B$5:$BA$187,Main!BT$51,0)</f>
        <v>15.43</v>
      </c>
      <c r="BU103" s="84">
        <f ca="1">VLOOKUP($E103,ETL_Price!$B$5:$BA$187,Main!BU$51,0)</f>
        <v>19.329999999999998</v>
      </c>
      <c r="BV103" s="84">
        <f ca="1">VLOOKUP($E103,ETL_Price!$B$5:$BA$187,Main!BV$51,0)</f>
        <v>1300.0999999999999</v>
      </c>
      <c r="BW103" s="84">
        <f ca="1">VLOOKUP($E103,ETL_Price!$B$5:$BA$187,Main!BW$51,0)</f>
        <v>16.457999999999998</v>
      </c>
      <c r="BX103" s="84">
        <f ca="1">VLOOKUP($E103,ETL_Price!$B$5:$BA$187,Main!BX$51,0)</f>
        <v>67.040000000000006</v>
      </c>
      <c r="BY103" s="84">
        <f ca="1">VLOOKUP($E103,ETL_Price!$B$5:$BA$187,Main!BY$51,0)</f>
        <v>2.8586</v>
      </c>
      <c r="BZ103" s="84">
        <f ca="1">VLOOKUP($E103,ETL_Price!$B$5:$BA$187,Main!BZ$51,0)</f>
        <v>2.0547</v>
      </c>
      <c r="CA103" s="84">
        <f ca="1">VLOOKUP($E103,ETL_Price!$B$5:$BA$187,Main!CA$51,0)</f>
        <v>2.0893999999999999</v>
      </c>
      <c r="CB103" s="84">
        <f ca="1">VLOOKUP($E103,ETL_Price!$B$5:$BA$187,Main!CB$51,0)</f>
        <v>6.4093999999999998</v>
      </c>
      <c r="CC103" s="84">
        <f ca="1">VLOOKUP($E103,ETL_Price!$B$5:$BA$187,Main!CC$51,0)</f>
        <v>109.73</v>
      </c>
    </row>
    <row r="104" spans="3:81">
      <c r="C104" s="84">
        <f>MATCH(E104,Cayman!$B$5:$B$187,0)-1</f>
        <v>71</v>
      </c>
      <c r="E104" s="115">
        <f>IF(ISNUMBER(Equities!$C56),Equities!B56,"")</f>
        <v>43250</v>
      </c>
      <c r="F104" s="128">
        <f ca="1">IF(ISNUMBER(OFFSET(INDIRECT($F$50),Main!$C104,1)),OFFSET(INDIRECT($F$50),Main!$C104,1)/100,"")</f>
        <v>0.18815899999999999</v>
      </c>
      <c r="G104" s="128">
        <f ca="1">IF(ISNUMBER(VLOOKUP(E104,Cayman!$G$6:$H$136,2,0)),VLOOKUP(E104,Cayman!$G$6:$H$136,2,0)/100,"")</f>
        <v>0.17249999999999999</v>
      </c>
      <c r="H104" s="116" t="str">
        <f>IF(ISNUMBER(VLOOKUP($E104,ETL_Price!$B$5:$CU$187,H$50,0)),VLOOKUP($E104,ETL_Price!$B$5:$CU$187,H$50,0)/100,"")</f>
        <v/>
      </c>
      <c r="I104" s="116" t="str">
        <f>IF(ISNUMBER(VLOOKUP($E104,ETL_Price!$B$5:$CU$187,I$50,0)),VLOOKUP($E104,ETL_Price!$B$5:$CU$187,I$50,0)/100,"")</f>
        <v/>
      </c>
      <c r="K104" s="84">
        <f ca="1">IF(ISNUMBER(CORREL(ETL_Rtn!$C55:$C114,ETL_Rtn!E55:E114)),CORREL(ETL_Rtn!$C55:$C114,ETL_Rtn!E55:E114),"")</f>
        <v>0.94041036615850271</v>
      </c>
      <c r="L104" s="84">
        <f ca="1">IF(ISNUMBER(CORREL(ETL_Rtn!$C55:$C114,ETL_Rtn!F55:F114)),CORREL(ETL_Rtn!$C55:$C114,ETL_Rtn!F55:F114),"")</f>
        <v>0.41816350628770926</v>
      </c>
      <c r="M104" s="84">
        <f ca="1">IF(ISNUMBER(CORREL(ETL_Rtn!$C55:$C114,ETL_Rtn!G55:G114)),CORREL(ETL_Rtn!$C55:$C114,ETL_Rtn!G55:G114),"")</f>
        <v>0.31007341058745225</v>
      </c>
      <c r="N104" s="84">
        <f ca="1">IF(ISNUMBER(CORREL(ETL_Rtn!$C55:$C114,ETL_Rtn!H55:H114)),CORREL(ETL_Rtn!$C55:$C114,ETL_Rtn!H55:H114),"")</f>
        <v>0.26093979359957054</v>
      </c>
      <c r="O104" s="84">
        <f ca="1">IF(ISNUMBER(CORREL(ETL_Rtn!$C55:$C114,ETL_Rtn!I55:I114)),CORREL(ETL_Rtn!$C55:$C114,ETL_Rtn!I55:I114),"")</f>
        <v>0.53133179370317096</v>
      </c>
      <c r="P104" s="84">
        <f ca="1">IF(ISNUMBER(CORREL(ETL_Rtn!$C55:$C114,ETL_Rtn!J55:J114)),CORREL(ETL_Rtn!$C55:$C114,ETL_Rtn!J55:J114),"")</f>
        <v>5.2309482259493348E-2</v>
      </c>
      <c r="Q104" s="84">
        <f ca="1">IF(ISNUMBER(CORREL(ETL_Rtn!$C55:$C114,ETL_Rtn!K55:K114)),CORREL(ETL_Rtn!$C55:$C114,ETL_Rtn!K55:K114),"")</f>
        <v>0.45406419744533705</v>
      </c>
      <c r="R104" s="84">
        <f ca="1">IF(ISNUMBER(CORREL(ETL_Rtn!$C55:$C114,ETL_Rtn!L55:L114)),CORREL(ETL_Rtn!$C55:$C114,ETL_Rtn!L55:L114),"")</f>
        <v>0.23920943506177811</v>
      </c>
      <c r="S104" s="84">
        <f ca="1">IF(ISNUMBER(CORREL(ETL_Rtn!$C55:$C114,ETL_Rtn!M55:M114)),CORREL(ETL_Rtn!$C55:$C114,ETL_Rtn!M55:M114),"")</f>
        <v>0.4793028903137625</v>
      </c>
      <c r="T104" s="84">
        <f ca="1">IF(ISNUMBER(CORREL(ETL_Rtn!$C55:$C114,ETL_Rtn!N55:N114)),CORREL(ETL_Rtn!$C55:$C114,ETL_Rtn!N55:N114),"")</f>
        <v>0.15458985378601109</v>
      </c>
      <c r="U104" s="84">
        <f ca="1">IF(ISNUMBER(CORREL(ETL_Rtn!$C55:$C114,ETL_Rtn!O55:O114)),CORREL(ETL_Rtn!$C55:$C114,ETL_Rtn!O55:O114),"")</f>
        <v>0.41857705784829374</v>
      </c>
      <c r="V104" s="84">
        <f ca="1">IF(ISNUMBER(CORREL(ETL_Rtn!$C55:$C114,ETL_Rtn!P55:P114)),CORREL(ETL_Rtn!$C55:$C114,ETL_Rtn!P55:P114),"")</f>
        <v>-4.287682281501224E-2</v>
      </c>
      <c r="W104" s="84">
        <f ca="1">IF(ISNUMBER(CORREL(ETL_Rtn!$C55:$C114,ETL_Rtn!Q55:Q114)),CORREL(ETL_Rtn!$C55:$C114,ETL_Rtn!Q55:Q114),"")</f>
        <v>0.82223442174100048</v>
      </c>
      <c r="X104" s="84">
        <f ca="1">IF(ISNUMBER(CORREL(ETL_Rtn!$C55:$C114,ETL_Rtn!R55:R114)),CORREL(ETL_Rtn!$C55:$C114,ETL_Rtn!R55:R114),"")</f>
        <v>0.9391202303987487</v>
      </c>
      <c r="Y104" s="84">
        <f ca="1">IF(ISNUMBER(CORREL(ETL_Rtn!$C55:$C114,ETL_Rtn!S55:S114)),CORREL(ETL_Rtn!$C55:$C114,ETL_Rtn!S55:S114),"")</f>
        <v>0.92551098054838599</v>
      </c>
      <c r="Z104" s="84">
        <f ca="1">IF(ISNUMBER(CORREL(ETL_Rtn!$C55:$C114,ETL_Rtn!T55:T114)),CORREL(ETL_Rtn!$C55:$C114,ETL_Rtn!T55:T114),"")</f>
        <v>0.25497382850816513</v>
      </c>
      <c r="AA104" s="84">
        <f ca="1">IF(ISNUMBER(CORREL(ETL_Rtn!$C55:$C114,ETL_Rtn!U55:U114)),CORREL(ETL_Rtn!$C55:$C114,ETL_Rtn!U55:U114),"")</f>
        <v>-5.654517136666916E-3</v>
      </c>
      <c r="AB104" s="84">
        <f ca="1">IF(ISNUMBER(CORREL(ETL_Rtn!$C55:$C114,ETL_Rtn!V55:V114)),CORREL(ETL_Rtn!$C55:$C114,ETL_Rtn!V55:V114),"")</f>
        <v>-0.38191475857327695</v>
      </c>
      <c r="AC104" s="84">
        <f ca="1">IF(ISNUMBER(CORREL(ETL_Rtn!$C55:$C114,ETL_Rtn!W55:W114)),CORREL(ETL_Rtn!$C55:$C114,ETL_Rtn!W55:W114),"")</f>
        <v>0.34671700170876574</v>
      </c>
      <c r="AD104" s="84">
        <f ca="1">IF(ISNUMBER(CORREL(ETL_Rtn!$C55:$C114,ETL_Rtn!X55:X114)),CORREL(ETL_Rtn!$C55:$C114,ETL_Rtn!X55:X114),"")</f>
        <v>0.20546395397253234</v>
      </c>
      <c r="AE104" s="84">
        <f ca="1">IF(ISNUMBER(CORREL(ETL_Rtn!$C55:$C114,ETL_Rtn!Y55:Y114)),CORREL(ETL_Rtn!$C55:$C114,ETL_Rtn!Y55:Y114),"")</f>
        <v>-6.3634773994090996E-2</v>
      </c>
      <c r="AF104" s="84">
        <f ca="1">IF(ISNUMBER(CORREL(ETL_Rtn!$C55:$C114,ETL_Rtn!Z55:Z114)),CORREL(ETL_Rtn!$C55:$C114,ETL_Rtn!Z55:Z114),"")</f>
        <v>-0.23455349801794692</v>
      </c>
      <c r="AG104" s="84">
        <f ca="1">IF(ISNUMBER(CORREL(ETL_Rtn!$C55:$C114,ETL_Rtn!AA55:AA114)),CORREL(ETL_Rtn!$C55:$C114,ETL_Rtn!AA55:AA114),"")</f>
        <v>-0.19305239994205065</v>
      </c>
      <c r="AH104" s="84">
        <f ca="1">IF(ISNUMBER(CORREL(ETL_Rtn!$C55:$C114,ETL_Rtn!AB55:AB114)),CORREL(ETL_Rtn!$C55:$C114,ETL_Rtn!AB55:AB114),"")</f>
        <v>0.21305892608704344</v>
      </c>
      <c r="AI104" s="84">
        <f ca="1">IF(ISNUMBER(CORREL(ETL_Rtn!$C55:$C114,ETL_Rtn!AC55:AC114)),CORREL(ETL_Rtn!$C55:$C114,ETL_Rtn!AC55:AC114),"")</f>
        <v>0.16136646815327854</v>
      </c>
      <c r="AJ104" s="84">
        <f ca="1">IF(ISNUMBER(CORREL(ETL_Rtn!$C55:$C114,ETL_Rtn!AD55:AD114)),CORREL(ETL_Rtn!$C55:$C114,ETL_Rtn!AD55:AD114),"")</f>
        <v>-0.2634881691884251</v>
      </c>
      <c r="AK104" s="84">
        <f ca="1">IF(ISNUMBER(CORREL(ETL_Rtn!$C55:$C114,ETL_Rtn!AE55:AE114)),CORREL(ETL_Rtn!$C55:$C114,ETL_Rtn!AE55:AE114),"")</f>
        <v>-0.35495432094027862</v>
      </c>
      <c r="AL104" s="84">
        <f ca="1">IF(ISNUMBER(CORREL(ETL_Rtn!$C55:$C114,ETL_Rtn!AF55:AF114)),CORREL(ETL_Rtn!$C55:$C114,ETL_Rtn!AF55:AF114),"")</f>
        <v>2.9766273944739147E-2</v>
      </c>
      <c r="AM104" s="84">
        <f ca="1">IF(ISNUMBER(CORREL(ETL_Rtn!$C55:$C114,ETL_Rtn!AG55:AG114)),CORREL(ETL_Rtn!$C55:$C114,ETL_Rtn!AG55:AG114),"")</f>
        <v>9.1486601046605609E-2</v>
      </c>
      <c r="AN104" s="84">
        <f ca="1">IF(ISNUMBER(CORREL(ETL_Rtn!$C55:$C114,ETL_Rtn!AH55:AH114)),CORREL(ETL_Rtn!$C55:$C114,ETL_Rtn!AH55:AH114),"")</f>
        <v>0.13759763327657762</v>
      </c>
      <c r="AO104" s="84">
        <f ca="1">IF(ISNUMBER(CORREL(ETL_Rtn!$C55:$C114,ETL_Rtn!AI55:AI114)),CORREL(ETL_Rtn!$C55:$C114,ETL_Rtn!AI55:AI114),"")</f>
        <v>0.12216597977592868</v>
      </c>
      <c r="AP104" s="84">
        <f ca="1">IF(ISNUMBER(CORREL(ETL_Rtn!$C55:$C114,ETL_Rtn!AJ55:AJ114)),CORREL(ETL_Rtn!$C55:$C114,ETL_Rtn!AJ55:AJ114),"")</f>
        <v>6.4322121463032816E-2</v>
      </c>
      <c r="AQ104" s="84">
        <f ca="1">IF(ISNUMBER(CORREL(ETL_Rtn!$C55:$C114,ETL_Rtn!AK55:AK114)),CORREL(ETL_Rtn!$C55:$C114,ETL_Rtn!AK55:AK114),"")</f>
        <v>0.1148950366883071</v>
      </c>
      <c r="AR104" s="84">
        <f ca="1">IF(ISNUMBER(CORREL(ETL_Rtn!$C55:$C114,ETL_Rtn!AL55:AL114)),CORREL(ETL_Rtn!$C55:$C114,ETL_Rtn!AL55:AL114),"")</f>
        <v>-0.2473886231478539</v>
      </c>
      <c r="AS104" s="84">
        <f ca="1">IF(ISNUMBER(CORREL(ETL_Rtn!$C55:$C114,ETL_Rtn!AM55:AM114)),CORREL(ETL_Rtn!$C55:$C114,ETL_Rtn!AM55:AM114),"")</f>
        <v>0.23397377636104108</v>
      </c>
      <c r="AU104" s="84">
        <f ca="1">VLOOKUP($E104,ETL_Price!$B$5:$BA$187,Main!AU$51,0)</f>
        <v>91.32</v>
      </c>
      <c r="AV104" s="84">
        <f ca="1">VLOOKUP($E104,ETL_Price!$B$5:$BA$187,Main!AV$51,0)</f>
        <v>241.38630000000001</v>
      </c>
      <c r="AW104" s="84">
        <f ca="1">VLOOKUP($E104,ETL_Price!$B$5:$BA$187,Main!AW$51,0)</f>
        <v>227.74270000000001</v>
      </c>
      <c r="AX104" s="84">
        <f ca="1">VLOOKUP($E104,ETL_Price!$B$5:$BA$187,Main!AX$51,0)</f>
        <v>233.25389999999999</v>
      </c>
      <c r="AY104" s="84">
        <f ca="1">VLOOKUP($E104,ETL_Price!$B$5:$BA$187,Main!AY$51,0)</f>
        <v>120.5761</v>
      </c>
      <c r="AZ104" s="84">
        <f ca="1">VLOOKUP($E104,ETL_Price!$B$5:$BA$187,Main!AZ$51,0)</f>
        <v>217.09729999999999</v>
      </c>
      <c r="BA104" s="84">
        <f ca="1">VLOOKUP($E104,ETL_Price!$B$5:$BA$187,Main!BA$51,0)</f>
        <v>249.6</v>
      </c>
      <c r="BB104" s="84">
        <f ca="1">VLOOKUP($E104,ETL_Price!$B$5:$BA$187,Main!BB$51,0)</f>
        <v>205.09</v>
      </c>
      <c r="BC104" s="84">
        <f ca="1">VLOOKUP($E104,ETL_Price!$B$5:$BA$187,Main!BC$51,0)</f>
        <v>257.44</v>
      </c>
      <c r="BD104" s="84">
        <f ca="1">VLOOKUP($E104,ETL_Price!$B$5:$BA$187,Main!BD$51,0)</f>
        <v>64.099999999999994</v>
      </c>
      <c r="BE104" s="84">
        <f ca="1">VLOOKUP($E104,ETL_Price!$B$5:$BA$187,Main!BE$51,0)</f>
        <v>272.72000000000003</v>
      </c>
      <c r="BF104" s="84">
        <f ca="1">VLOOKUP($E104,ETL_Price!$B$5:$BA$187,Main!BF$51,0)</f>
        <v>123.88</v>
      </c>
      <c r="BG104" s="84">
        <f ca="1">VLOOKUP($E104,ETL_Price!$B$5:$BA$187,Main!BG$51,0)</f>
        <v>1445.77</v>
      </c>
      <c r="BH104" s="84">
        <f ca="1">VLOOKUP($E104,ETL_Price!$B$5:$BA$187,Main!BH$51,0)</f>
        <v>1791.31</v>
      </c>
      <c r="BI104" s="84">
        <f ca="1">VLOOKUP($E104,ETL_Price!$B$5:$BA$187,Main!BI$51,0)</f>
        <v>1632.46</v>
      </c>
      <c r="BJ104" s="84">
        <f ca="1">VLOOKUP($E104,ETL_Price!$B$5:$BA$187,Main!BJ$51,0)</f>
        <v>1052.6600000000001</v>
      </c>
      <c r="BK104" s="84">
        <f ca="1">VLOOKUP($E104,ETL_Price!$B$5:$BA$187,Main!BK$51,0)</f>
        <v>2412.23</v>
      </c>
      <c r="BL104" s="84">
        <f ca="1">VLOOKUP($E104,ETL_Price!$B$5:$BA$187,Main!BL$51,0)</f>
        <v>935.07</v>
      </c>
      <c r="BM104" s="84">
        <f ca="1">VLOOKUP($E104,ETL_Price!$B$5:$BA$187,Main!BM$51,0)</f>
        <v>712.61</v>
      </c>
      <c r="BN104" s="84">
        <f ca="1">VLOOKUP($E104,ETL_Price!$B$5:$BA$187,Main!BN$51,0)</f>
        <v>894.79</v>
      </c>
      <c r="BO104" s="84">
        <f ca="1">VLOOKUP($E104,ETL_Price!$B$5:$BA$187,Main!BO$51,0)</f>
        <v>955.99</v>
      </c>
      <c r="BP104" s="84">
        <f ca="1">VLOOKUP($E104,ETL_Price!$B$5:$BA$187,Main!BP$51,0)</f>
        <v>970.73</v>
      </c>
      <c r="BQ104" s="84">
        <f ca="1">VLOOKUP($E104,ETL_Price!$B$5:$BA$187,Main!BQ$51,0)</f>
        <v>1107.69</v>
      </c>
      <c r="BR104" s="84">
        <f ca="1">VLOOKUP($E104,ETL_Price!$B$5:$BA$187,Main!BR$51,0)</f>
        <v>1099.55</v>
      </c>
      <c r="BS104" s="84">
        <f ca="1">VLOOKUP($E104,ETL_Price!$B$5:$BA$187,Main!BS$51,0)</f>
        <v>931.91</v>
      </c>
      <c r="BT104" s="84">
        <f ca="1">VLOOKUP($E104,ETL_Price!$B$5:$BA$187,Main!BT$51,0)</f>
        <v>14.94</v>
      </c>
      <c r="BU104" s="84">
        <f ca="1">VLOOKUP($E104,ETL_Price!$B$5:$BA$187,Main!BU$51,0)</f>
        <v>20.11</v>
      </c>
      <c r="BV104" s="84">
        <f ca="1">VLOOKUP($E104,ETL_Price!$B$5:$BA$187,Main!BV$51,0)</f>
        <v>1301.5</v>
      </c>
      <c r="BW104" s="84">
        <f ca="1">VLOOKUP($E104,ETL_Price!$B$5:$BA$187,Main!BW$51,0)</f>
        <v>16.544</v>
      </c>
      <c r="BX104" s="84">
        <f ca="1">VLOOKUP($E104,ETL_Price!$B$5:$BA$187,Main!BX$51,0)</f>
        <v>68.209999999999994</v>
      </c>
      <c r="BY104" s="84">
        <f ca="1">VLOOKUP($E104,ETL_Price!$B$5:$BA$187,Main!BY$51,0)</f>
        <v>2.855</v>
      </c>
      <c r="BZ104" s="84">
        <f ca="1">VLOOKUP($E104,ETL_Price!$B$5:$BA$187,Main!BZ$51,0)</f>
        <v>2.0345</v>
      </c>
      <c r="CA104" s="84">
        <f ca="1">VLOOKUP($E104,ETL_Price!$B$5:$BA$187,Main!CA$51,0)</f>
        <v>2.0777999999999999</v>
      </c>
      <c r="CB104" s="84">
        <f ca="1">VLOOKUP($E104,ETL_Price!$B$5:$BA$187,Main!CB$51,0)</f>
        <v>6.4005999999999998</v>
      </c>
      <c r="CC104" s="84">
        <f ca="1">VLOOKUP($E104,ETL_Price!$B$5:$BA$187,Main!CC$51,0)</f>
        <v>109.64</v>
      </c>
    </row>
    <row r="105" spans="3:81">
      <c r="C105" s="84">
        <f>MATCH(E105,Cayman!$B$5:$B$187,0)-1</f>
        <v>72</v>
      </c>
      <c r="E105" s="115">
        <f>IF(ISNUMBER(Equities!$C57),Equities!B57,"")</f>
        <v>43249</v>
      </c>
      <c r="F105" s="128">
        <f ca="1">IF(ISNUMBER(OFFSET(INDIRECT($F$50),Main!$C105,1)),OFFSET(INDIRECT($F$50),Main!$C105,1)/100,"")</f>
        <v>0.18815899999999999</v>
      </c>
      <c r="G105" s="128">
        <f ca="1">IF(ISNUMBER(VLOOKUP(E105,Cayman!$G$6:$H$136,2,0)),VLOOKUP(E105,Cayman!$G$6:$H$136,2,0)/100,"")</f>
        <v>0.1721</v>
      </c>
      <c r="H105" s="116" t="str">
        <f>IF(ISNUMBER(VLOOKUP($E105,ETL_Price!$B$5:$CU$187,H$50,0)),VLOOKUP($E105,ETL_Price!$B$5:$CU$187,H$50,0)/100,"")</f>
        <v/>
      </c>
      <c r="I105" s="116" t="str">
        <f>IF(ISNUMBER(VLOOKUP($E105,ETL_Price!$B$5:$CU$187,I$50,0)),VLOOKUP($E105,ETL_Price!$B$5:$CU$187,I$50,0)/100,"")</f>
        <v/>
      </c>
      <c r="K105" s="84">
        <f ca="1">IF(ISNUMBER(CORREL(ETL_Rtn!$C56:$C115,ETL_Rtn!E56:E115)),CORREL(ETL_Rtn!$C56:$C115,ETL_Rtn!E56:E115),"")</f>
        <v>0.93951590113174166</v>
      </c>
      <c r="L105" s="84">
        <f ca="1">IF(ISNUMBER(CORREL(ETL_Rtn!$C56:$C115,ETL_Rtn!F56:F115)),CORREL(ETL_Rtn!$C56:$C115,ETL_Rtn!F56:F115),"")</f>
        <v>0.43096547369364063</v>
      </c>
      <c r="M105" s="84">
        <f ca="1">IF(ISNUMBER(CORREL(ETL_Rtn!$C56:$C115,ETL_Rtn!G56:G115)),CORREL(ETL_Rtn!$C56:$C115,ETL_Rtn!G56:G115),"")</f>
        <v>0.34566921856099342</v>
      </c>
      <c r="N105" s="84">
        <f ca="1">IF(ISNUMBER(CORREL(ETL_Rtn!$C56:$C115,ETL_Rtn!H56:H115)),CORREL(ETL_Rtn!$C56:$C115,ETL_Rtn!H56:H115),"")</f>
        <v>0.33267982725247963</v>
      </c>
      <c r="O105" s="84">
        <f ca="1">IF(ISNUMBER(CORREL(ETL_Rtn!$C56:$C115,ETL_Rtn!I56:I115)),CORREL(ETL_Rtn!$C56:$C115,ETL_Rtn!I56:I115),"")</f>
        <v>0.56931901811293872</v>
      </c>
      <c r="P105" s="84">
        <f ca="1">IF(ISNUMBER(CORREL(ETL_Rtn!$C56:$C115,ETL_Rtn!J56:J115)),CORREL(ETL_Rtn!$C56:$C115,ETL_Rtn!J56:J115),"")</f>
        <v>8.032424334937413E-2</v>
      </c>
      <c r="Q105" s="84">
        <f ca="1">IF(ISNUMBER(CORREL(ETL_Rtn!$C56:$C115,ETL_Rtn!K56:K115)),CORREL(ETL_Rtn!$C56:$C115,ETL_Rtn!K56:K115),"")</f>
        <v>0.47435970514453352</v>
      </c>
      <c r="R105" s="84">
        <f ca="1">IF(ISNUMBER(CORREL(ETL_Rtn!$C56:$C115,ETL_Rtn!L56:L115)),CORREL(ETL_Rtn!$C56:$C115,ETL_Rtn!L56:L115),"")</f>
        <v>0.26530856803019065</v>
      </c>
      <c r="S105" s="84">
        <f ca="1">IF(ISNUMBER(CORREL(ETL_Rtn!$C56:$C115,ETL_Rtn!M56:M115)),CORREL(ETL_Rtn!$C56:$C115,ETL_Rtn!M56:M115),"")</f>
        <v>0.50160730801227771</v>
      </c>
      <c r="T105" s="84">
        <f ca="1">IF(ISNUMBER(CORREL(ETL_Rtn!$C56:$C115,ETL_Rtn!N56:N115)),CORREL(ETL_Rtn!$C56:$C115,ETL_Rtn!N56:N115),"")</f>
        <v>0.18321129204319619</v>
      </c>
      <c r="U105" s="84">
        <f ca="1">IF(ISNUMBER(CORREL(ETL_Rtn!$C56:$C115,ETL_Rtn!O56:O115)),CORREL(ETL_Rtn!$C56:$C115,ETL_Rtn!O56:O115),"")</f>
        <v>0.44452176591325943</v>
      </c>
      <c r="V105" s="84">
        <f ca="1">IF(ISNUMBER(CORREL(ETL_Rtn!$C56:$C115,ETL_Rtn!P56:P115)),CORREL(ETL_Rtn!$C56:$C115,ETL_Rtn!P56:P115),"")</f>
        <v>-1.1836366446330597E-2</v>
      </c>
      <c r="W105" s="84">
        <f ca="1">IF(ISNUMBER(CORREL(ETL_Rtn!$C56:$C115,ETL_Rtn!Q56:Q115)),CORREL(ETL_Rtn!$C56:$C115,ETL_Rtn!Q56:Q115),"")</f>
        <v>0.81932630950719709</v>
      </c>
      <c r="X105" s="84">
        <f ca="1">IF(ISNUMBER(CORREL(ETL_Rtn!$C56:$C115,ETL_Rtn!R56:R115)),CORREL(ETL_Rtn!$C56:$C115,ETL_Rtn!R56:R115),"")</f>
        <v>0.93852882586938624</v>
      </c>
      <c r="Y105" s="84">
        <f ca="1">IF(ISNUMBER(CORREL(ETL_Rtn!$C56:$C115,ETL_Rtn!S56:S115)),CORREL(ETL_Rtn!$C56:$C115,ETL_Rtn!S56:S115),"")</f>
        <v>0.92423840708724436</v>
      </c>
      <c r="Z105" s="84">
        <f ca="1">IF(ISNUMBER(CORREL(ETL_Rtn!$C56:$C115,ETL_Rtn!T56:T115)),CORREL(ETL_Rtn!$C56:$C115,ETL_Rtn!T56:T115),"")</f>
        <v>0.25685696204342662</v>
      </c>
      <c r="AA105" s="84">
        <f ca="1">IF(ISNUMBER(CORREL(ETL_Rtn!$C56:$C115,ETL_Rtn!U56:U115)),CORREL(ETL_Rtn!$C56:$C115,ETL_Rtn!U56:U115),"")</f>
        <v>-7.7953392080543906E-3</v>
      </c>
      <c r="AB105" s="84">
        <f ca="1">IF(ISNUMBER(CORREL(ETL_Rtn!$C56:$C115,ETL_Rtn!V56:V115)),CORREL(ETL_Rtn!$C56:$C115,ETL_Rtn!V56:V115),"")</f>
        <v>-0.38259088239917249</v>
      </c>
      <c r="AC105" s="84">
        <f ca="1">IF(ISNUMBER(CORREL(ETL_Rtn!$C56:$C115,ETL_Rtn!W56:W115)),CORREL(ETL_Rtn!$C56:$C115,ETL_Rtn!W56:W115),"")</f>
        <v>0.35676867830435033</v>
      </c>
      <c r="AD105" s="84">
        <f ca="1">IF(ISNUMBER(CORREL(ETL_Rtn!$C56:$C115,ETL_Rtn!X56:X115)),CORREL(ETL_Rtn!$C56:$C115,ETL_Rtn!X56:X115),"")</f>
        <v>0.21687649864496325</v>
      </c>
      <c r="AE105" s="84">
        <f ca="1">IF(ISNUMBER(CORREL(ETL_Rtn!$C56:$C115,ETL_Rtn!Y56:Y115)),CORREL(ETL_Rtn!$C56:$C115,ETL_Rtn!Y56:Y115),"")</f>
        <v>-7.8241809950160487E-2</v>
      </c>
      <c r="AF105" s="84">
        <f ca="1">IF(ISNUMBER(CORREL(ETL_Rtn!$C56:$C115,ETL_Rtn!Z56:Z115)),CORREL(ETL_Rtn!$C56:$C115,ETL_Rtn!Z56:Z115),"")</f>
        <v>-0.25410283741401252</v>
      </c>
      <c r="AG105" s="84">
        <f ca="1">IF(ISNUMBER(CORREL(ETL_Rtn!$C56:$C115,ETL_Rtn!AA56:AA115)),CORREL(ETL_Rtn!$C56:$C115,ETL_Rtn!AA56:AA115),"")</f>
        <v>-0.1794451382011728</v>
      </c>
      <c r="AH105" s="84">
        <f ca="1">IF(ISNUMBER(CORREL(ETL_Rtn!$C56:$C115,ETL_Rtn!AB56:AB115)),CORREL(ETL_Rtn!$C56:$C115,ETL_Rtn!AB56:AB115),"")</f>
        <v>0.24429359043455642</v>
      </c>
      <c r="AI105" s="84">
        <f ca="1">IF(ISNUMBER(CORREL(ETL_Rtn!$C56:$C115,ETL_Rtn!AC56:AC115)),CORREL(ETL_Rtn!$C56:$C115,ETL_Rtn!AC56:AC115),"")</f>
        <v>0.14053695202057359</v>
      </c>
      <c r="AJ105" s="84">
        <f ca="1">IF(ISNUMBER(CORREL(ETL_Rtn!$C56:$C115,ETL_Rtn!AD56:AD115)),CORREL(ETL_Rtn!$C56:$C115,ETL_Rtn!AD56:AD115),"")</f>
        <v>-0.29679283901069486</v>
      </c>
      <c r="AK105" s="84">
        <f ca="1">IF(ISNUMBER(CORREL(ETL_Rtn!$C56:$C115,ETL_Rtn!AE56:AE115)),CORREL(ETL_Rtn!$C56:$C115,ETL_Rtn!AE56:AE115),"")</f>
        <v>-0.39325799258962701</v>
      </c>
      <c r="AL105" s="84">
        <f ca="1">IF(ISNUMBER(CORREL(ETL_Rtn!$C56:$C115,ETL_Rtn!AF56:AF115)),CORREL(ETL_Rtn!$C56:$C115,ETL_Rtn!AF56:AF115),"")</f>
        <v>4.2635051409219742E-2</v>
      </c>
      <c r="AM105" s="84">
        <f ca="1">IF(ISNUMBER(CORREL(ETL_Rtn!$C56:$C115,ETL_Rtn!AG56:AG115)),CORREL(ETL_Rtn!$C56:$C115,ETL_Rtn!AG56:AG115),"")</f>
        <v>0.13065566202697734</v>
      </c>
      <c r="AN105" s="84">
        <f ca="1">IF(ISNUMBER(CORREL(ETL_Rtn!$C56:$C115,ETL_Rtn!AH56:AH115)),CORREL(ETL_Rtn!$C56:$C115,ETL_Rtn!AH56:AH115),"")</f>
        <v>0.17639697721143832</v>
      </c>
      <c r="AO105" s="84">
        <f ca="1">IF(ISNUMBER(CORREL(ETL_Rtn!$C56:$C115,ETL_Rtn!AI56:AI115)),CORREL(ETL_Rtn!$C56:$C115,ETL_Rtn!AI56:AI115),"")</f>
        <v>0.17216702760431066</v>
      </c>
      <c r="AP105" s="84">
        <f ca="1">IF(ISNUMBER(CORREL(ETL_Rtn!$C56:$C115,ETL_Rtn!AJ56:AJ115)),CORREL(ETL_Rtn!$C56:$C115,ETL_Rtn!AJ56:AJ115),"")</f>
        <v>0.1173762577772626</v>
      </c>
      <c r="AQ105" s="84">
        <f ca="1">IF(ISNUMBER(CORREL(ETL_Rtn!$C56:$C115,ETL_Rtn!AK56:AK115)),CORREL(ETL_Rtn!$C56:$C115,ETL_Rtn!AK56:AK115),"")</f>
        <v>0.15742551483650297</v>
      </c>
      <c r="AR105" s="84">
        <f ca="1">IF(ISNUMBER(CORREL(ETL_Rtn!$C56:$C115,ETL_Rtn!AL56:AL115)),CORREL(ETL_Rtn!$C56:$C115,ETL_Rtn!AL56:AL115),"")</f>
        <v>-0.28474476121628073</v>
      </c>
      <c r="AS105" s="84">
        <f ca="1">IF(ISNUMBER(CORREL(ETL_Rtn!$C56:$C115,ETL_Rtn!AM56:AM115)),CORREL(ETL_Rtn!$C56:$C115,ETL_Rtn!AM56:AM115),"")</f>
        <v>0.26851554027056662</v>
      </c>
      <c r="AU105" s="84">
        <f ca="1">VLOOKUP($E105,ETL_Price!$B$5:$BA$187,Main!AU$51,0)</f>
        <v>92.42</v>
      </c>
      <c r="AV105" s="84">
        <f ca="1">VLOOKUP($E105,ETL_Price!$B$5:$BA$187,Main!AV$51,0)</f>
        <v>239.88200000000001</v>
      </c>
      <c r="AW105" s="84">
        <f ca="1">VLOOKUP($E105,ETL_Price!$B$5:$BA$187,Main!AW$51,0)</f>
        <v>225.19649999999999</v>
      </c>
      <c r="AX105" s="84">
        <f ca="1">VLOOKUP($E105,ETL_Price!$B$5:$BA$187,Main!AX$51,0)</f>
        <v>226.96</v>
      </c>
      <c r="AY105" s="84">
        <f ca="1">VLOOKUP($E105,ETL_Price!$B$5:$BA$187,Main!AY$51,0)</f>
        <v>119.5607</v>
      </c>
      <c r="AZ105" s="84">
        <f ca="1">VLOOKUP($E105,ETL_Price!$B$5:$BA$187,Main!AZ$51,0)</f>
        <v>215.7835</v>
      </c>
      <c r="BA105" s="84">
        <f ca="1">VLOOKUP($E105,ETL_Price!$B$5:$BA$187,Main!BA$51,0)</f>
        <v>248.59</v>
      </c>
      <c r="BB105" s="84">
        <f ca="1">VLOOKUP($E105,ETL_Price!$B$5:$BA$187,Main!BB$51,0)</f>
        <v>203.7</v>
      </c>
      <c r="BC105" s="84">
        <f ca="1">VLOOKUP($E105,ETL_Price!$B$5:$BA$187,Main!BC$51,0)</f>
        <v>256.25</v>
      </c>
      <c r="BD105" s="84">
        <f ca="1">VLOOKUP($E105,ETL_Price!$B$5:$BA$187,Main!BD$51,0)</f>
        <v>63.67</v>
      </c>
      <c r="BE105" s="84">
        <f ca="1">VLOOKUP($E105,ETL_Price!$B$5:$BA$187,Main!BE$51,0)</f>
        <v>270.99</v>
      </c>
      <c r="BF105" s="84">
        <f ca="1">VLOOKUP($E105,ETL_Price!$B$5:$BA$187,Main!BF$51,0)</f>
        <v>122.96</v>
      </c>
      <c r="BG105" s="84">
        <f ca="1">VLOOKUP($E105,ETL_Price!$B$5:$BA$187,Main!BG$51,0)</f>
        <v>1457.52</v>
      </c>
      <c r="BH105" s="84">
        <f ca="1">VLOOKUP($E105,ETL_Price!$B$5:$BA$187,Main!BH$51,0)</f>
        <v>1804.05</v>
      </c>
      <c r="BI105" s="84">
        <f ca="1">VLOOKUP($E105,ETL_Price!$B$5:$BA$187,Main!BI$51,0)</f>
        <v>1653.47</v>
      </c>
      <c r="BJ105" s="84">
        <f ca="1">VLOOKUP($E105,ETL_Price!$B$5:$BA$187,Main!BJ$51,0)</f>
        <v>1051.8800000000001</v>
      </c>
      <c r="BK105" s="84">
        <f ca="1">VLOOKUP($E105,ETL_Price!$B$5:$BA$187,Main!BK$51,0)</f>
        <v>2413.6999999999998</v>
      </c>
      <c r="BL105" s="84">
        <f ca="1">VLOOKUP($E105,ETL_Price!$B$5:$BA$187,Main!BL$51,0)</f>
        <v>935.06</v>
      </c>
      <c r="BM105" s="84">
        <f ca="1">VLOOKUP($E105,ETL_Price!$B$5:$BA$187,Main!BM$51,0)</f>
        <v>712.75</v>
      </c>
      <c r="BN105" s="84">
        <f ca="1">VLOOKUP($E105,ETL_Price!$B$5:$BA$187,Main!BN$51,0)</f>
        <v>894.55</v>
      </c>
      <c r="BO105" s="84">
        <f ca="1">VLOOKUP($E105,ETL_Price!$B$5:$BA$187,Main!BO$51,0)</f>
        <v>956.32</v>
      </c>
      <c r="BP105" s="84">
        <f ca="1">VLOOKUP($E105,ETL_Price!$B$5:$BA$187,Main!BP$51,0)</f>
        <v>971.24</v>
      </c>
      <c r="BQ105" s="84">
        <f ca="1">VLOOKUP($E105,ETL_Price!$B$5:$BA$187,Main!BQ$51,0)</f>
        <v>1107.68</v>
      </c>
      <c r="BR105" s="84">
        <f ca="1">VLOOKUP($E105,ETL_Price!$B$5:$BA$187,Main!BR$51,0)</f>
        <v>1098.05</v>
      </c>
      <c r="BS105" s="84">
        <f ca="1">VLOOKUP($E105,ETL_Price!$B$5:$BA$187,Main!BS$51,0)</f>
        <v>932.85</v>
      </c>
      <c r="BT105" s="84">
        <f ca="1">VLOOKUP($E105,ETL_Price!$B$5:$BA$187,Main!BT$51,0)</f>
        <v>17.02</v>
      </c>
      <c r="BU105" s="84">
        <f ca="1">VLOOKUP($E105,ETL_Price!$B$5:$BA$187,Main!BU$51,0)</f>
        <v>22.41</v>
      </c>
      <c r="BV105" s="84">
        <f ca="1">VLOOKUP($E105,ETL_Price!$B$5:$BA$187,Main!BV$51,0)</f>
        <v>1299</v>
      </c>
      <c r="BW105" s="84">
        <f ca="1">VLOOKUP($E105,ETL_Price!$B$5:$BA$187,Main!BW$51,0)</f>
        <v>16.305</v>
      </c>
      <c r="BX105" s="84">
        <f ca="1">VLOOKUP($E105,ETL_Price!$B$5:$BA$187,Main!BX$51,0)</f>
        <v>66.73</v>
      </c>
      <c r="BY105" s="84">
        <f ca="1">VLOOKUP($E105,ETL_Price!$B$5:$BA$187,Main!BY$51,0)</f>
        <v>2.7810000000000001</v>
      </c>
      <c r="BZ105" s="84">
        <f ca="1">VLOOKUP($E105,ETL_Price!$B$5:$BA$187,Main!BZ$51,0)</f>
        <v>1.9875</v>
      </c>
      <c r="CA105" s="84">
        <f ca="1">VLOOKUP($E105,ETL_Price!$B$5:$BA$187,Main!CA$51,0)</f>
        <v>2.0512999999999999</v>
      </c>
      <c r="CB105" s="84">
        <f ca="1">VLOOKUP($E105,ETL_Price!$B$5:$BA$187,Main!CB$51,0)</f>
        <v>6.4238999999999997</v>
      </c>
      <c r="CC105" s="84">
        <f ca="1">VLOOKUP($E105,ETL_Price!$B$5:$BA$187,Main!CC$51,0)</f>
        <v>109.36</v>
      </c>
    </row>
    <row r="106" spans="3:81">
      <c r="C106" s="84">
        <f>MATCH(E106,Cayman!$B$5:$B$187,0)-1</f>
        <v>73</v>
      </c>
      <c r="E106" s="115">
        <f>IF(ISNUMBER(Equities!$C58),Equities!B58,"")</f>
        <v>43248</v>
      </c>
      <c r="F106" s="128">
        <f ca="1">IF(ISNUMBER(OFFSET(INDIRECT($F$50),Main!$C106,1)),OFFSET(INDIRECT($F$50),Main!$C106,1)/100,"")</f>
        <v>0.18815899999999999</v>
      </c>
      <c r="G106" s="128">
        <f ca="1">IF(ISNUMBER(VLOOKUP(E106,Cayman!$G$6:$H$136,2,0)),VLOOKUP(E106,Cayman!$G$6:$H$136,2,0)/100,"")</f>
        <v>0.17199999999999999</v>
      </c>
      <c r="H106" s="116" t="str">
        <f>IF(ISNUMBER(VLOOKUP($E106,ETL_Price!$B$5:$CU$187,H$50,0)),VLOOKUP($E106,ETL_Price!$B$5:$CU$187,H$50,0)/100,"")</f>
        <v/>
      </c>
      <c r="I106" s="116" t="str">
        <f>IF(ISNUMBER(VLOOKUP($E106,ETL_Price!$B$5:$CU$187,I$50,0)),VLOOKUP($E106,ETL_Price!$B$5:$CU$187,I$50,0)/100,"")</f>
        <v/>
      </c>
      <c r="K106" s="84">
        <f ca="1">IF(ISNUMBER(CORREL(ETL_Rtn!$C57:$C116,ETL_Rtn!E57:E116)),CORREL(ETL_Rtn!$C57:$C116,ETL_Rtn!E57:E116),"")</f>
        <v>0.93930732717636822</v>
      </c>
      <c r="L106" s="84">
        <f ca="1">IF(ISNUMBER(CORREL(ETL_Rtn!$C57:$C116,ETL_Rtn!F57:F116)),CORREL(ETL_Rtn!$C57:$C116,ETL_Rtn!F57:F116),"")</f>
        <v>0.42691072718300532</v>
      </c>
      <c r="M106" s="84">
        <f ca="1">IF(ISNUMBER(CORREL(ETL_Rtn!$C57:$C116,ETL_Rtn!G57:G116)),CORREL(ETL_Rtn!$C57:$C116,ETL_Rtn!G57:G116),"")</f>
        <v>0.32994501221840844</v>
      </c>
      <c r="N106" s="84">
        <f ca="1">IF(ISNUMBER(CORREL(ETL_Rtn!$C57:$C116,ETL_Rtn!H57:H116)),CORREL(ETL_Rtn!$C57:$C116,ETL_Rtn!H57:H116),"")</f>
        <v>0.33177803120991262</v>
      </c>
      <c r="O106" s="84">
        <f ca="1">IF(ISNUMBER(CORREL(ETL_Rtn!$C57:$C116,ETL_Rtn!I57:I116)),CORREL(ETL_Rtn!$C57:$C116,ETL_Rtn!I57:I116),"")</f>
        <v>0.5953677733535937</v>
      </c>
      <c r="P106" s="84">
        <f ca="1">IF(ISNUMBER(CORREL(ETL_Rtn!$C57:$C116,ETL_Rtn!J57:J116)),CORREL(ETL_Rtn!$C57:$C116,ETL_Rtn!J57:J116),"")</f>
        <v>8.3928426522748484E-2</v>
      </c>
      <c r="Q106" s="84">
        <f ca="1">IF(ISNUMBER(CORREL(ETL_Rtn!$C57:$C116,ETL_Rtn!K57:K116)),CORREL(ETL_Rtn!$C57:$C116,ETL_Rtn!K57:K116),"")</f>
        <v>0.4807747311595294</v>
      </c>
      <c r="R106" s="84">
        <f ca="1">IF(ISNUMBER(CORREL(ETL_Rtn!$C57:$C116,ETL_Rtn!L57:L116)),CORREL(ETL_Rtn!$C57:$C116,ETL_Rtn!L57:L116),"")</f>
        <v>0.27602091796464256</v>
      </c>
      <c r="S106" s="84">
        <f ca="1">IF(ISNUMBER(CORREL(ETL_Rtn!$C57:$C116,ETL_Rtn!M57:M116)),CORREL(ETL_Rtn!$C57:$C116,ETL_Rtn!M57:M116),"")</f>
        <v>0.50536912653043997</v>
      </c>
      <c r="T106" s="84">
        <f ca="1">IF(ISNUMBER(CORREL(ETL_Rtn!$C57:$C116,ETL_Rtn!N57:N116)),CORREL(ETL_Rtn!$C57:$C116,ETL_Rtn!N57:N116),"")</f>
        <v>0.1999022330199309</v>
      </c>
      <c r="U106" s="84">
        <f ca="1">IF(ISNUMBER(CORREL(ETL_Rtn!$C57:$C116,ETL_Rtn!O57:O116)),CORREL(ETL_Rtn!$C57:$C116,ETL_Rtn!O57:O116),"")</f>
        <v>0.45705117027783337</v>
      </c>
      <c r="V106" s="84">
        <f ca="1">IF(ISNUMBER(CORREL(ETL_Rtn!$C57:$C116,ETL_Rtn!P57:P116)),CORREL(ETL_Rtn!$C57:$C116,ETL_Rtn!P57:P116),"")</f>
        <v>-4.2195093274495346E-2</v>
      </c>
      <c r="W106" s="84">
        <f ca="1">IF(ISNUMBER(CORREL(ETL_Rtn!$C57:$C116,ETL_Rtn!Q57:Q116)),CORREL(ETL_Rtn!$C57:$C116,ETL_Rtn!Q57:Q116),"")</f>
        <v>0.83518489990781486</v>
      </c>
      <c r="X106" s="84">
        <f ca="1">IF(ISNUMBER(CORREL(ETL_Rtn!$C57:$C116,ETL_Rtn!R57:R116)),CORREL(ETL_Rtn!$C57:$C116,ETL_Rtn!R57:R116),"")</f>
        <v>0.93661867778993868</v>
      </c>
      <c r="Y106" s="84">
        <f ca="1">IF(ISNUMBER(CORREL(ETL_Rtn!$C57:$C116,ETL_Rtn!S57:S116)),CORREL(ETL_Rtn!$C57:$C116,ETL_Rtn!S57:S116),"")</f>
        <v>0.92379349566073887</v>
      </c>
      <c r="Z106" s="84">
        <f ca="1">IF(ISNUMBER(CORREL(ETL_Rtn!$C57:$C116,ETL_Rtn!T57:T116)),CORREL(ETL_Rtn!$C57:$C116,ETL_Rtn!T57:T116),"")</f>
        <v>0.24855690100914496</v>
      </c>
      <c r="AA106" s="84">
        <f ca="1">IF(ISNUMBER(CORREL(ETL_Rtn!$C57:$C116,ETL_Rtn!U57:U116)),CORREL(ETL_Rtn!$C57:$C116,ETL_Rtn!U57:U116),"")</f>
        <v>1.3246912044959824E-2</v>
      </c>
      <c r="AB106" s="84">
        <f ca="1">IF(ISNUMBER(CORREL(ETL_Rtn!$C57:$C116,ETL_Rtn!V57:V116)),CORREL(ETL_Rtn!$C57:$C116,ETL_Rtn!V57:V116),"")</f>
        <v>-0.39962591126099023</v>
      </c>
      <c r="AC106" s="84">
        <f ca="1">IF(ISNUMBER(CORREL(ETL_Rtn!$C57:$C116,ETL_Rtn!W57:W116)),CORREL(ETL_Rtn!$C57:$C116,ETL_Rtn!W57:W116),"")</f>
        <v>0.31988837196575964</v>
      </c>
      <c r="AD106" s="84">
        <f ca="1">IF(ISNUMBER(CORREL(ETL_Rtn!$C57:$C116,ETL_Rtn!X57:X116)),CORREL(ETL_Rtn!$C57:$C116,ETL_Rtn!X57:X116),"")</f>
        <v>0.22413763544721285</v>
      </c>
      <c r="AE106" s="84">
        <f ca="1">IF(ISNUMBER(CORREL(ETL_Rtn!$C57:$C116,ETL_Rtn!Y57:Y116)),CORREL(ETL_Rtn!$C57:$C116,ETL_Rtn!Y57:Y116),"")</f>
        <v>-3.5511758112703115E-2</v>
      </c>
      <c r="AF106" s="84">
        <f ca="1">IF(ISNUMBER(CORREL(ETL_Rtn!$C57:$C116,ETL_Rtn!Z57:Z116)),CORREL(ETL_Rtn!$C57:$C116,ETL_Rtn!Z57:Z116),"")</f>
        <v>-0.25358981752938403</v>
      </c>
      <c r="AG106" s="84">
        <f ca="1">IF(ISNUMBER(CORREL(ETL_Rtn!$C57:$C116,ETL_Rtn!AA57:AA116)),CORREL(ETL_Rtn!$C57:$C116,ETL_Rtn!AA57:AA116),"")</f>
        <v>-0.16201042717261416</v>
      </c>
      <c r="AH106" s="84">
        <f ca="1">IF(ISNUMBER(CORREL(ETL_Rtn!$C57:$C116,ETL_Rtn!AB57:AB116)),CORREL(ETL_Rtn!$C57:$C116,ETL_Rtn!AB57:AB116),"")</f>
        <v>0.24745751730548413</v>
      </c>
      <c r="AI106" s="84">
        <f ca="1">IF(ISNUMBER(CORREL(ETL_Rtn!$C57:$C116,ETL_Rtn!AC57:AC116)),CORREL(ETL_Rtn!$C57:$C116,ETL_Rtn!AC57:AC116),"")</f>
        <v>0.14149371986057477</v>
      </c>
      <c r="AJ106" s="84">
        <f ca="1">IF(ISNUMBER(CORREL(ETL_Rtn!$C57:$C116,ETL_Rtn!AD57:AD116)),CORREL(ETL_Rtn!$C57:$C116,ETL_Rtn!AD57:AD116),"")</f>
        <v>-0.28180953001101461</v>
      </c>
      <c r="AK106" s="84">
        <f ca="1">IF(ISNUMBER(CORREL(ETL_Rtn!$C57:$C116,ETL_Rtn!AE57:AE116)),CORREL(ETL_Rtn!$C57:$C116,ETL_Rtn!AE57:AE116),"")</f>
        <v>-0.38643932891017219</v>
      </c>
      <c r="AL106" s="84">
        <f ca="1">IF(ISNUMBER(CORREL(ETL_Rtn!$C57:$C116,ETL_Rtn!AF57:AF116)),CORREL(ETL_Rtn!$C57:$C116,ETL_Rtn!AF57:AF116),"")</f>
        <v>7.9475222235652371E-2</v>
      </c>
      <c r="AM106" s="84">
        <f ca="1">IF(ISNUMBER(CORREL(ETL_Rtn!$C57:$C116,ETL_Rtn!AG57:AG116)),CORREL(ETL_Rtn!$C57:$C116,ETL_Rtn!AG57:AG116),"")</f>
        <v>0.16549534082763565</v>
      </c>
      <c r="AN106" s="84">
        <f ca="1">IF(ISNUMBER(CORREL(ETL_Rtn!$C57:$C116,ETL_Rtn!AH57:AH116)),CORREL(ETL_Rtn!$C57:$C116,ETL_Rtn!AH57:AH116),"")</f>
        <v>0.15908053467263278</v>
      </c>
      <c r="AO106" s="84">
        <f ca="1">IF(ISNUMBER(CORREL(ETL_Rtn!$C57:$C116,ETL_Rtn!AI57:AI116)),CORREL(ETL_Rtn!$C57:$C116,ETL_Rtn!AI57:AI116),"")</f>
        <v>0.14212759524777024</v>
      </c>
      <c r="AP106" s="84">
        <f ca="1">IF(ISNUMBER(CORREL(ETL_Rtn!$C57:$C116,ETL_Rtn!AJ57:AJ116)),CORREL(ETL_Rtn!$C57:$C116,ETL_Rtn!AJ57:AJ116),"")</f>
        <v>8.0591949314280889E-2</v>
      </c>
      <c r="AQ106" s="84">
        <f ca="1">IF(ISNUMBER(CORREL(ETL_Rtn!$C57:$C116,ETL_Rtn!AK57:AK116)),CORREL(ETL_Rtn!$C57:$C116,ETL_Rtn!AK57:AK116),"")</f>
        <v>0.10411741488237401</v>
      </c>
      <c r="AR106" s="84">
        <f ca="1">IF(ISNUMBER(CORREL(ETL_Rtn!$C57:$C116,ETL_Rtn!AL57:AL116)),CORREL(ETL_Rtn!$C57:$C116,ETL_Rtn!AL57:AL116),"")</f>
        <v>-0.29885325252325506</v>
      </c>
      <c r="AS106" s="84">
        <f ca="1">IF(ISNUMBER(CORREL(ETL_Rtn!$C57:$C116,ETL_Rtn!AM57:AM116)),CORREL(ETL_Rtn!$C57:$C116,ETL_Rtn!AM57:AM116),"")</f>
        <v>0.28424876604746879</v>
      </c>
      <c r="AU106" s="84">
        <f ca="1">VLOOKUP($E106,ETL_Price!$B$5:$BA$187,Main!AU$51,0)</f>
        <v>93.27</v>
      </c>
      <c r="AV106" s="84">
        <f ca="1">VLOOKUP($E106,ETL_Price!$B$5:$BA$187,Main!AV$51,0)</f>
        <v>241.55619999999999</v>
      </c>
      <c r="AW106" s="84">
        <f ca="1">VLOOKUP($E106,ETL_Price!$B$5:$BA$187,Main!AW$51,0)</f>
        <v>227.3279</v>
      </c>
      <c r="AX106" s="84">
        <f ca="1">VLOOKUP($E106,ETL_Price!$B$5:$BA$187,Main!AX$51,0)</f>
        <v>227.4248</v>
      </c>
      <c r="AY106" s="84">
        <f ca="1">VLOOKUP($E106,ETL_Price!$B$5:$BA$187,Main!AY$51,0)</f>
        <v>122.9657</v>
      </c>
      <c r="AZ106" s="84">
        <f ca="1">VLOOKUP($E106,ETL_Price!$B$5:$BA$187,Main!AZ$51,0)</f>
        <v>216.80950000000001</v>
      </c>
      <c r="BA106" s="84">
        <f ca="1">VLOOKUP($E106,ETL_Price!$B$5:$BA$187,Main!BA$51,0)</f>
        <v>250.89</v>
      </c>
      <c r="BB106" s="84">
        <f ca="1">VLOOKUP($E106,ETL_Price!$B$5:$BA$187,Main!BB$51,0)</f>
        <v>203.83</v>
      </c>
      <c r="BC106" s="84">
        <f ca="1">VLOOKUP($E106,ETL_Price!$B$5:$BA$187,Main!BC$51,0)</f>
        <v>259.35000000000002</v>
      </c>
      <c r="BD106" s="84">
        <f ca="1">VLOOKUP($E106,ETL_Price!$B$5:$BA$187,Main!BD$51,0)</f>
        <v>64.2</v>
      </c>
      <c r="BE106" s="84">
        <f ca="1">VLOOKUP($E106,ETL_Price!$B$5:$BA$187,Main!BE$51,0)</f>
        <v>274.62</v>
      </c>
      <c r="BF106" s="84">
        <f ca="1">VLOOKUP($E106,ETL_Price!$B$5:$BA$187,Main!BF$51,0)</f>
        <v>123.57</v>
      </c>
      <c r="BG106" s="84">
        <f ca="1">VLOOKUP($E106,ETL_Price!$B$5:$BA$187,Main!BG$51,0)</f>
        <v>1483.92</v>
      </c>
      <c r="BH106" s="84">
        <f ca="1">VLOOKUP($E106,ETL_Price!$B$5:$BA$187,Main!BH$51,0)</f>
        <v>1819.86</v>
      </c>
      <c r="BI106" s="84">
        <f ca="1">VLOOKUP($E106,ETL_Price!$B$5:$BA$187,Main!BI$51,0)</f>
        <v>1668.79</v>
      </c>
      <c r="BJ106" s="84">
        <f ca="1">VLOOKUP($E106,ETL_Price!$B$5:$BA$187,Main!BJ$51,0)</f>
        <v>1051.02</v>
      </c>
      <c r="BK106" s="84">
        <f ca="1">VLOOKUP($E106,ETL_Price!$B$5:$BA$187,Main!BK$51,0)</f>
        <v>2415.19</v>
      </c>
      <c r="BL106" s="84">
        <f ca="1">VLOOKUP($E106,ETL_Price!$B$5:$BA$187,Main!BL$51,0)</f>
        <v>933.78</v>
      </c>
      <c r="BM106" s="84">
        <f ca="1">VLOOKUP($E106,ETL_Price!$B$5:$BA$187,Main!BM$51,0)</f>
        <v>715.65</v>
      </c>
      <c r="BN106" s="84">
        <f ca="1">VLOOKUP($E106,ETL_Price!$B$5:$BA$187,Main!BN$51,0)</f>
        <v>894.7</v>
      </c>
      <c r="BO106" s="84">
        <f ca="1">VLOOKUP($E106,ETL_Price!$B$5:$BA$187,Main!BO$51,0)</f>
        <v>954.89</v>
      </c>
      <c r="BP106" s="84">
        <f ca="1">VLOOKUP($E106,ETL_Price!$B$5:$BA$187,Main!BP$51,0)</f>
        <v>971.44</v>
      </c>
      <c r="BQ106" s="84">
        <f ca="1">VLOOKUP($E106,ETL_Price!$B$5:$BA$187,Main!BQ$51,0)</f>
        <v>1106.56</v>
      </c>
      <c r="BR106" s="84">
        <f ca="1">VLOOKUP($E106,ETL_Price!$B$5:$BA$187,Main!BR$51,0)</f>
        <v>1097.8699999999999</v>
      </c>
      <c r="BS106" s="84">
        <f ca="1">VLOOKUP($E106,ETL_Price!$B$5:$BA$187,Main!BS$51,0)</f>
        <v>932.74</v>
      </c>
      <c r="BT106" s="84">
        <f ca="1">VLOOKUP($E106,ETL_Price!$B$5:$BA$187,Main!BT$51,0)</f>
        <v>13.22</v>
      </c>
      <c r="BU106" s="84">
        <f ca="1">VLOOKUP($E106,ETL_Price!$B$5:$BA$187,Main!BU$51,0)</f>
        <v>18.41</v>
      </c>
      <c r="BV106" s="84">
        <f ca="1">VLOOKUP($E106,ETL_Price!$B$5:$BA$187,Main!BV$51,0)</f>
        <v>1303.7</v>
      </c>
      <c r="BW106" s="84">
        <f ca="1">VLOOKUP($E106,ETL_Price!$B$5:$BA$187,Main!BW$51,0)</f>
        <v>16.481000000000002</v>
      </c>
      <c r="BX106" s="84">
        <f ca="1">VLOOKUP($E106,ETL_Price!$B$5:$BA$187,Main!BX$51,0)</f>
        <v>67.88</v>
      </c>
      <c r="BY106" s="84">
        <f ca="1">VLOOKUP($E106,ETL_Price!$B$5:$BA$187,Main!BY$51,0)</f>
        <v>2.9313000000000002</v>
      </c>
      <c r="BZ106" s="84">
        <f ca="1">VLOOKUP($E106,ETL_Price!$B$5:$BA$187,Main!BZ$51,0)</f>
        <v>2.0642999999999998</v>
      </c>
      <c r="CA106" s="84">
        <f ca="1">VLOOKUP($E106,ETL_Price!$B$5:$BA$187,Main!CA$51,0)</f>
        <v>2.1055000000000001</v>
      </c>
      <c r="CB106" s="84">
        <f ca="1">VLOOKUP($E106,ETL_Price!$B$5:$BA$187,Main!CB$51,0)</f>
        <v>6.3970000000000002</v>
      </c>
      <c r="CC106" s="84">
        <f ca="1">VLOOKUP($E106,ETL_Price!$B$5:$BA$187,Main!CC$51,0)</f>
        <v>109.8</v>
      </c>
    </row>
    <row r="107" spans="3:81">
      <c r="C107" s="84">
        <f>MATCH(E107,Cayman!$B$5:$B$187,0)-1</f>
        <v>76</v>
      </c>
      <c r="E107" s="115">
        <f>IF(ISNUMBER(Equities!$C59),Equities!B59,"")</f>
        <v>43245</v>
      </c>
      <c r="F107" s="128">
        <f ca="1">IF(ISNUMBER(OFFSET(INDIRECT($F$50),Main!$C107,1)),OFFSET(INDIRECT($F$50),Main!$C107,1)/100,"")</f>
        <v>0.18815899999999999</v>
      </c>
      <c r="G107" s="128">
        <f ca="1">IF(ISNUMBER(VLOOKUP(E107,Cayman!$G$6:$H$136,2,0)),VLOOKUP(E107,Cayman!$G$6:$H$136,2,0)/100,"")</f>
        <v>0.17199999999999999</v>
      </c>
      <c r="H107" s="116" t="str">
        <f>IF(ISNUMBER(VLOOKUP($E107,ETL_Price!$B$5:$CU$187,H$50,0)),VLOOKUP($E107,ETL_Price!$B$5:$CU$187,H$50,0)/100,"")</f>
        <v/>
      </c>
      <c r="I107" s="116" t="str">
        <f>IF(ISNUMBER(VLOOKUP($E107,ETL_Price!$B$5:$CU$187,I$50,0)),VLOOKUP($E107,ETL_Price!$B$5:$CU$187,I$50,0)/100,"")</f>
        <v/>
      </c>
      <c r="K107" s="84">
        <f ca="1">IF(ISNUMBER(CORREL(ETL_Rtn!$C58:$C117,ETL_Rtn!E58:E117)),CORREL(ETL_Rtn!$C58:$C117,ETL_Rtn!E58:E117),"")</f>
        <v>0.94204316625748319</v>
      </c>
      <c r="L107" s="84">
        <f ca="1">IF(ISNUMBER(CORREL(ETL_Rtn!$C58:$C117,ETL_Rtn!F58:F117)),CORREL(ETL_Rtn!$C58:$C117,ETL_Rtn!F58:F117),"")</f>
        <v>0.40248824862534049</v>
      </c>
      <c r="M107" s="84">
        <f ca="1">IF(ISNUMBER(CORREL(ETL_Rtn!$C58:$C117,ETL_Rtn!G58:G117)),CORREL(ETL_Rtn!$C58:$C117,ETL_Rtn!G58:G117),"")</f>
        <v>0.29005383920343109</v>
      </c>
      <c r="N107" s="84">
        <f ca="1">IF(ISNUMBER(CORREL(ETL_Rtn!$C58:$C117,ETL_Rtn!H58:H117)),CORREL(ETL_Rtn!$C58:$C117,ETL_Rtn!H58:H117),"")</f>
        <v>0.30935526951153797</v>
      </c>
      <c r="O107" s="84">
        <f ca="1">IF(ISNUMBER(CORREL(ETL_Rtn!$C58:$C117,ETL_Rtn!I58:I117)),CORREL(ETL_Rtn!$C58:$C117,ETL_Rtn!I58:I117),"")</f>
        <v>0.56412135520503393</v>
      </c>
      <c r="P107" s="84">
        <f ca="1">IF(ISNUMBER(CORREL(ETL_Rtn!$C58:$C117,ETL_Rtn!J58:J117)),CORREL(ETL_Rtn!$C58:$C117,ETL_Rtn!J58:J117),"")</f>
        <v>3.7425335471730499E-2</v>
      </c>
      <c r="Q107" s="84">
        <f ca="1">IF(ISNUMBER(CORREL(ETL_Rtn!$C58:$C117,ETL_Rtn!K58:K117)),CORREL(ETL_Rtn!$C58:$C117,ETL_Rtn!K58:K117),"")</f>
        <v>0.45463006286139057</v>
      </c>
      <c r="R107" s="84">
        <f ca="1">IF(ISNUMBER(CORREL(ETL_Rtn!$C58:$C117,ETL_Rtn!L58:L117)),CORREL(ETL_Rtn!$C58:$C117,ETL_Rtn!L58:L117),"")</f>
        <v>0.25268774259920007</v>
      </c>
      <c r="S107" s="84">
        <f ca="1">IF(ISNUMBER(CORREL(ETL_Rtn!$C58:$C117,ETL_Rtn!M58:M117)),CORREL(ETL_Rtn!$C58:$C117,ETL_Rtn!M58:M117),"")</f>
        <v>0.47472968929492715</v>
      </c>
      <c r="T107" s="84">
        <f ca="1">IF(ISNUMBER(CORREL(ETL_Rtn!$C58:$C117,ETL_Rtn!N58:N117)),CORREL(ETL_Rtn!$C58:$C117,ETL_Rtn!N58:N117),"")</f>
        <v>0.15462022549932472</v>
      </c>
      <c r="U107" s="84">
        <f ca="1">IF(ISNUMBER(CORREL(ETL_Rtn!$C58:$C117,ETL_Rtn!O58:O117)),CORREL(ETL_Rtn!$C58:$C117,ETL_Rtn!O58:O117),"")</f>
        <v>0.43047544428290191</v>
      </c>
      <c r="V107" s="84">
        <f ca="1">IF(ISNUMBER(CORREL(ETL_Rtn!$C58:$C117,ETL_Rtn!P58:P117)),CORREL(ETL_Rtn!$C58:$C117,ETL_Rtn!P58:P117),"")</f>
        <v>-0.1029820299871478</v>
      </c>
      <c r="W107" s="84">
        <f ca="1">IF(ISNUMBER(CORREL(ETL_Rtn!$C58:$C117,ETL_Rtn!Q58:Q117)),CORREL(ETL_Rtn!$C58:$C117,ETL_Rtn!Q58:Q117),"")</f>
        <v>0.84294225031102599</v>
      </c>
      <c r="X107" s="84">
        <f ca="1">IF(ISNUMBER(CORREL(ETL_Rtn!$C58:$C117,ETL_Rtn!R58:R117)),CORREL(ETL_Rtn!$C58:$C117,ETL_Rtn!R58:R117),"")</f>
        <v>0.93848019183483655</v>
      </c>
      <c r="Y107" s="84">
        <f ca="1">IF(ISNUMBER(CORREL(ETL_Rtn!$C58:$C117,ETL_Rtn!S58:S117)),CORREL(ETL_Rtn!$C58:$C117,ETL_Rtn!S58:S117),"")</f>
        <v>0.92716845985256946</v>
      </c>
      <c r="Z107" s="84">
        <f ca="1">IF(ISNUMBER(CORREL(ETL_Rtn!$C58:$C117,ETL_Rtn!T58:T117)),CORREL(ETL_Rtn!$C58:$C117,ETL_Rtn!T58:T117),"")</f>
        <v>0.27147107918230778</v>
      </c>
      <c r="AA107" s="84">
        <f ca="1">IF(ISNUMBER(CORREL(ETL_Rtn!$C58:$C117,ETL_Rtn!U58:U117)),CORREL(ETL_Rtn!$C58:$C117,ETL_Rtn!U58:U117),"")</f>
        <v>2.3275514011014149E-2</v>
      </c>
      <c r="AB107" s="84">
        <f ca="1">IF(ISNUMBER(CORREL(ETL_Rtn!$C58:$C117,ETL_Rtn!V58:V117)),CORREL(ETL_Rtn!$C58:$C117,ETL_Rtn!V58:V117),"")</f>
        <v>-0.39768263550412536</v>
      </c>
      <c r="AC107" s="84">
        <f ca="1">IF(ISNUMBER(CORREL(ETL_Rtn!$C58:$C117,ETL_Rtn!W58:W117)),CORREL(ETL_Rtn!$C58:$C117,ETL_Rtn!W58:W117),"")</f>
        <v>0.27626790333252665</v>
      </c>
      <c r="AD107" s="84">
        <f ca="1">IF(ISNUMBER(CORREL(ETL_Rtn!$C58:$C117,ETL_Rtn!X58:X117)),CORREL(ETL_Rtn!$C58:$C117,ETL_Rtn!X58:X117),"")</f>
        <v>0.17060581293662247</v>
      </c>
      <c r="AE107" s="84">
        <f ca="1">IF(ISNUMBER(CORREL(ETL_Rtn!$C58:$C117,ETL_Rtn!Y58:Y117)),CORREL(ETL_Rtn!$C58:$C117,ETL_Rtn!Y58:Y117),"")</f>
        <v>-5.9788475451331223E-2</v>
      </c>
      <c r="AF107" s="84">
        <f ca="1">IF(ISNUMBER(CORREL(ETL_Rtn!$C58:$C117,ETL_Rtn!Z58:Z117)),CORREL(ETL_Rtn!$C58:$C117,ETL_Rtn!Z58:Z117),"")</f>
        <v>-0.24088148691914879</v>
      </c>
      <c r="AG107" s="84">
        <f ca="1">IF(ISNUMBER(CORREL(ETL_Rtn!$C58:$C117,ETL_Rtn!AA58:AA117)),CORREL(ETL_Rtn!$C58:$C117,ETL_Rtn!AA58:AA117),"")</f>
        <v>-0.13636929350694241</v>
      </c>
      <c r="AH107" s="84">
        <f ca="1">IF(ISNUMBER(CORREL(ETL_Rtn!$C58:$C117,ETL_Rtn!AB58:AB117)),CORREL(ETL_Rtn!$C58:$C117,ETL_Rtn!AB58:AB117),"")</f>
        <v>0.21059451122234535</v>
      </c>
      <c r="AI107" s="84">
        <f ca="1">IF(ISNUMBER(CORREL(ETL_Rtn!$C58:$C117,ETL_Rtn!AC58:AC117)),CORREL(ETL_Rtn!$C58:$C117,ETL_Rtn!AC58:AC117),"")</f>
        <v>0.14142613321542757</v>
      </c>
      <c r="AJ107" s="84">
        <f ca="1">IF(ISNUMBER(CORREL(ETL_Rtn!$C58:$C117,ETL_Rtn!AD58:AD117)),CORREL(ETL_Rtn!$C58:$C117,ETL_Rtn!AD58:AD117),"")</f>
        <v>-0.26427167232614796</v>
      </c>
      <c r="AK107" s="84">
        <f ca="1">IF(ISNUMBER(CORREL(ETL_Rtn!$C58:$C117,ETL_Rtn!AE58:AE117)),CORREL(ETL_Rtn!$C58:$C117,ETL_Rtn!AE58:AE117),"")</f>
        <v>-0.37056606346829668</v>
      </c>
      <c r="AL107" s="84">
        <f ca="1">IF(ISNUMBER(CORREL(ETL_Rtn!$C58:$C117,ETL_Rtn!AF58:AF117)),CORREL(ETL_Rtn!$C58:$C117,ETL_Rtn!AF58:AF117),"")</f>
        <v>8.7218588350959664E-2</v>
      </c>
      <c r="AM107" s="84">
        <f ca="1">IF(ISNUMBER(CORREL(ETL_Rtn!$C58:$C117,ETL_Rtn!AG58:AG117)),CORREL(ETL_Rtn!$C58:$C117,ETL_Rtn!AG58:AG117),"")</f>
        <v>0.17128417590188119</v>
      </c>
      <c r="AN107" s="84">
        <f ca="1">IF(ISNUMBER(CORREL(ETL_Rtn!$C58:$C117,ETL_Rtn!AH58:AH117)),CORREL(ETL_Rtn!$C58:$C117,ETL_Rtn!AH58:AH117),"")</f>
        <v>0.12277830731889212</v>
      </c>
      <c r="AO107" s="84">
        <f ca="1">IF(ISNUMBER(CORREL(ETL_Rtn!$C58:$C117,ETL_Rtn!AI58:AI117)),CORREL(ETL_Rtn!$C58:$C117,ETL_Rtn!AI58:AI117),"")</f>
        <v>0.12738699407085738</v>
      </c>
      <c r="AP107" s="84">
        <f ca="1">IF(ISNUMBER(CORREL(ETL_Rtn!$C58:$C117,ETL_Rtn!AJ58:AJ117)),CORREL(ETL_Rtn!$C58:$C117,ETL_Rtn!AJ58:AJ117),"")</f>
        <v>6.239483387930865E-2</v>
      </c>
      <c r="AQ107" s="84">
        <f ca="1">IF(ISNUMBER(CORREL(ETL_Rtn!$C58:$C117,ETL_Rtn!AK58:AK117)),CORREL(ETL_Rtn!$C58:$C117,ETL_Rtn!AK58:AK117),"")</f>
        <v>9.4835506899101099E-2</v>
      </c>
      <c r="AR107" s="84">
        <f ca="1">IF(ISNUMBER(CORREL(ETL_Rtn!$C58:$C117,ETL_Rtn!AL58:AL117)),CORREL(ETL_Rtn!$C58:$C117,ETL_Rtn!AL58:AL117),"")</f>
        <v>-0.29062791180780762</v>
      </c>
      <c r="AS107" s="84">
        <f ca="1">IF(ISNUMBER(CORREL(ETL_Rtn!$C58:$C117,ETL_Rtn!AM58:AM117)),CORREL(ETL_Rtn!$C58:$C117,ETL_Rtn!AM58:AM117),"")</f>
        <v>0.25383999638549076</v>
      </c>
      <c r="AU107" s="84">
        <f ca="1">VLOOKUP($E107,ETL_Price!$B$5:$BA$187,Main!AU$51,0)</f>
        <v>92.9</v>
      </c>
      <c r="AV107" s="84">
        <f ca="1">VLOOKUP($E107,ETL_Price!$B$5:$BA$187,Main!AV$51,0)</f>
        <v>241.66059999999999</v>
      </c>
      <c r="AW107" s="84">
        <f ca="1">VLOOKUP($E107,ETL_Price!$B$5:$BA$187,Main!AW$51,0)</f>
        <v>227.81890000000001</v>
      </c>
      <c r="AX107" s="84">
        <f ca="1">VLOOKUP($E107,ETL_Price!$B$5:$BA$187,Main!AX$51,0)</f>
        <v>228.18639999999999</v>
      </c>
      <c r="AY107" s="84">
        <f ca="1">VLOOKUP($E107,ETL_Price!$B$5:$BA$187,Main!AY$51,0)</f>
        <v>123.2739</v>
      </c>
      <c r="AZ107" s="84">
        <f ca="1">VLOOKUP($E107,ETL_Price!$B$5:$BA$187,Main!AZ$51,0)</f>
        <v>216.89169999999999</v>
      </c>
      <c r="BA107" s="84">
        <f ca="1">VLOOKUP($E107,ETL_Price!$B$5:$BA$187,Main!BA$51,0)</f>
        <v>251.19</v>
      </c>
      <c r="BB107" s="84">
        <f ca="1">VLOOKUP($E107,ETL_Price!$B$5:$BA$187,Main!BB$51,0)</f>
        <v>203.71</v>
      </c>
      <c r="BC107" s="84">
        <f ca="1">VLOOKUP($E107,ETL_Price!$B$5:$BA$187,Main!BC$51,0)</f>
        <v>259.93</v>
      </c>
      <c r="BD107" s="84">
        <f ca="1">VLOOKUP($E107,ETL_Price!$B$5:$BA$187,Main!BD$51,0)</f>
        <v>64.39</v>
      </c>
      <c r="BE107" s="84">
        <f ca="1">VLOOKUP($E107,ETL_Price!$B$5:$BA$187,Main!BE$51,0)</f>
        <v>275.75</v>
      </c>
      <c r="BF107" s="84">
        <f ca="1">VLOOKUP($E107,ETL_Price!$B$5:$BA$187,Main!BF$51,0)</f>
        <v>123.73</v>
      </c>
      <c r="BG107" s="84">
        <f ca="1">VLOOKUP($E107,ETL_Price!$B$5:$BA$187,Main!BG$51,0)</f>
        <v>1478.3</v>
      </c>
      <c r="BH107" s="84">
        <f ca="1">VLOOKUP($E107,ETL_Price!$B$5:$BA$187,Main!BH$51,0)</f>
        <v>1799.29</v>
      </c>
      <c r="BI107" s="84">
        <f ca="1">VLOOKUP($E107,ETL_Price!$B$5:$BA$187,Main!BI$51,0)</f>
        <v>1664.08</v>
      </c>
      <c r="BJ107" s="84">
        <f ca="1">VLOOKUP($E107,ETL_Price!$B$5:$BA$187,Main!BJ$51,0)</f>
        <v>1051.02</v>
      </c>
      <c r="BK107" s="84">
        <f ca="1">VLOOKUP($E107,ETL_Price!$B$5:$BA$187,Main!BK$51,0)</f>
        <v>2415.19</v>
      </c>
      <c r="BL107" s="84">
        <f ca="1">VLOOKUP($E107,ETL_Price!$B$5:$BA$187,Main!BL$51,0)</f>
        <v>933.78</v>
      </c>
      <c r="BM107" s="84">
        <f ca="1">VLOOKUP($E107,ETL_Price!$B$5:$BA$187,Main!BM$51,0)</f>
        <v>715.65</v>
      </c>
      <c r="BN107" s="84">
        <f ca="1">VLOOKUP($E107,ETL_Price!$B$5:$BA$187,Main!BN$51,0)</f>
        <v>894.7</v>
      </c>
      <c r="BO107" s="84">
        <f ca="1">VLOOKUP($E107,ETL_Price!$B$5:$BA$187,Main!BO$51,0)</f>
        <v>954.89</v>
      </c>
      <c r="BP107" s="84">
        <f ca="1">VLOOKUP($E107,ETL_Price!$B$5:$BA$187,Main!BP$51,0)</f>
        <v>971.44</v>
      </c>
      <c r="BQ107" s="84">
        <f ca="1">VLOOKUP($E107,ETL_Price!$B$5:$BA$187,Main!BQ$51,0)</f>
        <v>1106.56</v>
      </c>
      <c r="BR107" s="84">
        <f ca="1">VLOOKUP($E107,ETL_Price!$B$5:$BA$187,Main!BR$51,0)</f>
        <v>1097.8699999999999</v>
      </c>
      <c r="BS107" s="84">
        <f ca="1">VLOOKUP($E107,ETL_Price!$B$5:$BA$187,Main!BS$51,0)</f>
        <v>932.74</v>
      </c>
      <c r="BT107" s="84">
        <f ca="1">VLOOKUP($E107,ETL_Price!$B$5:$BA$187,Main!BT$51,0)</f>
        <v>13.22</v>
      </c>
      <c r="BU107" s="84">
        <f ca="1">VLOOKUP($E107,ETL_Price!$B$5:$BA$187,Main!BU$51,0)</f>
        <v>18.41</v>
      </c>
      <c r="BV107" s="84">
        <f ca="1">VLOOKUP($E107,ETL_Price!$B$5:$BA$187,Main!BV$51,0)</f>
        <v>1303.7</v>
      </c>
      <c r="BW107" s="84">
        <f ca="1">VLOOKUP($E107,ETL_Price!$B$5:$BA$187,Main!BW$51,0)</f>
        <v>16.481000000000002</v>
      </c>
      <c r="BX107" s="84">
        <f ca="1">VLOOKUP($E107,ETL_Price!$B$5:$BA$187,Main!BX$51,0)</f>
        <v>67.88</v>
      </c>
      <c r="BY107" s="84">
        <f ca="1">VLOOKUP($E107,ETL_Price!$B$5:$BA$187,Main!BY$51,0)</f>
        <v>2.9313000000000002</v>
      </c>
      <c r="BZ107" s="84">
        <f ca="1">VLOOKUP($E107,ETL_Price!$B$5:$BA$187,Main!BZ$51,0)</f>
        <v>2.0651000000000002</v>
      </c>
      <c r="CA107" s="84">
        <f ca="1">VLOOKUP($E107,ETL_Price!$B$5:$BA$187,Main!CA$51,0)</f>
        <v>2.1055000000000001</v>
      </c>
      <c r="CB107" s="84">
        <f ca="1">VLOOKUP($E107,ETL_Price!$B$5:$BA$187,Main!CB$51,0)</f>
        <v>6.3886000000000003</v>
      </c>
      <c r="CC107" s="84">
        <f ca="1">VLOOKUP($E107,ETL_Price!$B$5:$BA$187,Main!CC$51,0)</f>
        <v>109.73</v>
      </c>
    </row>
    <row r="108" spans="3:81">
      <c r="C108" s="84">
        <f>MATCH(E108,Cayman!$B$5:$B$187,0)-1</f>
        <v>77</v>
      </c>
      <c r="E108" s="115">
        <f>IF(ISNUMBER(Equities!$C60),Equities!B60,"")</f>
        <v>43244</v>
      </c>
      <c r="F108" s="128">
        <f ca="1">IF(ISNUMBER(OFFSET(INDIRECT($F$50),Main!$C108,1)),OFFSET(INDIRECT($F$50),Main!$C108,1)/100,"")</f>
        <v>0.188189</v>
      </c>
      <c r="G108" s="128">
        <f ca="1">IF(ISNUMBER(VLOOKUP(E108,Cayman!$G$6:$H$136,2,0)),VLOOKUP(E108,Cayman!$G$6:$H$136,2,0)/100,"")</f>
        <v>0.17199999999999999</v>
      </c>
      <c r="H108" s="116" t="str">
        <f>IF(ISNUMBER(VLOOKUP($E108,ETL_Price!$B$5:$CU$187,H$50,0)),VLOOKUP($E108,ETL_Price!$B$5:$CU$187,H$50,0)/100,"")</f>
        <v/>
      </c>
      <c r="I108" s="116" t="str">
        <f>IF(ISNUMBER(VLOOKUP($E108,ETL_Price!$B$5:$CU$187,I$50,0)),VLOOKUP($E108,ETL_Price!$B$5:$CU$187,I$50,0)/100,"")</f>
        <v/>
      </c>
      <c r="K108" s="84">
        <f ca="1">IF(ISNUMBER(CORREL(ETL_Rtn!$C59:$C118,ETL_Rtn!E59:E118)),CORREL(ETL_Rtn!$C59:$C118,ETL_Rtn!E59:E118),"")</f>
        <v>0.94309062785068132</v>
      </c>
      <c r="L108" s="84">
        <f ca="1">IF(ISNUMBER(CORREL(ETL_Rtn!$C59:$C118,ETL_Rtn!F59:F118)),CORREL(ETL_Rtn!$C59:$C118,ETL_Rtn!F59:F118),"")</f>
        <v>0.38632724716544403</v>
      </c>
      <c r="M108" s="84">
        <f ca="1">IF(ISNUMBER(CORREL(ETL_Rtn!$C59:$C118,ETL_Rtn!G59:G118)),CORREL(ETL_Rtn!$C59:$C118,ETL_Rtn!G59:G118),"")</f>
        <v>0.27275485279239825</v>
      </c>
      <c r="N108" s="84">
        <f ca="1">IF(ISNUMBER(CORREL(ETL_Rtn!$C59:$C118,ETL_Rtn!H59:H118)),CORREL(ETL_Rtn!$C59:$C118,ETL_Rtn!H59:H118),"")</f>
        <v>0.31579771153195935</v>
      </c>
      <c r="O108" s="84">
        <f ca="1">IF(ISNUMBER(CORREL(ETL_Rtn!$C59:$C118,ETL_Rtn!I59:I118)),CORREL(ETL_Rtn!$C59:$C118,ETL_Rtn!I59:I118),"")</f>
        <v>0.56440862126302194</v>
      </c>
      <c r="P108" s="84">
        <f ca="1">IF(ISNUMBER(CORREL(ETL_Rtn!$C59:$C118,ETL_Rtn!J59:J118)),CORREL(ETL_Rtn!$C59:$C118,ETL_Rtn!J59:J118),"")</f>
        <v>2.9390055698083627E-2</v>
      </c>
      <c r="Q108" s="84">
        <f ca="1">IF(ISNUMBER(CORREL(ETL_Rtn!$C59:$C118,ETL_Rtn!K59:K118)),CORREL(ETL_Rtn!$C59:$C118,ETL_Rtn!K59:K118),"")</f>
        <v>0.45556580342840092</v>
      </c>
      <c r="R108" s="84">
        <f ca="1">IF(ISNUMBER(CORREL(ETL_Rtn!$C59:$C118,ETL_Rtn!L59:L118)),CORREL(ETL_Rtn!$C59:$C118,ETL_Rtn!L59:L118),"")</f>
        <v>0.26129726668296044</v>
      </c>
      <c r="S108" s="84">
        <f ca="1">IF(ISNUMBER(CORREL(ETL_Rtn!$C59:$C118,ETL_Rtn!M59:M118)),CORREL(ETL_Rtn!$C59:$C118,ETL_Rtn!M59:M118),"")</f>
        <v>0.48143977656018699</v>
      </c>
      <c r="T108" s="84">
        <f ca="1">IF(ISNUMBER(CORREL(ETL_Rtn!$C59:$C118,ETL_Rtn!N59:N118)),CORREL(ETL_Rtn!$C59:$C118,ETL_Rtn!N59:N118),"")</f>
        <v>0.14661892042634633</v>
      </c>
      <c r="U108" s="84">
        <f ca="1">IF(ISNUMBER(CORREL(ETL_Rtn!$C59:$C118,ETL_Rtn!O59:O118)),CORREL(ETL_Rtn!$C59:$C118,ETL_Rtn!O59:O118),"")</f>
        <v>0.4405097259466435</v>
      </c>
      <c r="V108" s="84">
        <f ca="1">IF(ISNUMBER(CORREL(ETL_Rtn!$C59:$C118,ETL_Rtn!P59:P118)),CORREL(ETL_Rtn!$C59:$C118,ETL_Rtn!P59:P118),"")</f>
        <v>-8.7169076615102287E-2</v>
      </c>
      <c r="W108" s="84">
        <f ca="1">IF(ISNUMBER(CORREL(ETL_Rtn!$C59:$C118,ETL_Rtn!Q59:Q118)),CORREL(ETL_Rtn!$C59:$C118,ETL_Rtn!Q59:Q118),"")</f>
        <v>0.8446935927284388</v>
      </c>
      <c r="X108" s="84">
        <f ca="1">IF(ISNUMBER(CORREL(ETL_Rtn!$C59:$C118,ETL_Rtn!R59:R118)),CORREL(ETL_Rtn!$C59:$C118,ETL_Rtn!R59:R118),"")</f>
        <v>0.93697996833853581</v>
      </c>
      <c r="Y108" s="84">
        <f ca="1">IF(ISNUMBER(CORREL(ETL_Rtn!$C59:$C118,ETL_Rtn!S59:S118)),CORREL(ETL_Rtn!$C59:$C118,ETL_Rtn!S59:S118),"")</f>
        <v>0.92832736919698788</v>
      </c>
      <c r="Z108" s="84">
        <f ca="1">IF(ISNUMBER(CORREL(ETL_Rtn!$C59:$C118,ETL_Rtn!T59:T118)),CORREL(ETL_Rtn!$C59:$C118,ETL_Rtn!T59:T118),"")</f>
        <v>0.2720558988806695</v>
      </c>
      <c r="AA108" s="84">
        <f ca="1">IF(ISNUMBER(CORREL(ETL_Rtn!$C59:$C118,ETL_Rtn!U59:U118)),CORREL(ETL_Rtn!$C59:$C118,ETL_Rtn!U59:U118),"")</f>
        <v>2.5450251799934147E-2</v>
      </c>
      <c r="AB108" s="84">
        <f ca="1">IF(ISNUMBER(CORREL(ETL_Rtn!$C59:$C118,ETL_Rtn!V59:V118)),CORREL(ETL_Rtn!$C59:$C118,ETL_Rtn!V59:V118),"")</f>
        <v>-0.38309138700460849</v>
      </c>
      <c r="AC108" s="84">
        <f ca="1">IF(ISNUMBER(CORREL(ETL_Rtn!$C59:$C118,ETL_Rtn!W59:W118)),CORREL(ETL_Rtn!$C59:$C118,ETL_Rtn!W59:W118),"")</f>
        <v>0.30172871059403295</v>
      </c>
      <c r="AD108" s="84">
        <f ca="1">IF(ISNUMBER(CORREL(ETL_Rtn!$C59:$C118,ETL_Rtn!X59:X118)),CORREL(ETL_Rtn!$C59:$C118,ETL_Rtn!X59:X118),"")</f>
        <v>0.13648744595842643</v>
      </c>
      <c r="AE108" s="84">
        <f ca="1">IF(ISNUMBER(CORREL(ETL_Rtn!$C59:$C118,ETL_Rtn!Y59:Y118)),CORREL(ETL_Rtn!$C59:$C118,ETL_Rtn!Y59:Y118),"")</f>
        <v>-4.4721895144218392E-2</v>
      </c>
      <c r="AF108" s="84">
        <f ca="1">IF(ISNUMBER(CORREL(ETL_Rtn!$C59:$C118,ETL_Rtn!Z59:Z118)),CORREL(ETL_Rtn!$C59:$C118,ETL_Rtn!Z59:Z118),"")</f>
        <v>-0.23718398088981674</v>
      </c>
      <c r="AG108" s="84">
        <f ca="1">IF(ISNUMBER(CORREL(ETL_Rtn!$C59:$C118,ETL_Rtn!AA59:AA118)),CORREL(ETL_Rtn!$C59:$C118,ETL_Rtn!AA59:AA118),"")</f>
        <v>-8.6923182548458863E-2</v>
      </c>
      <c r="AH108" s="84">
        <f ca="1">IF(ISNUMBER(CORREL(ETL_Rtn!$C59:$C118,ETL_Rtn!AB59:AB118)),CORREL(ETL_Rtn!$C59:$C118,ETL_Rtn!AB59:AB118),"")</f>
        <v>0.18292808475973391</v>
      </c>
      <c r="AI108" s="84">
        <f ca="1">IF(ISNUMBER(CORREL(ETL_Rtn!$C59:$C118,ETL_Rtn!AC59:AC118)),CORREL(ETL_Rtn!$C59:$C118,ETL_Rtn!AC59:AC118),"")</f>
        <v>0.12801398688741109</v>
      </c>
      <c r="AJ108" s="84">
        <f ca="1">IF(ISNUMBER(CORREL(ETL_Rtn!$C59:$C118,ETL_Rtn!AD59:AD118)),CORREL(ETL_Rtn!$C59:$C118,ETL_Rtn!AD59:AD118),"")</f>
        <v>-0.22598245461350122</v>
      </c>
      <c r="AK108" s="84">
        <f ca="1">IF(ISNUMBER(CORREL(ETL_Rtn!$C59:$C118,ETL_Rtn!AE59:AE118)),CORREL(ETL_Rtn!$C59:$C118,ETL_Rtn!AE59:AE118),"")</f>
        <v>-0.35519169957375435</v>
      </c>
      <c r="AL108" s="84">
        <f ca="1">IF(ISNUMBER(CORREL(ETL_Rtn!$C59:$C118,ETL_Rtn!AF59:AF118)),CORREL(ETL_Rtn!$C59:$C118,ETL_Rtn!AF59:AF118),"")</f>
        <v>4.6331254213410347E-2</v>
      </c>
      <c r="AM108" s="84">
        <f ca="1">IF(ISNUMBER(CORREL(ETL_Rtn!$C59:$C118,ETL_Rtn!AG59:AG118)),CORREL(ETL_Rtn!$C59:$C118,ETL_Rtn!AG59:AG118),"")</f>
        <v>0.14591967315206011</v>
      </c>
      <c r="AN108" s="84">
        <f ca="1">IF(ISNUMBER(CORREL(ETL_Rtn!$C59:$C118,ETL_Rtn!AH59:AH118)),CORREL(ETL_Rtn!$C59:$C118,ETL_Rtn!AH59:AH118),"")</f>
        <v>0.1111181811453434</v>
      </c>
      <c r="AO108" s="84">
        <f ca="1">IF(ISNUMBER(CORREL(ETL_Rtn!$C59:$C118,ETL_Rtn!AI59:AI118)),CORREL(ETL_Rtn!$C59:$C118,ETL_Rtn!AI59:AI118),"")</f>
        <v>8.4609257566182677E-2</v>
      </c>
      <c r="AP108" s="84">
        <f ca="1">IF(ISNUMBER(CORREL(ETL_Rtn!$C59:$C118,ETL_Rtn!AJ59:AJ118)),CORREL(ETL_Rtn!$C59:$C118,ETL_Rtn!AJ59:AJ118),"")</f>
        <v>6.6299787986419337E-3</v>
      </c>
      <c r="AQ108" s="84">
        <f ca="1">IF(ISNUMBER(CORREL(ETL_Rtn!$C59:$C118,ETL_Rtn!AK59:AK118)),CORREL(ETL_Rtn!$C59:$C118,ETL_Rtn!AK59:AK118),"")</f>
        <v>4.2673646698852249E-2</v>
      </c>
      <c r="AR108" s="84">
        <f ca="1">IF(ISNUMBER(CORREL(ETL_Rtn!$C59:$C118,ETL_Rtn!AL59:AL118)),CORREL(ETL_Rtn!$C59:$C118,ETL_Rtn!AL59:AL118),"")</f>
        <v>-0.27730848380690432</v>
      </c>
      <c r="AS108" s="84">
        <f ca="1">IF(ISNUMBER(CORREL(ETL_Rtn!$C59:$C118,ETL_Rtn!AM59:AM118)),CORREL(ETL_Rtn!$C59:$C118,ETL_Rtn!AM59:AM118),"")</f>
        <v>0.24142400457485699</v>
      </c>
      <c r="AU108" s="84">
        <f ca="1">VLOOKUP($E108,ETL_Price!$B$5:$BA$187,Main!AU$51,0)</f>
        <v>93.2</v>
      </c>
      <c r="AV108" s="84">
        <f ca="1">VLOOKUP($E108,ETL_Price!$B$5:$BA$187,Main!AV$51,0)</f>
        <v>241.57249999999999</v>
      </c>
      <c r="AW108" s="84">
        <f ca="1">VLOOKUP($E108,ETL_Price!$B$5:$BA$187,Main!AW$51,0)</f>
        <v>228.02289999999999</v>
      </c>
      <c r="AX108" s="84">
        <f ca="1">VLOOKUP($E108,ETL_Price!$B$5:$BA$187,Main!AX$51,0)</f>
        <v>233.87180000000001</v>
      </c>
      <c r="AY108" s="84">
        <f ca="1">VLOOKUP($E108,ETL_Price!$B$5:$BA$187,Main!AY$51,0)</f>
        <v>123.9572</v>
      </c>
      <c r="AZ108" s="84">
        <f ca="1">VLOOKUP($E108,ETL_Price!$B$5:$BA$187,Main!AZ$51,0)</f>
        <v>216.41900000000001</v>
      </c>
      <c r="BA108" s="84">
        <f ca="1">VLOOKUP($E108,ETL_Price!$B$5:$BA$187,Main!BA$51,0)</f>
        <v>251.27</v>
      </c>
      <c r="BB108" s="84">
        <f ca="1">VLOOKUP($E108,ETL_Price!$B$5:$BA$187,Main!BB$51,0)</f>
        <v>203.43</v>
      </c>
      <c r="BC108" s="84">
        <f ca="1">VLOOKUP($E108,ETL_Price!$B$5:$BA$187,Main!BC$51,0)</f>
        <v>260.64</v>
      </c>
      <c r="BD108" s="84">
        <f ca="1">VLOOKUP($E108,ETL_Price!$B$5:$BA$187,Main!BD$51,0)</f>
        <v>64.790000000000006</v>
      </c>
      <c r="BE108" s="84">
        <f ca="1">VLOOKUP($E108,ETL_Price!$B$5:$BA$187,Main!BE$51,0)</f>
        <v>277.35000000000002</v>
      </c>
      <c r="BF108" s="84">
        <f ca="1">VLOOKUP($E108,ETL_Price!$B$5:$BA$187,Main!BF$51,0)</f>
        <v>124.03</v>
      </c>
      <c r="BG108" s="84">
        <f ca="1">VLOOKUP($E108,ETL_Price!$B$5:$BA$187,Main!BG$51,0)</f>
        <v>1478.33</v>
      </c>
      <c r="BH108" s="84">
        <f ca="1">VLOOKUP($E108,ETL_Price!$B$5:$BA$187,Main!BH$51,0)</f>
        <v>1796.51</v>
      </c>
      <c r="BI108" s="84">
        <f ca="1">VLOOKUP($E108,ETL_Price!$B$5:$BA$187,Main!BI$51,0)</f>
        <v>1670.49</v>
      </c>
      <c r="BJ108" s="84">
        <f ca="1">VLOOKUP($E108,ETL_Price!$B$5:$BA$187,Main!BJ$51,0)</f>
        <v>1054.3399999999999</v>
      </c>
      <c r="BK108" s="84">
        <f ca="1">VLOOKUP($E108,ETL_Price!$B$5:$BA$187,Main!BK$51,0)</f>
        <v>2417.48</v>
      </c>
      <c r="BL108" s="84">
        <f ca="1">VLOOKUP($E108,ETL_Price!$B$5:$BA$187,Main!BL$51,0)</f>
        <v>933.66</v>
      </c>
      <c r="BM108" s="84">
        <f ca="1">VLOOKUP($E108,ETL_Price!$B$5:$BA$187,Main!BM$51,0)</f>
        <v>716.05</v>
      </c>
      <c r="BN108" s="84">
        <f ca="1">VLOOKUP($E108,ETL_Price!$B$5:$BA$187,Main!BN$51,0)</f>
        <v>894.63</v>
      </c>
      <c r="BO108" s="84">
        <f ca="1">VLOOKUP($E108,ETL_Price!$B$5:$BA$187,Main!BO$51,0)</f>
        <v>953.12</v>
      </c>
      <c r="BP108" s="84">
        <f ca="1">VLOOKUP($E108,ETL_Price!$B$5:$BA$187,Main!BP$51,0)</f>
        <v>971.43</v>
      </c>
      <c r="BQ108" s="84">
        <f ca="1">VLOOKUP($E108,ETL_Price!$B$5:$BA$187,Main!BQ$51,0)</f>
        <v>1106.76</v>
      </c>
      <c r="BR108" s="84">
        <f ca="1">VLOOKUP($E108,ETL_Price!$B$5:$BA$187,Main!BR$51,0)</f>
        <v>1098.47</v>
      </c>
      <c r="BS108" s="84">
        <f ca="1">VLOOKUP($E108,ETL_Price!$B$5:$BA$187,Main!BS$51,0)</f>
        <v>932.68</v>
      </c>
      <c r="BT108" s="84">
        <f ca="1">VLOOKUP($E108,ETL_Price!$B$5:$BA$187,Main!BT$51,0)</f>
        <v>12.53</v>
      </c>
      <c r="BU108" s="84">
        <f ca="1">VLOOKUP($E108,ETL_Price!$B$5:$BA$187,Main!BU$51,0)</f>
        <v>19.14</v>
      </c>
      <c r="BV108" s="84">
        <f ca="1">VLOOKUP($E108,ETL_Price!$B$5:$BA$187,Main!BV$51,0)</f>
        <v>1304.4000000000001</v>
      </c>
      <c r="BW108" s="84">
        <f ca="1">VLOOKUP($E108,ETL_Price!$B$5:$BA$187,Main!BW$51,0)</f>
        <v>16.620999999999999</v>
      </c>
      <c r="BX108" s="84">
        <f ca="1">VLOOKUP($E108,ETL_Price!$B$5:$BA$187,Main!BX$51,0)</f>
        <v>70.709999999999994</v>
      </c>
      <c r="BY108" s="84">
        <f ca="1">VLOOKUP($E108,ETL_Price!$B$5:$BA$187,Main!BY$51,0)</f>
        <v>2.9769999999999999</v>
      </c>
      <c r="BZ108" s="84">
        <f ca="1">VLOOKUP($E108,ETL_Price!$B$5:$BA$187,Main!BZ$51,0)</f>
        <v>2.1131000000000002</v>
      </c>
      <c r="CA108" s="84">
        <f ca="1">VLOOKUP($E108,ETL_Price!$B$5:$BA$187,Main!CA$51,0)</f>
        <v>2.1318999999999999</v>
      </c>
      <c r="CB108" s="84">
        <f ca="1">VLOOKUP($E108,ETL_Price!$B$5:$BA$187,Main!CB$51,0)</f>
        <v>6.3764000000000003</v>
      </c>
      <c r="CC108" s="84">
        <f ca="1">VLOOKUP($E108,ETL_Price!$B$5:$BA$187,Main!CC$51,0)</f>
        <v>109.73</v>
      </c>
    </row>
    <row r="109" spans="3:81">
      <c r="C109" s="84">
        <f>MATCH(E109,Cayman!$B$5:$B$187,0)-1</f>
        <v>78</v>
      </c>
      <c r="E109" s="115">
        <f>IF(ISNUMBER(Equities!$C61),Equities!B61,"")</f>
        <v>43243</v>
      </c>
      <c r="F109" s="128">
        <f ca="1">IF(ISNUMBER(OFFSET(INDIRECT($F$50),Main!$C109,1)),OFFSET(INDIRECT($F$50),Main!$C109,1)/100,"")</f>
        <v>0.188189</v>
      </c>
      <c r="G109" s="128">
        <f ca="1">IF(ISNUMBER(VLOOKUP(E109,Cayman!$G$6:$H$136,2,0)),VLOOKUP(E109,Cayman!$G$6:$H$136,2,0)/100,"")</f>
        <v>0.17199999999999999</v>
      </c>
      <c r="H109" s="116" t="str">
        <f>IF(ISNUMBER(VLOOKUP($E109,ETL_Price!$B$5:$CU$187,H$50,0)),VLOOKUP($E109,ETL_Price!$B$5:$CU$187,H$50,0)/100,"")</f>
        <v/>
      </c>
      <c r="I109" s="116" t="str">
        <f>IF(ISNUMBER(VLOOKUP($E109,ETL_Price!$B$5:$CU$187,I$50,0)),VLOOKUP($E109,ETL_Price!$B$5:$CU$187,I$50,0)/100,"")</f>
        <v/>
      </c>
      <c r="K109" s="84">
        <f ca="1">IF(ISNUMBER(CORREL(ETL_Rtn!$C60:$C119,ETL_Rtn!E60:E119)),CORREL(ETL_Rtn!$C60:$C119,ETL_Rtn!E60:E119),"")</f>
        <v>0.94330940813297226</v>
      </c>
      <c r="L109" s="84">
        <f ca="1">IF(ISNUMBER(CORREL(ETL_Rtn!$C60:$C119,ETL_Rtn!F60:F119)),CORREL(ETL_Rtn!$C60:$C119,ETL_Rtn!F60:F119),"")</f>
        <v>0.37884135550943365</v>
      </c>
      <c r="M109" s="84">
        <f ca="1">IF(ISNUMBER(CORREL(ETL_Rtn!$C60:$C119,ETL_Rtn!G60:G119)),CORREL(ETL_Rtn!$C60:$C119,ETL_Rtn!G60:G119),"")</f>
        <v>0.26372661598726999</v>
      </c>
      <c r="N109" s="84">
        <f ca="1">IF(ISNUMBER(CORREL(ETL_Rtn!$C60:$C119,ETL_Rtn!H60:H119)),CORREL(ETL_Rtn!$C60:$C119,ETL_Rtn!H60:H119),"")</f>
        <v>0.32092425663746088</v>
      </c>
      <c r="O109" s="84">
        <f ca="1">IF(ISNUMBER(CORREL(ETL_Rtn!$C60:$C119,ETL_Rtn!I60:I119)),CORREL(ETL_Rtn!$C60:$C119,ETL_Rtn!I60:I119),"")</f>
        <v>0.55186950745081043</v>
      </c>
      <c r="P109" s="84">
        <f ca="1">IF(ISNUMBER(CORREL(ETL_Rtn!$C60:$C119,ETL_Rtn!J60:J119)),CORREL(ETL_Rtn!$C60:$C119,ETL_Rtn!J60:J119),"")</f>
        <v>2.8501602356770381E-2</v>
      </c>
      <c r="Q109" s="84">
        <f ca="1">IF(ISNUMBER(CORREL(ETL_Rtn!$C60:$C119,ETL_Rtn!K60:K119)),CORREL(ETL_Rtn!$C60:$C119,ETL_Rtn!K60:K119),"")</f>
        <v>0.44205046060531267</v>
      </c>
      <c r="R109" s="84">
        <f ca="1">IF(ISNUMBER(CORREL(ETL_Rtn!$C60:$C119,ETL_Rtn!L60:L119)),CORREL(ETL_Rtn!$C60:$C119,ETL_Rtn!L60:L119),"")</f>
        <v>0.2583944751086335</v>
      </c>
      <c r="S109" s="84">
        <f ca="1">IF(ISNUMBER(CORREL(ETL_Rtn!$C60:$C119,ETL_Rtn!M60:M119)),CORREL(ETL_Rtn!$C60:$C119,ETL_Rtn!M60:M119),"")</f>
        <v>0.45439885703362931</v>
      </c>
      <c r="T109" s="84">
        <f ca="1">IF(ISNUMBER(CORREL(ETL_Rtn!$C60:$C119,ETL_Rtn!N60:N119)),CORREL(ETL_Rtn!$C60:$C119,ETL_Rtn!N60:N119),"")</f>
        <v>0.14497720118989069</v>
      </c>
      <c r="U109" s="84">
        <f ca="1">IF(ISNUMBER(CORREL(ETL_Rtn!$C60:$C119,ETL_Rtn!O60:O119)),CORREL(ETL_Rtn!$C60:$C119,ETL_Rtn!O60:O119),"")</f>
        <v>0.42493920054375528</v>
      </c>
      <c r="V109" s="84">
        <f ca="1">IF(ISNUMBER(CORREL(ETL_Rtn!$C60:$C119,ETL_Rtn!P60:P119)),CORREL(ETL_Rtn!$C60:$C119,ETL_Rtn!P60:P119),"")</f>
        <v>-8.7281871052148616E-2</v>
      </c>
      <c r="W109" s="84">
        <f ca="1">IF(ISNUMBER(CORREL(ETL_Rtn!$C60:$C119,ETL_Rtn!Q60:Q119)),CORREL(ETL_Rtn!$C60:$C119,ETL_Rtn!Q60:Q119),"")</f>
        <v>0.84203338836790464</v>
      </c>
      <c r="X109" s="84">
        <f ca="1">IF(ISNUMBER(CORREL(ETL_Rtn!$C60:$C119,ETL_Rtn!R60:R119)),CORREL(ETL_Rtn!$C60:$C119,ETL_Rtn!R60:R119),"")</f>
        <v>0.9370342194569834</v>
      </c>
      <c r="Y109" s="84">
        <f ca="1">IF(ISNUMBER(CORREL(ETL_Rtn!$C60:$C119,ETL_Rtn!S60:S119)),CORREL(ETL_Rtn!$C60:$C119,ETL_Rtn!S60:S119),"")</f>
        <v>0.92845489481252952</v>
      </c>
      <c r="Z109" s="84">
        <f ca="1">IF(ISNUMBER(CORREL(ETL_Rtn!$C60:$C119,ETL_Rtn!T60:T119)),CORREL(ETL_Rtn!$C60:$C119,ETL_Rtn!T60:T119),"")</f>
        <v>0.27242979789930927</v>
      </c>
      <c r="AA109" s="84">
        <f ca="1">IF(ISNUMBER(CORREL(ETL_Rtn!$C60:$C119,ETL_Rtn!U60:U119)),CORREL(ETL_Rtn!$C60:$C119,ETL_Rtn!U60:U119),"")</f>
        <v>2.581223645146127E-2</v>
      </c>
      <c r="AB109" s="84">
        <f ca="1">IF(ISNUMBER(CORREL(ETL_Rtn!$C60:$C119,ETL_Rtn!V60:V119)),CORREL(ETL_Rtn!$C60:$C119,ETL_Rtn!V60:V119),"")</f>
        <v>-0.38288395649950435</v>
      </c>
      <c r="AC109" s="84">
        <f ca="1">IF(ISNUMBER(CORREL(ETL_Rtn!$C60:$C119,ETL_Rtn!W60:W119)),CORREL(ETL_Rtn!$C60:$C119,ETL_Rtn!W60:W119),"")</f>
        <v>0.28879148793172604</v>
      </c>
      <c r="AD109" s="84">
        <f ca="1">IF(ISNUMBER(CORREL(ETL_Rtn!$C60:$C119,ETL_Rtn!X60:X119)),CORREL(ETL_Rtn!$C60:$C119,ETL_Rtn!X60:X119),"")</f>
        <v>0.13695404773358039</v>
      </c>
      <c r="AE109" s="84">
        <f ca="1">IF(ISNUMBER(CORREL(ETL_Rtn!$C60:$C119,ETL_Rtn!Y60:Y119)),CORREL(ETL_Rtn!$C60:$C119,ETL_Rtn!Y60:Y119),"")</f>
        <v>-4.4653388897760382E-2</v>
      </c>
      <c r="AF109" s="84">
        <f ca="1">IF(ISNUMBER(CORREL(ETL_Rtn!$C60:$C119,ETL_Rtn!Z60:Z119)),CORREL(ETL_Rtn!$C60:$C119,ETL_Rtn!Z60:Z119),"")</f>
        <v>-0.23548445014298652</v>
      </c>
      <c r="AG109" s="84">
        <f ca="1">IF(ISNUMBER(CORREL(ETL_Rtn!$C60:$C119,ETL_Rtn!AA60:AA119)),CORREL(ETL_Rtn!$C60:$C119,ETL_Rtn!AA60:AA119),"")</f>
        <v>-8.7179549692181876E-2</v>
      </c>
      <c r="AH109" s="84">
        <f ca="1">IF(ISNUMBER(CORREL(ETL_Rtn!$C60:$C119,ETL_Rtn!AB60:AB119)),CORREL(ETL_Rtn!$C60:$C119,ETL_Rtn!AB60:AB119),"")</f>
        <v>0.18243923827000166</v>
      </c>
      <c r="AI109" s="84">
        <f ca="1">IF(ISNUMBER(CORREL(ETL_Rtn!$C60:$C119,ETL_Rtn!AC60:AC119)),CORREL(ETL_Rtn!$C60:$C119,ETL_Rtn!AC60:AC119),"")</f>
        <v>0.12735125512963152</v>
      </c>
      <c r="AJ109" s="84">
        <f ca="1">IF(ISNUMBER(CORREL(ETL_Rtn!$C60:$C119,ETL_Rtn!AD60:AD119)),CORREL(ETL_Rtn!$C60:$C119,ETL_Rtn!AD60:AD119),"")</f>
        <v>-0.2196313504417268</v>
      </c>
      <c r="AK109" s="84">
        <f ca="1">IF(ISNUMBER(CORREL(ETL_Rtn!$C60:$C119,ETL_Rtn!AE60:AE119)),CORREL(ETL_Rtn!$C60:$C119,ETL_Rtn!AE60:AE119),"")</f>
        <v>-0.35546393957283945</v>
      </c>
      <c r="AL109" s="84">
        <f ca="1">IF(ISNUMBER(CORREL(ETL_Rtn!$C60:$C119,ETL_Rtn!AF60:AF119)),CORREL(ETL_Rtn!$C60:$C119,ETL_Rtn!AF60:AF119),"")</f>
        <v>4.6217758787091411E-2</v>
      </c>
      <c r="AM109" s="84">
        <f ca="1">IF(ISNUMBER(CORREL(ETL_Rtn!$C60:$C119,ETL_Rtn!AG60:AG119)),CORREL(ETL_Rtn!$C60:$C119,ETL_Rtn!AG60:AG119),"")</f>
        <v>0.14808813094997494</v>
      </c>
      <c r="AN109" s="84">
        <f ca="1">IF(ISNUMBER(CORREL(ETL_Rtn!$C60:$C119,ETL_Rtn!AH60:AH119)),CORREL(ETL_Rtn!$C60:$C119,ETL_Rtn!AH60:AH119),"")</f>
        <v>0.11077452810122475</v>
      </c>
      <c r="AO109" s="84">
        <f ca="1">IF(ISNUMBER(CORREL(ETL_Rtn!$C60:$C119,ETL_Rtn!AI60:AI119)),CORREL(ETL_Rtn!$C60:$C119,ETL_Rtn!AI60:AI119),"")</f>
        <v>8.131154191805226E-2</v>
      </c>
      <c r="AP109" s="84">
        <f ca="1">IF(ISNUMBER(CORREL(ETL_Rtn!$C60:$C119,ETL_Rtn!AJ60:AJ119)),CORREL(ETL_Rtn!$C60:$C119,ETL_Rtn!AJ60:AJ119),"")</f>
        <v>6.0499217542253538E-3</v>
      </c>
      <c r="AQ109" s="84">
        <f ca="1">IF(ISNUMBER(CORREL(ETL_Rtn!$C60:$C119,ETL_Rtn!AK60:AK119)),CORREL(ETL_Rtn!$C60:$C119,ETL_Rtn!AK60:AK119),"")</f>
        <v>4.1881123363915543E-2</v>
      </c>
      <c r="AR109" s="84">
        <f ca="1">IF(ISNUMBER(CORREL(ETL_Rtn!$C60:$C119,ETL_Rtn!AL60:AL119)),CORREL(ETL_Rtn!$C60:$C119,ETL_Rtn!AL60:AL119),"")</f>
        <v>-0.2750113378058841</v>
      </c>
      <c r="AS109" s="84">
        <f ca="1">IF(ISNUMBER(CORREL(ETL_Rtn!$C60:$C119,ETL_Rtn!AM60:AM119)),CORREL(ETL_Rtn!$C60:$C119,ETL_Rtn!AM60:AM119),"")</f>
        <v>0.2415634589266818</v>
      </c>
      <c r="AU109" s="84">
        <f ca="1">VLOOKUP($E109,ETL_Price!$B$5:$BA$187,Main!AU$51,0)</f>
        <v>92.98</v>
      </c>
      <c r="AV109" s="84">
        <f ca="1">VLOOKUP($E109,ETL_Price!$B$5:$BA$187,Main!AV$51,0)</f>
        <v>241.74039999999999</v>
      </c>
      <c r="AW109" s="84">
        <f ca="1">VLOOKUP($E109,ETL_Price!$B$5:$BA$187,Main!AW$51,0)</f>
        <v>228.49709999999999</v>
      </c>
      <c r="AX109" s="84">
        <f ca="1">VLOOKUP($E109,ETL_Price!$B$5:$BA$187,Main!AX$51,0)</f>
        <v>237.3785</v>
      </c>
      <c r="AY109" s="84">
        <f ca="1">VLOOKUP($E109,ETL_Price!$B$5:$BA$187,Main!AY$51,0)</f>
        <v>124.79089999999999</v>
      </c>
      <c r="AZ109" s="84">
        <f ca="1">VLOOKUP($E109,ETL_Price!$B$5:$BA$187,Main!AZ$51,0)</f>
        <v>215.9633</v>
      </c>
      <c r="BA109" s="84">
        <f ca="1">VLOOKUP($E109,ETL_Price!$B$5:$BA$187,Main!BA$51,0)</f>
        <v>251.58</v>
      </c>
      <c r="BB109" s="84">
        <f ca="1">VLOOKUP($E109,ETL_Price!$B$5:$BA$187,Main!BB$51,0)</f>
        <v>203.53</v>
      </c>
      <c r="BC109" s="84">
        <f ca="1">VLOOKUP($E109,ETL_Price!$B$5:$BA$187,Main!BC$51,0)</f>
        <v>260.08</v>
      </c>
      <c r="BD109" s="84">
        <f ca="1">VLOOKUP($E109,ETL_Price!$B$5:$BA$187,Main!BD$51,0)</f>
        <v>64.84</v>
      </c>
      <c r="BE109" s="84">
        <f ca="1">VLOOKUP($E109,ETL_Price!$B$5:$BA$187,Main!BE$51,0)</f>
        <v>278.38</v>
      </c>
      <c r="BF109" s="84">
        <f ca="1">VLOOKUP($E109,ETL_Price!$B$5:$BA$187,Main!BF$51,0)</f>
        <v>123.76</v>
      </c>
      <c r="BG109" s="84">
        <f ca="1">VLOOKUP($E109,ETL_Price!$B$5:$BA$187,Main!BG$51,0)</f>
        <v>1471.38</v>
      </c>
      <c r="BH109" s="84">
        <f ca="1">VLOOKUP($E109,ETL_Price!$B$5:$BA$187,Main!BH$51,0)</f>
        <v>1790.99</v>
      </c>
      <c r="BI109" s="84">
        <f ca="1">VLOOKUP($E109,ETL_Price!$B$5:$BA$187,Main!BI$51,0)</f>
        <v>1666.55</v>
      </c>
      <c r="BJ109" s="84">
        <f ca="1">VLOOKUP($E109,ETL_Price!$B$5:$BA$187,Main!BJ$51,0)</f>
        <v>1052.55</v>
      </c>
      <c r="BK109" s="84">
        <f ca="1">VLOOKUP($E109,ETL_Price!$B$5:$BA$187,Main!BK$51,0)</f>
        <v>2417</v>
      </c>
      <c r="BL109" s="84">
        <f ca="1">VLOOKUP($E109,ETL_Price!$B$5:$BA$187,Main!BL$51,0)</f>
        <v>932.93</v>
      </c>
      <c r="BM109" s="84">
        <f ca="1">VLOOKUP($E109,ETL_Price!$B$5:$BA$187,Main!BM$51,0)</f>
        <v>716.55</v>
      </c>
      <c r="BN109" s="84">
        <f ca="1">VLOOKUP($E109,ETL_Price!$B$5:$BA$187,Main!BN$51,0)</f>
        <v>893.92</v>
      </c>
      <c r="BO109" s="84">
        <f ca="1">VLOOKUP($E109,ETL_Price!$B$5:$BA$187,Main!BO$51,0)</f>
        <v>953.33</v>
      </c>
      <c r="BP109" s="84">
        <f ca="1">VLOOKUP($E109,ETL_Price!$B$5:$BA$187,Main!BP$51,0)</f>
        <v>971.55</v>
      </c>
      <c r="BQ109" s="84">
        <f ca="1">VLOOKUP($E109,ETL_Price!$B$5:$BA$187,Main!BQ$51,0)</f>
        <v>1106.96</v>
      </c>
      <c r="BR109" s="84">
        <f ca="1">VLOOKUP($E109,ETL_Price!$B$5:$BA$187,Main!BR$51,0)</f>
        <v>1098.44</v>
      </c>
      <c r="BS109" s="84">
        <f ca="1">VLOOKUP($E109,ETL_Price!$B$5:$BA$187,Main!BS$51,0)</f>
        <v>932.93</v>
      </c>
      <c r="BT109" s="84">
        <f ca="1">VLOOKUP($E109,ETL_Price!$B$5:$BA$187,Main!BT$51,0)</f>
        <v>12.58</v>
      </c>
      <c r="BU109" s="84">
        <f ca="1">VLOOKUP($E109,ETL_Price!$B$5:$BA$187,Main!BU$51,0)</f>
        <v>18.43</v>
      </c>
      <c r="BV109" s="84">
        <f ca="1">VLOOKUP($E109,ETL_Price!$B$5:$BA$187,Main!BV$51,0)</f>
        <v>1289.5999999999999</v>
      </c>
      <c r="BW109" s="84">
        <f ca="1">VLOOKUP($E109,ETL_Price!$B$5:$BA$187,Main!BW$51,0)</f>
        <v>16.338000000000001</v>
      </c>
      <c r="BX109" s="84">
        <f ca="1">VLOOKUP($E109,ETL_Price!$B$5:$BA$187,Main!BX$51,0)</f>
        <v>71.84</v>
      </c>
      <c r="BY109" s="84">
        <f ca="1">VLOOKUP($E109,ETL_Price!$B$5:$BA$187,Main!BY$51,0)</f>
        <v>2.9935</v>
      </c>
      <c r="BZ109" s="84">
        <f ca="1">VLOOKUP($E109,ETL_Price!$B$5:$BA$187,Main!BZ$51,0)</f>
        <v>2.1333000000000002</v>
      </c>
      <c r="CA109" s="84">
        <f ca="1">VLOOKUP($E109,ETL_Price!$B$5:$BA$187,Main!CA$51,0)</f>
        <v>2.1488999999999998</v>
      </c>
      <c r="CB109" s="84">
        <f ca="1">VLOOKUP($E109,ETL_Price!$B$5:$BA$187,Main!CB$51,0)</f>
        <v>6.3780000000000001</v>
      </c>
      <c r="CC109" s="84">
        <f ca="1">VLOOKUP($E109,ETL_Price!$B$5:$BA$187,Main!CC$51,0)</f>
        <v>109.68</v>
      </c>
    </row>
    <row r="110" spans="3:81">
      <c r="C110" s="84">
        <f>MATCH(E110,Cayman!$B$5:$B$187,0)-1</f>
        <v>79</v>
      </c>
      <c r="E110" s="115">
        <f>IF(ISNUMBER(Equities!$C62),Equities!B62,"")</f>
        <v>43242</v>
      </c>
      <c r="F110" s="128">
        <f ca="1">IF(ISNUMBER(OFFSET(INDIRECT($F$50),Main!$C110,1)),OFFSET(INDIRECT($F$50),Main!$C110,1)/100,"")</f>
        <v>0.188189</v>
      </c>
      <c r="G110" s="128">
        <f ca="1">IF(ISNUMBER(VLOOKUP(E110,Cayman!$G$6:$H$136,2,0)),VLOOKUP(E110,Cayman!$G$6:$H$136,2,0)/100,"")</f>
        <v>0.1721</v>
      </c>
      <c r="H110" s="116" t="str">
        <f>IF(ISNUMBER(VLOOKUP($E110,ETL_Price!$B$5:$CU$187,H$50,0)),VLOOKUP($E110,ETL_Price!$B$5:$CU$187,H$50,0)/100,"")</f>
        <v/>
      </c>
      <c r="I110" s="116" t="str">
        <f>IF(ISNUMBER(VLOOKUP($E110,ETL_Price!$B$5:$CU$187,I$50,0)),VLOOKUP($E110,ETL_Price!$B$5:$CU$187,I$50,0)/100,"")</f>
        <v/>
      </c>
      <c r="K110" s="84">
        <f ca="1">IF(ISNUMBER(CORREL(ETL_Rtn!$C61:$C120,ETL_Rtn!E61:E120)),CORREL(ETL_Rtn!$C61:$C120,ETL_Rtn!E61:E120),"")</f>
        <v>0.94142544601426215</v>
      </c>
      <c r="L110" s="84">
        <f ca="1">IF(ISNUMBER(CORREL(ETL_Rtn!$C61:$C120,ETL_Rtn!F61:F120)),CORREL(ETL_Rtn!$C61:$C120,ETL_Rtn!F61:F120),"")</f>
        <v>0.39228596603515314</v>
      </c>
      <c r="M110" s="84">
        <f ca="1">IF(ISNUMBER(CORREL(ETL_Rtn!$C61:$C120,ETL_Rtn!G61:G120)),CORREL(ETL_Rtn!$C61:$C120,ETL_Rtn!G61:G120),"")</f>
        <v>0.27681174519238788</v>
      </c>
      <c r="N110" s="84">
        <f ca="1">IF(ISNUMBER(CORREL(ETL_Rtn!$C61:$C120,ETL_Rtn!H61:H120)),CORREL(ETL_Rtn!$C61:$C120,ETL_Rtn!H61:H120),"")</f>
        <v>0.32103757105141995</v>
      </c>
      <c r="O110" s="84">
        <f ca="1">IF(ISNUMBER(CORREL(ETL_Rtn!$C61:$C120,ETL_Rtn!I61:I120)),CORREL(ETL_Rtn!$C61:$C120,ETL_Rtn!I61:I120),"")</f>
        <v>0.55057965415350785</v>
      </c>
      <c r="P110" s="84">
        <f ca="1">IF(ISNUMBER(CORREL(ETL_Rtn!$C61:$C120,ETL_Rtn!J61:J120)),CORREL(ETL_Rtn!$C61:$C120,ETL_Rtn!J61:J120),"")</f>
        <v>4.8232539868562269E-2</v>
      </c>
      <c r="Q110" s="84">
        <f ca="1">IF(ISNUMBER(CORREL(ETL_Rtn!$C61:$C120,ETL_Rtn!K61:K120)),CORREL(ETL_Rtn!$C61:$C120,ETL_Rtn!K61:K120),"")</f>
        <v>0.45061543273715055</v>
      </c>
      <c r="R110" s="84">
        <f ca="1">IF(ISNUMBER(CORREL(ETL_Rtn!$C61:$C120,ETL_Rtn!L61:L120)),CORREL(ETL_Rtn!$C61:$C120,ETL_Rtn!L61:L120),"")</f>
        <v>0.27271340195617599</v>
      </c>
      <c r="S110" s="84">
        <f ca="1">IF(ISNUMBER(CORREL(ETL_Rtn!$C61:$C120,ETL_Rtn!M61:M120)),CORREL(ETL_Rtn!$C61:$C120,ETL_Rtn!M61:M120),"")</f>
        <v>0.45625820566487962</v>
      </c>
      <c r="T110" s="84">
        <f ca="1">IF(ISNUMBER(CORREL(ETL_Rtn!$C61:$C120,ETL_Rtn!N61:N120)),CORREL(ETL_Rtn!$C61:$C120,ETL_Rtn!N61:N120),"")</f>
        <v>0.15106556005703289</v>
      </c>
      <c r="U110" s="84">
        <f ca="1">IF(ISNUMBER(CORREL(ETL_Rtn!$C61:$C120,ETL_Rtn!O61:O120)),CORREL(ETL_Rtn!$C61:$C120,ETL_Rtn!O61:O120),"")</f>
        <v>0.42352910550678302</v>
      </c>
      <c r="V110" s="84">
        <f ca="1">IF(ISNUMBER(CORREL(ETL_Rtn!$C61:$C120,ETL_Rtn!P61:P120)),CORREL(ETL_Rtn!$C61:$C120,ETL_Rtn!P61:P120),"")</f>
        <v>-5.9897668795457437E-2</v>
      </c>
      <c r="W110" s="84">
        <f ca="1">IF(ISNUMBER(CORREL(ETL_Rtn!$C61:$C120,ETL_Rtn!Q61:Q120)),CORREL(ETL_Rtn!$C61:$C120,ETL_Rtn!Q61:Q120),"")</f>
        <v>0.84053075233478147</v>
      </c>
      <c r="X110" s="84">
        <f ca="1">IF(ISNUMBER(CORREL(ETL_Rtn!$C61:$C120,ETL_Rtn!R61:R120)),CORREL(ETL_Rtn!$C61:$C120,ETL_Rtn!R61:R120),"")</f>
        <v>0.93446677339851991</v>
      </c>
      <c r="Y110" s="84">
        <f ca="1">IF(ISNUMBER(CORREL(ETL_Rtn!$C61:$C120,ETL_Rtn!S61:S120)),CORREL(ETL_Rtn!$C61:$C120,ETL_Rtn!S61:S120),"")</f>
        <v>0.92575779107915712</v>
      </c>
      <c r="Z110" s="84">
        <f ca="1">IF(ISNUMBER(CORREL(ETL_Rtn!$C61:$C120,ETL_Rtn!T61:T120)),CORREL(ETL_Rtn!$C61:$C120,ETL_Rtn!T61:T120),"")</f>
        <v>0.2816207312171391</v>
      </c>
      <c r="AA110" s="84">
        <f ca="1">IF(ISNUMBER(CORREL(ETL_Rtn!$C61:$C120,ETL_Rtn!U61:U120)),CORREL(ETL_Rtn!$C61:$C120,ETL_Rtn!U61:U120),"")</f>
        <v>2.5004060238869245E-2</v>
      </c>
      <c r="AB110" s="84">
        <f ca="1">IF(ISNUMBER(CORREL(ETL_Rtn!$C61:$C120,ETL_Rtn!V61:V120)),CORREL(ETL_Rtn!$C61:$C120,ETL_Rtn!V61:V120),"")</f>
        <v>-0.38806398591258429</v>
      </c>
      <c r="AC110" s="84">
        <f ca="1">IF(ISNUMBER(CORREL(ETL_Rtn!$C61:$C120,ETL_Rtn!W61:W120)),CORREL(ETL_Rtn!$C61:$C120,ETL_Rtn!W61:W120),"")</f>
        <v>0.28747039814242098</v>
      </c>
      <c r="AD110" s="84">
        <f ca="1">IF(ISNUMBER(CORREL(ETL_Rtn!$C61:$C120,ETL_Rtn!X61:X120)),CORREL(ETL_Rtn!$C61:$C120,ETL_Rtn!X61:X120),"")</f>
        <v>0.13071619496059203</v>
      </c>
      <c r="AE110" s="84">
        <f ca="1">IF(ISNUMBER(CORREL(ETL_Rtn!$C61:$C120,ETL_Rtn!Y61:Y120)),CORREL(ETL_Rtn!$C61:$C120,ETL_Rtn!Y61:Y120),"")</f>
        <v>-4.8163289944471666E-2</v>
      </c>
      <c r="AF110" s="84">
        <f ca="1">IF(ISNUMBER(CORREL(ETL_Rtn!$C61:$C120,ETL_Rtn!Z61:Z120)),CORREL(ETL_Rtn!$C61:$C120,ETL_Rtn!Z61:Z120),"")</f>
        <v>-0.19821544355776835</v>
      </c>
      <c r="AG110" s="84">
        <f ca="1">IF(ISNUMBER(CORREL(ETL_Rtn!$C61:$C120,ETL_Rtn!AA61:AA120)),CORREL(ETL_Rtn!$C61:$C120,ETL_Rtn!AA61:AA120),"")</f>
        <v>-8.3026038337007807E-2</v>
      </c>
      <c r="AH110" s="84">
        <f ca="1">IF(ISNUMBER(CORREL(ETL_Rtn!$C61:$C120,ETL_Rtn!AB61:AB120)),CORREL(ETL_Rtn!$C61:$C120,ETL_Rtn!AB61:AB120),"")</f>
        <v>0.18861574289576993</v>
      </c>
      <c r="AI110" s="84">
        <f ca="1">IF(ISNUMBER(CORREL(ETL_Rtn!$C61:$C120,ETL_Rtn!AC61:AC120)),CORREL(ETL_Rtn!$C61:$C120,ETL_Rtn!AC61:AC120),"")</f>
        <v>0.11975508598722918</v>
      </c>
      <c r="AJ110" s="84">
        <f ca="1">IF(ISNUMBER(CORREL(ETL_Rtn!$C61:$C120,ETL_Rtn!AD61:AD120)),CORREL(ETL_Rtn!$C61:$C120,ETL_Rtn!AD61:AD120),"")</f>
        <v>-0.23641270321379101</v>
      </c>
      <c r="AK110" s="84">
        <f ca="1">IF(ISNUMBER(CORREL(ETL_Rtn!$C61:$C120,ETL_Rtn!AE61:AE120)),CORREL(ETL_Rtn!$C61:$C120,ETL_Rtn!AE61:AE120),"")</f>
        <v>-0.35820768988843643</v>
      </c>
      <c r="AL110" s="84">
        <f ca="1">IF(ISNUMBER(CORREL(ETL_Rtn!$C61:$C120,ETL_Rtn!AF61:AF120)),CORREL(ETL_Rtn!$C61:$C120,ETL_Rtn!AF61:AF120),"")</f>
        <v>4.3717638215828872E-2</v>
      </c>
      <c r="AM110" s="84">
        <f ca="1">IF(ISNUMBER(CORREL(ETL_Rtn!$C61:$C120,ETL_Rtn!AG61:AG120)),CORREL(ETL_Rtn!$C61:$C120,ETL_Rtn!AG61:AG120),"")</f>
        <v>0.13835741776237687</v>
      </c>
      <c r="AN110" s="84">
        <f ca="1">IF(ISNUMBER(CORREL(ETL_Rtn!$C61:$C120,ETL_Rtn!AH61:AH120)),CORREL(ETL_Rtn!$C61:$C120,ETL_Rtn!AH61:AH120),"")</f>
        <v>0.12227170224910555</v>
      </c>
      <c r="AO110" s="84">
        <f ca="1">IF(ISNUMBER(CORREL(ETL_Rtn!$C61:$C120,ETL_Rtn!AI61:AI120)),CORREL(ETL_Rtn!$C61:$C120,ETL_Rtn!AI61:AI120),"")</f>
        <v>6.9450929096603081E-2</v>
      </c>
      <c r="AP110" s="84">
        <f ca="1">IF(ISNUMBER(CORREL(ETL_Rtn!$C61:$C120,ETL_Rtn!AJ61:AJ120)),CORREL(ETL_Rtn!$C61:$C120,ETL_Rtn!AJ61:AJ120),"")</f>
        <v>6.1243003734510141E-3</v>
      </c>
      <c r="AQ110" s="84">
        <f ca="1">IF(ISNUMBER(CORREL(ETL_Rtn!$C61:$C120,ETL_Rtn!AK61:AK120)),CORREL(ETL_Rtn!$C61:$C120,ETL_Rtn!AK61:AK120),"")</f>
        <v>3.4893492622397895E-2</v>
      </c>
      <c r="AR110" s="84">
        <f ca="1">IF(ISNUMBER(CORREL(ETL_Rtn!$C61:$C120,ETL_Rtn!AL61:AL120)),CORREL(ETL_Rtn!$C61:$C120,ETL_Rtn!AL61:AL120),"")</f>
        <v>-0.26345647641661429</v>
      </c>
      <c r="AS110" s="84">
        <f ca="1">IF(ISNUMBER(CORREL(ETL_Rtn!$C61:$C120,ETL_Rtn!AM61:AM120)),CORREL(ETL_Rtn!$C61:$C120,ETL_Rtn!AM61:AM120),"")</f>
        <v>0.23986433991016992</v>
      </c>
      <c r="AU110" s="84">
        <f ca="1">VLOOKUP($E110,ETL_Price!$B$5:$BA$187,Main!AU$51,0)</f>
        <v>93.79</v>
      </c>
      <c r="AV110" s="84">
        <f ca="1">VLOOKUP($E110,ETL_Price!$B$5:$BA$187,Main!AV$51,0)</f>
        <v>240.1456</v>
      </c>
      <c r="AW110" s="84">
        <f ca="1">VLOOKUP($E110,ETL_Price!$B$5:$BA$187,Main!AW$51,0)</f>
        <v>228.7379</v>
      </c>
      <c r="AX110" s="84">
        <f ca="1">VLOOKUP($E110,ETL_Price!$B$5:$BA$187,Main!AX$51,0)</f>
        <v>240.30869999999999</v>
      </c>
      <c r="AY110" s="84">
        <f ca="1">VLOOKUP($E110,ETL_Price!$B$5:$BA$187,Main!AY$51,0)</f>
        <v>126.1421</v>
      </c>
      <c r="AZ110" s="84">
        <f ca="1">VLOOKUP($E110,ETL_Price!$B$5:$BA$187,Main!AZ$51,0)</f>
        <v>215.68389999999999</v>
      </c>
      <c r="BA110" s="84">
        <f ca="1">VLOOKUP($E110,ETL_Price!$B$5:$BA$187,Main!BA$51,0)</f>
        <v>251.43</v>
      </c>
      <c r="BB110" s="84">
        <f ca="1">VLOOKUP($E110,ETL_Price!$B$5:$BA$187,Main!BB$51,0)</f>
        <v>203.01</v>
      </c>
      <c r="BC110" s="84">
        <f ca="1">VLOOKUP($E110,ETL_Price!$B$5:$BA$187,Main!BC$51,0)</f>
        <v>261.64</v>
      </c>
      <c r="BD110" s="84">
        <f ca="1">VLOOKUP($E110,ETL_Price!$B$5:$BA$187,Main!BD$51,0)</f>
        <v>65.150000000000006</v>
      </c>
      <c r="BE110" s="84">
        <f ca="1">VLOOKUP($E110,ETL_Price!$B$5:$BA$187,Main!BE$51,0)</f>
        <v>281.85000000000002</v>
      </c>
      <c r="BF110" s="84">
        <f ca="1">VLOOKUP($E110,ETL_Price!$B$5:$BA$187,Main!BF$51,0)</f>
        <v>123.43</v>
      </c>
      <c r="BG110" s="84">
        <f ca="1">VLOOKUP($E110,ETL_Price!$B$5:$BA$187,Main!BG$51,0)</f>
        <v>1476.15</v>
      </c>
      <c r="BH110" s="84">
        <f ca="1">VLOOKUP($E110,ETL_Price!$B$5:$BA$187,Main!BH$51,0)</f>
        <v>1800.67</v>
      </c>
      <c r="BI110" s="84">
        <f ca="1">VLOOKUP($E110,ETL_Price!$B$5:$BA$187,Main!BI$51,0)</f>
        <v>1682.12</v>
      </c>
      <c r="BJ110" s="84">
        <f ca="1">VLOOKUP($E110,ETL_Price!$B$5:$BA$187,Main!BJ$51,0)</f>
        <v>1051.03</v>
      </c>
      <c r="BK110" s="84">
        <f ca="1">VLOOKUP($E110,ETL_Price!$B$5:$BA$187,Main!BK$51,0)</f>
        <v>2420.54</v>
      </c>
      <c r="BL110" s="84">
        <f ca="1">VLOOKUP($E110,ETL_Price!$B$5:$BA$187,Main!BL$51,0)</f>
        <v>932.65</v>
      </c>
      <c r="BM110" s="84">
        <f ca="1">VLOOKUP($E110,ETL_Price!$B$5:$BA$187,Main!BM$51,0)</f>
        <v>716.28</v>
      </c>
      <c r="BN110" s="84">
        <f ca="1">VLOOKUP($E110,ETL_Price!$B$5:$BA$187,Main!BN$51,0)</f>
        <v>893.68</v>
      </c>
      <c r="BO110" s="84">
        <f ca="1">VLOOKUP($E110,ETL_Price!$B$5:$BA$187,Main!BO$51,0)</f>
        <v>952.49</v>
      </c>
      <c r="BP110" s="84">
        <f ca="1">VLOOKUP($E110,ETL_Price!$B$5:$BA$187,Main!BP$51,0)</f>
        <v>971.74</v>
      </c>
      <c r="BQ110" s="84">
        <f ca="1">VLOOKUP($E110,ETL_Price!$B$5:$BA$187,Main!BQ$51,0)</f>
        <v>1105.72</v>
      </c>
      <c r="BR110" s="84">
        <f ca="1">VLOOKUP($E110,ETL_Price!$B$5:$BA$187,Main!BR$51,0)</f>
        <v>1099.19</v>
      </c>
      <c r="BS110" s="84">
        <f ca="1">VLOOKUP($E110,ETL_Price!$B$5:$BA$187,Main!BS$51,0)</f>
        <v>933.48</v>
      </c>
      <c r="BT110" s="84">
        <f ca="1">VLOOKUP($E110,ETL_Price!$B$5:$BA$187,Main!BT$51,0)</f>
        <v>13.22</v>
      </c>
      <c r="BU110" s="84">
        <f ca="1">VLOOKUP($E110,ETL_Price!$B$5:$BA$187,Main!BU$51,0)</f>
        <v>17.89</v>
      </c>
      <c r="BV110" s="84">
        <f ca="1">VLOOKUP($E110,ETL_Price!$B$5:$BA$187,Main!BV$51,0)</f>
        <v>1292</v>
      </c>
      <c r="BW110" s="84">
        <f ca="1">VLOOKUP($E110,ETL_Price!$B$5:$BA$187,Main!BW$51,0)</f>
        <v>16.507999999999999</v>
      </c>
      <c r="BX110" s="84">
        <f ca="1">VLOOKUP($E110,ETL_Price!$B$5:$BA$187,Main!BX$51,0)</f>
        <v>72.13</v>
      </c>
      <c r="BY110" s="84">
        <f ca="1">VLOOKUP($E110,ETL_Price!$B$5:$BA$187,Main!BY$51,0)</f>
        <v>3.0596999999999999</v>
      </c>
      <c r="BZ110" s="84">
        <f ca="1">VLOOKUP($E110,ETL_Price!$B$5:$BA$187,Main!BZ$51,0)</f>
        <v>2.1505999999999998</v>
      </c>
      <c r="CA110" s="84">
        <f ca="1">VLOOKUP($E110,ETL_Price!$B$5:$BA$187,Main!CA$51,0)</f>
        <v>2.1701000000000001</v>
      </c>
      <c r="CB110" s="84">
        <f ca="1">VLOOKUP($E110,ETL_Price!$B$5:$BA$187,Main!CB$51,0)</f>
        <v>6.3516000000000004</v>
      </c>
      <c r="CC110" s="84">
        <f ca="1">VLOOKUP($E110,ETL_Price!$B$5:$BA$187,Main!CC$51,0)</f>
        <v>109.98</v>
      </c>
    </row>
    <row r="111" spans="3:81">
      <c r="C111" s="84">
        <f>MATCH(E111,Cayman!$B$5:$B$187,0)-1</f>
        <v>80</v>
      </c>
      <c r="E111" s="115">
        <f>IF(ISNUMBER(Equities!$C63),Equities!B63,"")</f>
        <v>43241</v>
      </c>
      <c r="F111" s="128">
        <f ca="1">IF(ISNUMBER(OFFSET(INDIRECT($F$50),Main!$C111,1)),OFFSET(INDIRECT($F$50),Main!$C111,1)/100,"")</f>
        <v>0.188189</v>
      </c>
      <c r="G111" s="128">
        <f ca="1">IF(ISNUMBER(VLOOKUP(E111,Cayman!$G$6:$H$136,2,0)),VLOOKUP(E111,Cayman!$G$6:$H$136,2,0)/100,"")</f>
        <v>0.17199999999999999</v>
      </c>
      <c r="H111" s="116" t="str">
        <f>IF(ISNUMBER(VLOOKUP($E111,ETL_Price!$B$5:$CU$187,H$50,0)),VLOOKUP($E111,ETL_Price!$B$5:$CU$187,H$50,0)/100,"")</f>
        <v/>
      </c>
      <c r="I111" s="116" t="str">
        <f>IF(ISNUMBER(VLOOKUP($E111,ETL_Price!$B$5:$CU$187,I$50,0)),VLOOKUP($E111,ETL_Price!$B$5:$CU$187,I$50,0)/100,"")</f>
        <v/>
      </c>
      <c r="K111" s="84">
        <f ca="1">IF(ISNUMBER(CORREL(ETL_Rtn!$C62:$C121,ETL_Rtn!E62:E121)),CORREL(ETL_Rtn!$C62:$C121,ETL_Rtn!E62:E121),"")</f>
        <v>0.94178864762808034</v>
      </c>
      <c r="L111" s="84">
        <f ca="1">IF(ISNUMBER(CORREL(ETL_Rtn!$C62:$C121,ETL_Rtn!F62:F121)),CORREL(ETL_Rtn!$C62:$C121,ETL_Rtn!F62:F121),"")</f>
        <v>0.39797929021108996</v>
      </c>
      <c r="M111" s="84">
        <f ca="1">IF(ISNUMBER(CORREL(ETL_Rtn!$C62:$C121,ETL_Rtn!G62:G121)),CORREL(ETL_Rtn!$C62:$C121,ETL_Rtn!G62:G121),"")</f>
        <v>0.28881605144482991</v>
      </c>
      <c r="N111" s="84">
        <f ca="1">IF(ISNUMBER(CORREL(ETL_Rtn!$C62:$C121,ETL_Rtn!H62:H121)),CORREL(ETL_Rtn!$C62:$C121,ETL_Rtn!H62:H121),"")</f>
        <v>0.33749458681826533</v>
      </c>
      <c r="O111" s="84">
        <f ca="1">IF(ISNUMBER(CORREL(ETL_Rtn!$C62:$C121,ETL_Rtn!I62:I121)),CORREL(ETL_Rtn!$C62:$C121,ETL_Rtn!I62:I121),"")</f>
        <v>0.55774180642108118</v>
      </c>
      <c r="P111" s="84">
        <f ca="1">IF(ISNUMBER(CORREL(ETL_Rtn!$C62:$C121,ETL_Rtn!J62:J121)),CORREL(ETL_Rtn!$C62:$C121,ETL_Rtn!J62:J121),"")</f>
        <v>7.6478135493845495E-2</v>
      </c>
      <c r="Q111" s="84">
        <f ca="1">IF(ISNUMBER(CORREL(ETL_Rtn!$C62:$C121,ETL_Rtn!K62:K121)),CORREL(ETL_Rtn!$C62:$C121,ETL_Rtn!K62:K121),"")</f>
        <v>0.465038574101379</v>
      </c>
      <c r="R111" s="84">
        <f ca="1">IF(ISNUMBER(CORREL(ETL_Rtn!$C62:$C121,ETL_Rtn!L62:L121)),CORREL(ETL_Rtn!$C62:$C121,ETL_Rtn!L62:L121),"")</f>
        <v>0.30067034042336432</v>
      </c>
      <c r="S111" s="84">
        <f ca="1">IF(ISNUMBER(CORREL(ETL_Rtn!$C62:$C121,ETL_Rtn!M62:M121)),CORREL(ETL_Rtn!$C62:$C121,ETL_Rtn!M62:M121),"")</f>
        <v>0.46559483800919088</v>
      </c>
      <c r="T111" s="84">
        <f ca="1">IF(ISNUMBER(CORREL(ETL_Rtn!$C62:$C121,ETL_Rtn!N62:N121)),CORREL(ETL_Rtn!$C62:$C121,ETL_Rtn!N62:N121),"")</f>
        <v>0.17832354181698559</v>
      </c>
      <c r="U111" s="84">
        <f ca="1">IF(ISNUMBER(CORREL(ETL_Rtn!$C62:$C121,ETL_Rtn!O62:O121)),CORREL(ETL_Rtn!$C62:$C121,ETL_Rtn!O62:O121),"")</f>
        <v>0.43450167149987479</v>
      </c>
      <c r="V111" s="84">
        <f ca="1">IF(ISNUMBER(CORREL(ETL_Rtn!$C62:$C121,ETL_Rtn!P62:P121)),CORREL(ETL_Rtn!$C62:$C121,ETL_Rtn!P62:P121),"")</f>
        <v>-2.0912171354658268E-2</v>
      </c>
      <c r="W111" s="84">
        <f ca="1">IF(ISNUMBER(CORREL(ETL_Rtn!$C62:$C121,ETL_Rtn!Q62:Q121)),CORREL(ETL_Rtn!$C62:$C121,ETL_Rtn!Q62:Q121),"")</f>
        <v>0.84387946614680664</v>
      </c>
      <c r="X111" s="84">
        <f ca="1">IF(ISNUMBER(CORREL(ETL_Rtn!$C62:$C121,ETL_Rtn!R62:R121)),CORREL(ETL_Rtn!$C62:$C121,ETL_Rtn!R62:R121),"")</f>
        <v>0.93548333331326927</v>
      </c>
      <c r="Y111" s="84">
        <f ca="1">IF(ISNUMBER(CORREL(ETL_Rtn!$C62:$C121,ETL_Rtn!S62:S121)),CORREL(ETL_Rtn!$C62:$C121,ETL_Rtn!S62:S121),"")</f>
        <v>0.92654803764857407</v>
      </c>
      <c r="Z111" s="84">
        <f ca="1">IF(ISNUMBER(CORREL(ETL_Rtn!$C62:$C121,ETL_Rtn!T62:T121)),CORREL(ETL_Rtn!$C62:$C121,ETL_Rtn!T62:T121),"")</f>
        <v>0.27484024100588544</v>
      </c>
      <c r="AA111" s="84">
        <f ca="1">IF(ISNUMBER(CORREL(ETL_Rtn!$C62:$C121,ETL_Rtn!U62:U121)),CORREL(ETL_Rtn!$C62:$C121,ETL_Rtn!U62:U121),"")</f>
        <v>1.7889837384815935E-2</v>
      </c>
      <c r="AB111" s="84">
        <f ca="1">IF(ISNUMBER(CORREL(ETL_Rtn!$C62:$C121,ETL_Rtn!V62:V121)),CORREL(ETL_Rtn!$C62:$C121,ETL_Rtn!V62:V121),"")</f>
        <v>-0.36062216772437133</v>
      </c>
      <c r="AC111" s="84">
        <f ca="1">IF(ISNUMBER(CORREL(ETL_Rtn!$C62:$C121,ETL_Rtn!W62:W121)),CORREL(ETL_Rtn!$C62:$C121,ETL_Rtn!W62:W121),"")</f>
        <v>0.2757495587878156</v>
      </c>
      <c r="AD111" s="84">
        <f ca="1">IF(ISNUMBER(CORREL(ETL_Rtn!$C62:$C121,ETL_Rtn!X62:X121)),CORREL(ETL_Rtn!$C62:$C121,ETL_Rtn!X62:X121),"")</f>
        <v>0.14180856622141477</v>
      </c>
      <c r="AE111" s="84">
        <f ca="1">IF(ISNUMBER(CORREL(ETL_Rtn!$C62:$C121,ETL_Rtn!Y62:Y121)),CORREL(ETL_Rtn!$C62:$C121,ETL_Rtn!Y62:Y121),"")</f>
        <v>-5.041839036721954E-2</v>
      </c>
      <c r="AF111" s="84">
        <f ca="1">IF(ISNUMBER(CORREL(ETL_Rtn!$C62:$C121,ETL_Rtn!Z62:Z121)),CORREL(ETL_Rtn!$C62:$C121,ETL_Rtn!Z62:Z121),"")</f>
        <v>-0.18564510667141956</v>
      </c>
      <c r="AG111" s="84">
        <f ca="1">IF(ISNUMBER(CORREL(ETL_Rtn!$C62:$C121,ETL_Rtn!AA62:AA121)),CORREL(ETL_Rtn!$C62:$C121,ETL_Rtn!AA62:AA121),"")</f>
        <v>-5.6141621911247039E-2</v>
      </c>
      <c r="AH111" s="84">
        <f ca="1">IF(ISNUMBER(CORREL(ETL_Rtn!$C62:$C121,ETL_Rtn!AB62:AB121)),CORREL(ETL_Rtn!$C62:$C121,ETL_Rtn!AB62:AB121),"")</f>
        <v>0.20024331883073379</v>
      </c>
      <c r="AI111" s="84">
        <f ca="1">IF(ISNUMBER(CORREL(ETL_Rtn!$C62:$C121,ETL_Rtn!AC62:AC121)),CORREL(ETL_Rtn!$C62:$C121,ETL_Rtn!AC62:AC121),"")</f>
        <v>0.12546473271977379</v>
      </c>
      <c r="AJ111" s="84">
        <f ca="1">IF(ISNUMBER(CORREL(ETL_Rtn!$C62:$C121,ETL_Rtn!AD62:AD121)),CORREL(ETL_Rtn!$C62:$C121,ETL_Rtn!AD62:AD121),"")</f>
        <v>-0.26137306413215766</v>
      </c>
      <c r="AK111" s="84">
        <f ca="1">IF(ISNUMBER(CORREL(ETL_Rtn!$C62:$C121,ETL_Rtn!AE62:AE121)),CORREL(ETL_Rtn!$C62:$C121,ETL_Rtn!AE62:AE121),"")</f>
        <v>-0.38019762668544466</v>
      </c>
      <c r="AL111" s="84">
        <f ca="1">IF(ISNUMBER(CORREL(ETL_Rtn!$C62:$C121,ETL_Rtn!AF62:AF121)),CORREL(ETL_Rtn!$C62:$C121,ETL_Rtn!AF62:AF121),"")</f>
        <v>6.4297477088244862E-2</v>
      </c>
      <c r="AM111" s="84">
        <f ca="1">IF(ISNUMBER(CORREL(ETL_Rtn!$C62:$C121,ETL_Rtn!AG62:AG121)),CORREL(ETL_Rtn!$C62:$C121,ETL_Rtn!AG62:AG121),"")</f>
        <v>0.15541051979693846</v>
      </c>
      <c r="AN111" s="84">
        <f ca="1">IF(ISNUMBER(CORREL(ETL_Rtn!$C62:$C121,ETL_Rtn!AH62:AH121)),CORREL(ETL_Rtn!$C62:$C121,ETL_Rtn!AH62:AH121),"")</f>
        <v>0.13860559240204848</v>
      </c>
      <c r="AO111" s="84">
        <f ca="1">IF(ISNUMBER(CORREL(ETL_Rtn!$C62:$C121,ETL_Rtn!AI62:AI121)),CORREL(ETL_Rtn!$C62:$C121,ETL_Rtn!AI62:AI121),"")</f>
        <v>5.2957645309533945E-2</v>
      </c>
      <c r="AP111" s="84">
        <f ca="1">IF(ISNUMBER(CORREL(ETL_Rtn!$C62:$C121,ETL_Rtn!AJ62:AJ121)),CORREL(ETL_Rtn!$C62:$C121,ETL_Rtn!AJ62:AJ121),"")</f>
        <v>9.2112624245877864E-3</v>
      </c>
      <c r="AQ111" s="84">
        <f ca="1">IF(ISNUMBER(CORREL(ETL_Rtn!$C62:$C121,ETL_Rtn!AK62:AK121)),CORREL(ETL_Rtn!$C62:$C121,ETL_Rtn!AK62:AK121),"")</f>
        <v>3.7446401122913871E-2</v>
      </c>
      <c r="AR111" s="84">
        <f ca="1">IF(ISNUMBER(CORREL(ETL_Rtn!$C62:$C121,ETL_Rtn!AL62:AL121)),CORREL(ETL_Rtn!$C62:$C121,ETL_Rtn!AL62:AL121),"")</f>
        <v>-0.28505276268602531</v>
      </c>
      <c r="AS111" s="84">
        <f ca="1">IF(ISNUMBER(CORREL(ETL_Rtn!$C62:$C121,ETL_Rtn!AM62:AM121)),CORREL(ETL_Rtn!$C62:$C121,ETL_Rtn!AM62:AM121),"")</f>
        <v>0.26371656741658694</v>
      </c>
      <c r="AU111" s="84">
        <f ca="1">VLOOKUP($E111,ETL_Price!$B$5:$BA$187,Main!AU$51,0)</f>
        <v>93.9</v>
      </c>
      <c r="AV111" s="84">
        <f ca="1">VLOOKUP($E111,ETL_Price!$B$5:$BA$187,Main!AV$51,0)</f>
        <v>240.74789999999999</v>
      </c>
      <c r="AW111" s="84">
        <f ca="1">VLOOKUP($E111,ETL_Price!$B$5:$BA$187,Main!AW$51,0)</f>
        <v>229.04519999999999</v>
      </c>
      <c r="AX111" s="84">
        <f ca="1">VLOOKUP($E111,ETL_Price!$B$5:$BA$187,Main!AX$51,0)</f>
        <v>242.42910000000001</v>
      </c>
      <c r="AY111" s="84">
        <f ca="1">VLOOKUP($E111,ETL_Price!$B$5:$BA$187,Main!AY$51,0)</f>
        <v>125.3802</v>
      </c>
      <c r="AZ111" s="84">
        <f ca="1">VLOOKUP($E111,ETL_Price!$B$5:$BA$187,Main!AZ$51,0)</f>
        <v>216.0428</v>
      </c>
      <c r="BA111" s="84">
        <f ca="1">VLOOKUP($E111,ETL_Price!$B$5:$BA$187,Main!BA$51,0)</f>
        <v>252.17</v>
      </c>
      <c r="BB111" s="84">
        <f ca="1">VLOOKUP($E111,ETL_Price!$B$5:$BA$187,Main!BB$51,0)</f>
        <v>202.74</v>
      </c>
      <c r="BC111" s="84">
        <f ca="1">VLOOKUP($E111,ETL_Price!$B$5:$BA$187,Main!BC$51,0)</f>
        <v>262.75</v>
      </c>
      <c r="BD111" s="84">
        <f ca="1">VLOOKUP($E111,ETL_Price!$B$5:$BA$187,Main!BD$51,0)</f>
        <v>64.75</v>
      </c>
      <c r="BE111" s="84">
        <f ca="1">VLOOKUP($E111,ETL_Price!$B$5:$BA$187,Main!BE$51,0)</f>
        <v>281.97000000000003</v>
      </c>
      <c r="BF111" s="84">
        <f ca="1">VLOOKUP($E111,ETL_Price!$B$5:$BA$187,Main!BF$51,0)</f>
        <v>123.21</v>
      </c>
      <c r="BG111" s="84">
        <f ca="1">VLOOKUP($E111,ETL_Price!$B$5:$BA$187,Main!BG$51,0)</f>
        <v>1478.39</v>
      </c>
      <c r="BH111" s="84">
        <f ca="1">VLOOKUP($E111,ETL_Price!$B$5:$BA$187,Main!BH$51,0)</f>
        <v>1801.21</v>
      </c>
      <c r="BI111" s="84">
        <f ca="1">VLOOKUP($E111,ETL_Price!$B$5:$BA$187,Main!BI$51,0)</f>
        <v>1684.21</v>
      </c>
      <c r="BJ111" s="84">
        <f ca="1">VLOOKUP($E111,ETL_Price!$B$5:$BA$187,Main!BJ$51,0)</f>
        <v>1052.43</v>
      </c>
      <c r="BK111" s="84">
        <f ca="1">VLOOKUP($E111,ETL_Price!$B$5:$BA$187,Main!BK$51,0)</f>
        <v>2416.7800000000002</v>
      </c>
      <c r="BL111" s="84">
        <f ca="1">VLOOKUP($E111,ETL_Price!$B$5:$BA$187,Main!BL$51,0)</f>
        <v>932.5</v>
      </c>
      <c r="BM111" s="84">
        <f ca="1">VLOOKUP($E111,ETL_Price!$B$5:$BA$187,Main!BM$51,0)</f>
        <v>715.35</v>
      </c>
      <c r="BN111" s="84">
        <f ca="1">VLOOKUP($E111,ETL_Price!$B$5:$BA$187,Main!BN$51,0)</f>
        <v>894.2</v>
      </c>
      <c r="BO111" s="84">
        <f ca="1">VLOOKUP($E111,ETL_Price!$B$5:$BA$187,Main!BO$51,0)</f>
        <v>953.72</v>
      </c>
      <c r="BP111" s="84">
        <f ca="1">VLOOKUP($E111,ETL_Price!$B$5:$BA$187,Main!BP$51,0)</f>
        <v>972.53</v>
      </c>
      <c r="BQ111" s="84">
        <f ca="1">VLOOKUP($E111,ETL_Price!$B$5:$BA$187,Main!BQ$51,0)</f>
        <v>1105.67</v>
      </c>
      <c r="BR111" s="84">
        <f ca="1">VLOOKUP($E111,ETL_Price!$B$5:$BA$187,Main!BR$51,0)</f>
        <v>1099.4100000000001</v>
      </c>
      <c r="BS111" s="84">
        <f ca="1">VLOOKUP($E111,ETL_Price!$B$5:$BA$187,Main!BS$51,0)</f>
        <v>932.17</v>
      </c>
      <c r="BT111" s="84">
        <f ca="1">VLOOKUP($E111,ETL_Price!$B$5:$BA$187,Main!BT$51,0)</f>
        <v>13.08</v>
      </c>
      <c r="BU111" s="84">
        <f ca="1">VLOOKUP($E111,ETL_Price!$B$5:$BA$187,Main!BU$51,0)</f>
        <v>18.34</v>
      </c>
      <c r="BV111" s="84">
        <f ca="1">VLOOKUP($E111,ETL_Price!$B$5:$BA$187,Main!BV$51,0)</f>
        <v>1290.9000000000001</v>
      </c>
      <c r="BW111" s="84">
        <f ca="1">VLOOKUP($E111,ETL_Price!$B$5:$BA$187,Main!BW$51,0)</f>
        <v>16.452000000000002</v>
      </c>
      <c r="BX111" s="84">
        <f ca="1">VLOOKUP($E111,ETL_Price!$B$5:$BA$187,Main!BX$51,0)</f>
        <v>72.239999999999995</v>
      </c>
      <c r="BY111" s="84">
        <f ca="1">VLOOKUP($E111,ETL_Price!$B$5:$BA$187,Main!BY$51,0)</f>
        <v>3.0596000000000001</v>
      </c>
      <c r="BZ111" s="84">
        <f ca="1">VLOOKUP($E111,ETL_Price!$B$5:$BA$187,Main!BZ$51,0)</f>
        <v>2.1554000000000002</v>
      </c>
      <c r="CA111" s="84">
        <f ca="1">VLOOKUP($E111,ETL_Price!$B$5:$BA$187,Main!CA$51,0)</f>
        <v>2.1726000000000001</v>
      </c>
      <c r="CB111" s="84">
        <f ca="1">VLOOKUP($E111,ETL_Price!$B$5:$BA$187,Main!CB$51,0)</f>
        <v>6.3579999999999997</v>
      </c>
      <c r="CC111" s="84">
        <f ca="1">VLOOKUP($E111,ETL_Price!$B$5:$BA$187,Main!CC$51,0)</f>
        <v>109.65</v>
      </c>
    </row>
    <row r="112" spans="3:81">
      <c r="C112" s="84">
        <f>MATCH(E112,Cayman!$B$5:$B$187,0)-1</f>
        <v>83</v>
      </c>
      <c r="E112" s="115">
        <f>IF(ISNUMBER(Equities!$C64),Equities!B64,"")</f>
        <v>43238</v>
      </c>
      <c r="F112" s="128">
        <f ca="1">IF(ISNUMBER(OFFSET(INDIRECT($F$50),Main!$C112,1)),OFFSET(INDIRECT($F$50),Main!$C112,1)/100,"")</f>
        <v>0.188189</v>
      </c>
      <c r="G112" s="128">
        <f ca="1">IF(ISNUMBER(VLOOKUP(E112,Cayman!$G$6:$H$136,2,0)),VLOOKUP(E112,Cayman!$G$6:$H$136,2,0)/100,"")</f>
        <v>0.1721</v>
      </c>
      <c r="H112" s="116" t="str">
        <f>IF(ISNUMBER(VLOOKUP($E112,ETL_Price!$B$5:$CU$187,H$50,0)),VLOOKUP($E112,ETL_Price!$B$5:$CU$187,H$50,0)/100,"")</f>
        <v/>
      </c>
      <c r="I112" s="116" t="str">
        <f>IF(ISNUMBER(VLOOKUP($E112,ETL_Price!$B$5:$CU$187,I$50,0)),VLOOKUP($E112,ETL_Price!$B$5:$CU$187,I$50,0)/100,"")</f>
        <v/>
      </c>
      <c r="K112" s="84">
        <f ca="1">IF(ISNUMBER(CORREL(ETL_Rtn!$C63:$C122,ETL_Rtn!E63:E122)),CORREL(ETL_Rtn!$C63:$C122,ETL_Rtn!E63:E122),"")</f>
        <v>0.95230956098176756</v>
      </c>
      <c r="L112" s="84">
        <f ca="1">IF(ISNUMBER(CORREL(ETL_Rtn!$C63:$C122,ETL_Rtn!F63:F122)),CORREL(ETL_Rtn!$C63:$C122,ETL_Rtn!F63:F122),"")</f>
        <v>0.39961805127840411</v>
      </c>
      <c r="M112" s="84">
        <f ca="1">IF(ISNUMBER(CORREL(ETL_Rtn!$C63:$C122,ETL_Rtn!G63:G122)),CORREL(ETL_Rtn!$C63:$C122,ETL_Rtn!G63:G122),"")</f>
        <v>0.29883428733961792</v>
      </c>
      <c r="N112" s="84">
        <f ca="1">IF(ISNUMBER(CORREL(ETL_Rtn!$C63:$C122,ETL_Rtn!H63:H122)),CORREL(ETL_Rtn!$C63:$C122,ETL_Rtn!H63:H122),"")</f>
        <v>0.33634172732186868</v>
      </c>
      <c r="O112" s="84">
        <f ca="1">IF(ISNUMBER(CORREL(ETL_Rtn!$C63:$C122,ETL_Rtn!I63:I122)),CORREL(ETL_Rtn!$C63:$C122,ETL_Rtn!I63:I122),"")</f>
        <v>0.5600258653626794</v>
      </c>
      <c r="P112" s="84">
        <f ca="1">IF(ISNUMBER(CORREL(ETL_Rtn!$C63:$C122,ETL_Rtn!J63:J122)),CORREL(ETL_Rtn!$C63:$C122,ETL_Rtn!J63:J122),"")</f>
        <v>7.8483440866454007E-2</v>
      </c>
      <c r="Q112" s="84">
        <f ca="1">IF(ISNUMBER(CORREL(ETL_Rtn!$C63:$C122,ETL_Rtn!K63:K122)),CORREL(ETL_Rtn!$C63:$C122,ETL_Rtn!K63:K122),"")</f>
        <v>0.4658607612675324</v>
      </c>
      <c r="R112" s="84">
        <f ca="1">IF(ISNUMBER(CORREL(ETL_Rtn!$C63:$C122,ETL_Rtn!L63:L122)),CORREL(ETL_Rtn!$C63:$C122,ETL_Rtn!L63:L122),"")</f>
        <v>0.29515170908880345</v>
      </c>
      <c r="S112" s="84">
        <f ca="1">IF(ISNUMBER(CORREL(ETL_Rtn!$C63:$C122,ETL_Rtn!M63:M122)),CORREL(ETL_Rtn!$C63:$C122,ETL_Rtn!M63:M122),"")</f>
        <v>0.45811077279537415</v>
      </c>
      <c r="T112" s="84">
        <f ca="1">IF(ISNUMBER(CORREL(ETL_Rtn!$C63:$C122,ETL_Rtn!N63:N122)),CORREL(ETL_Rtn!$C63:$C122,ETL_Rtn!N63:N122),"")</f>
        <v>0.17881226367772654</v>
      </c>
      <c r="U112" s="84">
        <f ca="1">IF(ISNUMBER(CORREL(ETL_Rtn!$C63:$C122,ETL_Rtn!O63:O122)),CORREL(ETL_Rtn!$C63:$C122,ETL_Rtn!O63:O122),"")</f>
        <v>0.43747684885831228</v>
      </c>
      <c r="V112" s="84">
        <f ca="1">IF(ISNUMBER(CORREL(ETL_Rtn!$C63:$C122,ETL_Rtn!P63:P122)),CORREL(ETL_Rtn!$C63:$C122,ETL_Rtn!P63:P122),"")</f>
        <v>-3.2044091030502327E-2</v>
      </c>
      <c r="W112" s="84">
        <f ca="1">IF(ISNUMBER(CORREL(ETL_Rtn!$C63:$C122,ETL_Rtn!Q63:Q122)),CORREL(ETL_Rtn!$C63:$C122,ETL_Rtn!Q63:Q122),"")</f>
        <v>0.85099065496823745</v>
      </c>
      <c r="X112" s="84">
        <f ca="1">IF(ISNUMBER(CORREL(ETL_Rtn!$C63:$C122,ETL_Rtn!R63:R122)),CORREL(ETL_Rtn!$C63:$C122,ETL_Rtn!R63:R122),"")</f>
        <v>0.93112773792595749</v>
      </c>
      <c r="Y112" s="84">
        <f ca="1">IF(ISNUMBER(CORREL(ETL_Rtn!$C63:$C122,ETL_Rtn!S63:S122)),CORREL(ETL_Rtn!$C63:$C122,ETL_Rtn!S63:S122),"")</f>
        <v>0.93904182242183831</v>
      </c>
      <c r="Z112" s="84">
        <f ca="1">IF(ISNUMBER(CORREL(ETL_Rtn!$C63:$C122,ETL_Rtn!T63:T122)),CORREL(ETL_Rtn!$C63:$C122,ETL_Rtn!T63:T122),"")</f>
        <v>0.26253804488190685</v>
      </c>
      <c r="AA112" s="84">
        <f ca="1">IF(ISNUMBER(CORREL(ETL_Rtn!$C63:$C122,ETL_Rtn!U63:U122)),CORREL(ETL_Rtn!$C63:$C122,ETL_Rtn!U63:U122),"")</f>
        <v>-9.4660389194851074E-3</v>
      </c>
      <c r="AB112" s="84">
        <f ca="1">IF(ISNUMBER(CORREL(ETL_Rtn!$C63:$C122,ETL_Rtn!V63:V122)),CORREL(ETL_Rtn!$C63:$C122,ETL_Rtn!V63:V122),"")</f>
        <v>-0.36430375225967537</v>
      </c>
      <c r="AC112" s="84">
        <f ca="1">IF(ISNUMBER(CORREL(ETL_Rtn!$C63:$C122,ETL_Rtn!W63:W122)),CORREL(ETL_Rtn!$C63:$C122,ETL_Rtn!W63:W122),"")</f>
        <v>0.28625026117022717</v>
      </c>
      <c r="AD112" s="84">
        <f ca="1">IF(ISNUMBER(CORREL(ETL_Rtn!$C63:$C122,ETL_Rtn!X63:X122)),CORREL(ETL_Rtn!$C63:$C122,ETL_Rtn!X63:X122),"")</f>
        <v>0.13359824170577655</v>
      </c>
      <c r="AE112" s="84">
        <f ca="1">IF(ISNUMBER(CORREL(ETL_Rtn!$C63:$C122,ETL_Rtn!Y63:Y122)),CORREL(ETL_Rtn!$C63:$C122,ETL_Rtn!Y63:Y122),"")</f>
        <v>-3.2398001543101254E-2</v>
      </c>
      <c r="AF112" s="84">
        <f ca="1">IF(ISNUMBER(CORREL(ETL_Rtn!$C63:$C122,ETL_Rtn!Z63:Z122)),CORREL(ETL_Rtn!$C63:$C122,ETL_Rtn!Z63:Z122),"")</f>
        <v>-0.17887766898447552</v>
      </c>
      <c r="AG112" s="84">
        <f ca="1">IF(ISNUMBER(CORREL(ETL_Rtn!$C63:$C122,ETL_Rtn!AA63:AA122)),CORREL(ETL_Rtn!$C63:$C122,ETL_Rtn!AA63:AA122),"")</f>
        <v>-6.9402891564478056E-2</v>
      </c>
      <c r="AH112" s="84">
        <f ca="1">IF(ISNUMBER(CORREL(ETL_Rtn!$C63:$C122,ETL_Rtn!AB63:AB122)),CORREL(ETL_Rtn!$C63:$C122,ETL_Rtn!AB63:AB122),"")</f>
        <v>0.19714697226349837</v>
      </c>
      <c r="AI112" s="84">
        <f ca="1">IF(ISNUMBER(CORREL(ETL_Rtn!$C63:$C122,ETL_Rtn!AC63:AC122)),CORREL(ETL_Rtn!$C63:$C122,ETL_Rtn!AC63:AC122),"")</f>
        <v>0.15198195498761985</v>
      </c>
      <c r="AJ112" s="84">
        <f ca="1">IF(ISNUMBER(CORREL(ETL_Rtn!$C63:$C122,ETL_Rtn!AD63:AD122)),CORREL(ETL_Rtn!$C63:$C122,ETL_Rtn!AD63:AD122),"")</f>
        <v>-0.2627402799083044</v>
      </c>
      <c r="AK112" s="84">
        <f ca="1">IF(ISNUMBER(CORREL(ETL_Rtn!$C63:$C122,ETL_Rtn!AE63:AE122)),CORREL(ETL_Rtn!$C63:$C122,ETL_Rtn!AE63:AE122),"")</f>
        <v>-0.3770493971816003</v>
      </c>
      <c r="AL112" s="84">
        <f ca="1">IF(ISNUMBER(CORREL(ETL_Rtn!$C63:$C122,ETL_Rtn!AF63:AF122)),CORREL(ETL_Rtn!$C63:$C122,ETL_Rtn!AF63:AF122),"")</f>
        <v>6.806078311271363E-2</v>
      </c>
      <c r="AM112" s="84">
        <f ca="1">IF(ISNUMBER(CORREL(ETL_Rtn!$C63:$C122,ETL_Rtn!AG63:AG122)),CORREL(ETL_Rtn!$C63:$C122,ETL_Rtn!AG63:AG122),"")</f>
        <v>0.15353745006946409</v>
      </c>
      <c r="AN112" s="84">
        <f ca="1">IF(ISNUMBER(CORREL(ETL_Rtn!$C63:$C122,ETL_Rtn!AH63:AH122)),CORREL(ETL_Rtn!$C63:$C122,ETL_Rtn!AH63:AH122),"")</f>
        <v>0.12771642841876307</v>
      </c>
      <c r="AO112" s="84">
        <f ca="1">IF(ISNUMBER(CORREL(ETL_Rtn!$C63:$C122,ETL_Rtn!AI63:AI122)),CORREL(ETL_Rtn!$C63:$C122,ETL_Rtn!AI63:AI122),"")</f>
        <v>5.080676099815102E-2</v>
      </c>
      <c r="AP112" s="84">
        <f ca="1">IF(ISNUMBER(CORREL(ETL_Rtn!$C63:$C122,ETL_Rtn!AJ63:AJ122)),CORREL(ETL_Rtn!$C63:$C122,ETL_Rtn!AJ63:AJ122),"")</f>
        <v>1.031506414249786E-2</v>
      </c>
      <c r="AQ112" s="84">
        <f ca="1">IF(ISNUMBER(CORREL(ETL_Rtn!$C63:$C122,ETL_Rtn!AK63:AK122)),CORREL(ETL_Rtn!$C63:$C122,ETL_Rtn!AK63:AK122),"")</f>
        <v>4.2189134254306315E-2</v>
      </c>
      <c r="AR112" s="84">
        <f ca="1">IF(ISNUMBER(CORREL(ETL_Rtn!$C63:$C122,ETL_Rtn!AL63:AL122)),CORREL(ETL_Rtn!$C63:$C122,ETL_Rtn!AL63:AL122),"")</f>
        <v>-0.291816713307121</v>
      </c>
      <c r="AS112" s="84">
        <f ca="1">IF(ISNUMBER(CORREL(ETL_Rtn!$C63:$C122,ETL_Rtn!AM63:AM122)),CORREL(ETL_Rtn!$C63:$C122,ETL_Rtn!AM63:AM122),"")</f>
        <v>0.28438044986256661</v>
      </c>
      <c r="AU112" s="84">
        <f ca="1">VLOOKUP($E112,ETL_Price!$B$5:$BA$187,Main!AU$51,0)</f>
        <v>93.91</v>
      </c>
      <c r="AV112" s="84">
        <f ca="1">VLOOKUP($E112,ETL_Price!$B$5:$BA$187,Main!AV$51,0)</f>
        <v>239.08029999999999</v>
      </c>
      <c r="AW112" s="84">
        <f ca="1">VLOOKUP($E112,ETL_Price!$B$5:$BA$187,Main!AW$51,0)</f>
        <v>228.79400000000001</v>
      </c>
      <c r="AX112" s="84">
        <f ca="1">VLOOKUP($E112,ETL_Price!$B$5:$BA$187,Main!AX$51,0)</f>
        <v>240.86940000000001</v>
      </c>
      <c r="AY112" s="84">
        <f ca="1">VLOOKUP($E112,ETL_Price!$B$5:$BA$187,Main!AY$51,0)</f>
        <v>124.99079999999999</v>
      </c>
      <c r="AZ112" s="84">
        <f ca="1">VLOOKUP($E112,ETL_Price!$B$5:$BA$187,Main!AZ$51,0)</f>
        <v>215.50450000000001</v>
      </c>
      <c r="BA112" s="84">
        <f ca="1">VLOOKUP($E112,ETL_Price!$B$5:$BA$187,Main!BA$51,0)</f>
        <v>251.09</v>
      </c>
      <c r="BB112" s="84">
        <f ca="1">VLOOKUP($E112,ETL_Price!$B$5:$BA$187,Main!BB$51,0)</f>
        <v>201.61</v>
      </c>
      <c r="BC112" s="84">
        <f ca="1">VLOOKUP($E112,ETL_Price!$B$5:$BA$187,Main!BC$51,0)</f>
        <v>260.41000000000003</v>
      </c>
      <c r="BD112" s="84">
        <f ca="1">VLOOKUP($E112,ETL_Price!$B$5:$BA$187,Main!BD$51,0)</f>
        <v>64.430000000000007</v>
      </c>
      <c r="BE112" s="84">
        <f ca="1">VLOOKUP($E112,ETL_Price!$B$5:$BA$187,Main!BE$51,0)</f>
        <v>281.19</v>
      </c>
      <c r="BF112" s="84">
        <f ca="1">VLOOKUP($E112,ETL_Price!$B$5:$BA$187,Main!BF$51,0)</f>
        <v>122.84</v>
      </c>
      <c r="BG112" s="84">
        <f ca="1">VLOOKUP($E112,ETL_Price!$B$5:$BA$187,Main!BG$51,0)</f>
        <v>1477.63</v>
      </c>
      <c r="BH112" s="84">
        <f ca="1">VLOOKUP($E112,ETL_Price!$B$5:$BA$187,Main!BH$51,0)</f>
        <v>1787.32</v>
      </c>
      <c r="BI112" s="84">
        <f ca="1">VLOOKUP($E112,ETL_Price!$B$5:$BA$187,Main!BI$51,0)</f>
        <v>1686.49</v>
      </c>
      <c r="BJ112" s="84">
        <f ca="1">VLOOKUP($E112,ETL_Price!$B$5:$BA$187,Main!BJ$51,0)</f>
        <v>1051</v>
      </c>
      <c r="BK112" s="84">
        <f ca="1">VLOOKUP($E112,ETL_Price!$B$5:$BA$187,Main!BK$51,0)</f>
        <v>2412.56</v>
      </c>
      <c r="BL112" s="84">
        <f ca="1">VLOOKUP($E112,ETL_Price!$B$5:$BA$187,Main!BL$51,0)</f>
        <v>931.86</v>
      </c>
      <c r="BM112" s="84">
        <f ca="1">VLOOKUP($E112,ETL_Price!$B$5:$BA$187,Main!BM$51,0)</f>
        <v>715.41</v>
      </c>
      <c r="BN112" s="84">
        <f ca="1">VLOOKUP($E112,ETL_Price!$B$5:$BA$187,Main!BN$51,0)</f>
        <v>894.03</v>
      </c>
      <c r="BO112" s="84">
        <f ca="1">VLOOKUP($E112,ETL_Price!$B$5:$BA$187,Main!BO$51,0)</f>
        <v>954</v>
      </c>
      <c r="BP112" s="84">
        <f ca="1">VLOOKUP($E112,ETL_Price!$B$5:$BA$187,Main!BP$51,0)</f>
        <v>973.01</v>
      </c>
      <c r="BQ112" s="84">
        <f ca="1">VLOOKUP($E112,ETL_Price!$B$5:$BA$187,Main!BQ$51,0)</f>
        <v>1105.3</v>
      </c>
      <c r="BR112" s="84">
        <f ca="1">VLOOKUP($E112,ETL_Price!$B$5:$BA$187,Main!BR$51,0)</f>
        <v>1098.5999999999999</v>
      </c>
      <c r="BS112" s="84">
        <f ca="1">VLOOKUP($E112,ETL_Price!$B$5:$BA$187,Main!BS$51,0)</f>
        <v>932.99</v>
      </c>
      <c r="BT112" s="84">
        <f ca="1">VLOOKUP($E112,ETL_Price!$B$5:$BA$187,Main!BT$51,0)</f>
        <v>13.42</v>
      </c>
      <c r="BU112" s="84">
        <f ca="1">VLOOKUP($E112,ETL_Price!$B$5:$BA$187,Main!BU$51,0)</f>
        <v>19.07</v>
      </c>
      <c r="BV112" s="84">
        <f ca="1">VLOOKUP($E112,ETL_Price!$B$5:$BA$187,Main!BV$51,0)</f>
        <v>1291.3</v>
      </c>
      <c r="BW112" s="84">
        <f ca="1">VLOOKUP($E112,ETL_Price!$B$5:$BA$187,Main!BW$51,0)</f>
        <v>16.387</v>
      </c>
      <c r="BX112" s="84">
        <f ca="1">VLOOKUP($E112,ETL_Price!$B$5:$BA$187,Main!BX$51,0)</f>
        <v>71.28</v>
      </c>
      <c r="BY112" s="84">
        <f ca="1">VLOOKUP($E112,ETL_Price!$B$5:$BA$187,Main!BY$51,0)</f>
        <v>3.0558999999999998</v>
      </c>
      <c r="BZ112" s="84">
        <f ca="1">VLOOKUP($E112,ETL_Price!$B$5:$BA$187,Main!BZ$51,0)</f>
        <v>2.1461000000000001</v>
      </c>
      <c r="CA112" s="84">
        <f ca="1">VLOOKUP($E112,ETL_Price!$B$5:$BA$187,Main!CA$51,0)</f>
        <v>2.1699000000000002</v>
      </c>
      <c r="CB112" s="84">
        <f ca="1">VLOOKUP($E112,ETL_Price!$B$5:$BA$187,Main!CB$51,0)</f>
        <v>6.3647999999999998</v>
      </c>
      <c r="CC112" s="84">
        <f ca="1">VLOOKUP($E112,ETL_Price!$B$5:$BA$187,Main!CC$51,0)</f>
        <v>109.76</v>
      </c>
    </row>
    <row r="113" spans="3:81">
      <c r="C113" s="84">
        <f>MATCH(E113,Cayman!$B$5:$B$187,0)-1</f>
        <v>84</v>
      </c>
      <c r="E113" s="115">
        <f>IF(ISNUMBER(Equities!$C65),Equities!B65,"")</f>
        <v>43237</v>
      </c>
      <c r="F113" s="128">
        <f ca="1">IF(ISNUMBER(OFFSET(INDIRECT($F$50),Main!$C113,1)),OFFSET(INDIRECT($F$50),Main!$C113,1)/100,"")</f>
        <v>0.18846199999999999</v>
      </c>
      <c r="G113" s="128">
        <f ca="1">IF(ISNUMBER(VLOOKUP(E113,Cayman!$G$6:$H$136,2,0)),VLOOKUP(E113,Cayman!$G$6:$H$136,2,0)/100,"")</f>
        <v>0.17249999999999999</v>
      </c>
      <c r="H113" s="116" t="str">
        <f>IF(ISNUMBER(VLOOKUP($E113,ETL_Price!$B$5:$CU$187,H$50,0)),VLOOKUP($E113,ETL_Price!$B$5:$CU$187,H$50,0)/100,"")</f>
        <v/>
      </c>
      <c r="I113" s="116" t="str">
        <f>IF(ISNUMBER(VLOOKUP($E113,ETL_Price!$B$5:$CU$187,I$50,0)),VLOOKUP($E113,ETL_Price!$B$5:$CU$187,I$50,0)/100,"")</f>
        <v/>
      </c>
      <c r="K113" s="84">
        <f ca="1">IF(ISNUMBER(CORREL(ETL_Rtn!$C64:$C123,ETL_Rtn!E64:E123)),CORREL(ETL_Rtn!$C64:$C123,ETL_Rtn!E64:E123),"")</f>
        <v>0.9560602638747997</v>
      </c>
      <c r="L113" s="84">
        <f ca="1">IF(ISNUMBER(CORREL(ETL_Rtn!$C64:$C123,ETL_Rtn!F64:F123)),CORREL(ETL_Rtn!$C64:$C123,ETL_Rtn!F64:F123),"")</f>
        <v>0.41784535978169096</v>
      </c>
      <c r="M113" s="84">
        <f ca="1">IF(ISNUMBER(CORREL(ETL_Rtn!$C64:$C123,ETL_Rtn!G64:G123)),CORREL(ETL_Rtn!$C64:$C123,ETL_Rtn!G64:G123),"")</f>
        <v>0.31160051683013829</v>
      </c>
      <c r="N113" s="84">
        <f ca="1">IF(ISNUMBER(CORREL(ETL_Rtn!$C64:$C123,ETL_Rtn!H64:H123)),CORREL(ETL_Rtn!$C64:$C123,ETL_Rtn!H64:H123),"")</f>
        <v>0.35997174829826406</v>
      </c>
      <c r="O113" s="84">
        <f ca="1">IF(ISNUMBER(CORREL(ETL_Rtn!$C64:$C123,ETL_Rtn!I64:I123)),CORREL(ETL_Rtn!$C64:$C123,ETL_Rtn!I64:I123),"")</f>
        <v>0.58035836999746748</v>
      </c>
      <c r="P113" s="84">
        <f ca="1">IF(ISNUMBER(CORREL(ETL_Rtn!$C64:$C123,ETL_Rtn!J64:J123)),CORREL(ETL_Rtn!$C64:$C123,ETL_Rtn!J64:J123),"")</f>
        <v>0.10113115787842833</v>
      </c>
      <c r="Q113" s="84">
        <f ca="1">IF(ISNUMBER(CORREL(ETL_Rtn!$C64:$C123,ETL_Rtn!K64:K123)),CORREL(ETL_Rtn!$C64:$C123,ETL_Rtn!K64:K123),"")</f>
        <v>0.47854265948436164</v>
      </c>
      <c r="R113" s="84">
        <f ca="1">IF(ISNUMBER(CORREL(ETL_Rtn!$C64:$C123,ETL_Rtn!L64:L123)),CORREL(ETL_Rtn!$C64:$C123,ETL_Rtn!L64:L123),"")</f>
        <v>0.31717316181846672</v>
      </c>
      <c r="S113" s="84">
        <f ca="1">IF(ISNUMBER(CORREL(ETL_Rtn!$C64:$C123,ETL_Rtn!M64:M123)),CORREL(ETL_Rtn!$C64:$C123,ETL_Rtn!M64:M123),"")</f>
        <v>0.46255993884183877</v>
      </c>
      <c r="T113" s="84">
        <f ca="1">IF(ISNUMBER(CORREL(ETL_Rtn!$C64:$C123,ETL_Rtn!N64:N123)),CORREL(ETL_Rtn!$C64:$C123,ETL_Rtn!N64:N123),"")</f>
        <v>0.2107445048550016</v>
      </c>
      <c r="U113" s="84">
        <f ca="1">IF(ISNUMBER(CORREL(ETL_Rtn!$C64:$C123,ETL_Rtn!O64:O123)),CORREL(ETL_Rtn!$C64:$C123,ETL_Rtn!O64:O123),"")</f>
        <v>0.44961186212389614</v>
      </c>
      <c r="V113" s="84">
        <f ca="1">IF(ISNUMBER(CORREL(ETL_Rtn!$C64:$C123,ETL_Rtn!P64:P123)),CORREL(ETL_Rtn!$C64:$C123,ETL_Rtn!P64:P123),"")</f>
        <v>2.4741324135225364E-2</v>
      </c>
      <c r="W113" s="84">
        <f ca="1">IF(ISNUMBER(CORREL(ETL_Rtn!$C64:$C123,ETL_Rtn!Q64:Q123)),CORREL(ETL_Rtn!$C64:$C123,ETL_Rtn!Q64:Q123),"")</f>
        <v>0.8528491217614047</v>
      </c>
      <c r="X113" s="84">
        <f ca="1">IF(ISNUMBER(CORREL(ETL_Rtn!$C64:$C123,ETL_Rtn!R64:R123)),CORREL(ETL_Rtn!$C64:$C123,ETL_Rtn!R64:R123),"")</f>
        <v>0.92981212525316204</v>
      </c>
      <c r="Y113" s="84">
        <f ca="1">IF(ISNUMBER(CORREL(ETL_Rtn!$C64:$C123,ETL_Rtn!S64:S123)),CORREL(ETL_Rtn!$C64:$C123,ETL_Rtn!S64:S123),"")</f>
        <v>0.94395626309717673</v>
      </c>
      <c r="Z113" s="84">
        <f ca="1">IF(ISNUMBER(CORREL(ETL_Rtn!$C64:$C123,ETL_Rtn!T64:T123)),CORREL(ETL_Rtn!$C64:$C123,ETL_Rtn!T64:T123),"")</f>
        <v>0.25244679285227711</v>
      </c>
      <c r="AA113" s="84">
        <f ca="1">IF(ISNUMBER(CORREL(ETL_Rtn!$C64:$C123,ETL_Rtn!U64:U123)),CORREL(ETL_Rtn!$C64:$C123,ETL_Rtn!U64:U123),"")</f>
        <v>-4.1500159762675503E-3</v>
      </c>
      <c r="AB113" s="84">
        <f ca="1">IF(ISNUMBER(CORREL(ETL_Rtn!$C64:$C123,ETL_Rtn!V64:V123)),CORREL(ETL_Rtn!$C64:$C123,ETL_Rtn!V64:V123),"")</f>
        <v>-0.38224856262764256</v>
      </c>
      <c r="AC113" s="84">
        <f ca="1">IF(ISNUMBER(CORREL(ETL_Rtn!$C64:$C123,ETL_Rtn!W64:W123)),CORREL(ETL_Rtn!$C64:$C123,ETL_Rtn!W64:W123),"")</f>
        <v>0.30972327864615024</v>
      </c>
      <c r="AD113" s="84">
        <f ca="1">IF(ISNUMBER(CORREL(ETL_Rtn!$C64:$C123,ETL_Rtn!X64:X123)),CORREL(ETL_Rtn!$C64:$C123,ETL_Rtn!X64:X123),"")</f>
        <v>0.15524563831660881</v>
      </c>
      <c r="AE113" s="84">
        <f ca="1">IF(ISNUMBER(CORREL(ETL_Rtn!$C64:$C123,ETL_Rtn!Y64:Y123)),CORREL(ETL_Rtn!$C64:$C123,ETL_Rtn!Y64:Y123),"")</f>
        <v>-3.4383990123245639E-2</v>
      </c>
      <c r="AF113" s="84">
        <f ca="1">IF(ISNUMBER(CORREL(ETL_Rtn!$C64:$C123,ETL_Rtn!Z64:Z123)),CORREL(ETL_Rtn!$C64:$C123,ETL_Rtn!Z64:Z123),"")</f>
        <v>-0.16110247110021017</v>
      </c>
      <c r="AG113" s="84">
        <f ca="1">IF(ISNUMBER(CORREL(ETL_Rtn!$C64:$C123,ETL_Rtn!AA64:AA123)),CORREL(ETL_Rtn!$C64:$C123,ETL_Rtn!AA64:AA123),"")</f>
        <v>-4.9949941062700579E-2</v>
      </c>
      <c r="AH113" s="84">
        <f ca="1">IF(ISNUMBER(CORREL(ETL_Rtn!$C64:$C123,ETL_Rtn!AB64:AB123)),CORREL(ETL_Rtn!$C64:$C123,ETL_Rtn!AB64:AB123),"")</f>
        <v>0.2128051479880072</v>
      </c>
      <c r="AI113" s="84">
        <f ca="1">IF(ISNUMBER(CORREL(ETL_Rtn!$C64:$C123,ETL_Rtn!AC64:AC123)),CORREL(ETL_Rtn!$C64:$C123,ETL_Rtn!AC64:AC123),"")</f>
        <v>0.15671095508055699</v>
      </c>
      <c r="AJ113" s="84">
        <f ca="1">IF(ISNUMBER(CORREL(ETL_Rtn!$C64:$C123,ETL_Rtn!AD64:AD123)),CORREL(ETL_Rtn!$C64:$C123,ETL_Rtn!AD64:AD123),"")</f>
        <v>-0.27926044614239354</v>
      </c>
      <c r="AK113" s="84">
        <f ca="1">IF(ISNUMBER(CORREL(ETL_Rtn!$C64:$C123,ETL_Rtn!AE64:AE123)),CORREL(ETL_Rtn!$C64:$C123,ETL_Rtn!AE64:AE123),"")</f>
        <v>-0.3891695528500691</v>
      </c>
      <c r="AL113" s="84">
        <f ca="1">IF(ISNUMBER(CORREL(ETL_Rtn!$C64:$C123,ETL_Rtn!AF64:AF123)),CORREL(ETL_Rtn!$C64:$C123,ETL_Rtn!AF64:AF123),"")</f>
        <v>6.2023899092337673E-2</v>
      </c>
      <c r="AM113" s="84">
        <f ca="1">IF(ISNUMBER(CORREL(ETL_Rtn!$C64:$C123,ETL_Rtn!AG64:AG123)),CORREL(ETL_Rtn!$C64:$C123,ETL_Rtn!AG64:AG123),"")</f>
        <v>0.14477149959576116</v>
      </c>
      <c r="AN113" s="84">
        <f ca="1">IF(ISNUMBER(CORREL(ETL_Rtn!$C64:$C123,ETL_Rtn!AH64:AH123)),CORREL(ETL_Rtn!$C64:$C123,ETL_Rtn!AH64:AH123),"")</f>
        <v>0.14105669413262917</v>
      </c>
      <c r="AO113" s="84">
        <f ca="1">IF(ISNUMBER(CORREL(ETL_Rtn!$C64:$C123,ETL_Rtn!AI64:AI123)),CORREL(ETL_Rtn!$C64:$C123,ETL_Rtn!AI64:AI123),"")</f>
        <v>3.7768209861289079E-2</v>
      </c>
      <c r="AP113" s="84">
        <f ca="1">IF(ISNUMBER(CORREL(ETL_Rtn!$C64:$C123,ETL_Rtn!AJ64:AJ123)),CORREL(ETL_Rtn!$C64:$C123,ETL_Rtn!AJ64:AJ123),"")</f>
        <v>4.4718933285910763E-2</v>
      </c>
      <c r="AQ113" s="84">
        <f ca="1">IF(ISNUMBER(CORREL(ETL_Rtn!$C64:$C123,ETL_Rtn!AK64:AK123)),CORREL(ETL_Rtn!$C64:$C123,ETL_Rtn!AK64:AK123),"")</f>
        <v>6.4698639117590689E-2</v>
      </c>
      <c r="AR113" s="84">
        <f ca="1">IF(ISNUMBER(CORREL(ETL_Rtn!$C64:$C123,ETL_Rtn!AL64:AL123)),CORREL(ETL_Rtn!$C64:$C123,ETL_Rtn!AL64:AL123),"")</f>
        <v>-0.30093413262772911</v>
      </c>
      <c r="AS113" s="84">
        <f ca="1">IF(ISNUMBER(CORREL(ETL_Rtn!$C64:$C123,ETL_Rtn!AM64:AM123)),CORREL(ETL_Rtn!$C64:$C123,ETL_Rtn!AM64:AM123),"")</f>
        <v>0.30075366420464494</v>
      </c>
      <c r="AU113" s="84">
        <f ca="1">VLOOKUP($E113,ETL_Price!$B$5:$BA$187,Main!AU$51,0)</f>
        <v>94.04</v>
      </c>
      <c r="AV113" s="84">
        <f ca="1">VLOOKUP($E113,ETL_Price!$B$5:$BA$187,Main!AV$51,0)</f>
        <v>239.9828</v>
      </c>
      <c r="AW113" s="84">
        <f ca="1">VLOOKUP($E113,ETL_Price!$B$5:$BA$187,Main!AW$51,0)</f>
        <v>228.38679999999999</v>
      </c>
      <c r="AX113" s="84">
        <f ca="1">VLOOKUP($E113,ETL_Price!$B$5:$BA$187,Main!AX$51,0)</f>
        <v>242.13239999999999</v>
      </c>
      <c r="AY113" s="84">
        <f ca="1">VLOOKUP($E113,ETL_Price!$B$5:$BA$187,Main!AY$51,0)</f>
        <v>125.8349</v>
      </c>
      <c r="AZ113" s="84">
        <f ca="1">VLOOKUP($E113,ETL_Price!$B$5:$BA$187,Main!AZ$51,0)</f>
        <v>216.10419999999999</v>
      </c>
      <c r="BA113" s="84">
        <f ca="1">VLOOKUP($E113,ETL_Price!$B$5:$BA$187,Main!BA$51,0)</f>
        <v>251.45</v>
      </c>
      <c r="BB113" s="84">
        <f ca="1">VLOOKUP($E113,ETL_Price!$B$5:$BA$187,Main!BB$51,0)</f>
        <v>201.42</v>
      </c>
      <c r="BC113" s="84">
        <f ca="1">VLOOKUP($E113,ETL_Price!$B$5:$BA$187,Main!BC$51,0)</f>
        <v>259.38</v>
      </c>
      <c r="BD113" s="84">
        <f ca="1">VLOOKUP($E113,ETL_Price!$B$5:$BA$187,Main!BD$51,0)</f>
        <v>64.819999999999993</v>
      </c>
      <c r="BE113" s="84">
        <f ca="1">VLOOKUP($E113,ETL_Price!$B$5:$BA$187,Main!BE$51,0)</f>
        <v>282.02</v>
      </c>
      <c r="BF113" s="84">
        <f ca="1">VLOOKUP($E113,ETL_Price!$B$5:$BA$187,Main!BF$51,0)</f>
        <v>122.84</v>
      </c>
      <c r="BG113" s="84">
        <f ca="1">VLOOKUP($E113,ETL_Price!$B$5:$BA$187,Main!BG$51,0)</f>
        <v>1461.73</v>
      </c>
      <c r="BH113" s="84">
        <f ca="1">VLOOKUP($E113,ETL_Price!$B$5:$BA$187,Main!BH$51,0)</f>
        <v>1778.81</v>
      </c>
      <c r="BI113" s="84">
        <f ca="1">VLOOKUP($E113,ETL_Price!$B$5:$BA$187,Main!BI$51,0)</f>
        <v>1690.46</v>
      </c>
      <c r="BJ113" s="84">
        <f ca="1">VLOOKUP($E113,ETL_Price!$B$5:$BA$187,Main!BJ$51,0)</f>
        <v>1048.31</v>
      </c>
      <c r="BK113" s="84">
        <f ca="1">VLOOKUP($E113,ETL_Price!$B$5:$BA$187,Main!BK$51,0)</f>
        <v>2415.14</v>
      </c>
      <c r="BL113" s="84">
        <f ca="1">VLOOKUP($E113,ETL_Price!$B$5:$BA$187,Main!BL$51,0)</f>
        <v>931.13</v>
      </c>
      <c r="BM113" s="84">
        <f ca="1">VLOOKUP($E113,ETL_Price!$B$5:$BA$187,Main!BM$51,0)</f>
        <v>716.38</v>
      </c>
      <c r="BN113" s="84">
        <f ca="1">VLOOKUP($E113,ETL_Price!$B$5:$BA$187,Main!BN$51,0)</f>
        <v>896.42</v>
      </c>
      <c r="BO113" s="84">
        <f ca="1">VLOOKUP($E113,ETL_Price!$B$5:$BA$187,Main!BO$51,0)</f>
        <v>953.7</v>
      </c>
      <c r="BP113" s="84">
        <f ca="1">VLOOKUP($E113,ETL_Price!$B$5:$BA$187,Main!BP$51,0)</f>
        <v>972.88</v>
      </c>
      <c r="BQ113" s="84">
        <f ca="1">VLOOKUP($E113,ETL_Price!$B$5:$BA$187,Main!BQ$51,0)</f>
        <v>1106.19</v>
      </c>
      <c r="BR113" s="84">
        <f ca="1">VLOOKUP($E113,ETL_Price!$B$5:$BA$187,Main!BR$51,0)</f>
        <v>1099.81</v>
      </c>
      <c r="BS113" s="84">
        <f ca="1">VLOOKUP($E113,ETL_Price!$B$5:$BA$187,Main!BS$51,0)</f>
        <v>933.02</v>
      </c>
      <c r="BT113" s="84">
        <f ca="1">VLOOKUP($E113,ETL_Price!$B$5:$BA$187,Main!BT$51,0)</f>
        <v>13.43</v>
      </c>
      <c r="BU113" s="84">
        <f ca="1">VLOOKUP($E113,ETL_Price!$B$5:$BA$187,Main!BU$51,0)</f>
        <v>19.12</v>
      </c>
      <c r="BV113" s="84">
        <f ca="1">VLOOKUP($E113,ETL_Price!$B$5:$BA$187,Main!BV$51,0)</f>
        <v>1289.4000000000001</v>
      </c>
      <c r="BW113" s="84">
        <f ca="1">VLOOKUP($E113,ETL_Price!$B$5:$BA$187,Main!BW$51,0)</f>
        <v>16.413</v>
      </c>
      <c r="BX113" s="84">
        <f ca="1">VLOOKUP($E113,ETL_Price!$B$5:$BA$187,Main!BX$51,0)</f>
        <v>71.489999999999995</v>
      </c>
      <c r="BY113" s="84">
        <f ca="1">VLOOKUP($E113,ETL_Price!$B$5:$BA$187,Main!BY$51,0)</f>
        <v>3.1112000000000002</v>
      </c>
      <c r="BZ113" s="84">
        <f ca="1">VLOOKUP($E113,ETL_Price!$B$5:$BA$187,Main!BZ$51,0)</f>
        <v>2.1631</v>
      </c>
      <c r="CA113" s="84">
        <f ca="1">VLOOKUP($E113,ETL_Price!$B$5:$BA$187,Main!CA$51,0)</f>
        <v>2.1894</v>
      </c>
      <c r="CB113" s="84">
        <f ca="1">VLOOKUP($E113,ETL_Price!$B$5:$BA$187,Main!CB$51,0)</f>
        <v>6.3577000000000004</v>
      </c>
      <c r="CC113" s="84">
        <f ca="1">VLOOKUP($E113,ETL_Price!$B$5:$BA$187,Main!CC$51,0)</f>
        <v>109.86</v>
      </c>
    </row>
    <row r="114" spans="3:81">
      <c r="C114" s="84">
        <f>MATCH(E114,Cayman!$B$5:$B$187,0)-1</f>
        <v>85</v>
      </c>
      <c r="E114" s="115">
        <f>IF(ISNUMBER(Equities!$C66),Equities!B66,"")</f>
        <v>43236</v>
      </c>
      <c r="F114" s="128">
        <f ca="1">IF(ISNUMBER(OFFSET(INDIRECT($F$50),Main!$C114,1)),OFFSET(INDIRECT($F$50),Main!$C114,1)/100,"")</f>
        <v>0.18846199999999999</v>
      </c>
      <c r="G114" s="128">
        <f ca="1">IF(ISNUMBER(VLOOKUP(E114,Cayman!$G$6:$H$136,2,0)),VLOOKUP(E114,Cayman!$G$6:$H$136,2,0)/100,"")</f>
        <v>0.17269999999999999</v>
      </c>
      <c r="H114" s="116" t="str">
        <f>IF(ISNUMBER(VLOOKUP($E114,ETL_Price!$B$5:$CU$187,H$50,0)),VLOOKUP($E114,ETL_Price!$B$5:$CU$187,H$50,0)/100,"")</f>
        <v/>
      </c>
      <c r="I114" s="116" t="str">
        <f>IF(ISNUMBER(VLOOKUP($E114,ETL_Price!$B$5:$CU$187,I$50,0)),VLOOKUP($E114,ETL_Price!$B$5:$CU$187,I$50,0)/100,"")</f>
        <v/>
      </c>
      <c r="K114" s="84">
        <f ca="1">IF(ISNUMBER(CORREL(ETL_Rtn!$C65:$C124,ETL_Rtn!E65:E124)),CORREL(ETL_Rtn!$C65:$C124,ETL_Rtn!E65:E124),"")</f>
        <v>0.95704973993866471</v>
      </c>
      <c r="L114" s="84">
        <f ca="1">IF(ISNUMBER(CORREL(ETL_Rtn!$C65:$C124,ETL_Rtn!F65:F124)),CORREL(ETL_Rtn!$C65:$C124,ETL_Rtn!F65:F124),"")</f>
        <v>0.41545440303287207</v>
      </c>
      <c r="M114" s="84">
        <f ca="1">IF(ISNUMBER(CORREL(ETL_Rtn!$C65:$C124,ETL_Rtn!G65:G124)),CORREL(ETL_Rtn!$C65:$C124,ETL_Rtn!G65:G124),"")</f>
        <v>0.31532245936731224</v>
      </c>
      <c r="N114" s="84">
        <f ca="1">IF(ISNUMBER(CORREL(ETL_Rtn!$C65:$C124,ETL_Rtn!H65:H124)),CORREL(ETL_Rtn!$C65:$C124,ETL_Rtn!H65:H124),"")</f>
        <v>0.37436091351478257</v>
      </c>
      <c r="O114" s="84">
        <f ca="1">IF(ISNUMBER(CORREL(ETL_Rtn!$C65:$C124,ETL_Rtn!I65:I124)),CORREL(ETL_Rtn!$C65:$C124,ETL_Rtn!I65:I124),"")</f>
        <v>0.58628240622327976</v>
      </c>
      <c r="P114" s="84">
        <f ca="1">IF(ISNUMBER(CORREL(ETL_Rtn!$C65:$C124,ETL_Rtn!J65:J124)),CORREL(ETL_Rtn!$C65:$C124,ETL_Rtn!J65:J124),"")</f>
        <v>0.10373537631192098</v>
      </c>
      <c r="Q114" s="84">
        <f ca="1">IF(ISNUMBER(CORREL(ETL_Rtn!$C65:$C124,ETL_Rtn!K65:K124)),CORREL(ETL_Rtn!$C65:$C124,ETL_Rtn!K65:K124),"")</f>
        <v>0.4814624651915122</v>
      </c>
      <c r="R114" s="84">
        <f ca="1">IF(ISNUMBER(CORREL(ETL_Rtn!$C65:$C124,ETL_Rtn!L65:L124)),CORREL(ETL_Rtn!$C65:$C124,ETL_Rtn!L65:L124),"")</f>
        <v>0.30513284405900998</v>
      </c>
      <c r="S114" s="84">
        <f ca="1">IF(ISNUMBER(CORREL(ETL_Rtn!$C65:$C124,ETL_Rtn!M65:M124)),CORREL(ETL_Rtn!$C65:$C124,ETL_Rtn!M65:M124),"")</f>
        <v>0.46819228246429956</v>
      </c>
      <c r="T114" s="84">
        <f ca="1">IF(ISNUMBER(CORREL(ETL_Rtn!$C65:$C124,ETL_Rtn!N65:N124)),CORREL(ETL_Rtn!$C65:$C124,ETL_Rtn!N65:N124),"")</f>
        <v>0.20737766500546523</v>
      </c>
      <c r="U114" s="84">
        <f ca="1">IF(ISNUMBER(CORREL(ETL_Rtn!$C65:$C124,ETL_Rtn!O65:O124)),CORREL(ETL_Rtn!$C65:$C124,ETL_Rtn!O65:O124),"")</f>
        <v>0.45725708369183121</v>
      </c>
      <c r="V114" s="84">
        <f ca="1">IF(ISNUMBER(CORREL(ETL_Rtn!$C65:$C124,ETL_Rtn!P65:P124)),CORREL(ETL_Rtn!$C65:$C124,ETL_Rtn!P65:P124),"")</f>
        <v>1.6449321800982037E-2</v>
      </c>
      <c r="W114" s="84">
        <f ca="1">IF(ISNUMBER(CORREL(ETL_Rtn!$C65:$C124,ETL_Rtn!Q65:Q124)),CORREL(ETL_Rtn!$C65:$C124,ETL_Rtn!Q65:Q124),"")</f>
        <v>0.8567231654702484</v>
      </c>
      <c r="X114" s="84">
        <f ca="1">IF(ISNUMBER(CORREL(ETL_Rtn!$C65:$C124,ETL_Rtn!R65:R124)),CORREL(ETL_Rtn!$C65:$C124,ETL_Rtn!R65:R124),"")</f>
        <v>0.93088721740009117</v>
      </c>
      <c r="Y114" s="84">
        <f ca="1">IF(ISNUMBER(CORREL(ETL_Rtn!$C65:$C124,ETL_Rtn!S65:S124)),CORREL(ETL_Rtn!$C65:$C124,ETL_Rtn!S65:S124),"")</f>
        <v>0.94516468137105047</v>
      </c>
      <c r="Z114" s="84">
        <f ca="1">IF(ISNUMBER(CORREL(ETL_Rtn!$C65:$C124,ETL_Rtn!T65:T124)),CORREL(ETL_Rtn!$C65:$C124,ETL_Rtn!T65:T124),"")</f>
        <v>0.25164290543837359</v>
      </c>
      <c r="AA114" s="84">
        <f ca="1">IF(ISNUMBER(CORREL(ETL_Rtn!$C65:$C124,ETL_Rtn!U65:U124)),CORREL(ETL_Rtn!$C65:$C124,ETL_Rtn!U65:U124),"")</f>
        <v>3.2940014447465963E-3</v>
      </c>
      <c r="AB114" s="84">
        <f ca="1">IF(ISNUMBER(CORREL(ETL_Rtn!$C65:$C124,ETL_Rtn!V65:V124)),CORREL(ETL_Rtn!$C65:$C124,ETL_Rtn!V65:V124),"")</f>
        <v>-0.38507891397027966</v>
      </c>
      <c r="AC114" s="84">
        <f ca="1">IF(ISNUMBER(CORREL(ETL_Rtn!$C65:$C124,ETL_Rtn!W65:W124)),CORREL(ETL_Rtn!$C65:$C124,ETL_Rtn!W65:W124),"")</f>
        <v>0.29268375152677412</v>
      </c>
      <c r="AD114" s="84">
        <f ca="1">IF(ISNUMBER(CORREL(ETL_Rtn!$C65:$C124,ETL_Rtn!X65:X124)),CORREL(ETL_Rtn!$C65:$C124,ETL_Rtn!X65:X124),"")</f>
        <v>0.14191676121776894</v>
      </c>
      <c r="AE114" s="84">
        <f ca="1">IF(ISNUMBER(CORREL(ETL_Rtn!$C65:$C124,ETL_Rtn!Y65:Y124)),CORREL(ETL_Rtn!$C65:$C124,ETL_Rtn!Y65:Y124),"")</f>
        <v>-3.1494572193475068E-2</v>
      </c>
      <c r="AF114" s="84">
        <f ca="1">IF(ISNUMBER(CORREL(ETL_Rtn!$C65:$C124,ETL_Rtn!Z65:Z124)),CORREL(ETL_Rtn!$C65:$C124,ETL_Rtn!Z65:Z124),"")</f>
        <v>-0.16615038887081479</v>
      </c>
      <c r="AG114" s="84">
        <f ca="1">IF(ISNUMBER(CORREL(ETL_Rtn!$C65:$C124,ETL_Rtn!AA65:AA124)),CORREL(ETL_Rtn!$C65:$C124,ETL_Rtn!AA65:AA124),"")</f>
        <v>-6.0992373207894808E-2</v>
      </c>
      <c r="AH114" s="84">
        <f ca="1">IF(ISNUMBER(CORREL(ETL_Rtn!$C65:$C124,ETL_Rtn!AB65:AB124)),CORREL(ETL_Rtn!$C65:$C124,ETL_Rtn!AB65:AB124),"")</f>
        <v>0.21373074199005487</v>
      </c>
      <c r="AI114" s="84">
        <f ca="1">IF(ISNUMBER(CORREL(ETL_Rtn!$C65:$C124,ETL_Rtn!AC65:AC124)),CORREL(ETL_Rtn!$C65:$C124,ETL_Rtn!AC65:AC124),"")</f>
        <v>0.16893758513810861</v>
      </c>
      <c r="AJ114" s="84">
        <f ca="1">IF(ISNUMBER(CORREL(ETL_Rtn!$C65:$C124,ETL_Rtn!AD65:AD124)),CORREL(ETL_Rtn!$C65:$C124,ETL_Rtn!AD65:AD124),"")</f>
        <v>-0.27149091187724045</v>
      </c>
      <c r="AK114" s="84">
        <f ca="1">IF(ISNUMBER(CORREL(ETL_Rtn!$C65:$C124,ETL_Rtn!AE65:AE124)),CORREL(ETL_Rtn!$C65:$C124,ETL_Rtn!AE65:AE124),"")</f>
        <v>-0.38378808442743945</v>
      </c>
      <c r="AL114" s="84">
        <f ca="1">IF(ISNUMBER(CORREL(ETL_Rtn!$C65:$C124,ETL_Rtn!AF65:AF124)),CORREL(ETL_Rtn!$C65:$C124,ETL_Rtn!AF65:AF124),"")</f>
        <v>5.9050865280433393E-2</v>
      </c>
      <c r="AM114" s="84">
        <f ca="1">IF(ISNUMBER(CORREL(ETL_Rtn!$C65:$C124,ETL_Rtn!AG65:AG124)),CORREL(ETL_Rtn!$C65:$C124,ETL_Rtn!AG65:AG124),"")</f>
        <v>0.15421230402848801</v>
      </c>
      <c r="AN114" s="84">
        <f ca="1">IF(ISNUMBER(CORREL(ETL_Rtn!$C65:$C124,ETL_Rtn!AH65:AH124)),CORREL(ETL_Rtn!$C65:$C124,ETL_Rtn!AH65:AH124),"")</f>
        <v>0.12891127648719206</v>
      </c>
      <c r="AO114" s="84">
        <f ca="1">IF(ISNUMBER(CORREL(ETL_Rtn!$C65:$C124,ETL_Rtn!AI65:AI124)),CORREL(ETL_Rtn!$C65:$C124,ETL_Rtn!AI65:AI124),"")</f>
        <v>5.0460363849990024E-2</v>
      </c>
      <c r="AP114" s="84">
        <f ca="1">IF(ISNUMBER(CORREL(ETL_Rtn!$C65:$C124,ETL_Rtn!AJ65:AJ124)),CORREL(ETL_Rtn!$C65:$C124,ETL_Rtn!AJ65:AJ124),"")</f>
        <v>3.9171154762547469E-2</v>
      </c>
      <c r="AQ114" s="84">
        <f ca="1">IF(ISNUMBER(CORREL(ETL_Rtn!$C65:$C124,ETL_Rtn!AK65:AK124)),CORREL(ETL_Rtn!$C65:$C124,ETL_Rtn!AK65:AK124),"")</f>
        <v>6.1449711259602822E-2</v>
      </c>
      <c r="AR114" s="84">
        <f ca="1">IF(ISNUMBER(CORREL(ETL_Rtn!$C65:$C124,ETL_Rtn!AL65:AL124)),CORREL(ETL_Rtn!$C65:$C124,ETL_Rtn!AL65:AL124),"")</f>
        <v>-0.29566449385744015</v>
      </c>
      <c r="AS114" s="84">
        <f ca="1">IF(ISNUMBER(CORREL(ETL_Rtn!$C65:$C124,ETL_Rtn!AM65:AM124)),CORREL(ETL_Rtn!$C65:$C124,ETL_Rtn!AM65:AM124),"")</f>
        <v>0.29371361477363156</v>
      </c>
      <c r="AU114" s="84">
        <f ca="1">VLOOKUP($E114,ETL_Price!$B$5:$BA$187,Main!AU$51,0)</f>
        <v>94.34</v>
      </c>
      <c r="AV114" s="84">
        <f ca="1">VLOOKUP($E114,ETL_Price!$B$5:$BA$187,Main!AV$51,0)</f>
        <v>240.875</v>
      </c>
      <c r="AW114" s="84">
        <f ca="1">VLOOKUP($E114,ETL_Price!$B$5:$BA$187,Main!AW$51,0)</f>
        <v>227.9512</v>
      </c>
      <c r="AX114" s="84">
        <f ca="1">VLOOKUP($E114,ETL_Price!$B$5:$BA$187,Main!AX$51,0)</f>
        <v>238.8202</v>
      </c>
      <c r="AY114" s="84">
        <f ca="1">VLOOKUP($E114,ETL_Price!$B$5:$BA$187,Main!AY$51,0)</f>
        <v>125.81</v>
      </c>
      <c r="AZ114" s="84">
        <f ca="1">VLOOKUP($E114,ETL_Price!$B$5:$BA$187,Main!AZ$51,0)</f>
        <v>215.74170000000001</v>
      </c>
      <c r="BA114" s="84">
        <f ca="1">VLOOKUP($E114,ETL_Price!$B$5:$BA$187,Main!BA$51,0)</f>
        <v>251.28</v>
      </c>
      <c r="BB114" s="84">
        <f ca="1">VLOOKUP($E114,ETL_Price!$B$5:$BA$187,Main!BB$51,0)</f>
        <v>202.18</v>
      </c>
      <c r="BC114" s="84">
        <f ca="1">VLOOKUP($E114,ETL_Price!$B$5:$BA$187,Main!BC$51,0)</f>
        <v>258.56</v>
      </c>
      <c r="BD114" s="84">
        <f ca="1">VLOOKUP($E114,ETL_Price!$B$5:$BA$187,Main!BD$51,0)</f>
        <v>64.959999999999994</v>
      </c>
      <c r="BE114" s="84">
        <f ca="1">VLOOKUP($E114,ETL_Price!$B$5:$BA$187,Main!BE$51,0)</f>
        <v>280.41000000000003</v>
      </c>
      <c r="BF114" s="84">
        <f ca="1">VLOOKUP($E114,ETL_Price!$B$5:$BA$187,Main!BF$51,0)</f>
        <v>122.93</v>
      </c>
      <c r="BG114" s="84">
        <f ca="1">VLOOKUP($E114,ETL_Price!$B$5:$BA$187,Main!BG$51,0)</f>
        <v>1460.09</v>
      </c>
      <c r="BH114" s="84">
        <f ca="1">VLOOKUP($E114,ETL_Price!$B$5:$BA$187,Main!BH$51,0)</f>
        <v>1783.26</v>
      </c>
      <c r="BI114" s="84">
        <f ca="1">VLOOKUP($E114,ETL_Price!$B$5:$BA$187,Main!BI$51,0)</f>
        <v>1695.86</v>
      </c>
      <c r="BJ114" s="84">
        <f ca="1">VLOOKUP($E114,ETL_Price!$B$5:$BA$187,Main!BJ$51,0)</f>
        <v>1047.49</v>
      </c>
      <c r="BK114" s="84">
        <f ca="1">VLOOKUP($E114,ETL_Price!$B$5:$BA$187,Main!BK$51,0)</f>
        <v>2411</v>
      </c>
      <c r="BL114" s="84">
        <f ca="1">VLOOKUP($E114,ETL_Price!$B$5:$BA$187,Main!BL$51,0)</f>
        <v>932.22</v>
      </c>
      <c r="BM114" s="84">
        <f ca="1">VLOOKUP($E114,ETL_Price!$B$5:$BA$187,Main!BM$51,0)</f>
        <v>717.73</v>
      </c>
      <c r="BN114" s="84">
        <f ca="1">VLOOKUP($E114,ETL_Price!$B$5:$BA$187,Main!BN$51,0)</f>
        <v>897.35</v>
      </c>
      <c r="BO114" s="84">
        <f ca="1">VLOOKUP($E114,ETL_Price!$B$5:$BA$187,Main!BO$51,0)</f>
        <v>953.97</v>
      </c>
      <c r="BP114" s="84">
        <f ca="1">VLOOKUP($E114,ETL_Price!$B$5:$BA$187,Main!BP$51,0)</f>
        <v>972.97</v>
      </c>
      <c r="BQ114" s="84">
        <f ca="1">VLOOKUP($E114,ETL_Price!$B$5:$BA$187,Main!BQ$51,0)</f>
        <v>1106.8699999999999</v>
      </c>
      <c r="BR114" s="84">
        <f ca="1">VLOOKUP($E114,ETL_Price!$B$5:$BA$187,Main!BR$51,0)</f>
        <v>1098.43</v>
      </c>
      <c r="BS114" s="84">
        <f ca="1">VLOOKUP($E114,ETL_Price!$B$5:$BA$187,Main!BS$51,0)</f>
        <v>932.87</v>
      </c>
      <c r="BT114" s="84">
        <f ca="1">VLOOKUP($E114,ETL_Price!$B$5:$BA$187,Main!BT$51,0)</f>
        <v>13.42</v>
      </c>
      <c r="BU114" s="84">
        <f ca="1">VLOOKUP($E114,ETL_Price!$B$5:$BA$187,Main!BU$51,0)</f>
        <v>18.46</v>
      </c>
      <c r="BV114" s="84">
        <f ca="1">VLOOKUP($E114,ETL_Price!$B$5:$BA$187,Main!BV$51,0)</f>
        <v>1291.5</v>
      </c>
      <c r="BW114" s="84">
        <f ca="1">VLOOKUP($E114,ETL_Price!$B$5:$BA$187,Main!BW$51,0)</f>
        <v>16.297000000000001</v>
      </c>
      <c r="BX114" s="84">
        <f ca="1">VLOOKUP($E114,ETL_Price!$B$5:$BA$187,Main!BX$51,0)</f>
        <v>71.489999999999995</v>
      </c>
      <c r="BY114" s="84">
        <f ca="1">VLOOKUP($E114,ETL_Price!$B$5:$BA$187,Main!BY$51,0)</f>
        <v>3.0964</v>
      </c>
      <c r="BZ114" s="84">
        <f ca="1">VLOOKUP($E114,ETL_Price!$B$5:$BA$187,Main!BZ$51,0)</f>
        <v>2.173</v>
      </c>
      <c r="CA114" s="84">
        <f ca="1">VLOOKUP($E114,ETL_Price!$B$5:$BA$187,Main!CA$51,0)</f>
        <v>2.1989999999999998</v>
      </c>
      <c r="CB114" s="84">
        <f ca="1">VLOOKUP($E114,ETL_Price!$B$5:$BA$187,Main!CB$51,0)</f>
        <v>6.3506</v>
      </c>
      <c r="CC114" s="84">
        <f ca="1">VLOOKUP($E114,ETL_Price!$B$5:$BA$187,Main!CC$51,0)</f>
        <v>110.05</v>
      </c>
    </row>
    <row r="115" spans="3:81">
      <c r="C115" s="84">
        <f>MATCH(E115,Cayman!$B$5:$B$187,0)-1</f>
        <v>86</v>
      </c>
      <c r="E115" s="115">
        <f>IF(ISNUMBER(Equities!$C67),Equities!B67,"")</f>
        <v>43235</v>
      </c>
      <c r="F115" s="128">
        <f ca="1">IF(ISNUMBER(OFFSET(INDIRECT($F$50),Main!$C115,1)),OFFSET(INDIRECT($F$50),Main!$C115,1)/100,"")</f>
        <v>0.18846199999999999</v>
      </c>
      <c r="G115" s="128">
        <f ca="1">IF(ISNUMBER(VLOOKUP(E115,Cayman!$G$6:$H$136,2,0)),VLOOKUP(E115,Cayman!$G$6:$H$136,2,0)/100,"")</f>
        <v>0.17280000000000001</v>
      </c>
      <c r="H115" s="116" t="str">
        <f>IF(ISNUMBER(VLOOKUP($E115,ETL_Price!$B$5:$CU$187,H$50,0)),VLOOKUP($E115,ETL_Price!$B$5:$CU$187,H$50,0)/100,"")</f>
        <v/>
      </c>
      <c r="I115" s="116" t="str">
        <f>IF(ISNUMBER(VLOOKUP($E115,ETL_Price!$B$5:$CU$187,I$50,0)),VLOOKUP($E115,ETL_Price!$B$5:$CU$187,I$50,0)/100,"")</f>
        <v/>
      </c>
      <c r="K115" s="84">
        <f ca="1">IF(ISNUMBER(CORREL(ETL_Rtn!$C66:$C125,ETL_Rtn!E66:E125)),CORREL(ETL_Rtn!$C66:$C125,ETL_Rtn!E66:E125),"")</f>
        <v>0.95510354216874038</v>
      </c>
      <c r="L115" s="84">
        <f ca="1">IF(ISNUMBER(CORREL(ETL_Rtn!$C66:$C125,ETL_Rtn!F66:F125)),CORREL(ETL_Rtn!$C66:$C125,ETL_Rtn!F66:F125),"")</f>
        <v>0.40530980088309082</v>
      </c>
      <c r="M115" s="84">
        <f ca="1">IF(ISNUMBER(CORREL(ETL_Rtn!$C66:$C125,ETL_Rtn!G66:G125)),CORREL(ETL_Rtn!$C66:$C125,ETL_Rtn!G66:G125),"")</f>
        <v>0.30380253679392649</v>
      </c>
      <c r="N115" s="84">
        <f ca="1">IF(ISNUMBER(CORREL(ETL_Rtn!$C66:$C125,ETL_Rtn!H66:H125)),CORREL(ETL_Rtn!$C66:$C125,ETL_Rtn!H66:H125),"")</f>
        <v>0.34994338452522411</v>
      </c>
      <c r="O115" s="84">
        <f ca="1">IF(ISNUMBER(CORREL(ETL_Rtn!$C66:$C125,ETL_Rtn!I66:I125)),CORREL(ETL_Rtn!$C66:$C125,ETL_Rtn!I66:I125),"")</f>
        <v>0.58781703524704643</v>
      </c>
      <c r="P115" s="84">
        <f ca="1">IF(ISNUMBER(CORREL(ETL_Rtn!$C66:$C125,ETL_Rtn!J66:J125)),CORREL(ETL_Rtn!$C66:$C125,ETL_Rtn!J66:J125),"")</f>
        <v>8.3392067700415032E-2</v>
      </c>
      <c r="Q115" s="84">
        <f ca="1">IF(ISNUMBER(CORREL(ETL_Rtn!$C66:$C125,ETL_Rtn!K66:K125)),CORREL(ETL_Rtn!$C66:$C125,ETL_Rtn!K66:K125),"")</f>
        <v>0.47497215630885464</v>
      </c>
      <c r="R115" s="84">
        <f ca="1">IF(ISNUMBER(CORREL(ETL_Rtn!$C66:$C125,ETL_Rtn!L66:L125)),CORREL(ETL_Rtn!$C66:$C125,ETL_Rtn!L66:L125),"")</f>
        <v>0.27964100551675203</v>
      </c>
      <c r="S115" s="84">
        <f ca="1">IF(ISNUMBER(CORREL(ETL_Rtn!$C66:$C125,ETL_Rtn!M66:M125)),CORREL(ETL_Rtn!$C66:$C125,ETL_Rtn!M66:M125),"")</f>
        <v>0.46311548161172855</v>
      </c>
      <c r="T115" s="84">
        <f ca="1">IF(ISNUMBER(CORREL(ETL_Rtn!$C66:$C125,ETL_Rtn!N66:N125)),CORREL(ETL_Rtn!$C66:$C125,ETL_Rtn!N66:N125),"")</f>
        <v>0.1885222504649943</v>
      </c>
      <c r="U115" s="84">
        <f ca="1">IF(ISNUMBER(CORREL(ETL_Rtn!$C66:$C125,ETL_Rtn!O66:O125)),CORREL(ETL_Rtn!$C66:$C125,ETL_Rtn!O66:O125),"")</f>
        <v>0.45167040658413715</v>
      </c>
      <c r="V115" s="84">
        <f ca="1">IF(ISNUMBER(CORREL(ETL_Rtn!$C66:$C125,ETL_Rtn!P66:P125)),CORREL(ETL_Rtn!$C66:$C125,ETL_Rtn!P66:P125),"")</f>
        <v>7.0743191030282683E-4</v>
      </c>
      <c r="W115" s="84">
        <f ca="1">IF(ISNUMBER(CORREL(ETL_Rtn!$C66:$C125,ETL_Rtn!Q66:Q125)),CORREL(ETL_Rtn!$C66:$C125,ETL_Rtn!Q66:Q125),"")</f>
        <v>0.85810760597278546</v>
      </c>
      <c r="X115" s="84">
        <f ca="1">IF(ISNUMBER(CORREL(ETL_Rtn!$C66:$C125,ETL_Rtn!R66:R125)),CORREL(ETL_Rtn!$C66:$C125,ETL_Rtn!R66:R125),"")</f>
        <v>0.9324502205896128</v>
      </c>
      <c r="Y115" s="84">
        <f ca="1">IF(ISNUMBER(CORREL(ETL_Rtn!$C66:$C125,ETL_Rtn!S66:S125)),CORREL(ETL_Rtn!$C66:$C125,ETL_Rtn!S66:S125),"")</f>
        <v>0.94328454481169721</v>
      </c>
      <c r="Z115" s="84">
        <f ca="1">IF(ISNUMBER(CORREL(ETL_Rtn!$C66:$C125,ETL_Rtn!T66:T125)),CORREL(ETL_Rtn!$C66:$C125,ETL_Rtn!T66:T125),"")</f>
        <v>0.26143974558240979</v>
      </c>
      <c r="AA115" s="84">
        <f ca="1">IF(ISNUMBER(CORREL(ETL_Rtn!$C66:$C125,ETL_Rtn!U66:U125)),CORREL(ETL_Rtn!$C66:$C125,ETL_Rtn!U66:U125),"")</f>
        <v>1.1562258024058213E-2</v>
      </c>
      <c r="AB115" s="84">
        <f ca="1">IF(ISNUMBER(CORREL(ETL_Rtn!$C66:$C125,ETL_Rtn!V66:V125)),CORREL(ETL_Rtn!$C66:$C125,ETL_Rtn!V66:V125),"")</f>
        <v>-0.38525519194496116</v>
      </c>
      <c r="AC115" s="84">
        <f ca="1">IF(ISNUMBER(CORREL(ETL_Rtn!$C66:$C125,ETL_Rtn!W66:W125)),CORREL(ETL_Rtn!$C66:$C125,ETL_Rtn!W66:W125),"")</f>
        <v>0.27891081173371784</v>
      </c>
      <c r="AD115" s="84">
        <f ca="1">IF(ISNUMBER(CORREL(ETL_Rtn!$C66:$C125,ETL_Rtn!X66:X125)),CORREL(ETL_Rtn!$C66:$C125,ETL_Rtn!X66:X125),"")</f>
        <v>0.11826036774230714</v>
      </c>
      <c r="AE115" s="84">
        <f ca="1">IF(ISNUMBER(CORREL(ETL_Rtn!$C66:$C125,ETL_Rtn!Y66:Y125)),CORREL(ETL_Rtn!$C66:$C125,ETL_Rtn!Y66:Y125),"")</f>
        <v>-2.2809957758647435E-2</v>
      </c>
      <c r="AF115" s="84">
        <f ca="1">IF(ISNUMBER(CORREL(ETL_Rtn!$C66:$C125,ETL_Rtn!Z66:Z125)),CORREL(ETL_Rtn!$C66:$C125,ETL_Rtn!Z66:Z125),"")</f>
        <v>-0.18108279481197051</v>
      </c>
      <c r="AG115" s="84">
        <f ca="1">IF(ISNUMBER(CORREL(ETL_Rtn!$C66:$C125,ETL_Rtn!AA66:AA125)),CORREL(ETL_Rtn!$C66:$C125,ETL_Rtn!AA66:AA125),"")</f>
        <v>-6.8362603544979028E-2</v>
      </c>
      <c r="AH115" s="84">
        <f ca="1">IF(ISNUMBER(CORREL(ETL_Rtn!$C66:$C125,ETL_Rtn!AB66:AB125)),CORREL(ETL_Rtn!$C66:$C125,ETL_Rtn!AB66:AB125),"")</f>
        <v>0.20432221534147837</v>
      </c>
      <c r="AI115" s="84">
        <f ca="1">IF(ISNUMBER(CORREL(ETL_Rtn!$C66:$C125,ETL_Rtn!AC66:AC125)),CORREL(ETL_Rtn!$C66:$C125,ETL_Rtn!AC66:AC125),"")</f>
        <v>0.16304504920374721</v>
      </c>
      <c r="AJ115" s="84">
        <f ca="1">IF(ISNUMBER(CORREL(ETL_Rtn!$C66:$C125,ETL_Rtn!AD66:AD125)),CORREL(ETL_Rtn!$C66:$C125,ETL_Rtn!AD66:AD125),"")</f>
        <v>-0.2709868775582423</v>
      </c>
      <c r="AK115" s="84">
        <f ca="1">IF(ISNUMBER(CORREL(ETL_Rtn!$C66:$C125,ETL_Rtn!AE66:AE125)),CORREL(ETL_Rtn!$C66:$C125,ETL_Rtn!AE66:AE125),"")</f>
        <v>-0.38484378839815536</v>
      </c>
      <c r="AL115" s="84">
        <f ca="1">IF(ISNUMBER(CORREL(ETL_Rtn!$C66:$C125,ETL_Rtn!AF66:AF125)),CORREL(ETL_Rtn!$C66:$C125,ETL_Rtn!AF66:AF125),"")</f>
        <v>6.0487788182989534E-2</v>
      </c>
      <c r="AM115" s="84">
        <f ca="1">IF(ISNUMBER(CORREL(ETL_Rtn!$C66:$C125,ETL_Rtn!AG66:AG125)),CORREL(ETL_Rtn!$C66:$C125,ETL_Rtn!AG66:AG125),"")</f>
        <v>0.16389266073388903</v>
      </c>
      <c r="AN115" s="84">
        <f ca="1">IF(ISNUMBER(CORREL(ETL_Rtn!$C66:$C125,ETL_Rtn!AH66:AH125)),CORREL(ETL_Rtn!$C66:$C125,ETL_Rtn!AH66:AH125),"")</f>
        <v>0.122142273835683</v>
      </c>
      <c r="AO115" s="84">
        <f ca="1">IF(ISNUMBER(CORREL(ETL_Rtn!$C66:$C125,ETL_Rtn!AI66:AI125)),CORREL(ETL_Rtn!$C66:$C125,ETL_Rtn!AI66:AI125),"")</f>
        <v>7.1333002994986378E-2</v>
      </c>
      <c r="AP115" s="84">
        <f ca="1">IF(ISNUMBER(CORREL(ETL_Rtn!$C66:$C125,ETL_Rtn!AJ66:AJ125)),CORREL(ETL_Rtn!$C66:$C125,ETL_Rtn!AJ66:AJ125),"")</f>
        <v>5.0261525966467588E-2</v>
      </c>
      <c r="AQ115" s="84">
        <f ca="1">IF(ISNUMBER(CORREL(ETL_Rtn!$C66:$C125,ETL_Rtn!AK66:AK125)),CORREL(ETL_Rtn!$C66:$C125,ETL_Rtn!AK66:AK125),"")</f>
        <v>7.6077044688087681E-2</v>
      </c>
      <c r="AR115" s="84">
        <f ca="1">IF(ISNUMBER(CORREL(ETL_Rtn!$C66:$C125,ETL_Rtn!AL66:AL125)),CORREL(ETL_Rtn!$C66:$C125,ETL_Rtn!AL66:AL125),"")</f>
        <v>-0.29360612773278699</v>
      </c>
      <c r="AS115" s="84">
        <f ca="1">IF(ISNUMBER(CORREL(ETL_Rtn!$C66:$C125,ETL_Rtn!AM66:AM125)),CORREL(ETL_Rtn!$C66:$C125,ETL_Rtn!AM66:AM125),"")</f>
        <v>0.28200378439805113</v>
      </c>
      <c r="AU115" s="84">
        <f ca="1">VLOOKUP($E115,ETL_Price!$B$5:$BA$187,Main!AU$51,0)</f>
        <v>94.02</v>
      </c>
      <c r="AV115" s="84">
        <f ca="1">VLOOKUP($E115,ETL_Price!$B$5:$BA$187,Main!AV$51,0)</f>
        <v>240.17679999999999</v>
      </c>
      <c r="AW115" s="84">
        <f ca="1">VLOOKUP($E115,ETL_Price!$B$5:$BA$187,Main!AW$51,0)</f>
        <v>226.86940000000001</v>
      </c>
      <c r="AX115" s="84">
        <f ca="1">VLOOKUP($E115,ETL_Price!$B$5:$BA$187,Main!AX$51,0)</f>
        <v>238.89259999999999</v>
      </c>
      <c r="AY115" s="84">
        <f ca="1">VLOOKUP($E115,ETL_Price!$B$5:$BA$187,Main!AY$51,0)</f>
        <v>126.1991</v>
      </c>
      <c r="AZ115" s="84">
        <f ca="1">VLOOKUP($E115,ETL_Price!$B$5:$BA$187,Main!AZ$51,0)</f>
        <v>215.0446</v>
      </c>
      <c r="BA115" s="84">
        <f ca="1">VLOOKUP($E115,ETL_Price!$B$5:$BA$187,Main!BA$51,0)</f>
        <v>250.05</v>
      </c>
      <c r="BB115" s="84">
        <f ca="1">VLOOKUP($E115,ETL_Price!$B$5:$BA$187,Main!BB$51,0)</f>
        <v>203.39</v>
      </c>
      <c r="BC115" s="84">
        <f ca="1">VLOOKUP($E115,ETL_Price!$B$5:$BA$187,Main!BC$51,0)</f>
        <v>258.35000000000002</v>
      </c>
      <c r="BD115" s="84">
        <f ca="1">VLOOKUP($E115,ETL_Price!$B$5:$BA$187,Main!BD$51,0)</f>
        <v>65.22</v>
      </c>
      <c r="BE115" s="84">
        <f ca="1">VLOOKUP($E115,ETL_Price!$B$5:$BA$187,Main!BE$51,0)</f>
        <v>277.60000000000002</v>
      </c>
      <c r="BF115" s="84">
        <f ca="1">VLOOKUP($E115,ETL_Price!$B$5:$BA$187,Main!BF$51,0)</f>
        <v>124.36</v>
      </c>
      <c r="BG115" s="84">
        <f ca="1">VLOOKUP($E115,ETL_Price!$B$5:$BA$187,Main!BG$51,0)</f>
        <v>1451.73</v>
      </c>
      <c r="BH115" s="84">
        <f ca="1">VLOOKUP($E115,ETL_Price!$B$5:$BA$187,Main!BH$51,0)</f>
        <v>1782.02</v>
      </c>
      <c r="BI115" s="84">
        <f ca="1">VLOOKUP($E115,ETL_Price!$B$5:$BA$187,Main!BI$51,0)</f>
        <v>1689.48</v>
      </c>
      <c r="BJ115" s="84">
        <f ca="1">VLOOKUP($E115,ETL_Price!$B$5:$BA$187,Main!BJ$51,0)</f>
        <v>1047.19</v>
      </c>
      <c r="BK115" s="84">
        <f ca="1">VLOOKUP($E115,ETL_Price!$B$5:$BA$187,Main!BK$51,0)</f>
        <v>2405.64</v>
      </c>
      <c r="BL115" s="84">
        <f ca="1">VLOOKUP($E115,ETL_Price!$B$5:$BA$187,Main!BL$51,0)</f>
        <v>931.66</v>
      </c>
      <c r="BM115" s="84">
        <f ca="1">VLOOKUP($E115,ETL_Price!$B$5:$BA$187,Main!BM$51,0)</f>
        <v>718.67</v>
      </c>
      <c r="BN115" s="84">
        <f ca="1">VLOOKUP($E115,ETL_Price!$B$5:$BA$187,Main!BN$51,0)</f>
        <v>896.31</v>
      </c>
      <c r="BO115" s="84">
        <f ca="1">VLOOKUP($E115,ETL_Price!$B$5:$BA$187,Main!BO$51,0)</f>
        <v>954.49</v>
      </c>
      <c r="BP115" s="84">
        <f ca="1">VLOOKUP($E115,ETL_Price!$B$5:$BA$187,Main!BP$51,0)</f>
        <v>973.42</v>
      </c>
      <c r="BQ115" s="84">
        <f ca="1">VLOOKUP($E115,ETL_Price!$B$5:$BA$187,Main!BQ$51,0)</f>
        <v>1108.23</v>
      </c>
      <c r="BR115" s="84">
        <f ca="1">VLOOKUP($E115,ETL_Price!$B$5:$BA$187,Main!BR$51,0)</f>
        <v>1095.96</v>
      </c>
      <c r="BS115" s="84">
        <f ca="1">VLOOKUP($E115,ETL_Price!$B$5:$BA$187,Main!BS$51,0)</f>
        <v>932.42</v>
      </c>
      <c r="BT115" s="84">
        <f ca="1">VLOOKUP($E115,ETL_Price!$B$5:$BA$187,Main!BT$51,0)</f>
        <v>14.63</v>
      </c>
      <c r="BU115" s="84">
        <f ca="1">VLOOKUP($E115,ETL_Price!$B$5:$BA$187,Main!BU$51,0)</f>
        <v>19.37</v>
      </c>
      <c r="BV115" s="84">
        <f ca="1">VLOOKUP($E115,ETL_Price!$B$5:$BA$187,Main!BV$51,0)</f>
        <v>1290.3</v>
      </c>
      <c r="BW115" s="84">
        <f ca="1">VLOOKUP($E115,ETL_Price!$B$5:$BA$187,Main!BW$51,0)</f>
        <v>16.193999999999999</v>
      </c>
      <c r="BX115" s="84">
        <f ca="1">VLOOKUP($E115,ETL_Price!$B$5:$BA$187,Main!BX$51,0)</f>
        <v>71.31</v>
      </c>
      <c r="BY115" s="84">
        <f ca="1">VLOOKUP($E115,ETL_Price!$B$5:$BA$187,Main!BY$51,0)</f>
        <v>3.0722999999999998</v>
      </c>
      <c r="BZ115" s="84">
        <f ca="1">VLOOKUP($E115,ETL_Price!$B$5:$BA$187,Main!BZ$51,0)</f>
        <v>2.1686999999999999</v>
      </c>
      <c r="CA115" s="84">
        <f ca="1">VLOOKUP($E115,ETL_Price!$B$5:$BA$187,Main!CA$51,0)</f>
        <v>2.1907000000000001</v>
      </c>
      <c r="CB115" s="84">
        <f ca="1">VLOOKUP($E115,ETL_Price!$B$5:$BA$187,Main!CB$51,0)</f>
        <v>6.3669000000000002</v>
      </c>
      <c r="CC115" s="84">
        <f ca="1">VLOOKUP($E115,ETL_Price!$B$5:$BA$187,Main!CC$51,0)</f>
        <v>109.93</v>
      </c>
    </row>
    <row r="116" spans="3:81">
      <c r="C116" s="84">
        <f>MATCH(E116,Cayman!$B$5:$B$187,0)-1</f>
        <v>87</v>
      </c>
      <c r="E116" s="115">
        <f>IF(ISNUMBER(Equities!$C68),Equities!B68,"")</f>
        <v>43234</v>
      </c>
      <c r="F116" s="128">
        <f ca="1">IF(ISNUMBER(OFFSET(INDIRECT($F$50),Main!$C116,1)),OFFSET(INDIRECT($F$50),Main!$C116,1)/100,"")</f>
        <v>0.18846199999999999</v>
      </c>
      <c r="G116" s="128">
        <f ca="1">IF(ISNUMBER(VLOOKUP(E116,Cayman!$G$6:$H$136,2,0)),VLOOKUP(E116,Cayman!$G$6:$H$136,2,0)/100,"")</f>
        <v>0.17249999999999999</v>
      </c>
      <c r="H116" s="116" t="str">
        <f>IF(ISNUMBER(VLOOKUP($E116,ETL_Price!$B$5:$CU$187,H$50,0)),VLOOKUP($E116,ETL_Price!$B$5:$CU$187,H$50,0)/100,"")</f>
        <v/>
      </c>
      <c r="I116" s="116" t="str">
        <f>IF(ISNUMBER(VLOOKUP($E116,ETL_Price!$B$5:$CU$187,I$50,0)),VLOOKUP($E116,ETL_Price!$B$5:$CU$187,I$50,0)/100,"")</f>
        <v/>
      </c>
      <c r="K116" s="84">
        <f ca="1">IF(ISNUMBER(CORREL(ETL_Rtn!$C67:$C126,ETL_Rtn!E67:E126)),CORREL(ETL_Rtn!$C67:$C126,ETL_Rtn!E67:E126),"")</f>
        <v>0.9525987741048858</v>
      </c>
      <c r="L116" s="84">
        <f ca="1">IF(ISNUMBER(CORREL(ETL_Rtn!$C67:$C126,ETL_Rtn!F67:F126)),CORREL(ETL_Rtn!$C67:$C126,ETL_Rtn!F67:F126),"")</f>
        <v>0.40031356634554488</v>
      </c>
      <c r="M116" s="84">
        <f ca="1">IF(ISNUMBER(CORREL(ETL_Rtn!$C67:$C126,ETL_Rtn!G67:G126)),CORREL(ETL_Rtn!$C67:$C126,ETL_Rtn!G67:G126),"")</f>
        <v>0.28294374565113795</v>
      </c>
      <c r="N116" s="84">
        <f ca="1">IF(ISNUMBER(CORREL(ETL_Rtn!$C67:$C126,ETL_Rtn!H67:H126)),CORREL(ETL_Rtn!$C67:$C126,ETL_Rtn!H67:H126),"")</f>
        <v>0.34085161308048006</v>
      </c>
      <c r="O116" s="84">
        <f ca="1">IF(ISNUMBER(CORREL(ETL_Rtn!$C67:$C126,ETL_Rtn!I67:I126)),CORREL(ETL_Rtn!$C67:$C126,ETL_Rtn!I67:I126),"")</f>
        <v>0.57947357574476821</v>
      </c>
      <c r="P116" s="84">
        <f ca="1">IF(ISNUMBER(CORREL(ETL_Rtn!$C67:$C126,ETL_Rtn!J67:J126)),CORREL(ETL_Rtn!$C67:$C126,ETL_Rtn!J67:J126),"")</f>
        <v>5.2971589673883011E-2</v>
      </c>
      <c r="Q116" s="84">
        <f ca="1">IF(ISNUMBER(CORREL(ETL_Rtn!$C67:$C126,ETL_Rtn!K67:K126)),CORREL(ETL_Rtn!$C67:$C126,ETL_Rtn!K67:K126),"")</f>
        <v>0.46235361829860155</v>
      </c>
      <c r="R116" s="84">
        <f ca="1">IF(ISNUMBER(CORREL(ETL_Rtn!$C67:$C126,ETL_Rtn!L67:L126)),CORREL(ETL_Rtn!$C67:$C126,ETL_Rtn!L67:L126),"")</f>
        <v>0.25131415350314645</v>
      </c>
      <c r="S116" s="84">
        <f ca="1">IF(ISNUMBER(CORREL(ETL_Rtn!$C67:$C126,ETL_Rtn!M67:M126)),CORREL(ETL_Rtn!$C67:$C126,ETL_Rtn!M67:M126),"")</f>
        <v>0.44809855578069352</v>
      </c>
      <c r="T116" s="84">
        <f ca="1">IF(ISNUMBER(CORREL(ETL_Rtn!$C67:$C126,ETL_Rtn!N67:N126)),CORREL(ETL_Rtn!$C67:$C126,ETL_Rtn!N67:N126),"")</f>
        <v>0.15886607473850797</v>
      </c>
      <c r="U116" s="84">
        <f ca="1">IF(ISNUMBER(CORREL(ETL_Rtn!$C67:$C126,ETL_Rtn!O67:O126)),CORREL(ETL_Rtn!$C67:$C126,ETL_Rtn!O67:O126),"")</f>
        <v>0.44094591808366324</v>
      </c>
      <c r="V116" s="84">
        <f ca="1">IF(ISNUMBER(CORREL(ETL_Rtn!$C67:$C126,ETL_Rtn!P67:P126)),CORREL(ETL_Rtn!$C67:$C126,ETL_Rtn!P67:P126),"")</f>
        <v>-2.6504626484922342E-2</v>
      </c>
      <c r="W116" s="84">
        <f ca="1">IF(ISNUMBER(CORREL(ETL_Rtn!$C67:$C126,ETL_Rtn!Q67:Q126)),CORREL(ETL_Rtn!$C67:$C126,ETL_Rtn!Q67:Q126),"")</f>
        <v>0.86378367906140141</v>
      </c>
      <c r="X116" s="84">
        <f ca="1">IF(ISNUMBER(CORREL(ETL_Rtn!$C67:$C126,ETL_Rtn!R67:R126)),CORREL(ETL_Rtn!$C67:$C126,ETL_Rtn!R67:R126),"")</f>
        <v>0.93251198412890912</v>
      </c>
      <c r="Y116" s="84">
        <f ca="1">IF(ISNUMBER(CORREL(ETL_Rtn!$C67:$C126,ETL_Rtn!S67:S126)),CORREL(ETL_Rtn!$C67:$C126,ETL_Rtn!S67:S126),"")</f>
        <v>0.9399066008814051</v>
      </c>
      <c r="Z116" s="84">
        <f ca="1">IF(ISNUMBER(CORREL(ETL_Rtn!$C67:$C126,ETL_Rtn!T67:T126)),CORREL(ETL_Rtn!$C67:$C126,ETL_Rtn!T67:T126),"")</f>
        <v>0.26589309196278188</v>
      </c>
      <c r="AA116" s="84">
        <f ca="1">IF(ISNUMBER(CORREL(ETL_Rtn!$C67:$C126,ETL_Rtn!U67:U126)),CORREL(ETL_Rtn!$C67:$C126,ETL_Rtn!U67:U126),"")</f>
        <v>1.2778147904984966E-2</v>
      </c>
      <c r="AB116" s="84">
        <f ca="1">IF(ISNUMBER(CORREL(ETL_Rtn!$C67:$C126,ETL_Rtn!V67:V126)),CORREL(ETL_Rtn!$C67:$C126,ETL_Rtn!V67:V126),"")</f>
        <v>-0.3892964956545793</v>
      </c>
      <c r="AC116" s="84">
        <f ca="1">IF(ISNUMBER(CORREL(ETL_Rtn!$C67:$C126,ETL_Rtn!W67:W126)),CORREL(ETL_Rtn!$C67:$C126,ETL_Rtn!W67:W126),"")</f>
        <v>0.27693943925799641</v>
      </c>
      <c r="AD116" s="84">
        <f ca="1">IF(ISNUMBER(CORREL(ETL_Rtn!$C67:$C126,ETL_Rtn!X67:X126)),CORREL(ETL_Rtn!$C67:$C126,ETL_Rtn!X67:X126),"")</f>
        <v>0.12732596197338875</v>
      </c>
      <c r="AE116" s="84">
        <f ca="1">IF(ISNUMBER(CORREL(ETL_Rtn!$C67:$C126,ETL_Rtn!Y67:Y126)),CORREL(ETL_Rtn!$C67:$C126,ETL_Rtn!Y67:Y126),"")</f>
        <v>-5.1454475076269615E-2</v>
      </c>
      <c r="AF116" s="84">
        <f ca="1">IF(ISNUMBER(CORREL(ETL_Rtn!$C67:$C126,ETL_Rtn!Z67:Z126)),CORREL(ETL_Rtn!$C67:$C126,ETL_Rtn!Z67:Z126),"")</f>
        <v>-0.15669603089008613</v>
      </c>
      <c r="AG116" s="84">
        <f ca="1">IF(ISNUMBER(CORREL(ETL_Rtn!$C67:$C126,ETL_Rtn!AA67:AA126)),CORREL(ETL_Rtn!$C67:$C126,ETL_Rtn!AA67:AA126),"")</f>
        <v>-7.5274135212280699E-2</v>
      </c>
      <c r="AH116" s="84">
        <f ca="1">IF(ISNUMBER(CORREL(ETL_Rtn!$C67:$C126,ETL_Rtn!AB67:AB126)),CORREL(ETL_Rtn!$C67:$C126,ETL_Rtn!AB67:AB126),"")</f>
        <v>0.2071130150473437</v>
      </c>
      <c r="AI116" s="84">
        <f ca="1">IF(ISNUMBER(CORREL(ETL_Rtn!$C67:$C126,ETL_Rtn!AC67:AC126)),CORREL(ETL_Rtn!$C67:$C126,ETL_Rtn!AC67:AC126),"")</f>
        <v>0.1864917852890563</v>
      </c>
      <c r="AJ116" s="84">
        <f ca="1">IF(ISNUMBER(CORREL(ETL_Rtn!$C67:$C126,ETL_Rtn!AD67:AD126)),CORREL(ETL_Rtn!$C67:$C126,ETL_Rtn!AD67:AD126),"")</f>
        <v>-0.25190994638216302</v>
      </c>
      <c r="AK116" s="84">
        <f ca="1">IF(ISNUMBER(CORREL(ETL_Rtn!$C67:$C126,ETL_Rtn!AE67:AE126)),CORREL(ETL_Rtn!$C67:$C126,ETL_Rtn!AE67:AE126),"")</f>
        <v>-0.36903748009019022</v>
      </c>
      <c r="AL116" s="84">
        <f ca="1">IF(ISNUMBER(CORREL(ETL_Rtn!$C67:$C126,ETL_Rtn!AF67:AF126)),CORREL(ETL_Rtn!$C67:$C126,ETL_Rtn!AF67:AF126),"")</f>
        <v>4.3370104922560064E-3</v>
      </c>
      <c r="AM116" s="84">
        <f ca="1">IF(ISNUMBER(CORREL(ETL_Rtn!$C67:$C126,ETL_Rtn!AG67:AG126)),CORREL(ETL_Rtn!$C67:$C126,ETL_Rtn!AG67:AG126),"")</f>
        <v>0.13007021098680299</v>
      </c>
      <c r="AN116" s="84">
        <f ca="1">IF(ISNUMBER(CORREL(ETL_Rtn!$C67:$C126,ETL_Rtn!AH67:AH126)),CORREL(ETL_Rtn!$C67:$C126,ETL_Rtn!AH67:AH126),"")</f>
        <v>0.12454192758859352</v>
      </c>
      <c r="AO116" s="84">
        <f ca="1">IF(ISNUMBER(CORREL(ETL_Rtn!$C67:$C126,ETL_Rtn!AI67:AI126)),CORREL(ETL_Rtn!$C67:$C126,ETL_Rtn!AI67:AI126),"")</f>
        <v>9.8008882989220697E-2</v>
      </c>
      <c r="AP116" s="84">
        <f ca="1">IF(ISNUMBER(CORREL(ETL_Rtn!$C67:$C126,ETL_Rtn!AJ67:AJ126)),CORREL(ETL_Rtn!$C67:$C126,ETL_Rtn!AJ67:AJ126),"")</f>
        <v>7.1841874165389466E-2</v>
      </c>
      <c r="AQ116" s="84">
        <f ca="1">IF(ISNUMBER(CORREL(ETL_Rtn!$C67:$C126,ETL_Rtn!AK67:AK126)),CORREL(ETL_Rtn!$C67:$C126,ETL_Rtn!AK67:AK126),"")</f>
        <v>0.10383267134345384</v>
      </c>
      <c r="AR116" s="84">
        <f ca="1">IF(ISNUMBER(CORREL(ETL_Rtn!$C67:$C126,ETL_Rtn!AL67:AL126)),CORREL(ETL_Rtn!$C67:$C126,ETL_Rtn!AL67:AL126),"")</f>
        <v>-0.25546339654481842</v>
      </c>
      <c r="AS116" s="84">
        <f ca="1">IF(ISNUMBER(CORREL(ETL_Rtn!$C67:$C126,ETL_Rtn!AM67:AM126)),CORREL(ETL_Rtn!$C67:$C126,ETL_Rtn!AM67:AM126),"")</f>
        <v>0.24053265214486297</v>
      </c>
      <c r="AU116" s="84">
        <f ca="1">VLOOKUP($E116,ETL_Price!$B$5:$BA$187,Main!AU$51,0)</f>
        <v>95.17</v>
      </c>
      <c r="AV116" s="84">
        <f ca="1">VLOOKUP($E116,ETL_Price!$B$5:$BA$187,Main!AV$51,0)</f>
        <v>242.48339999999999</v>
      </c>
      <c r="AW116" s="84">
        <f ca="1">VLOOKUP($E116,ETL_Price!$B$5:$BA$187,Main!AW$51,0)</f>
        <v>229.63030000000001</v>
      </c>
      <c r="AX116" s="84">
        <f ca="1">VLOOKUP($E116,ETL_Price!$B$5:$BA$187,Main!AX$51,0)</f>
        <v>239.20480000000001</v>
      </c>
      <c r="AY116" s="84">
        <f ca="1">VLOOKUP($E116,ETL_Price!$B$5:$BA$187,Main!AY$51,0)</f>
        <v>126.6808</v>
      </c>
      <c r="AZ116" s="84">
        <f ca="1">VLOOKUP($E116,ETL_Price!$B$5:$BA$187,Main!AZ$51,0)</f>
        <v>216.52629999999999</v>
      </c>
      <c r="BA116" s="84">
        <f ca="1">VLOOKUP($E116,ETL_Price!$B$5:$BA$187,Main!BA$51,0)</f>
        <v>251.82</v>
      </c>
      <c r="BB116" s="84">
        <f ca="1">VLOOKUP($E116,ETL_Price!$B$5:$BA$187,Main!BB$51,0)</f>
        <v>206.73</v>
      </c>
      <c r="BC116" s="84">
        <f ca="1">VLOOKUP($E116,ETL_Price!$B$5:$BA$187,Main!BC$51,0)</f>
        <v>259.87</v>
      </c>
      <c r="BD116" s="84">
        <f ca="1">VLOOKUP($E116,ETL_Price!$B$5:$BA$187,Main!BD$51,0)</f>
        <v>66.319999999999993</v>
      </c>
      <c r="BE116" s="84">
        <f ca="1">VLOOKUP($E116,ETL_Price!$B$5:$BA$187,Main!BE$51,0)</f>
        <v>279.64</v>
      </c>
      <c r="BF116" s="84">
        <f ca="1">VLOOKUP($E116,ETL_Price!$B$5:$BA$187,Main!BF$51,0)</f>
        <v>125.44</v>
      </c>
      <c r="BG116" s="84">
        <f ca="1">VLOOKUP($E116,ETL_Price!$B$5:$BA$187,Main!BG$51,0)</f>
        <v>1447.24</v>
      </c>
      <c r="BH116" s="84">
        <f ca="1">VLOOKUP($E116,ETL_Price!$B$5:$BA$187,Main!BH$51,0)</f>
        <v>1792.06</v>
      </c>
      <c r="BI116" s="84">
        <f ca="1">VLOOKUP($E116,ETL_Price!$B$5:$BA$187,Main!BI$51,0)</f>
        <v>1711.94</v>
      </c>
      <c r="BJ116" s="84">
        <f ca="1">VLOOKUP($E116,ETL_Price!$B$5:$BA$187,Main!BJ$51,0)</f>
        <v>1046.42</v>
      </c>
      <c r="BK116" s="84">
        <f ca="1">VLOOKUP($E116,ETL_Price!$B$5:$BA$187,Main!BK$51,0)</f>
        <v>2401.29</v>
      </c>
      <c r="BL116" s="84">
        <f ca="1">VLOOKUP($E116,ETL_Price!$B$5:$BA$187,Main!BL$51,0)</f>
        <v>930.95</v>
      </c>
      <c r="BM116" s="84">
        <f ca="1">VLOOKUP($E116,ETL_Price!$B$5:$BA$187,Main!BM$51,0)</f>
        <v>720.18</v>
      </c>
      <c r="BN116" s="84">
        <f ca="1">VLOOKUP($E116,ETL_Price!$B$5:$BA$187,Main!BN$51,0)</f>
        <v>896.26</v>
      </c>
      <c r="BO116" s="84">
        <f ca="1">VLOOKUP($E116,ETL_Price!$B$5:$BA$187,Main!BO$51,0)</f>
        <v>956.08</v>
      </c>
      <c r="BP116" s="84">
        <f ca="1">VLOOKUP($E116,ETL_Price!$B$5:$BA$187,Main!BP$51,0)</f>
        <v>972.78</v>
      </c>
      <c r="BQ116" s="84">
        <f ca="1">VLOOKUP($E116,ETL_Price!$B$5:$BA$187,Main!BQ$51,0)</f>
        <v>1109.43</v>
      </c>
      <c r="BR116" s="84">
        <f ca="1">VLOOKUP($E116,ETL_Price!$B$5:$BA$187,Main!BR$51,0)</f>
        <v>1094.95</v>
      </c>
      <c r="BS116" s="84">
        <f ca="1">VLOOKUP($E116,ETL_Price!$B$5:$BA$187,Main!BS$51,0)</f>
        <v>931.5</v>
      </c>
      <c r="BT116" s="84">
        <f ca="1">VLOOKUP($E116,ETL_Price!$B$5:$BA$187,Main!BT$51,0)</f>
        <v>12.93</v>
      </c>
      <c r="BU116" s="84">
        <f ca="1">VLOOKUP($E116,ETL_Price!$B$5:$BA$187,Main!BU$51,0)</f>
        <v>17.41</v>
      </c>
      <c r="BV116" s="84">
        <f ca="1">VLOOKUP($E116,ETL_Price!$B$5:$BA$187,Main!BV$51,0)</f>
        <v>1318.2</v>
      </c>
      <c r="BW116" s="84">
        <f ca="1">VLOOKUP($E116,ETL_Price!$B$5:$BA$187,Main!BW$51,0)</f>
        <v>16.57</v>
      </c>
      <c r="BX116" s="84">
        <f ca="1">VLOOKUP($E116,ETL_Price!$B$5:$BA$187,Main!BX$51,0)</f>
        <v>70.959999999999994</v>
      </c>
      <c r="BY116" s="84">
        <f ca="1">VLOOKUP($E116,ETL_Price!$B$5:$BA$187,Main!BY$51,0)</f>
        <v>3.0024000000000002</v>
      </c>
      <c r="BZ116" s="84">
        <f ca="1">VLOOKUP($E116,ETL_Price!$B$5:$BA$187,Main!BZ$51,0)</f>
        <v>2.14</v>
      </c>
      <c r="CA116" s="84">
        <f ca="1">VLOOKUP($E116,ETL_Price!$B$5:$BA$187,Main!CA$51,0)</f>
        <v>2.1661999999999999</v>
      </c>
      <c r="CB116" s="84">
        <f ca="1">VLOOKUP($E116,ETL_Price!$B$5:$BA$187,Main!CB$51,0)</f>
        <v>6.3369</v>
      </c>
      <c r="CC116" s="84">
        <f ca="1">VLOOKUP($E116,ETL_Price!$B$5:$BA$187,Main!CC$51,0)</f>
        <v>110.35</v>
      </c>
    </row>
    <row r="117" spans="3:81">
      <c r="C117" s="84">
        <f>MATCH(E117,Cayman!$B$5:$B$187,0)-1</f>
        <v>90</v>
      </c>
      <c r="E117" s="115">
        <f>IF(ISNUMBER(Equities!$C69),Equities!B69,"")</f>
        <v>43231</v>
      </c>
      <c r="F117" s="128">
        <f ca="1">IF(ISNUMBER(OFFSET(INDIRECT($F$50),Main!$C117,1)),OFFSET(INDIRECT($F$50),Main!$C117,1)/100,"")</f>
        <v>0.18846199999999999</v>
      </c>
      <c r="G117" s="128">
        <f ca="1">IF(ISNUMBER(VLOOKUP(E117,Cayman!$G$6:$H$136,2,0)),VLOOKUP(E117,Cayman!$G$6:$H$136,2,0)/100,"")</f>
        <v>0.1721</v>
      </c>
      <c r="H117" s="116" t="str">
        <f>IF(ISNUMBER(VLOOKUP($E117,ETL_Price!$B$5:$CU$187,H$50,0)),VLOOKUP($E117,ETL_Price!$B$5:$CU$187,H$50,0)/100,"")</f>
        <v/>
      </c>
      <c r="I117" s="116" t="str">
        <f>IF(ISNUMBER(VLOOKUP($E117,ETL_Price!$B$5:$CU$187,I$50,0)),VLOOKUP($E117,ETL_Price!$B$5:$CU$187,I$50,0)/100,"")</f>
        <v/>
      </c>
      <c r="K117" s="84">
        <f ca="1">IF(ISNUMBER(CORREL(ETL_Rtn!$C68:$C127,ETL_Rtn!E68:E127)),CORREL(ETL_Rtn!$C68:$C127,ETL_Rtn!E68:E127),"")</f>
        <v>0.95244005247135466</v>
      </c>
      <c r="L117" s="84">
        <f ca="1">IF(ISNUMBER(CORREL(ETL_Rtn!$C68:$C127,ETL_Rtn!F68:F127)),CORREL(ETL_Rtn!$C68:$C127,ETL_Rtn!F68:F127),"")</f>
        <v>0.40909516203255175</v>
      </c>
      <c r="M117" s="84">
        <f ca="1">IF(ISNUMBER(CORREL(ETL_Rtn!$C68:$C127,ETL_Rtn!G68:G127)),CORREL(ETL_Rtn!$C68:$C127,ETL_Rtn!G68:G127),"")</f>
        <v>0.26510307000918981</v>
      </c>
      <c r="N117" s="84">
        <f ca="1">IF(ISNUMBER(CORREL(ETL_Rtn!$C68:$C127,ETL_Rtn!H68:H127)),CORREL(ETL_Rtn!$C68:$C127,ETL_Rtn!H68:H127),"")</f>
        <v>0.33325388208529272</v>
      </c>
      <c r="O117" s="84">
        <f ca="1">IF(ISNUMBER(CORREL(ETL_Rtn!$C68:$C127,ETL_Rtn!I68:I127)),CORREL(ETL_Rtn!$C68:$C127,ETL_Rtn!I68:I127),"")</f>
        <v>0.58867055241239907</v>
      </c>
      <c r="P117" s="84">
        <f ca="1">IF(ISNUMBER(CORREL(ETL_Rtn!$C68:$C127,ETL_Rtn!J68:J127)),CORREL(ETL_Rtn!$C68:$C127,ETL_Rtn!J68:J127),"")</f>
        <v>4.2339744777693922E-2</v>
      </c>
      <c r="Q117" s="84">
        <f ca="1">IF(ISNUMBER(CORREL(ETL_Rtn!$C68:$C127,ETL_Rtn!K68:K127)),CORREL(ETL_Rtn!$C68:$C127,ETL_Rtn!K68:K127),"")</f>
        <v>0.46449480773386126</v>
      </c>
      <c r="R117" s="84">
        <f ca="1">IF(ISNUMBER(CORREL(ETL_Rtn!$C68:$C127,ETL_Rtn!L68:L127)),CORREL(ETL_Rtn!$C68:$C127,ETL_Rtn!L68:L127),"")</f>
        <v>0.25423916196300267</v>
      </c>
      <c r="S117" s="84">
        <f ca="1">IF(ISNUMBER(CORREL(ETL_Rtn!$C68:$C127,ETL_Rtn!M68:M127)),CORREL(ETL_Rtn!$C68:$C127,ETL_Rtn!M68:M127),"")</f>
        <v>0.45837786244615863</v>
      </c>
      <c r="T117" s="84">
        <f ca="1">IF(ISNUMBER(CORREL(ETL_Rtn!$C68:$C127,ETL_Rtn!N68:N127)),CORREL(ETL_Rtn!$C68:$C127,ETL_Rtn!N68:N127),"")</f>
        <v>0.17758020256682783</v>
      </c>
      <c r="U117" s="84">
        <f ca="1">IF(ISNUMBER(CORREL(ETL_Rtn!$C68:$C127,ETL_Rtn!O68:O127)),CORREL(ETL_Rtn!$C68:$C127,ETL_Rtn!O68:O127),"")</f>
        <v>0.43842684184666936</v>
      </c>
      <c r="V117" s="84">
        <f ca="1">IF(ISNUMBER(CORREL(ETL_Rtn!$C68:$C127,ETL_Rtn!P68:P127)),CORREL(ETL_Rtn!$C68:$C127,ETL_Rtn!P68:P127),"")</f>
        <v>-2.4685354261394801E-2</v>
      </c>
      <c r="W117" s="84">
        <f ca="1">IF(ISNUMBER(CORREL(ETL_Rtn!$C68:$C127,ETL_Rtn!Q68:Q127)),CORREL(ETL_Rtn!$C68:$C127,ETL_Rtn!Q68:Q127),"")</f>
        <v>0.86464447640770759</v>
      </c>
      <c r="X117" s="84">
        <f ca="1">IF(ISNUMBER(CORREL(ETL_Rtn!$C68:$C127,ETL_Rtn!R68:R127)),CORREL(ETL_Rtn!$C68:$C127,ETL_Rtn!R68:R127),"")</f>
        <v>0.93162777523083695</v>
      </c>
      <c r="Y117" s="84">
        <f ca="1">IF(ISNUMBER(CORREL(ETL_Rtn!$C68:$C127,ETL_Rtn!S68:S127)),CORREL(ETL_Rtn!$C68:$C127,ETL_Rtn!S68:S127),"")</f>
        <v>0.93950936655944939</v>
      </c>
      <c r="Z117" s="84">
        <f ca="1">IF(ISNUMBER(CORREL(ETL_Rtn!$C68:$C127,ETL_Rtn!T68:T127)),CORREL(ETL_Rtn!$C68:$C127,ETL_Rtn!T68:T127),"")</f>
        <v>0.30166993832035061</v>
      </c>
      <c r="AA117" s="84">
        <f ca="1">IF(ISNUMBER(CORREL(ETL_Rtn!$C68:$C127,ETL_Rtn!U68:U127)),CORREL(ETL_Rtn!$C68:$C127,ETL_Rtn!U68:U127),"")</f>
        <v>-1.2396997233432981E-2</v>
      </c>
      <c r="AB117" s="84">
        <f ca="1">IF(ISNUMBER(CORREL(ETL_Rtn!$C68:$C127,ETL_Rtn!V68:V127)),CORREL(ETL_Rtn!$C68:$C127,ETL_Rtn!V68:V127),"")</f>
        <v>-0.39387773530562642</v>
      </c>
      <c r="AC117" s="84">
        <f ca="1">IF(ISNUMBER(CORREL(ETL_Rtn!$C68:$C127,ETL_Rtn!W68:W127)),CORREL(ETL_Rtn!$C68:$C127,ETL_Rtn!W68:W127),"")</f>
        <v>0.26058977141419359</v>
      </c>
      <c r="AD117" s="84">
        <f ca="1">IF(ISNUMBER(CORREL(ETL_Rtn!$C68:$C127,ETL_Rtn!X68:X127)),CORREL(ETL_Rtn!$C68:$C127,ETL_Rtn!X68:X127),"")</f>
        <v>0.10444708417021244</v>
      </c>
      <c r="AE117" s="84">
        <f ca="1">IF(ISNUMBER(CORREL(ETL_Rtn!$C68:$C127,ETL_Rtn!Y68:Y127)),CORREL(ETL_Rtn!$C68:$C127,ETL_Rtn!Y68:Y127),"")</f>
        <v>-4.8195012042806197E-3</v>
      </c>
      <c r="AF117" s="84">
        <f ca="1">IF(ISNUMBER(CORREL(ETL_Rtn!$C68:$C127,ETL_Rtn!Z68:Z127)),CORREL(ETL_Rtn!$C68:$C127,ETL_Rtn!Z68:Z127),"")</f>
        <v>-0.16806577008400206</v>
      </c>
      <c r="AG117" s="84">
        <f ca="1">IF(ISNUMBER(CORREL(ETL_Rtn!$C68:$C127,ETL_Rtn!AA68:AA127)),CORREL(ETL_Rtn!$C68:$C127,ETL_Rtn!AA68:AA127),"")</f>
        <v>-8.9886534879503446E-2</v>
      </c>
      <c r="AH117" s="84">
        <f ca="1">IF(ISNUMBER(CORREL(ETL_Rtn!$C68:$C127,ETL_Rtn!AB68:AB127)),CORREL(ETL_Rtn!$C68:$C127,ETL_Rtn!AB68:AB127),"")</f>
        <v>0.20009770087743092</v>
      </c>
      <c r="AI117" s="84">
        <f ca="1">IF(ISNUMBER(CORREL(ETL_Rtn!$C68:$C127,ETL_Rtn!AC68:AC127)),CORREL(ETL_Rtn!$C68:$C127,ETL_Rtn!AC68:AC127),"")</f>
        <v>0.15096292960236612</v>
      </c>
      <c r="AJ117" s="84">
        <f ca="1">IF(ISNUMBER(CORREL(ETL_Rtn!$C68:$C127,ETL_Rtn!AD68:AD127)),CORREL(ETL_Rtn!$C68:$C127,ETL_Rtn!AD68:AD127),"")</f>
        <v>-0.26406676911442045</v>
      </c>
      <c r="AK117" s="84">
        <f ca="1">IF(ISNUMBER(CORREL(ETL_Rtn!$C68:$C127,ETL_Rtn!AE68:AE127)),CORREL(ETL_Rtn!$C68:$C127,ETL_Rtn!AE68:AE127),"")</f>
        <v>-0.3752684984472916</v>
      </c>
      <c r="AL117" s="84">
        <f ca="1">IF(ISNUMBER(CORREL(ETL_Rtn!$C68:$C127,ETL_Rtn!AF68:AF127)),CORREL(ETL_Rtn!$C68:$C127,ETL_Rtn!AF68:AF127),"")</f>
        <v>9.7407483387261361E-3</v>
      </c>
      <c r="AM117" s="84">
        <f ca="1">IF(ISNUMBER(CORREL(ETL_Rtn!$C68:$C127,ETL_Rtn!AG68:AG127)),CORREL(ETL_Rtn!$C68:$C127,ETL_Rtn!AG68:AG127),"")</f>
        <v>0.14711305609082698</v>
      </c>
      <c r="AN117" s="84">
        <f ca="1">IF(ISNUMBER(CORREL(ETL_Rtn!$C68:$C127,ETL_Rtn!AH68:AH127)),CORREL(ETL_Rtn!$C68:$C127,ETL_Rtn!AH68:AH127),"")</f>
        <v>0.12486147862803547</v>
      </c>
      <c r="AO117" s="84">
        <f ca="1">IF(ISNUMBER(CORREL(ETL_Rtn!$C68:$C127,ETL_Rtn!AI68:AI127)),CORREL(ETL_Rtn!$C68:$C127,ETL_Rtn!AI68:AI127),"")</f>
        <v>7.7157462668607651E-2</v>
      </c>
      <c r="AP117" s="84">
        <f ca="1">IF(ISNUMBER(CORREL(ETL_Rtn!$C68:$C127,ETL_Rtn!AJ68:AJ127)),CORREL(ETL_Rtn!$C68:$C127,ETL_Rtn!AJ68:AJ127),"")</f>
        <v>7.3832493912064076E-2</v>
      </c>
      <c r="AQ117" s="84">
        <f ca="1">IF(ISNUMBER(CORREL(ETL_Rtn!$C68:$C127,ETL_Rtn!AK68:AK127)),CORREL(ETL_Rtn!$C68:$C127,ETL_Rtn!AK68:AK127),"")</f>
        <v>0.1134094678508383</v>
      </c>
      <c r="AR117" s="84">
        <f ca="1">IF(ISNUMBER(CORREL(ETL_Rtn!$C68:$C127,ETL_Rtn!AL68:AL127)),CORREL(ETL_Rtn!$C68:$C127,ETL_Rtn!AL68:AL127),"")</f>
        <v>-0.26404792739023597</v>
      </c>
      <c r="AS117" s="84">
        <f ca="1">IF(ISNUMBER(CORREL(ETL_Rtn!$C68:$C127,ETL_Rtn!AM68:AM127)),CORREL(ETL_Rtn!$C68:$C127,ETL_Rtn!AM68:AM127),"")</f>
        <v>0.24167168193503522</v>
      </c>
      <c r="AU117" s="84">
        <f ca="1">VLOOKUP($E117,ETL_Price!$B$5:$BA$187,Main!AU$51,0)</f>
        <v>93.9</v>
      </c>
      <c r="AV117" s="84">
        <f ca="1">VLOOKUP($E117,ETL_Price!$B$5:$BA$187,Main!AV$51,0)</f>
        <v>242.4641</v>
      </c>
      <c r="AW117" s="84">
        <f ca="1">VLOOKUP($E117,ETL_Price!$B$5:$BA$187,Main!AW$51,0)</f>
        <v>227.7319</v>
      </c>
      <c r="AX117" s="84">
        <f ca="1">VLOOKUP($E117,ETL_Price!$B$5:$BA$187,Main!AX$51,0)</f>
        <v>237.2816</v>
      </c>
      <c r="AY117" s="84">
        <f ca="1">VLOOKUP($E117,ETL_Price!$B$5:$BA$187,Main!AY$51,0)</f>
        <v>126.6876</v>
      </c>
      <c r="AZ117" s="84">
        <f ca="1">VLOOKUP($E117,ETL_Price!$B$5:$BA$187,Main!AZ$51,0)</f>
        <v>216.04239999999999</v>
      </c>
      <c r="BA117" s="84">
        <f ca="1">VLOOKUP($E117,ETL_Price!$B$5:$BA$187,Main!BA$51,0)</f>
        <v>251.28</v>
      </c>
      <c r="BB117" s="84">
        <f ca="1">VLOOKUP($E117,ETL_Price!$B$5:$BA$187,Main!BB$51,0)</f>
        <v>206.58</v>
      </c>
      <c r="BC117" s="84">
        <f ca="1">VLOOKUP($E117,ETL_Price!$B$5:$BA$187,Main!BC$51,0)</f>
        <v>260.14</v>
      </c>
      <c r="BD117" s="84">
        <f ca="1">VLOOKUP($E117,ETL_Price!$B$5:$BA$187,Main!BD$51,0)</f>
        <v>66.64</v>
      </c>
      <c r="BE117" s="84">
        <f ca="1">VLOOKUP($E117,ETL_Price!$B$5:$BA$187,Main!BE$51,0)</f>
        <v>278.63</v>
      </c>
      <c r="BF117" s="84">
        <f ca="1">VLOOKUP($E117,ETL_Price!$B$5:$BA$187,Main!BF$51,0)</f>
        <v>125.44</v>
      </c>
      <c r="BG117" s="84">
        <f ca="1">VLOOKUP($E117,ETL_Price!$B$5:$BA$187,Main!BG$51,0)</f>
        <v>1435.49</v>
      </c>
      <c r="BH117" s="84">
        <f ca="1">VLOOKUP($E117,ETL_Price!$B$5:$BA$187,Main!BH$51,0)</f>
        <v>1768.99</v>
      </c>
      <c r="BI117" s="84">
        <f ca="1">VLOOKUP($E117,ETL_Price!$B$5:$BA$187,Main!BI$51,0)</f>
        <v>1688.95</v>
      </c>
      <c r="BJ117" s="84">
        <f ca="1">VLOOKUP($E117,ETL_Price!$B$5:$BA$187,Main!BJ$51,0)</f>
        <v>1048.43</v>
      </c>
      <c r="BK117" s="84">
        <f ca="1">VLOOKUP($E117,ETL_Price!$B$5:$BA$187,Main!BK$51,0)</f>
        <v>2398.14</v>
      </c>
      <c r="BL117" s="84">
        <f ca="1">VLOOKUP($E117,ETL_Price!$B$5:$BA$187,Main!BL$51,0)</f>
        <v>931.05</v>
      </c>
      <c r="BM117" s="84">
        <f ca="1">VLOOKUP($E117,ETL_Price!$B$5:$BA$187,Main!BM$51,0)</f>
        <v>719.41</v>
      </c>
      <c r="BN117" s="84">
        <f ca="1">VLOOKUP($E117,ETL_Price!$B$5:$BA$187,Main!BN$51,0)</f>
        <v>894.84</v>
      </c>
      <c r="BO117" s="84">
        <f ca="1">VLOOKUP($E117,ETL_Price!$B$5:$BA$187,Main!BO$51,0)</f>
        <v>957.83</v>
      </c>
      <c r="BP117" s="84">
        <f ca="1">VLOOKUP($E117,ETL_Price!$B$5:$BA$187,Main!BP$51,0)</f>
        <v>972.62</v>
      </c>
      <c r="BQ117" s="84">
        <f ca="1">VLOOKUP($E117,ETL_Price!$B$5:$BA$187,Main!BQ$51,0)</f>
        <v>1108.9000000000001</v>
      </c>
      <c r="BR117" s="84">
        <f ca="1">VLOOKUP($E117,ETL_Price!$B$5:$BA$187,Main!BR$51,0)</f>
        <v>1094.3399999999999</v>
      </c>
      <c r="BS117" s="84">
        <f ca="1">VLOOKUP($E117,ETL_Price!$B$5:$BA$187,Main!BS$51,0)</f>
        <v>930.15</v>
      </c>
      <c r="BT117" s="84">
        <f ca="1">VLOOKUP($E117,ETL_Price!$B$5:$BA$187,Main!BT$51,0)</f>
        <v>12.65</v>
      </c>
      <c r="BU117" s="84">
        <f ca="1">VLOOKUP($E117,ETL_Price!$B$5:$BA$187,Main!BU$51,0)</f>
        <v>17.48</v>
      </c>
      <c r="BV117" s="84">
        <f ca="1">VLOOKUP($E117,ETL_Price!$B$5:$BA$187,Main!BV$51,0)</f>
        <v>1320.7</v>
      </c>
      <c r="BW117" s="84">
        <f ca="1">VLOOKUP($E117,ETL_Price!$B$5:$BA$187,Main!BW$51,0)</f>
        <v>16.675999999999998</v>
      </c>
      <c r="BX117" s="84">
        <f ca="1">VLOOKUP($E117,ETL_Price!$B$5:$BA$187,Main!BX$51,0)</f>
        <v>70.7</v>
      </c>
      <c r="BY117" s="84">
        <f ca="1">VLOOKUP($E117,ETL_Price!$B$5:$BA$187,Main!BY$51,0)</f>
        <v>2.9695</v>
      </c>
      <c r="BZ117" s="84">
        <f ca="1">VLOOKUP($E117,ETL_Price!$B$5:$BA$187,Main!BZ$51,0)</f>
        <v>2.1387999999999998</v>
      </c>
      <c r="CA117" s="84">
        <f ca="1">VLOOKUP($E117,ETL_Price!$B$5:$BA$187,Main!CA$51,0)</f>
        <v>2.1688999999999998</v>
      </c>
      <c r="CB117" s="84">
        <f ca="1">VLOOKUP($E117,ETL_Price!$B$5:$BA$187,Main!CB$51,0)</f>
        <v>6.3334000000000001</v>
      </c>
      <c r="CC117" s="84">
        <f ca="1">VLOOKUP($E117,ETL_Price!$B$5:$BA$187,Main!CC$51,0)</f>
        <v>110.34</v>
      </c>
    </row>
    <row r="118" spans="3:81">
      <c r="C118" s="84">
        <f>MATCH(E118,Cayman!$B$5:$B$187,0)-1</f>
        <v>91</v>
      </c>
      <c r="E118" s="115">
        <f>IF(ISNUMBER(Equities!$C70),Equities!B70,"")</f>
        <v>43230</v>
      </c>
      <c r="F118" s="128">
        <f ca="1">IF(ISNUMBER(OFFSET(INDIRECT($F$50),Main!$C118,1)),OFFSET(INDIRECT($F$50),Main!$C118,1)/100,"")</f>
        <v>0.18526399999999998</v>
      </c>
      <c r="G118" s="128">
        <f ca="1">IF(ISNUMBER(VLOOKUP(E118,Cayman!$G$6:$H$136,2,0)),VLOOKUP(E118,Cayman!$G$6:$H$136,2,0)/100,"")</f>
        <v>0.17219999999999999</v>
      </c>
      <c r="H118" s="116" t="str">
        <f>IF(ISNUMBER(VLOOKUP($E118,ETL_Price!$B$5:$CU$187,H$50,0)),VLOOKUP($E118,ETL_Price!$B$5:$CU$187,H$50,0)/100,"")</f>
        <v/>
      </c>
      <c r="I118" s="116" t="str">
        <f>IF(ISNUMBER(VLOOKUP($E118,ETL_Price!$B$5:$CU$187,I$50,0)),VLOOKUP($E118,ETL_Price!$B$5:$CU$187,I$50,0)/100,"")</f>
        <v/>
      </c>
      <c r="K118" s="84">
        <f ca="1">IF(ISNUMBER(CORREL(ETL_Rtn!$C69:$C128,ETL_Rtn!E69:E128)),CORREL(ETL_Rtn!$C69:$C128,ETL_Rtn!E69:E128),"")</f>
        <v>0.95239097685406837</v>
      </c>
      <c r="L118" s="84">
        <f ca="1">IF(ISNUMBER(CORREL(ETL_Rtn!$C69:$C128,ETL_Rtn!F69:F128)),CORREL(ETL_Rtn!$C69:$C128,ETL_Rtn!F69:F128),"")</f>
        <v>0.41074832963777447</v>
      </c>
      <c r="M118" s="84">
        <f ca="1">IF(ISNUMBER(CORREL(ETL_Rtn!$C69:$C128,ETL_Rtn!G69:G128)),CORREL(ETL_Rtn!$C69:$C128,ETL_Rtn!G69:G128),"")</f>
        <v>0.25607103201084663</v>
      </c>
      <c r="N118" s="84">
        <f ca="1">IF(ISNUMBER(CORREL(ETL_Rtn!$C69:$C128,ETL_Rtn!H69:H128)),CORREL(ETL_Rtn!$C69:$C128,ETL_Rtn!H69:H128),"")</f>
        <v>0.33265115988111921</v>
      </c>
      <c r="O118" s="84">
        <f ca="1">IF(ISNUMBER(CORREL(ETL_Rtn!$C69:$C128,ETL_Rtn!I69:I128)),CORREL(ETL_Rtn!$C69:$C128,ETL_Rtn!I69:I128),"")</f>
        <v>0.58629875188082703</v>
      </c>
      <c r="P118" s="84">
        <f ca="1">IF(ISNUMBER(CORREL(ETL_Rtn!$C69:$C128,ETL_Rtn!J69:J128)),CORREL(ETL_Rtn!$C69:$C128,ETL_Rtn!J69:J128),"")</f>
        <v>3.5671825042073384E-2</v>
      </c>
      <c r="Q118" s="84">
        <f ca="1">IF(ISNUMBER(CORREL(ETL_Rtn!$C69:$C128,ETL_Rtn!K69:K128)),CORREL(ETL_Rtn!$C69:$C128,ETL_Rtn!K69:K128),"")</f>
        <v>0.46267988980151203</v>
      </c>
      <c r="R118" s="84">
        <f ca="1">IF(ISNUMBER(CORREL(ETL_Rtn!$C69:$C128,ETL_Rtn!L69:L128)),CORREL(ETL_Rtn!$C69:$C128,ETL_Rtn!L69:L128),"")</f>
        <v>0.24685083959807996</v>
      </c>
      <c r="S118" s="84">
        <f ca="1">IF(ISNUMBER(CORREL(ETL_Rtn!$C69:$C128,ETL_Rtn!M69:M128)),CORREL(ETL_Rtn!$C69:$C128,ETL_Rtn!M69:M128),"")</f>
        <v>0.4528960509942489</v>
      </c>
      <c r="T118" s="84">
        <f ca="1">IF(ISNUMBER(CORREL(ETL_Rtn!$C69:$C128,ETL_Rtn!N69:N128)),CORREL(ETL_Rtn!$C69:$C128,ETL_Rtn!N69:N128),"")</f>
        <v>0.16750307882411514</v>
      </c>
      <c r="U118" s="84">
        <f ca="1">IF(ISNUMBER(CORREL(ETL_Rtn!$C69:$C128,ETL_Rtn!O69:O128)),CORREL(ETL_Rtn!$C69:$C128,ETL_Rtn!O69:O128),"")</f>
        <v>0.43656734983004464</v>
      </c>
      <c r="V118" s="84">
        <f ca="1">IF(ISNUMBER(CORREL(ETL_Rtn!$C69:$C128,ETL_Rtn!P69:P128)),CORREL(ETL_Rtn!$C69:$C128,ETL_Rtn!P69:P128),"")</f>
        <v>-3.1365186222036733E-2</v>
      </c>
      <c r="W118" s="84">
        <f ca="1">IF(ISNUMBER(CORREL(ETL_Rtn!$C69:$C128,ETL_Rtn!Q69:Q128)),CORREL(ETL_Rtn!$C69:$C128,ETL_Rtn!Q69:Q128),"")</f>
        <v>0.86637574359573188</v>
      </c>
      <c r="X118" s="84">
        <f ca="1">IF(ISNUMBER(CORREL(ETL_Rtn!$C69:$C128,ETL_Rtn!R69:R128)),CORREL(ETL_Rtn!$C69:$C128,ETL_Rtn!R69:R128),"")</f>
        <v>0.93282391779105711</v>
      </c>
      <c r="Y118" s="84">
        <f ca="1">IF(ISNUMBER(CORREL(ETL_Rtn!$C69:$C128,ETL_Rtn!S69:S128)),CORREL(ETL_Rtn!$C69:$C128,ETL_Rtn!S69:S128),"")</f>
        <v>0.93946956828317496</v>
      </c>
      <c r="Z118" s="84">
        <f ca="1">IF(ISNUMBER(CORREL(ETL_Rtn!$C69:$C128,ETL_Rtn!T69:T128)),CORREL(ETL_Rtn!$C69:$C128,ETL_Rtn!T69:T128),"")</f>
        <v>0.30073796657142104</v>
      </c>
      <c r="AA118" s="84">
        <f ca="1">IF(ISNUMBER(CORREL(ETL_Rtn!$C69:$C128,ETL_Rtn!U69:U128)),CORREL(ETL_Rtn!$C69:$C128,ETL_Rtn!U69:U128),"")</f>
        <v>-1.5961498084279449E-2</v>
      </c>
      <c r="AB118" s="84">
        <f ca="1">IF(ISNUMBER(CORREL(ETL_Rtn!$C69:$C128,ETL_Rtn!V69:V128)),CORREL(ETL_Rtn!$C69:$C128,ETL_Rtn!V69:V128),"")</f>
        <v>-0.39889855592489371</v>
      </c>
      <c r="AC118" s="84">
        <f ca="1">IF(ISNUMBER(CORREL(ETL_Rtn!$C69:$C128,ETL_Rtn!W69:W128)),CORREL(ETL_Rtn!$C69:$C128,ETL_Rtn!W69:W128),"")</f>
        <v>0.26080498827441562</v>
      </c>
      <c r="AD118" s="84">
        <f ca="1">IF(ISNUMBER(CORREL(ETL_Rtn!$C69:$C128,ETL_Rtn!X69:X128)),CORREL(ETL_Rtn!$C69:$C128,ETL_Rtn!X69:X128),"")</f>
        <v>0.11035383833474471</v>
      </c>
      <c r="AE118" s="84">
        <f ca="1">IF(ISNUMBER(CORREL(ETL_Rtn!$C69:$C128,ETL_Rtn!Y69:Y128)),CORREL(ETL_Rtn!$C69:$C128,ETL_Rtn!Y69:Y128),"")</f>
        <v>-2.8265655550650617E-3</v>
      </c>
      <c r="AF118" s="84">
        <f ca="1">IF(ISNUMBER(CORREL(ETL_Rtn!$C69:$C128,ETL_Rtn!Z69:Z128)),CORREL(ETL_Rtn!$C69:$C128,ETL_Rtn!Z69:Z128),"")</f>
        <v>-0.1649393026599808</v>
      </c>
      <c r="AG118" s="84">
        <f ca="1">IF(ISNUMBER(CORREL(ETL_Rtn!$C69:$C128,ETL_Rtn!AA69:AA128)),CORREL(ETL_Rtn!$C69:$C128,ETL_Rtn!AA69:AA128),"")</f>
        <v>-8.5237075074190163E-2</v>
      </c>
      <c r="AH118" s="84">
        <f ca="1">IF(ISNUMBER(CORREL(ETL_Rtn!$C69:$C128,ETL_Rtn!AB69:AB128)),CORREL(ETL_Rtn!$C69:$C128,ETL_Rtn!AB69:AB128),"")</f>
        <v>0.20278069002180782</v>
      </c>
      <c r="AI118" s="84">
        <f ca="1">IF(ISNUMBER(CORREL(ETL_Rtn!$C69:$C128,ETL_Rtn!AC69:AC128)),CORREL(ETL_Rtn!$C69:$C128,ETL_Rtn!AC69:AC128),"")</f>
        <v>0.14851959419713495</v>
      </c>
      <c r="AJ118" s="84">
        <f ca="1">IF(ISNUMBER(CORREL(ETL_Rtn!$C69:$C128,ETL_Rtn!AD69:AD128)),CORREL(ETL_Rtn!$C69:$C128,ETL_Rtn!AD69:AD128),"")</f>
        <v>-0.2630432457641726</v>
      </c>
      <c r="AK118" s="84">
        <f ca="1">IF(ISNUMBER(CORREL(ETL_Rtn!$C69:$C128,ETL_Rtn!AE69:AE128)),CORREL(ETL_Rtn!$C69:$C128,ETL_Rtn!AE69:AE128),"")</f>
        <v>-0.37118202055121385</v>
      </c>
      <c r="AL118" s="84">
        <f ca="1">IF(ISNUMBER(CORREL(ETL_Rtn!$C69:$C128,ETL_Rtn!AF69:AF128)),CORREL(ETL_Rtn!$C69:$C128,ETL_Rtn!AF69:AF128),"")</f>
        <v>9.7429070931790759E-3</v>
      </c>
      <c r="AM118" s="84">
        <f ca="1">IF(ISNUMBER(CORREL(ETL_Rtn!$C69:$C128,ETL_Rtn!AG69:AG128)),CORREL(ETL_Rtn!$C69:$C128,ETL_Rtn!AG69:AG128),"")</f>
        <v>0.14860604899639301</v>
      </c>
      <c r="AN118" s="84">
        <f ca="1">IF(ISNUMBER(CORREL(ETL_Rtn!$C69:$C128,ETL_Rtn!AH69:AH128)),CORREL(ETL_Rtn!$C69:$C128,ETL_Rtn!AH69:AH128),"")</f>
        <v>0.1285981274600608</v>
      </c>
      <c r="AO118" s="84">
        <f ca="1">IF(ISNUMBER(CORREL(ETL_Rtn!$C69:$C128,ETL_Rtn!AI69:AI128)),CORREL(ETL_Rtn!$C69:$C128,ETL_Rtn!AI69:AI128),"")</f>
        <v>7.9447452566284035E-2</v>
      </c>
      <c r="AP118" s="84">
        <f ca="1">IF(ISNUMBER(CORREL(ETL_Rtn!$C69:$C128,ETL_Rtn!AJ69:AJ128)),CORREL(ETL_Rtn!$C69:$C128,ETL_Rtn!AJ69:AJ128),"")</f>
        <v>7.3538670552474539E-2</v>
      </c>
      <c r="AQ118" s="84">
        <f ca="1">IF(ISNUMBER(CORREL(ETL_Rtn!$C69:$C128,ETL_Rtn!AK69:AK128)),CORREL(ETL_Rtn!$C69:$C128,ETL_Rtn!AK69:AK128),"")</f>
        <v>0.12055928753065402</v>
      </c>
      <c r="AR118" s="84">
        <f ca="1">IF(ISNUMBER(CORREL(ETL_Rtn!$C69:$C128,ETL_Rtn!AL69:AL128)),CORREL(ETL_Rtn!$C69:$C128,ETL_Rtn!AL69:AL128),"")</f>
        <v>-0.2663426023389403</v>
      </c>
      <c r="AS118" s="84">
        <f ca="1">IF(ISNUMBER(CORREL(ETL_Rtn!$C69:$C128,ETL_Rtn!AM69:AM128)),CORREL(ETL_Rtn!$C69:$C128,ETL_Rtn!AM69:AM128),"")</f>
        <v>0.24467817955418564</v>
      </c>
      <c r="AU118" s="84">
        <f ca="1">VLOOKUP($E118,ETL_Price!$B$5:$BA$187,Main!AU$51,0)</f>
        <v>93.55</v>
      </c>
      <c r="AV118" s="84">
        <f ca="1">VLOOKUP($E118,ETL_Price!$B$5:$BA$187,Main!AV$51,0)</f>
        <v>242.8569</v>
      </c>
      <c r="AW118" s="84">
        <f ca="1">VLOOKUP($E118,ETL_Price!$B$5:$BA$187,Main!AW$51,0)</f>
        <v>225.33340000000001</v>
      </c>
      <c r="AX118" s="84">
        <f ca="1">VLOOKUP($E118,ETL_Price!$B$5:$BA$187,Main!AX$51,0)</f>
        <v>236.434</v>
      </c>
      <c r="AY118" s="84">
        <f ca="1">VLOOKUP($E118,ETL_Price!$B$5:$BA$187,Main!AY$51,0)</f>
        <v>126.1966</v>
      </c>
      <c r="AZ118" s="84">
        <f ca="1">VLOOKUP($E118,ETL_Price!$B$5:$BA$187,Main!AZ$51,0)</f>
        <v>215.66329999999999</v>
      </c>
      <c r="BA118" s="84">
        <f ca="1">VLOOKUP($E118,ETL_Price!$B$5:$BA$187,Main!BA$51,0)</f>
        <v>250.14</v>
      </c>
      <c r="BB118" s="84">
        <f ca="1">VLOOKUP($E118,ETL_Price!$B$5:$BA$187,Main!BB$51,0)</f>
        <v>206.24</v>
      </c>
      <c r="BC118" s="84">
        <f ca="1">VLOOKUP($E118,ETL_Price!$B$5:$BA$187,Main!BC$51,0)</f>
        <v>258.95</v>
      </c>
      <c r="BD118" s="84">
        <f ca="1">VLOOKUP($E118,ETL_Price!$B$5:$BA$187,Main!BD$51,0)</f>
        <v>65.739999999999995</v>
      </c>
      <c r="BE118" s="84">
        <f ca="1">VLOOKUP($E118,ETL_Price!$B$5:$BA$187,Main!BE$51,0)</f>
        <v>276.72000000000003</v>
      </c>
      <c r="BF118" s="84">
        <f ca="1">VLOOKUP($E118,ETL_Price!$B$5:$BA$187,Main!BF$51,0)</f>
        <v>125.02</v>
      </c>
      <c r="BG118" s="84">
        <f ca="1">VLOOKUP($E118,ETL_Price!$B$5:$BA$187,Main!BG$51,0)</f>
        <v>1436.38</v>
      </c>
      <c r="BH118" s="84">
        <f ca="1">VLOOKUP($E118,ETL_Price!$B$5:$BA$187,Main!BH$51,0)</f>
        <v>1769.18</v>
      </c>
      <c r="BI118" s="84">
        <f ca="1">VLOOKUP($E118,ETL_Price!$B$5:$BA$187,Main!BI$51,0)</f>
        <v>1681.56</v>
      </c>
      <c r="BJ118" s="84">
        <f ca="1">VLOOKUP($E118,ETL_Price!$B$5:$BA$187,Main!BJ$51,0)</f>
        <v>1046.8399999999999</v>
      </c>
      <c r="BK118" s="84">
        <f ca="1">VLOOKUP($E118,ETL_Price!$B$5:$BA$187,Main!BK$51,0)</f>
        <v>2398.4899999999998</v>
      </c>
      <c r="BL118" s="84">
        <f ca="1">VLOOKUP($E118,ETL_Price!$B$5:$BA$187,Main!BL$51,0)</f>
        <v>930.14</v>
      </c>
      <c r="BM118" s="84">
        <f ca="1">VLOOKUP($E118,ETL_Price!$B$5:$BA$187,Main!BM$51,0)</f>
        <v>719.3</v>
      </c>
      <c r="BN118" s="84">
        <f ca="1">VLOOKUP($E118,ETL_Price!$B$5:$BA$187,Main!BN$51,0)</f>
        <v>895.37</v>
      </c>
      <c r="BO118" s="84">
        <f ca="1">VLOOKUP($E118,ETL_Price!$B$5:$BA$187,Main!BO$51,0)</f>
        <v>958.32</v>
      </c>
      <c r="BP118" s="84">
        <f ca="1">VLOOKUP($E118,ETL_Price!$B$5:$BA$187,Main!BP$51,0)</f>
        <v>973.62</v>
      </c>
      <c r="BQ118" s="84">
        <f ca="1">VLOOKUP($E118,ETL_Price!$B$5:$BA$187,Main!BQ$51,0)</f>
        <v>1108.8900000000001</v>
      </c>
      <c r="BR118" s="84">
        <f ca="1">VLOOKUP($E118,ETL_Price!$B$5:$BA$187,Main!BR$51,0)</f>
        <v>1094.77</v>
      </c>
      <c r="BS118" s="84">
        <f ca="1">VLOOKUP($E118,ETL_Price!$B$5:$BA$187,Main!BS$51,0)</f>
        <v>929.51</v>
      </c>
      <c r="BT118" s="84">
        <f ca="1">VLOOKUP($E118,ETL_Price!$B$5:$BA$187,Main!BT$51,0)</f>
        <v>13.23</v>
      </c>
      <c r="BU118" s="84">
        <f ca="1">VLOOKUP($E118,ETL_Price!$B$5:$BA$187,Main!BU$51,0)</f>
        <v>18.13</v>
      </c>
      <c r="BV118" s="84">
        <f ca="1">VLOOKUP($E118,ETL_Price!$B$5:$BA$187,Main!BV$51,0)</f>
        <v>1322.3</v>
      </c>
      <c r="BW118" s="84">
        <f ca="1">VLOOKUP($E118,ETL_Price!$B$5:$BA$187,Main!BW$51,0)</f>
        <v>16.68</v>
      </c>
      <c r="BX118" s="84">
        <f ca="1">VLOOKUP($E118,ETL_Price!$B$5:$BA$187,Main!BX$51,0)</f>
        <v>71.36</v>
      </c>
      <c r="BY118" s="84">
        <f ca="1">VLOOKUP($E118,ETL_Price!$B$5:$BA$187,Main!BY$51,0)</f>
        <v>2.9622000000000002</v>
      </c>
      <c r="BZ118" s="84">
        <f ca="1">VLOOKUP($E118,ETL_Price!$B$5:$BA$187,Main!BZ$51,0)</f>
        <v>2.1383999999999999</v>
      </c>
      <c r="CA118" s="84">
        <f ca="1">VLOOKUP($E118,ETL_Price!$B$5:$BA$187,Main!CA$51,0)</f>
        <v>2.1775000000000002</v>
      </c>
      <c r="CB118" s="84">
        <f ca="1">VLOOKUP($E118,ETL_Price!$B$5:$BA$187,Main!CB$51,0)</f>
        <v>6.3297999999999996</v>
      </c>
      <c r="CC118" s="84">
        <f ca="1">VLOOKUP($E118,ETL_Price!$B$5:$BA$187,Main!CC$51,0)</f>
        <v>110.43</v>
      </c>
    </row>
    <row r="119" spans="3:81">
      <c r="C119" s="84">
        <f>MATCH(E119,Cayman!$B$5:$B$187,0)-1</f>
        <v>92</v>
      </c>
      <c r="E119" s="115">
        <f>IF(ISNUMBER(Equities!$C71),Equities!B71,"")</f>
        <v>43229</v>
      </c>
      <c r="F119" s="128">
        <f ca="1">IF(ISNUMBER(OFFSET(INDIRECT($F$50),Main!$C119,1)),OFFSET(INDIRECT($F$50),Main!$C119,1)/100,"")</f>
        <v>0.18526399999999998</v>
      </c>
      <c r="G119" s="128">
        <f ca="1">IF(ISNUMBER(VLOOKUP(E119,Cayman!$G$6:$H$136,2,0)),VLOOKUP(E119,Cayman!$G$6:$H$136,2,0)/100,"")</f>
        <v>0.17199999999999999</v>
      </c>
      <c r="H119" s="116" t="str">
        <f>IF(ISNUMBER(VLOOKUP($E119,ETL_Price!$B$5:$CU$187,H$50,0)),VLOOKUP($E119,ETL_Price!$B$5:$CU$187,H$50,0)/100,"")</f>
        <v/>
      </c>
      <c r="I119" s="116" t="str">
        <f>IF(ISNUMBER(VLOOKUP($E119,ETL_Price!$B$5:$CU$187,I$50,0)),VLOOKUP($E119,ETL_Price!$B$5:$CU$187,I$50,0)/100,"")</f>
        <v/>
      </c>
      <c r="K119" s="84">
        <f ca="1">IF(ISNUMBER(CORREL(ETL_Rtn!$C70:$C129,ETL_Rtn!E70:E129)),CORREL(ETL_Rtn!$C70:$C129,ETL_Rtn!E70:E129),"")</f>
        <v>0.95289953601797739</v>
      </c>
      <c r="L119" s="84">
        <f ca="1">IF(ISNUMBER(CORREL(ETL_Rtn!$C70:$C129,ETL_Rtn!F70:F129)),CORREL(ETL_Rtn!$C70:$C129,ETL_Rtn!F70:F129),"")</f>
        <v>0.42279949124034133</v>
      </c>
      <c r="M119" s="84">
        <f ca="1">IF(ISNUMBER(CORREL(ETL_Rtn!$C70:$C129,ETL_Rtn!G70:G129)),CORREL(ETL_Rtn!$C70:$C129,ETL_Rtn!G70:G129),"")</f>
        <v>0.26698813847975972</v>
      </c>
      <c r="N119" s="84">
        <f ca="1">IF(ISNUMBER(CORREL(ETL_Rtn!$C70:$C129,ETL_Rtn!H70:H129)),CORREL(ETL_Rtn!$C70:$C129,ETL_Rtn!H70:H129),"")</f>
        <v>0.32101144924716007</v>
      </c>
      <c r="O119" s="84">
        <f ca="1">IF(ISNUMBER(CORREL(ETL_Rtn!$C70:$C129,ETL_Rtn!I70:I129)),CORREL(ETL_Rtn!$C70:$C129,ETL_Rtn!I70:I129),"")</f>
        <v>0.59366244608367225</v>
      </c>
      <c r="P119" s="84">
        <f ca="1">IF(ISNUMBER(CORREL(ETL_Rtn!$C70:$C129,ETL_Rtn!J70:J129)),CORREL(ETL_Rtn!$C70:$C129,ETL_Rtn!J70:J129),"")</f>
        <v>6.4505544017582336E-2</v>
      </c>
      <c r="Q119" s="84">
        <f ca="1">IF(ISNUMBER(CORREL(ETL_Rtn!$C70:$C129,ETL_Rtn!K70:K129)),CORREL(ETL_Rtn!$C70:$C129,ETL_Rtn!K70:K129),"")</f>
        <v>0.47575267510081659</v>
      </c>
      <c r="R119" s="84">
        <f ca="1">IF(ISNUMBER(CORREL(ETL_Rtn!$C70:$C129,ETL_Rtn!L70:L129)),CORREL(ETL_Rtn!$C70:$C129,ETL_Rtn!L70:L129),"")</f>
        <v>0.25618251317296897</v>
      </c>
      <c r="S119" s="84">
        <f ca="1">IF(ISNUMBER(CORREL(ETL_Rtn!$C70:$C129,ETL_Rtn!M70:M129)),CORREL(ETL_Rtn!$C70:$C129,ETL_Rtn!M70:M129),"")</f>
        <v>0.47284035797840906</v>
      </c>
      <c r="T119" s="84">
        <f ca="1">IF(ISNUMBER(CORREL(ETL_Rtn!$C70:$C129,ETL_Rtn!N70:N129)),CORREL(ETL_Rtn!$C70:$C129,ETL_Rtn!N70:N129),"")</f>
        <v>0.19041592919750558</v>
      </c>
      <c r="U119" s="84">
        <f ca="1">IF(ISNUMBER(CORREL(ETL_Rtn!$C70:$C129,ETL_Rtn!O70:O129)),CORREL(ETL_Rtn!$C70:$C129,ETL_Rtn!O70:O129),"")</f>
        <v>0.44866168893915942</v>
      </c>
      <c r="V119" s="84">
        <f ca="1">IF(ISNUMBER(CORREL(ETL_Rtn!$C70:$C129,ETL_Rtn!P70:P129)),CORREL(ETL_Rtn!$C70:$C129,ETL_Rtn!P70:P129),"")</f>
        <v>1.3267569407398366E-3</v>
      </c>
      <c r="W119" s="84">
        <f ca="1">IF(ISNUMBER(CORREL(ETL_Rtn!$C70:$C129,ETL_Rtn!Q70:Q129)),CORREL(ETL_Rtn!$C70:$C129,ETL_Rtn!Q70:Q129),"")</f>
        <v>0.87160611723371861</v>
      </c>
      <c r="X119" s="84">
        <f ca="1">IF(ISNUMBER(CORREL(ETL_Rtn!$C70:$C129,ETL_Rtn!R70:R129)),CORREL(ETL_Rtn!$C70:$C129,ETL_Rtn!R70:R129),"")</f>
        <v>0.93501145329040392</v>
      </c>
      <c r="Y119" s="84">
        <f ca="1">IF(ISNUMBER(CORREL(ETL_Rtn!$C70:$C129,ETL_Rtn!S70:S129)),CORREL(ETL_Rtn!$C70:$C129,ETL_Rtn!S70:S129),"")</f>
        <v>0.94029531539649291</v>
      </c>
      <c r="Z119" s="84">
        <f ca="1">IF(ISNUMBER(CORREL(ETL_Rtn!$C70:$C129,ETL_Rtn!T70:T129)),CORREL(ETL_Rtn!$C70:$C129,ETL_Rtn!T70:T129),"")</f>
        <v>0.29435250481904818</v>
      </c>
      <c r="AA119" s="84">
        <f ca="1">IF(ISNUMBER(CORREL(ETL_Rtn!$C70:$C129,ETL_Rtn!U70:U129)),CORREL(ETL_Rtn!$C70:$C129,ETL_Rtn!U70:U129),"")</f>
        <v>-6.235577774195869E-2</v>
      </c>
      <c r="AB119" s="84">
        <f ca="1">IF(ISNUMBER(CORREL(ETL_Rtn!$C70:$C129,ETL_Rtn!V70:V129)),CORREL(ETL_Rtn!$C70:$C129,ETL_Rtn!V70:V129),"")</f>
        <v>-0.40169018404111817</v>
      </c>
      <c r="AC119" s="84">
        <f ca="1">IF(ISNUMBER(CORREL(ETL_Rtn!$C70:$C129,ETL_Rtn!W70:W129)),CORREL(ETL_Rtn!$C70:$C129,ETL_Rtn!W70:W129),"")</f>
        <v>0.24665295242585256</v>
      </c>
      <c r="AD119" s="84">
        <f ca="1">IF(ISNUMBER(CORREL(ETL_Rtn!$C70:$C129,ETL_Rtn!X70:X129)),CORREL(ETL_Rtn!$C70:$C129,ETL_Rtn!X70:X129),"")</f>
        <v>0.10556345710498236</v>
      </c>
      <c r="AE119" s="84">
        <f ca="1">IF(ISNUMBER(CORREL(ETL_Rtn!$C70:$C129,ETL_Rtn!Y70:Y129)),CORREL(ETL_Rtn!$C70:$C129,ETL_Rtn!Y70:Y129),"")</f>
        <v>3.1704642592374148E-2</v>
      </c>
      <c r="AF119" s="84">
        <f ca="1">IF(ISNUMBER(CORREL(ETL_Rtn!$C70:$C129,ETL_Rtn!Z70:Z129)),CORREL(ETL_Rtn!$C70:$C129,ETL_Rtn!Z70:Z129),"")</f>
        <v>-0.1604159715841568</v>
      </c>
      <c r="AG119" s="84">
        <f ca="1">IF(ISNUMBER(CORREL(ETL_Rtn!$C70:$C129,ETL_Rtn!AA70:AA129)),CORREL(ETL_Rtn!$C70:$C129,ETL_Rtn!AA70:AA129),"")</f>
        <v>-7.2535028610566515E-2</v>
      </c>
      <c r="AH119" s="84">
        <f ca="1">IF(ISNUMBER(CORREL(ETL_Rtn!$C70:$C129,ETL_Rtn!AB70:AB129)),CORREL(ETL_Rtn!$C70:$C129,ETL_Rtn!AB70:AB129),"")</f>
        <v>0.1980870609960102</v>
      </c>
      <c r="AI119" s="84">
        <f ca="1">IF(ISNUMBER(CORREL(ETL_Rtn!$C70:$C129,ETL_Rtn!AC70:AC129)),CORREL(ETL_Rtn!$C70:$C129,ETL_Rtn!AC70:AC129),"")</f>
        <v>0.10048028361366633</v>
      </c>
      <c r="AJ119" s="84">
        <f ca="1">IF(ISNUMBER(CORREL(ETL_Rtn!$C70:$C129,ETL_Rtn!AD70:AD129)),CORREL(ETL_Rtn!$C70:$C129,ETL_Rtn!AD70:AD129),"")</f>
        <v>-0.25966909907940949</v>
      </c>
      <c r="AK119" s="84">
        <f ca="1">IF(ISNUMBER(CORREL(ETL_Rtn!$C70:$C129,ETL_Rtn!AE70:AE129)),CORREL(ETL_Rtn!$C70:$C129,ETL_Rtn!AE70:AE129),"")</f>
        <v>-0.33803164572029026</v>
      </c>
      <c r="AL119" s="84">
        <f ca="1">IF(ISNUMBER(CORREL(ETL_Rtn!$C70:$C129,ETL_Rtn!AF70:AF129)),CORREL(ETL_Rtn!$C70:$C129,ETL_Rtn!AF70:AF129),"")</f>
        <v>-1.4816920661112376E-2</v>
      </c>
      <c r="AM119" s="84">
        <f ca="1">IF(ISNUMBER(CORREL(ETL_Rtn!$C70:$C129,ETL_Rtn!AG70:AG129)),CORREL(ETL_Rtn!$C70:$C129,ETL_Rtn!AG70:AG129),"")</f>
        <v>0.11882142297773927</v>
      </c>
      <c r="AN119" s="84">
        <f ca="1">IF(ISNUMBER(CORREL(ETL_Rtn!$C70:$C129,ETL_Rtn!AH70:AH129)),CORREL(ETL_Rtn!$C70:$C129,ETL_Rtn!AH70:AH129),"")</f>
        <v>0.14140363728267694</v>
      </c>
      <c r="AO119" s="84">
        <f ca="1">IF(ISNUMBER(CORREL(ETL_Rtn!$C70:$C129,ETL_Rtn!AI70:AI129)),CORREL(ETL_Rtn!$C70:$C129,ETL_Rtn!AI70:AI129),"")</f>
        <v>0.10519289874170554</v>
      </c>
      <c r="AP119" s="84">
        <f ca="1">IF(ISNUMBER(CORREL(ETL_Rtn!$C70:$C129,ETL_Rtn!AJ70:AJ129)),CORREL(ETL_Rtn!$C70:$C129,ETL_Rtn!AJ70:AJ129),"")</f>
        <v>9.019845217396423E-2</v>
      </c>
      <c r="AQ119" s="84">
        <f ca="1">IF(ISNUMBER(CORREL(ETL_Rtn!$C70:$C129,ETL_Rtn!AK70:AK129)),CORREL(ETL_Rtn!$C70:$C129,ETL_Rtn!AK70:AK129),"")</f>
        <v>0.13875310582046241</v>
      </c>
      <c r="AR119" s="84">
        <f ca="1">IF(ISNUMBER(CORREL(ETL_Rtn!$C70:$C129,ETL_Rtn!AL70:AL129)),CORREL(ETL_Rtn!$C70:$C129,ETL_Rtn!AL70:AL129),"")</f>
        <v>-0.27486683418998975</v>
      </c>
      <c r="AS119" s="84">
        <f ca="1">IF(ISNUMBER(CORREL(ETL_Rtn!$C70:$C129,ETL_Rtn!AM70:AM129)),CORREL(ETL_Rtn!$C70:$C129,ETL_Rtn!AM70:AM129),"")</f>
        <v>0.25242586981725279</v>
      </c>
      <c r="AU119" s="84">
        <f ca="1">VLOOKUP($E119,ETL_Price!$B$5:$BA$187,Main!AU$51,0)</f>
        <v>92.65</v>
      </c>
      <c r="AV119" s="84">
        <f ca="1">VLOOKUP($E119,ETL_Price!$B$5:$BA$187,Main!AV$51,0)</f>
        <v>240.10210000000001</v>
      </c>
      <c r="AW119" s="84">
        <f ca="1">VLOOKUP($E119,ETL_Price!$B$5:$BA$187,Main!AW$51,0)</f>
        <v>223.215</v>
      </c>
      <c r="AX119" s="84">
        <f ca="1">VLOOKUP($E119,ETL_Price!$B$5:$BA$187,Main!AX$51,0)</f>
        <v>235.67750000000001</v>
      </c>
      <c r="AY119" s="84">
        <f ca="1">VLOOKUP($E119,ETL_Price!$B$5:$BA$187,Main!AY$51,0)</f>
        <v>125.5089</v>
      </c>
      <c r="AZ119" s="84">
        <f ca="1">VLOOKUP($E119,ETL_Price!$B$5:$BA$187,Main!AZ$51,0)</f>
        <v>215.1011</v>
      </c>
      <c r="BA119" s="84">
        <f ca="1">VLOOKUP($E119,ETL_Price!$B$5:$BA$187,Main!BA$51,0)</f>
        <v>249.12</v>
      </c>
      <c r="BB119" s="84">
        <f ca="1">VLOOKUP($E119,ETL_Price!$B$5:$BA$187,Main!BB$51,0)</f>
        <v>205.09</v>
      </c>
      <c r="BC119" s="84">
        <f ca="1">VLOOKUP($E119,ETL_Price!$B$5:$BA$187,Main!BC$51,0)</f>
        <v>257.73</v>
      </c>
      <c r="BD119" s="84">
        <f ca="1">VLOOKUP($E119,ETL_Price!$B$5:$BA$187,Main!BD$51,0)</f>
        <v>65.47</v>
      </c>
      <c r="BE119" s="84">
        <f ca="1">VLOOKUP($E119,ETL_Price!$B$5:$BA$187,Main!BE$51,0)</f>
        <v>274.43</v>
      </c>
      <c r="BF119" s="84">
        <f ca="1">VLOOKUP($E119,ETL_Price!$B$5:$BA$187,Main!BF$51,0)</f>
        <v>124.46</v>
      </c>
      <c r="BG119" s="84">
        <f ca="1">VLOOKUP($E119,ETL_Price!$B$5:$BA$187,Main!BG$51,0)</f>
        <v>1428.26</v>
      </c>
      <c r="BH119" s="84">
        <f ca="1">VLOOKUP($E119,ETL_Price!$B$5:$BA$187,Main!BH$51,0)</f>
        <v>1754.65</v>
      </c>
      <c r="BI119" s="84">
        <f ca="1">VLOOKUP($E119,ETL_Price!$B$5:$BA$187,Main!BI$51,0)</f>
        <v>1665.02</v>
      </c>
      <c r="BJ119" s="84">
        <f ca="1">VLOOKUP($E119,ETL_Price!$B$5:$BA$187,Main!BJ$51,0)</f>
        <v>1046.06</v>
      </c>
      <c r="BK119" s="84">
        <f ca="1">VLOOKUP($E119,ETL_Price!$B$5:$BA$187,Main!BK$51,0)</f>
        <v>2395.42</v>
      </c>
      <c r="BL119" s="84">
        <f ca="1">VLOOKUP($E119,ETL_Price!$B$5:$BA$187,Main!BL$51,0)</f>
        <v>929.06</v>
      </c>
      <c r="BM119" s="84">
        <f ca="1">VLOOKUP($E119,ETL_Price!$B$5:$BA$187,Main!BM$51,0)</f>
        <v>718.36</v>
      </c>
      <c r="BN119" s="84">
        <f ca="1">VLOOKUP($E119,ETL_Price!$B$5:$BA$187,Main!BN$51,0)</f>
        <v>894.15</v>
      </c>
      <c r="BO119" s="84">
        <f ca="1">VLOOKUP($E119,ETL_Price!$B$5:$BA$187,Main!BO$51,0)</f>
        <v>958.28</v>
      </c>
      <c r="BP119" s="84">
        <f ca="1">VLOOKUP($E119,ETL_Price!$B$5:$BA$187,Main!BP$51,0)</f>
        <v>973.27</v>
      </c>
      <c r="BQ119" s="84">
        <f ca="1">VLOOKUP($E119,ETL_Price!$B$5:$BA$187,Main!BQ$51,0)</f>
        <v>1108.4100000000001</v>
      </c>
      <c r="BR119" s="84">
        <f ca="1">VLOOKUP($E119,ETL_Price!$B$5:$BA$187,Main!BR$51,0)</f>
        <v>1094.4100000000001</v>
      </c>
      <c r="BS119" s="84">
        <f ca="1">VLOOKUP($E119,ETL_Price!$B$5:$BA$187,Main!BS$51,0)</f>
        <v>929.53</v>
      </c>
      <c r="BT119" s="84">
        <f ca="1">VLOOKUP($E119,ETL_Price!$B$5:$BA$187,Main!BT$51,0)</f>
        <v>13.42</v>
      </c>
      <c r="BU119" s="84">
        <f ca="1">VLOOKUP($E119,ETL_Price!$B$5:$BA$187,Main!BU$51,0)</f>
        <v>18.45</v>
      </c>
      <c r="BV119" s="84">
        <f ca="1">VLOOKUP($E119,ETL_Price!$B$5:$BA$187,Main!BV$51,0)</f>
        <v>1313</v>
      </c>
      <c r="BW119" s="84">
        <f ca="1">VLOOKUP($E119,ETL_Price!$B$5:$BA$187,Main!BW$51,0)</f>
        <v>16.457999999999998</v>
      </c>
      <c r="BX119" s="84">
        <f ca="1">VLOOKUP($E119,ETL_Price!$B$5:$BA$187,Main!BX$51,0)</f>
        <v>71.14</v>
      </c>
      <c r="BY119" s="84">
        <f ca="1">VLOOKUP($E119,ETL_Price!$B$5:$BA$187,Main!BY$51,0)</f>
        <v>3.0042</v>
      </c>
      <c r="BZ119" s="84">
        <f ca="1">VLOOKUP($E119,ETL_Price!$B$5:$BA$187,Main!BZ$51,0)</f>
        <v>2.1414</v>
      </c>
      <c r="CA119" s="84">
        <f ca="1">VLOOKUP($E119,ETL_Price!$B$5:$BA$187,Main!CA$51,0)</f>
        <v>2.1873</v>
      </c>
      <c r="CB119" s="84">
        <f ca="1">VLOOKUP($E119,ETL_Price!$B$5:$BA$187,Main!CB$51,0)</f>
        <v>6.3646000000000003</v>
      </c>
      <c r="CC119" s="84">
        <f ca="1">VLOOKUP($E119,ETL_Price!$B$5:$BA$187,Main!CC$51,0)</f>
        <v>109.81</v>
      </c>
    </row>
    <row r="120" spans="3:81">
      <c r="C120" s="84">
        <f>MATCH(E120,Cayman!$B$5:$B$187,0)-1</f>
        <v>93</v>
      </c>
      <c r="E120" s="115">
        <f>IF(ISNUMBER(Equities!$C72),Equities!B72,"")</f>
        <v>43228</v>
      </c>
      <c r="F120" s="128">
        <f ca="1">IF(ISNUMBER(OFFSET(INDIRECT($F$50),Main!$C120,1)),OFFSET(INDIRECT($F$50),Main!$C120,1)/100,"")</f>
        <v>0.18526399999999998</v>
      </c>
      <c r="G120" s="128">
        <f ca="1">IF(ISNUMBER(VLOOKUP(E120,Cayman!$G$6:$H$136,2,0)),VLOOKUP(E120,Cayman!$G$6:$H$136,2,0)/100,"")</f>
        <v>0.17199999999999999</v>
      </c>
      <c r="H120" s="116" t="str">
        <f>IF(ISNUMBER(VLOOKUP($E120,ETL_Price!$B$5:$CU$187,H$50,0)),VLOOKUP($E120,ETL_Price!$B$5:$CU$187,H$50,0)/100,"")</f>
        <v/>
      </c>
      <c r="I120" s="116" t="str">
        <f>IF(ISNUMBER(VLOOKUP($E120,ETL_Price!$B$5:$CU$187,I$50,0)),VLOOKUP($E120,ETL_Price!$B$5:$CU$187,I$50,0)/100,"")</f>
        <v/>
      </c>
      <c r="K120" s="84">
        <f ca="1">IF(ISNUMBER(CORREL(ETL_Rtn!$C71:$C130,ETL_Rtn!E71:E130)),CORREL(ETL_Rtn!$C71:$C130,ETL_Rtn!E71:E130),"")</f>
        <v>0.95433387484432397</v>
      </c>
      <c r="L120" s="84">
        <f ca="1">IF(ISNUMBER(CORREL(ETL_Rtn!$C71:$C130,ETL_Rtn!F71:F130)),CORREL(ETL_Rtn!$C71:$C130,ETL_Rtn!F71:F130),"")</f>
        <v>0.44089334401385488</v>
      </c>
      <c r="M120" s="84">
        <f ca="1">IF(ISNUMBER(CORREL(ETL_Rtn!$C71:$C130,ETL_Rtn!G71:G130)),CORREL(ETL_Rtn!$C71:$C130,ETL_Rtn!G71:G130),"")</f>
        <v>0.29537956496812645</v>
      </c>
      <c r="N120" s="84">
        <f ca="1">IF(ISNUMBER(CORREL(ETL_Rtn!$C71:$C130,ETL_Rtn!H71:H130)),CORREL(ETL_Rtn!$C71:$C130,ETL_Rtn!H71:H130),"")</f>
        <v>0.33573157108387497</v>
      </c>
      <c r="O120" s="84">
        <f ca="1">IF(ISNUMBER(CORREL(ETL_Rtn!$C71:$C130,ETL_Rtn!I71:I130)),CORREL(ETL_Rtn!$C71:$C130,ETL_Rtn!I71:I130),"")</f>
        <v>0.61674203295600671</v>
      </c>
      <c r="P120" s="84">
        <f ca="1">IF(ISNUMBER(CORREL(ETL_Rtn!$C71:$C130,ETL_Rtn!J71:J130)),CORREL(ETL_Rtn!$C71:$C130,ETL_Rtn!J71:J130),"")</f>
        <v>7.8362449524139038E-2</v>
      </c>
      <c r="Q120" s="84">
        <f ca="1">IF(ISNUMBER(CORREL(ETL_Rtn!$C71:$C130,ETL_Rtn!K71:K130)),CORREL(ETL_Rtn!$C71:$C130,ETL_Rtn!K71:K130),"")</f>
        <v>0.49767939580212939</v>
      </c>
      <c r="R120" s="84">
        <f ca="1">IF(ISNUMBER(CORREL(ETL_Rtn!$C71:$C130,ETL_Rtn!L71:L130)),CORREL(ETL_Rtn!$C71:$C130,ETL_Rtn!L71:L130),"")</f>
        <v>0.24234086348864553</v>
      </c>
      <c r="S120" s="84">
        <f ca="1">IF(ISNUMBER(CORREL(ETL_Rtn!$C71:$C130,ETL_Rtn!M71:M130)),CORREL(ETL_Rtn!$C71:$C130,ETL_Rtn!M71:M130),"")</f>
        <v>0.49091778703735678</v>
      </c>
      <c r="T120" s="84">
        <f ca="1">IF(ISNUMBER(CORREL(ETL_Rtn!$C71:$C130,ETL_Rtn!N71:N130)),CORREL(ETL_Rtn!$C71:$C130,ETL_Rtn!N71:N130),"")</f>
        <v>0.18340595475316424</v>
      </c>
      <c r="U120" s="84">
        <f ca="1">IF(ISNUMBER(CORREL(ETL_Rtn!$C71:$C130,ETL_Rtn!O71:O130)),CORREL(ETL_Rtn!$C71:$C130,ETL_Rtn!O71:O130),"")</f>
        <v>0.47057236913657213</v>
      </c>
      <c r="V120" s="84">
        <f ca="1">IF(ISNUMBER(CORREL(ETL_Rtn!$C71:$C130,ETL_Rtn!P71:P130)),CORREL(ETL_Rtn!$C71:$C130,ETL_Rtn!P71:P130),"")</f>
        <v>7.1442127684890168E-4</v>
      </c>
      <c r="W120" s="84">
        <f ca="1">IF(ISNUMBER(CORREL(ETL_Rtn!$C71:$C130,ETL_Rtn!Q71:Q130)),CORREL(ETL_Rtn!$C71:$C130,ETL_Rtn!Q71:Q130),"")</f>
        <v>0.87729022791000433</v>
      </c>
      <c r="X120" s="84">
        <f ca="1">IF(ISNUMBER(CORREL(ETL_Rtn!$C71:$C130,ETL_Rtn!R71:R130)),CORREL(ETL_Rtn!$C71:$C130,ETL_Rtn!R71:R130),"")</f>
        <v>0.93829981436476873</v>
      </c>
      <c r="Y120" s="84">
        <f ca="1">IF(ISNUMBER(CORREL(ETL_Rtn!$C71:$C130,ETL_Rtn!S71:S130)),CORREL(ETL_Rtn!$C71:$C130,ETL_Rtn!S71:S130),"")</f>
        <v>0.94220012664514807</v>
      </c>
      <c r="Z120" s="84">
        <f ca="1">IF(ISNUMBER(CORREL(ETL_Rtn!$C71:$C130,ETL_Rtn!T71:T130)),CORREL(ETL_Rtn!$C71:$C130,ETL_Rtn!T71:T130),"")</f>
        <v>0.30052447849728081</v>
      </c>
      <c r="AA120" s="84">
        <f ca="1">IF(ISNUMBER(CORREL(ETL_Rtn!$C71:$C130,ETL_Rtn!U71:U130)),CORREL(ETL_Rtn!$C71:$C130,ETL_Rtn!U71:U130),"")</f>
        <v>-4.2172605992008318E-2</v>
      </c>
      <c r="AB120" s="84">
        <f ca="1">IF(ISNUMBER(CORREL(ETL_Rtn!$C71:$C130,ETL_Rtn!V71:V130)),CORREL(ETL_Rtn!$C71:$C130,ETL_Rtn!V71:V130),"")</f>
        <v>-0.43131369168132871</v>
      </c>
      <c r="AC120" s="84">
        <f ca="1">IF(ISNUMBER(CORREL(ETL_Rtn!$C71:$C130,ETL_Rtn!W71:W130)),CORREL(ETL_Rtn!$C71:$C130,ETL_Rtn!W71:W130),"")</f>
        <v>0.22957880542663076</v>
      </c>
      <c r="AD120" s="84">
        <f ca="1">IF(ISNUMBER(CORREL(ETL_Rtn!$C71:$C130,ETL_Rtn!X71:X130)),CORREL(ETL_Rtn!$C71:$C130,ETL_Rtn!X71:X130),"")</f>
        <v>0.1600545163623292</v>
      </c>
      <c r="AE120" s="84">
        <f ca="1">IF(ISNUMBER(CORREL(ETL_Rtn!$C71:$C130,ETL_Rtn!Y71:Y130)),CORREL(ETL_Rtn!$C71:$C130,ETL_Rtn!Y71:Y130),"")</f>
        <v>4.0587707655105623E-2</v>
      </c>
      <c r="AF120" s="84">
        <f ca="1">IF(ISNUMBER(CORREL(ETL_Rtn!$C71:$C130,ETL_Rtn!Z71:Z130)),CORREL(ETL_Rtn!$C71:$C130,ETL_Rtn!Z71:Z130),"")</f>
        <v>-0.20886652441175765</v>
      </c>
      <c r="AG120" s="84">
        <f ca="1">IF(ISNUMBER(CORREL(ETL_Rtn!$C71:$C130,ETL_Rtn!AA71:AA130)),CORREL(ETL_Rtn!$C71:$C130,ETL_Rtn!AA71:AA130),"")</f>
        <v>-0.10242526663033344</v>
      </c>
      <c r="AH120" s="84">
        <f ca="1">IF(ISNUMBER(CORREL(ETL_Rtn!$C71:$C130,ETL_Rtn!AB71:AB130)),CORREL(ETL_Rtn!$C71:$C130,ETL_Rtn!AB71:AB130),"")</f>
        <v>0.22371216752970929</v>
      </c>
      <c r="AI120" s="84">
        <f ca="1">IF(ISNUMBER(CORREL(ETL_Rtn!$C71:$C130,ETL_Rtn!AC71:AC130)),CORREL(ETL_Rtn!$C71:$C130,ETL_Rtn!AC71:AC130),"")</f>
        <v>7.40607470461183E-2</v>
      </c>
      <c r="AJ120" s="84">
        <f ca="1">IF(ISNUMBER(CORREL(ETL_Rtn!$C71:$C130,ETL_Rtn!AD71:AD130)),CORREL(ETL_Rtn!$C71:$C130,ETL_Rtn!AD71:AD130),"")</f>
        <v>-0.30417290737591135</v>
      </c>
      <c r="AK120" s="84">
        <f ca="1">IF(ISNUMBER(CORREL(ETL_Rtn!$C71:$C130,ETL_Rtn!AE71:AE130)),CORREL(ETL_Rtn!$C71:$C130,ETL_Rtn!AE71:AE130),"")</f>
        <v>-0.37119193010320689</v>
      </c>
      <c r="AL120" s="84">
        <f ca="1">IF(ISNUMBER(CORREL(ETL_Rtn!$C71:$C130,ETL_Rtn!AF71:AF130)),CORREL(ETL_Rtn!$C71:$C130,ETL_Rtn!AF71:AF130),"")</f>
        <v>6.3306647108525516E-2</v>
      </c>
      <c r="AM120" s="84">
        <f ca="1">IF(ISNUMBER(CORREL(ETL_Rtn!$C71:$C130,ETL_Rtn!AG71:AG130)),CORREL(ETL_Rtn!$C71:$C130,ETL_Rtn!AG71:AG130),"")</f>
        <v>0.16195893577094833</v>
      </c>
      <c r="AN120" s="84">
        <f ca="1">IF(ISNUMBER(CORREL(ETL_Rtn!$C71:$C130,ETL_Rtn!AH71:AH130)),CORREL(ETL_Rtn!$C71:$C130,ETL_Rtn!AH71:AH130),"")</f>
        <v>0.16683990915610789</v>
      </c>
      <c r="AO120" s="84">
        <f ca="1">IF(ISNUMBER(CORREL(ETL_Rtn!$C71:$C130,ETL_Rtn!AI71:AI130)),CORREL(ETL_Rtn!$C71:$C130,ETL_Rtn!AI71:AI130),"")</f>
        <v>0.1538799965546418</v>
      </c>
      <c r="AP120" s="84">
        <f ca="1">IF(ISNUMBER(CORREL(ETL_Rtn!$C71:$C130,ETL_Rtn!AJ71:AJ130)),CORREL(ETL_Rtn!$C71:$C130,ETL_Rtn!AJ71:AJ130),"")</f>
        <v>0.19222256452359224</v>
      </c>
      <c r="AQ120" s="84">
        <f ca="1">IF(ISNUMBER(CORREL(ETL_Rtn!$C71:$C130,ETL_Rtn!AK71:AK130)),CORREL(ETL_Rtn!$C71:$C130,ETL_Rtn!AK71:AK130),"")</f>
        <v>0.21552674091342441</v>
      </c>
      <c r="AR120" s="84">
        <f ca="1">IF(ISNUMBER(CORREL(ETL_Rtn!$C71:$C130,ETL_Rtn!AL71:AL130)),CORREL(ETL_Rtn!$C71:$C130,ETL_Rtn!AL71:AL130),"")</f>
        <v>-0.29656575870583124</v>
      </c>
      <c r="AS120" s="84">
        <f ca="1">IF(ISNUMBER(CORREL(ETL_Rtn!$C71:$C130,ETL_Rtn!AM71:AM130)),CORREL(ETL_Rtn!$C71:$C130,ETL_Rtn!AM71:AM130),"")</f>
        <v>0.29769375467091425</v>
      </c>
      <c r="AU120" s="84">
        <f ca="1">VLOOKUP($E120,ETL_Price!$B$5:$BA$187,Main!AU$51,0)</f>
        <v>92.39</v>
      </c>
      <c r="AV120" s="84">
        <f ca="1">VLOOKUP($E120,ETL_Price!$B$5:$BA$187,Main!AV$51,0)</f>
        <v>237.31700000000001</v>
      </c>
      <c r="AW120" s="84">
        <f ca="1">VLOOKUP($E120,ETL_Price!$B$5:$BA$187,Main!AW$51,0)</f>
        <v>222.5455</v>
      </c>
      <c r="AX120" s="84">
        <f ca="1">VLOOKUP($E120,ETL_Price!$B$5:$BA$187,Main!AX$51,0)</f>
        <v>230.43899999999999</v>
      </c>
      <c r="AY120" s="84">
        <f ca="1">VLOOKUP($E120,ETL_Price!$B$5:$BA$187,Main!AY$51,0)</f>
        <v>124.33459999999999</v>
      </c>
      <c r="AZ120" s="84">
        <f ca="1">VLOOKUP($E120,ETL_Price!$B$5:$BA$187,Main!AZ$51,0)</f>
        <v>214.4289</v>
      </c>
      <c r="BA120" s="84">
        <f ca="1">VLOOKUP($E120,ETL_Price!$B$5:$BA$187,Main!BA$51,0)</f>
        <v>248.94</v>
      </c>
      <c r="BB120" s="84">
        <f ca="1">VLOOKUP($E120,ETL_Price!$B$5:$BA$187,Main!BB$51,0)</f>
        <v>204.41</v>
      </c>
      <c r="BC120" s="84">
        <f ca="1">VLOOKUP($E120,ETL_Price!$B$5:$BA$187,Main!BC$51,0)</f>
        <v>256.17</v>
      </c>
      <c r="BD120" s="84">
        <f ca="1">VLOOKUP($E120,ETL_Price!$B$5:$BA$187,Main!BD$51,0)</f>
        <v>65.760000000000005</v>
      </c>
      <c r="BE120" s="84">
        <f ca="1">VLOOKUP($E120,ETL_Price!$B$5:$BA$187,Main!BE$51,0)</f>
        <v>271.56</v>
      </c>
      <c r="BF120" s="84">
        <f ca="1">VLOOKUP($E120,ETL_Price!$B$5:$BA$187,Main!BF$51,0)</f>
        <v>125.16</v>
      </c>
      <c r="BG120" s="84">
        <f ca="1">VLOOKUP($E120,ETL_Price!$B$5:$BA$187,Main!BG$51,0)</f>
        <v>1423.29</v>
      </c>
      <c r="BH120" s="84">
        <f ca="1">VLOOKUP($E120,ETL_Price!$B$5:$BA$187,Main!BH$51,0)</f>
        <v>1751.65</v>
      </c>
      <c r="BI120" s="84">
        <f ca="1">VLOOKUP($E120,ETL_Price!$B$5:$BA$187,Main!BI$51,0)</f>
        <v>1660.18</v>
      </c>
      <c r="BJ120" s="84">
        <f ca="1">VLOOKUP($E120,ETL_Price!$B$5:$BA$187,Main!BJ$51,0)</f>
        <v>1044.76</v>
      </c>
      <c r="BK120" s="84">
        <f ca="1">VLOOKUP($E120,ETL_Price!$B$5:$BA$187,Main!BK$51,0)</f>
        <v>2397.81</v>
      </c>
      <c r="BL120" s="84">
        <f ca="1">VLOOKUP($E120,ETL_Price!$B$5:$BA$187,Main!BL$51,0)</f>
        <v>928.85</v>
      </c>
      <c r="BM120" s="84">
        <f ca="1">VLOOKUP($E120,ETL_Price!$B$5:$BA$187,Main!BM$51,0)</f>
        <v>717.32</v>
      </c>
      <c r="BN120" s="84">
        <f ca="1">VLOOKUP($E120,ETL_Price!$B$5:$BA$187,Main!BN$51,0)</f>
        <v>891.03</v>
      </c>
      <c r="BO120" s="84">
        <f ca="1">VLOOKUP($E120,ETL_Price!$B$5:$BA$187,Main!BO$51,0)</f>
        <v>960.15</v>
      </c>
      <c r="BP120" s="84">
        <f ca="1">VLOOKUP($E120,ETL_Price!$B$5:$BA$187,Main!BP$51,0)</f>
        <v>974.96</v>
      </c>
      <c r="BQ120" s="84">
        <f ca="1">VLOOKUP($E120,ETL_Price!$B$5:$BA$187,Main!BQ$51,0)</f>
        <v>1108.1300000000001</v>
      </c>
      <c r="BR120" s="84">
        <f ca="1">VLOOKUP($E120,ETL_Price!$B$5:$BA$187,Main!BR$51,0)</f>
        <v>1092.74</v>
      </c>
      <c r="BS120" s="84">
        <f ca="1">VLOOKUP($E120,ETL_Price!$B$5:$BA$187,Main!BS$51,0)</f>
        <v>929.32</v>
      </c>
      <c r="BT120" s="84">
        <f ca="1">VLOOKUP($E120,ETL_Price!$B$5:$BA$187,Main!BT$51,0)</f>
        <v>14.71</v>
      </c>
      <c r="BU120" s="84">
        <f ca="1">VLOOKUP($E120,ETL_Price!$B$5:$BA$187,Main!BU$51,0)</f>
        <v>19.04</v>
      </c>
      <c r="BV120" s="84">
        <f ca="1">VLOOKUP($E120,ETL_Price!$B$5:$BA$187,Main!BV$51,0)</f>
        <v>1313.7</v>
      </c>
      <c r="BW120" s="84">
        <f ca="1">VLOOKUP($E120,ETL_Price!$B$5:$BA$187,Main!BW$51,0)</f>
        <v>16.388000000000002</v>
      </c>
      <c r="BX120" s="84">
        <f ca="1">VLOOKUP($E120,ETL_Price!$B$5:$BA$187,Main!BX$51,0)</f>
        <v>69.06</v>
      </c>
      <c r="BY120" s="84">
        <f ca="1">VLOOKUP($E120,ETL_Price!$B$5:$BA$187,Main!BY$51,0)</f>
        <v>2.976</v>
      </c>
      <c r="BZ120" s="84">
        <f ca="1">VLOOKUP($E120,ETL_Price!$B$5:$BA$187,Main!BZ$51,0)</f>
        <v>2.1166</v>
      </c>
      <c r="CA120" s="84">
        <f ca="1">VLOOKUP($E120,ETL_Price!$B$5:$BA$187,Main!CA$51,0)</f>
        <v>2.1673</v>
      </c>
      <c r="CB120" s="84">
        <f ca="1">VLOOKUP($E120,ETL_Price!$B$5:$BA$187,Main!CB$51,0)</f>
        <v>6.3662000000000001</v>
      </c>
      <c r="CC120" s="84">
        <f ca="1">VLOOKUP($E120,ETL_Price!$B$5:$BA$187,Main!CC$51,0)</f>
        <v>110.02</v>
      </c>
    </row>
    <row r="121" spans="3:81">
      <c r="C121" s="84">
        <f>MATCH(E121,Cayman!$B$5:$B$187,0)-1</f>
        <v>94</v>
      </c>
      <c r="E121" s="115">
        <f>IF(ISNUMBER(Equities!$C73),Equities!B73,"")</f>
        <v>43227</v>
      </c>
      <c r="F121" s="128">
        <f ca="1">IF(ISNUMBER(OFFSET(INDIRECT($F$50),Main!$C121,1)),OFFSET(INDIRECT($F$50),Main!$C121,1)/100,"")</f>
        <v>0.18526399999999998</v>
      </c>
      <c r="G121" s="128">
        <f ca="1">IF(ISNUMBER(VLOOKUP(E121,Cayman!$G$6:$H$136,2,0)),VLOOKUP(E121,Cayman!$G$6:$H$136,2,0)/100,"")</f>
        <v>0.1716</v>
      </c>
      <c r="H121" s="116" t="str">
        <f>IF(ISNUMBER(VLOOKUP($E121,ETL_Price!$B$5:$CU$187,H$50,0)),VLOOKUP($E121,ETL_Price!$B$5:$CU$187,H$50,0)/100,"")</f>
        <v/>
      </c>
      <c r="I121" s="116" t="str">
        <f>IF(ISNUMBER(VLOOKUP($E121,ETL_Price!$B$5:$CU$187,I$50,0)),VLOOKUP($E121,ETL_Price!$B$5:$CU$187,I$50,0)/100,"")</f>
        <v/>
      </c>
      <c r="K121" s="84">
        <f ca="1">IF(ISNUMBER(CORREL(ETL_Rtn!$C72:$C131,ETL_Rtn!E72:E131)),CORREL(ETL_Rtn!$C72:$C131,ETL_Rtn!E72:E131),"")</f>
        <v>0.95421275118665139</v>
      </c>
      <c r="L121" s="84">
        <f ca="1">IF(ISNUMBER(CORREL(ETL_Rtn!$C72:$C131,ETL_Rtn!F72:F131)),CORREL(ETL_Rtn!$C72:$C131,ETL_Rtn!F72:F131),"")</f>
        <v>0.43661127230927238</v>
      </c>
      <c r="M121" s="84">
        <f ca="1">IF(ISNUMBER(CORREL(ETL_Rtn!$C72:$C131,ETL_Rtn!G72:G131)),CORREL(ETL_Rtn!$C72:$C131,ETL_Rtn!G72:G131),"")</f>
        <v>0.30052303064093022</v>
      </c>
      <c r="N121" s="84">
        <f ca="1">IF(ISNUMBER(CORREL(ETL_Rtn!$C72:$C131,ETL_Rtn!H72:H131)),CORREL(ETL_Rtn!$C72:$C131,ETL_Rtn!H72:H131),"")</f>
        <v>0.32837023565705459</v>
      </c>
      <c r="O121" s="84">
        <f ca="1">IF(ISNUMBER(CORREL(ETL_Rtn!$C72:$C131,ETL_Rtn!I72:I131)),CORREL(ETL_Rtn!$C72:$C131,ETL_Rtn!I72:I131),"")</f>
        <v>0.61459367905692042</v>
      </c>
      <c r="P121" s="84">
        <f ca="1">IF(ISNUMBER(CORREL(ETL_Rtn!$C72:$C131,ETL_Rtn!J72:J131)),CORREL(ETL_Rtn!$C72:$C131,ETL_Rtn!J72:J131),"")</f>
        <v>9.5263039342805153E-2</v>
      </c>
      <c r="Q121" s="84">
        <f ca="1">IF(ISNUMBER(CORREL(ETL_Rtn!$C72:$C131,ETL_Rtn!K72:K131)),CORREL(ETL_Rtn!$C72:$C131,ETL_Rtn!K72:K131),"")</f>
        <v>0.50633988791986784</v>
      </c>
      <c r="R121" s="84">
        <f ca="1">IF(ISNUMBER(CORREL(ETL_Rtn!$C72:$C131,ETL_Rtn!L72:L131)),CORREL(ETL_Rtn!$C72:$C131,ETL_Rtn!L72:L131),"")</f>
        <v>0.26592176223765945</v>
      </c>
      <c r="S121" s="84">
        <f ca="1">IF(ISNUMBER(CORREL(ETL_Rtn!$C72:$C131,ETL_Rtn!M72:M131)),CORREL(ETL_Rtn!$C72:$C131,ETL_Rtn!M72:M131),"")</f>
        <v>0.47886725005781289</v>
      </c>
      <c r="T121" s="84">
        <f ca="1">IF(ISNUMBER(CORREL(ETL_Rtn!$C72:$C131,ETL_Rtn!N72:N131)),CORREL(ETL_Rtn!$C72:$C131,ETL_Rtn!N72:N131),"")</f>
        <v>0.20432619801365554</v>
      </c>
      <c r="U121" s="84">
        <f ca="1">IF(ISNUMBER(CORREL(ETL_Rtn!$C72:$C131,ETL_Rtn!O72:O131)),CORREL(ETL_Rtn!$C72:$C131,ETL_Rtn!O72:O131),"")</f>
        <v>0.48564414482327756</v>
      </c>
      <c r="V121" s="84">
        <f ca="1">IF(ISNUMBER(CORREL(ETL_Rtn!$C72:$C131,ETL_Rtn!P72:P131)),CORREL(ETL_Rtn!$C72:$C131,ETL_Rtn!P72:P131),"")</f>
        <v>4.7161571229714795E-2</v>
      </c>
      <c r="W121" s="84">
        <f ca="1">IF(ISNUMBER(CORREL(ETL_Rtn!$C72:$C131,ETL_Rtn!Q72:Q131)),CORREL(ETL_Rtn!$C72:$C131,ETL_Rtn!Q72:Q131),"")</f>
        <v>0.88737151503274636</v>
      </c>
      <c r="X121" s="84">
        <f ca="1">IF(ISNUMBER(CORREL(ETL_Rtn!$C72:$C131,ETL_Rtn!R72:R131)),CORREL(ETL_Rtn!$C72:$C131,ETL_Rtn!R72:R131),"")</f>
        <v>0.93894788986308786</v>
      </c>
      <c r="Y121" s="84">
        <f ca="1">IF(ISNUMBER(CORREL(ETL_Rtn!$C72:$C131,ETL_Rtn!S72:S131)),CORREL(ETL_Rtn!$C72:$C131,ETL_Rtn!S72:S131),"")</f>
        <v>0.9411133087766721</v>
      </c>
      <c r="Z121" s="84">
        <f ca="1">IF(ISNUMBER(CORREL(ETL_Rtn!$C72:$C131,ETL_Rtn!T72:T131)),CORREL(ETL_Rtn!$C72:$C131,ETL_Rtn!T72:T131),"")</f>
        <v>0.31535027868585724</v>
      </c>
      <c r="AA121" s="84">
        <f ca="1">IF(ISNUMBER(CORREL(ETL_Rtn!$C72:$C131,ETL_Rtn!U72:U131)),CORREL(ETL_Rtn!$C72:$C131,ETL_Rtn!U72:U131),"")</f>
        <v>-6.1949911631585794E-2</v>
      </c>
      <c r="AB121" s="84">
        <f ca="1">IF(ISNUMBER(CORREL(ETL_Rtn!$C72:$C131,ETL_Rtn!V72:V131)),CORREL(ETL_Rtn!$C72:$C131,ETL_Rtn!V72:V131),"")</f>
        <v>-0.38061716346750291</v>
      </c>
      <c r="AC121" s="84">
        <f ca="1">IF(ISNUMBER(CORREL(ETL_Rtn!$C72:$C131,ETL_Rtn!W72:W131)),CORREL(ETL_Rtn!$C72:$C131,ETL_Rtn!W72:W131),"")</f>
        <v>0.24999511670871311</v>
      </c>
      <c r="AD121" s="84">
        <f ca="1">IF(ISNUMBER(CORREL(ETL_Rtn!$C72:$C131,ETL_Rtn!X72:X131)),CORREL(ETL_Rtn!$C72:$C131,ETL_Rtn!X72:X131),"")</f>
        <v>0.1800038117099963</v>
      </c>
      <c r="AE121" s="84">
        <f ca="1">IF(ISNUMBER(CORREL(ETL_Rtn!$C72:$C131,ETL_Rtn!Y72:Y131)),CORREL(ETL_Rtn!$C72:$C131,ETL_Rtn!Y72:Y131),"")</f>
        <v>3.7260823636318045E-2</v>
      </c>
      <c r="AF121" s="84">
        <f ca="1">IF(ISNUMBER(CORREL(ETL_Rtn!$C72:$C131,ETL_Rtn!Z72:Z131)),CORREL(ETL_Rtn!$C72:$C131,ETL_Rtn!Z72:Z131),"")</f>
        <v>-0.22158773500417003</v>
      </c>
      <c r="AG121" s="84">
        <f ca="1">IF(ISNUMBER(CORREL(ETL_Rtn!$C72:$C131,ETL_Rtn!AA72:AA131)),CORREL(ETL_Rtn!$C72:$C131,ETL_Rtn!AA72:AA131),"")</f>
        <v>-8.8050569906267848E-2</v>
      </c>
      <c r="AH121" s="84">
        <f ca="1">IF(ISNUMBER(CORREL(ETL_Rtn!$C72:$C131,ETL_Rtn!AB72:AB131)),CORREL(ETL_Rtn!$C72:$C131,ETL_Rtn!AB72:AB131),"")</f>
        <v>0.21110635251629689</v>
      </c>
      <c r="AI121" s="84">
        <f ca="1">IF(ISNUMBER(CORREL(ETL_Rtn!$C72:$C131,ETL_Rtn!AC72:AC131)),CORREL(ETL_Rtn!$C72:$C131,ETL_Rtn!AC72:AC131),"")</f>
        <v>0.10792973064059573</v>
      </c>
      <c r="AJ121" s="84">
        <f ca="1">IF(ISNUMBER(CORREL(ETL_Rtn!$C72:$C131,ETL_Rtn!AD72:AD131)),CORREL(ETL_Rtn!$C72:$C131,ETL_Rtn!AD72:AD131),"")</f>
        <v>-0.30589025249530111</v>
      </c>
      <c r="AK121" s="84">
        <f ca="1">IF(ISNUMBER(CORREL(ETL_Rtn!$C72:$C131,ETL_Rtn!AE72:AE131)),CORREL(ETL_Rtn!$C72:$C131,ETL_Rtn!AE72:AE131),"")</f>
        <v>-0.37683093639382886</v>
      </c>
      <c r="AL121" s="84">
        <f ca="1">IF(ISNUMBER(CORREL(ETL_Rtn!$C72:$C131,ETL_Rtn!AF72:AF131)),CORREL(ETL_Rtn!$C72:$C131,ETL_Rtn!AF72:AF131),"")</f>
        <v>7.4073004607860413E-2</v>
      </c>
      <c r="AM121" s="84">
        <f ca="1">IF(ISNUMBER(CORREL(ETL_Rtn!$C72:$C131,ETL_Rtn!AG72:AG131)),CORREL(ETL_Rtn!$C72:$C131,ETL_Rtn!AG72:AG131),"")</f>
        <v>0.15548315507264865</v>
      </c>
      <c r="AN121" s="84">
        <f ca="1">IF(ISNUMBER(CORREL(ETL_Rtn!$C72:$C131,ETL_Rtn!AH72:AH131)),CORREL(ETL_Rtn!$C72:$C131,ETL_Rtn!AH72:AH131),"")</f>
        <v>0.1889491828126966</v>
      </c>
      <c r="AO121" s="84">
        <f ca="1">IF(ISNUMBER(CORREL(ETL_Rtn!$C72:$C131,ETL_Rtn!AI72:AI131)),CORREL(ETL_Rtn!$C72:$C131,ETL_Rtn!AI72:AI131),"")</f>
        <v>0.11322788842319752</v>
      </c>
      <c r="AP121" s="84">
        <f ca="1">IF(ISNUMBER(CORREL(ETL_Rtn!$C72:$C131,ETL_Rtn!AJ72:AJ131)),CORREL(ETL_Rtn!$C72:$C131,ETL_Rtn!AJ72:AJ131),"")</f>
        <v>0.17927919775856332</v>
      </c>
      <c r="AQ121" s="84">
        <f ca="1">IF(ISNUMBER(CORREL(ETL_Rtn!$C72:$C131,ETL_Rtn!AK72:AK131)),CORREL(ETL_Rtn!$C72:$C131,ETL_Rtn!AK72:AK131),"")</f>
        <v>0.18159538090397412</v>
      </c>
      <c r="AR121" s="84">
        <f ca="1">IF(ISNUMBER(CORREL(ETL_Rtn!$C72:$C131,ETL_Rtn!AL72:AL131)),CORREL(ETL_Rtn!$C72:$C131,ETL_Rtn!AL72:AL131),"")</f>
        <v>-0.28271593700295722</v>
      </c>
      <c r="AS121" s="84">
        <f ca="1">IF(ISNUMBER(CORREL(ETL_Rtn!$C72:$C131,ETL_Rtn!AM72:AM131)),CORREL(ETL_Rtn!$C72:$C131,ETL_Rtn!AM72:AM131),"")</f>
        <v>0.29497650932110098</v>
      </c>
      <c r="AU121" s="84">
        <f ca="1">VLOOKUP($E121,ETL_Price!$B$5:$BA$187,Main!AU$51,0)</f>
        <v>91.13</v>
      </c>
      <c r="AV121" s="84">
        <f ca="1">VLOOKUP($E121,ETL_Price!$B$5:$BA$187,Main!AV$51,0)</f>
        <v>236.5617</v>
      </c>
      <c r="AW121" s="84">
        <f ca="1">VLOOKUP($E121,ETL_Price!$B$5:$BA$187,Main!AW$51,0)</f>
        <v>223.5145</v>
      </c>
      <c r="AX121" s="84">
        <f ca="1">VLOOKUP($E121,ETL_Price!$B$5:$BA$187,Main!AX$51,0)</f>
        <v>230.88329999999999</v>
      </c>
      <c r="AY121" s="84">
        <f ca="1">VLOOKUP($E121,ETL_Price!$B$5:$BA$187,Main!AY$51,0)</f>
        <v>124.05240000000001</v>
      </c>
      <c r="AZ121" s="84">
        <f ca="1">VLOOKUP($E121,ETL_Price!$B$5:$BA$187,Main!AZ$51,0)</f>
        <v>215.10650000000001</v>
      </c>
      <c r="BA121" s="84">
        <f ca="1">VLOOKUP($E121,ETL_Price!$B$5:$BA$187,Main!BA$51,0)</f>
        <v>249.75</v>
      </c>
      <c r="BB121" s="84">
        <f ca="1">VLOOKUP($E121,ETL_Price!$B$5:$BA$187,Main!BB$51,0)</f>
        <v>204.98</v>
      </c>
      <c r="BC121" s="84">
        <f ca="1">VLOOKUP($E121,ETL_Price!$B$5:$BA$187,Main!BC$51,0)</f>
        <v>255.16</v>
      </c>
      <c r="BD121" s="84">
        <f ca="1">VLOOKUP($E121,ETL_Price!$B$5:$BA$187,Main!BD$51,0)</f>
        <v>66.23</v>
      </c>
      <c r="BE121" s="84">
        <f ca="1">VLOOKUP($E121,ETL_Price!$B$5:$BA$187,Main!BE$51,0)</f>
        <v>272.74</v>
      </c>
      <c r="BF121" s="84">
        <f ca="1">VLOOKUP($E121,ETL_Price!$B$5:$BA$187,Main!BF$51,0)</f>
        <v>127.24</v>
      </c>
      <c r="BG121" s="84">
        <f ca="1">VLOOKUP($E121,ETL_Price!$B$5:$BA$187,Main!BG$51,0)</f>
        <v>1420.01</v>
      </c>
      <c r="BH121" s="84">
        <f ca="1">VLOOKUP($E121,ETL_Price!$B$5:$BA$187,Main!BH$51,0)</f>
        <v>1736.2</v>
      </c>
      <c r="BI121" s="84">
        <f ca="1">VLOOKUP($E121,ETL_Price!$B$5:$BA$187,Main!BI$51,0)</f>
        <v>1636.21</v>
      </c>
      <c r="BJ121" s="84">
        <f ca="1">VLOOKUP($E121,ETL_Price!$B$5:$BA$187,Main!BJ$51,0)</f>
        <v>1043.54</v>
      </c>
      <c r="BK121" s="84">
        <f ca="1">VLOOKUP($E121,ETL_Price!$B$5:$BA$187,Main!BK$51,0)</f>
        <v>2398.1799999999998</v>
      </c>
      <c r="BL121" s="84">
        <f ca="1">VLOOKUP($E121,ETL_Price!$B$5:$BA$187,Main!BL$51,0)</f>
        <v>930.36</v>
      </c>
      <c r="BM121" s="84">
        <f ca="1">VLOOKUP($E121,ETL_Price!$B$5:$BA$187,Main!BM$51,0)</f>
        <v>718.34</v>
      </c>
      <c r="BN121" s="84">
        <f ca="1">VLOOKUP($E121,ETL_Price!$B$5:$BA$187,Main!BN$51,0)</f>
        <v>890.91</v>
      </c>
      <c r="BO121" s="84">
        <f ca="1">VLOOKUP($E121,ETL_Price!$B$5:$BA$187,Main!BO$51,0)</f>
        <v>960.44</v>
      </c>
      <c r="BP121" s="84">
        <f ca="1">VLOOKUP($E121,ETL_Price!$B$5:$BA$187,Main!BP$51,0)</f>
        <v>976.29</v>
      </c>
      <c r="BQ121" s="84">
        <f ca="1">VLOOKUP($E121,ETL_Price!$B$5:$BA$187,Main!BQ$51,0)</f>
        <v>1108.43</v>
      </c>
      <c r="BR121" s="84">
        <f ca="1">VLOOKUP($E121,ETL_Price!$B$5:$BA$187,Main!BR$51,0)</f>
        <v>1092.98</v>
      </c>
      <c r="BS121" s="84">
        <f ca="1">VLOOKUP($E121,ETL_Price!$B$5:$BA$187,Main!BS$51,0)</f>
        <v>929.77</v>
      </c>
      <c r="BT121" s="84">
        <f ca="1">VLOOKUP($E121,ETL_Price!$B$5:$BA$187,Main!BT$51,0)</f>
        <v>14.75</v>
      </c>
      <c r="BU121" s="84">
        <f ca="1">VLOOKUP($E121,ETL_Price!$B$5:$BA$187,Main!BU$51,0)</f>
        <v>19.66</v>
      </c>
      <c r="BV121" s="84">
        <f ca="1">VLOOKUP($E121,ETL_Price!$B$5:$BA$187,Main!BV$51,0)</f>
        <v>1314.1</v>
      </c>
      <c r="BW121" s="84">
        <f ca="1">VLOOKUP($E121,ETL_Price!$B$5:$BA$187,Main!BW$51,0)</f>
        <v>16.413</v>
      </c>
      <c r="BX121" s="84">
        <f ca="1">VLOOKUP($E121,ETL_Price!$B$5:$BA$187,Main!BX$51,0)</f>
        <v>70.73</v>
      </c>
      <c r="BY121" s="84">
        <f ca="1">VLOOKUP($E121,ETL_Price!$B$5:$BA$187,Main!BY$51,0)</f>
        <v>2.9497</v>
      </c>
      <c r="BZ121" s="84">
        <f ca="1">VLOOKUP($E121,ETL_Price!$B$5:$BA$187,Main!BZ$51,0)</f>
        <v>2.1187</v>
      </c>
      <c r="CA121" s="84">
        <f ca="1">VLOOKUP($E121,ETL_Price!$B$5:$BA$187,Main!CA$51,0)</f>
        <v>2.1705000000000001</v>
      </c>
      <c r="CB121" s="84">
        <f ca="1">VLOOKUP($E121,ETL_Price!$B$5:$BA$187,Main!CB$51,0)</f>
        <v>6.3597999999999999</v>
      </c>
      <c r="CC121" s="84">
        <f ca="1">VLOOKUP($E121,ETL_Price!$B$5:$BA$187,Main!CC$51,0)</f>
        <v>110.18</v>
      </c>
    </row>
    <row r="122" spans="3:81">
      <c r="C122" s="84">
        <f>MATCH(E122,Cayman!$B$5:$B$187,0)-1</f>
        <v>97</v>
      </c>
      <c r="E122" s="115">
        <f>IF(ISNUMBER(Equities!$C74),Equities!B74,"")</f>
        <v>43224</v>
      </c>
      <c r="F122" s="128">
        <f ca="1">IF(ISNUMBER(OFFSET(INDIRECT($F$50),Main!$C122,1)),OFFSET(INDIRECT($F$50),Main!$C122,1)/100,"")</f>
        <v>0.18526399999999998</v>
      </c>
      <c r="G122" s="128">
        <f ca="1">IF(ISNUMBER(VLOOKUP(E122,Cayman!$G$6:$H$136,2,0)),VLOOKUP(E122,Cayman!$G$6:$H$136,2,0)/100,"")</f>
        <v>0.17199999999999999</v>
      </c>
      <c r="H122" s="116" t="str">
        <f>IF(ISNUMBER(VLOOKUP($E122,ETL_Price!$B$5:$CU$187,H$50,0)),VLOOKUP($E122,ETL_Price!$B$5:$CU$187,H$50,0)/100,"")</f>
        <v/>
      </c>
      <c r="I122" s="116" t="str">
        <f>IF(ISNUMBER(VLOOKUP($E122,ETL_Price!$B$5:$CU$187,I$50,0)),VLOOKUP($E122,ETL_Price!$B$5:$CU$187,I$50,0)/100,"")</f>
        <v/>
      </c>
      <c r="K122" s="84">
        <f ca="1">IF(ISNUMBER(CORREL(ETL_Rtn!$C73:$C132,ETL_Rtn!E73:E132)),CORREL(ETL_Rtn!$C73:$C132,ETL_Rtn!E73:E132),"")</f>
        <v>0.95244660055074915</v>
      </c>
      <c r="L122" s="84">
        <f ca="1">IF(ISNUMBER(CORREL(ETL_Rtn!$C73:$C132,ETL_Rtn!F73:F132)),CORREL(ETL_Rtn!$C73:$C132,ETL_Rtn!F73:F132),"")</f>
        <v>0.44226242759154805</v>
      </c>
      <c r="M122" s="84">
        <f ca="1">IF(ISNUMBER(CORREL(ETL_Rtn!$C73:$C132,ETL_Rtn!G73:G132)),CORREL(ETL_Rtn!$C73:$C132,ETL_Rtn!G73:G132),"")</f>
        <v>0.31383501949554959</v>
      </c>
      <c r="N122" s="84">
        <f ca="1">IF(ISNUMBER(CORREL(ETL_Rtn!$C73:$C132,ETL_Rtn!H73:H132)),CORREL(ETL_Rtn!$C73:$C132,ETL_Rtn!H73:H132),"")</f>
        <v>0.34087008036279087</v>
      </c>
      <c r="O122" s="84">
        <f ca="1">IF(ISNUMBER(CORREL(ETL_Rtn!$C73:$C132,ETL_Rtn!I73:I132)),CORREL(ETL_Rtn!$C73:$C132,ETL_Rtn!I73:I132),"")</f>
        <v>0.61890321693703099</v>
      </c>
      <c r="P122" s="84">
        <f ca="1">IF(ISNUMBER(CORREL(ETL_Rtn!$C73:$C132,ETL_Rtn!J73:J132)),CORREL(ETL_Rtn!$C73:$C132,ETL_Rtn!J73:J132),"")</f>
        <v>0.11544523681362684</v>
      </c>
      <c r="Q122" s="84">
        <f ca="1">IF(ISNUMBER(CORREL(ETL_Rtn!$C73:$C132,ETL_Rtn!K73:K132)),CORREL(ETL_Rtn!$C73:$C132,ETL_Rtn!K73:K132),"")</f>
        <v>0.51384228364402496</v>
      </c>
      <c r="R122" s="84">
        <f ca="1">IF(ISNUMBER(CORREL(ETL_Rtn!$C73:$C132,ETL_Rtn!L73:L132)),CORREL(ETL_Rtn!$C73:$C132,ETL_Rtn!L73:L132),"")</f>
        <v>0.26763131858298345</v>
      </c>
      <c r="S122" s="84">
        <f ca="1">IF(ISNUMBER(CORREL(ETL_Rtn!$C73:$C132,ETL_Rtn!M73:M132)),CORREL(ETL_Rtn!$C73:$C132,ETL_Rtn!M73:M132),"")</f>
        <v>0.48119055843447683</v>
      </c>
      <c r="T122" s="84">
        <f ca="1">IF(ISNUMBER(CORREL(ETL_Rtn!$C73:$C132,ETL_Rtn!N73:N132)),CORREL(ETL_Rtn!$C73:$C132,ETL_Rtn!N73:N132),"")</f>
        <v>0.22429358856105969</v>
      </c>
      <c r="U122" s="84">
        <f ca="1">IF(ISNUMBER(CORREL(ETL_Rtn!$C73:$C132,ETL_Rtn!O73:O132)),CORREL(ETL_Rtn!$C73:$C132,ETL_Rtn!O73:O132),"")</f>
        <v>0.49532055813084724</v>
      </c>
      <c r="V122" s="84">
        <f ca="1">IF(ISNUMBER(CORREL(ETL_Rtn!$C73:$C132,ETL_Rtn!P73:P132)),CORREL(ETL_Rtn!$C73:$C132,ETL_Rtn!P73:P132),"")</f>
        <v>6.5803995473029689E-2</v>
      </c>
      <c r="W122" s="84">
        <f ca="1">IF(ISNUMBER(CORREL(ETL_Rtn!$C73:$C132,ETL_Rtn!Q73:Q132)),CORREL(ETL_Rtn!$C73:$C132,ETL_Rtn!Q73:Q132),"")</f>
        <v>0.88433851278667375</v>
      </c>
      <c r="X122" s="84">
        <f ca="1">IF(ISNUMBER(CORREL(ETL_Rtn!$C73:$C132,ETL_Rtn!R73:R132)),CORREL(ETL_Rtn!$C73:$C132,ETL_Rtn!R73:R132),"")</f>
        <v>0.93766549118895237</v>
      </c>
      <c r="Y122" s="84">
        <f ca="1">IF(ISNUMBER(CORREL(ETL_Rtn!$C73:$C132,ETL_Rtn!S73:S132)),CORREL(ETL_Rtn!$C73:$C132,ETL_Rtn!S73:S132),"")</f>
        <v>0.93868087502048392</v>
      </c>
      <c r="Z122" s="84">
        <f ca="1">IF(ISNUMBER(CORREL(ETL_Rtn!$C73:$C132,ETL_Rtn!T73:T132)),CORREL(ETL_Rtn!$C73:$C132,ETL_Rtn!T73:T132),"")</f>
        <v>0.3258002479040048</v>
      </c>
      <c r="AA122" s="84">
        <f ca="1">IF(ISNUMBER(CORREL(ETL_Rtn!$C73:$C132,ETL_Rtn!U73:U132)),CORREL(ETL_Rtn!$C73:$C132,ETL_Rtn!U73:U132),"")</f>
        <v>-4.2530605581522822E-2</v>
      </c>
      <c r="AB122" s="84">
        <f ca="1">IF(ISNUMBER(CORREL(ETL_Rtn!$C73:$C132,ETL_Rtn!V73:V132)),CORREL(ETL_Rtn!$C73:$C132,ETL_Rtn!V73:V132),"")</f>
        <v>-0.37347207323115567</v>
      </c>
      <c r="AC122" s="84">
        <f ca="1">IF(ISNUMBER(CORREL(ETL_Rtn!$C73:$C132,ETL_Rtn!W73:W132)),CORREL(ETL_Rtn!$C73:$C132,ETL_Rtn!W73:W132),"")</f>
        <v>0.2795620258617087</v>
      </c>
      <c r="AD122" s="84">
        <f ca="1">IF(ISNUMBER(CORREL(ETL_Rtn!$C73:$C132,ETL_Rtn!X73:X132)),CORREL(ETL_Rtn!$C73:$C132,ETL_Rtn!X73:X132),"")</f>
        <v>0.16889353356270018</v>
      </c>
      <c r="AE122" s="84">
        <f ca="1">IF(ISNUMBER(CORREL(ETL_Rtn!$C73:$C132,ETL_Rtn!Y73:Y132)),CORREL(ETL_Rtn!$C73:$C132,ETL_Rtn!Y73:Y132),"")</f>
        <v>3.9235998120699195E-2</v>
      </c>
      <c r="AF122" s="84">
        <f ca="1">IF(ISNUMBER(CORREL(ETL_Rtn!$C73:$C132,ETL_Rtn!Z73:Z132)),CORREL(ETL_Rtn!$C73:$C132,ETL_Rtn!Z73:Z132),"")</f>
        <v>-0.22081974075790975</v>
      </c>
      <c r="AG122" s="84">
        <f ca="1">IF(ISNUMBER(CORREL(ETL_Rtn!$C73:$C132,ETL_Rtn!AA73:AA132)),CORREL(ETL_Rtn!$C73:$C132,ETL_Rtn!AA73:AA132),"")</f>
        <v>-8.216912926881921E-2</v>
      </c>
      <c r="AH122" s="84">
        <f ca="1">IF(ISNUMBER(CORREL(ETL_Rtn!$C73:$C132,ETL_Rtn!AB73:AB132)),CORREL(ETL_Rtn!$C73:$C132,ETL_Rtn!AB73:AB132),"")</f>
        <v>0.19396082389134636</v>
      </c>
      <c r="AI122" s="84">
        <f ca="1">IF(ISNUMBER(CORREL(ETL_Rtn!$C73:$C132,ETL_Rtn!AC73:AC132)),CORREL(ETL_Rtn!$C73:$C132,ETL_Rtn!AC73:AC132),"")</f>
        <v>9.5921926840107974E-2</v>
      </c>
      <c r="AJ122" s="84">
        <f ca="1">IF(ISNUMBER(CORREL(ETL_Rtn!$C73:$C132,ETL_Rtn!AD73:AD132)),CORREL(ETL_Rtn!$C73:$C132,ETL_Rtn!AD73:AD132),"")</f>
        <v>-0.32190917903008492</v>
      </c>
      <c r="AK122" s="84">
        <f ca="1">IF(ISNUMBER(CORREL(ETL_Rtn!$C73:$C132,ETL_Rtn!AE73:AE132)),CORREL(ETL_Rtn!$C73:$C132,ETL_Rtn!AE73:AE132),"")</f>
        <v>-0.40225747953436758</v>
      </c>
      <c r="AL122" s="84">
        <f ca="1">IF(ISNUMBER(CORREL(ETL_Rtn!$C73:$C132,ETL_Rtn!AF73:AF132)),CORREL(ETL_Rtn!$C73:$C132,ETL_Rtn!AF73:AF132),"")</f>
        <v>9.0940155950684512E-2</v>
      </c>
      <c r="AM122" s="84">
        <f ca="1">IF(ISNUMBER(CORREL(ETL_Rtn!$C73:$C132,ETL_Rtn!AG73:AG132)),CORREL(ETL_Rtn!$C73:$C132,ETL_Rtn!AG73:AG132),"")</f>
        <v>0.18411030885293403</v>
      </c>
      <c r="AN122" s="84">
        <f ca="1">IF(ISNUMBER(CORREL(ETL_Rtn!$C73:$C132,ETL_Rtn!AH73:AH132)),CORREL(ETL_Rtn!$C73:$C132,ETL_Rtn!AH73:AH132),"")</f>
        <v>0.17452030067999613</v>
      </c>
      <c r="AO122" s="84">
        <f ca="1">IF(ISNUMBER(CORREL(ETL_Rtn!$C73:$C132,ETL_Rtn!AI73:AI132)),CORREL(ETL_Rtn!$C73:$C132,ETL_Rtn!AI73:AI132),"")</f>
        <v>0.11713144987050474</v>
      </c>
      <c r="AP122" s="84">
        <f ca="1">IF(ISNUMBER(CORREL(ETL_Rtn!$C73:$C132,ETL_Rtn!AJ73:AJ132)),CORREL(ETL_Rtn!$C73:$C132,ETL_Rtn!AJ73:AJ132),"")</f>
        <v>0.17586649894787895</v>
      </c>
      <c r="AQ122" s="84">
        <f ca="1">IF(ISNUMBER(CORREL(ETL_Rtn!$C73:$C132,ETL_Rtn!AK73:AK132)),CORREL(ETL_Rtn!$C73:$C132,ETL_Rtn!AK73:AK132),"")</f>
        <v>0.17709994464906223</v>
      </c>
      <c r="AR122" s="84">
        <f ca="1">IF(ISNUMBER(CORREL(ETL_Rtn!$C73:$C132,ETL_Rtn!AL73:AL132)),CORREL(ETL_Rtn!$C73:$C132,ETL_Rtn!AL73:AL132),"")</f>
        <v>-0.27703641684641411</v>
      </c>
      <c r="AS122" s="84">
        <f ca="1">IF(ISNUMBER(CORREL(ETL_Rtn!$C73:$C132,ETL_Rtn!AM73:AM132)),CORREL(ETL_Rtn!$C73:$C132,ETL_Rtn!AM73:AM132),"")</f>
        <v>0.30861656382973862</v>
      </c>
      <c r="AU122" s="84">
        <f ca="1">VLOOKUP($E122,ETL_Price!$B$5:$BA$187,Main!AU$51,0)</f>
        <v>90.15</v>
      </c>
      <c r="AV122" s="84">
        <f ca="1">VLOOKUP($E122,ETL_Price!$B$5:$BA$187,Main!AV$51,0)</f>
        <v>234.8407</v>
      </c>
      <c r="AW122" s="84">
        <f ca="1">VLOOKUP($E122,ETL_Price!$B$5:$BA$187,Main!AW$51,0)</f>
        <v>223.27590000000001</v>
      </c>
      <c r="AX122" s="84">
        <f ca="1">VLOOKUP($E122,ETL_Price!$B$5:$BA$187,Main!AX$51,0)</f>
        <v>229.97219999999999</v>
      </c>
      <c r="AY122" s="84">
        <f ca="1">VLOOKUP($E122,ETL_Price!$B$5:$BA$187,Main!AY$51,0)</f>
        <v>123.57810000000001</v>
      </c>
      <c r="AZ122" s="84">
        <f ca="1">VLOOKUP($E122,ETL_Price!$B$5:$BA$187,Main!AZ$51,0)</f>
        <v>215.29</v>
      </c>
      <c r="BA122" s="84">
        <f ca="1">VLOOKUP($E122,ETL_Price!$B$5:$BA$187,Main!BA$51,0)</f>
        <v>248.88</v>
      </c>
      <c r="BB122" s="84">
        <f ca="1">VLOOKUP($E122,ETL_Price!$B$5:$BA$187,Main!BB$51,0)</f>
        <v>204.62</v>
      </c>
      <c r="BC122" s="84">
        <f ca="1">VLOOKUP($E122,ETL_Price!$B$5:$BA$187,Main!BC$51,0)</f>
        <v>253.61</v>
      </c>
      <c r="BD122" s="84">
        <f ca="1">VLOOKUP($E122,ETL_Price!$B$5:$BA$187,Main!BD$51,0)</f>
        <v>66.33</v>
      </c>
      <c r="BE122" s="84">
        <f ca="1">VLOOKUP($E122,ETL_Price!$B$5:$BA$187,Main!BE$51,0)</f>
        <v>272.08999999999997</v>
      </c>
      <c r="BF122" s="84">
        <f ca="1">VLOOKUP($E122,ETL_Price!$B$5:$BA$187,Main!BF$51,0)</f>
        <v>127.4</v>
      </c>
      <c r="BG122" s="84">
        <f ca="1">VLOOKUP($E122,ETL_Price!$B$5:$BA$187,Main!BG$51,0)</f>
        <v>1406.89</v>
      </c>
      <c r="BH122" s="84">
        <f ca="1">VLOOKUP($E122,ETL_Price!$B$5:$BA$187,Main!BH$51,0)</f>
        <v>1709.31</v>
      </c>
      <c r="BI122" s="84">
        <f ca="1">VLOOKUP($E122,ETL_Price!$B$5:$BA$187,Main!BI$51,0)</f>
        <v>1619.99</v>
      </c>
      <c r="BJ122" s="84">
        <f ca="1">VLOOKUP($E122,ETL_Price!$B$5:$BA$187,Main!BJ$51,0)</f>
        <v>1042.92</v>
      </c>
      <c r="BK122" s="84">
        <f ca="1">VLOOKUP($E122,ETL_Price!$B$5:$BA$187,Main!BK$51,0)</f>
        <v>2401.65</v>
      </c>
      <c r="BL122" s="84">
        <f ca="1">VLOOKUP($E122,ETL_Price!$B$5:$BA$187,Main!BL$51,0)</f>
        <v>930.74</v>
      </c>
      <c r="BM122" s="84">
        <f ca="1">VLOOKUP($E122,ETL_Price!$B$5:$BA$187,Main!BM$51,0)</f>
        <v>719.25</v>
      </c>
      <c r="BN122" s="84">
        <f ca="1">VLOOKUP($E122,ETL_Price!$B$5:$BA$187,Main!BN$51,0)</f>
        <v>889.59</v>
      </c>
      <c r="BO122" s="84">
        <f ca="1">VLOOKUP($E122,ETL_Price!$B$5:$BA$187,Main!BO$51,0)</f>
        <v>959.38</v>
      </c>
      <c r="BP122" s="84">
        <f ca="1">VLOOKUP($E122,ETL_Price!$B$5:$BA$187,Main!BP$51,0)</f>
        <v>975.24</v>
      </c>
      <c r="BQ122" s="84">
        <f ca="1">VLOOKUP($E122,ETL_Price!$B$5:$BA$187,Main!BQ$51,0)</f>
        <v>1109.4100000000001</v>
      </c>
      <c r="BR122" s="84">
        <f ca="1">VLOOKUP($E122,ETL_Price!$B$5:$BA$187,Main!BR$51,0)</f>
        <v>1091.26</v>
      </c>
      <c r="BS122" s="84">
        <f ca="1">VLOOKUP($E122,ETL_Price!$B$5:$BA$187,Main!BS$51,0)</f>
        <v>928.95</v>
      </c>
      <c r="BT122" s="84">
        <f ca="1">VLOOKUP($E122,ETL_Price!$B$5:$BA$187,Main!BT$51,0)</f>
        <v>14.77</v>
      </c>
      <c r="BU122" s="84">
        <f ca="1">VLOOKUP($E122,ETL_Price!$B$5:$BA$187,Main!BU$51,0)</f>
        <v>19.13</v>
      </c>
      <c r="BV122" s="84">
        <f ca="1">VLOOKUP($E122,ETL_Price!$B$5:$BA$187,Main!BV$51,0)</f>
        <v>1314.7</v>
      </c>
      <c r="BW122" s="84">
        <f ca="1">VLOOKUP($E122,ETL_Price!$B$5:$BA$187,Main!BW$51,0)</f>
        <v>16.434000000000001</v>
      </c>
      <c r="BX122" s="84">
        <f ca="1">VLOOKUP($E122,ETL_Price!$B$5:$BA$187,Main!BX$51,0)</f>
        <v>69.72</v>
      </c>
      <c r="BY122" s="84">
        <f ca="1">VLOOKUP($E122,ETL_Price!$B$5:$BA$187,Main!BY$51,0)</f>
        <v>2.9497</v>
      </c>
      <c r="BZ122" s="84">
        <f ca="1">VLOOKUP($E122,ETL_Price!$B$5:$BA$187,Main!BZ$51,0)</f>
        <v>2.1072000000000002</v>
      </c>
      <c r="CA122" s="84">
        <f ca="1">VLOOKUP($E122,ETL_Price!$B$5:$BA$187,Main!CA$51,0)</f>
        <v>2.1623999999999999</v>
      </c>
      <c r="CB122" s="84">
        <f ca="1">VLOOKUP($E122,ETL_Price!$B$5:$BA$187,Main!CB$51,0)</f>
        <v>6.3563999999999998</v>
      </c>
      <c r="CC122" s="84">
        <f ca="1">VLOOKUP($E122,ETL_Price!$B$5:$BA$187,Main!CC$51,0)</f>
        <v>110.42</v>
      </c>
    </row>
    <row r="123" spans="3:81">
      <c r="C123" s="84">
        <f>MATCH(E123,Cayman!$B$5:$B$187,0)-1</f>
        <v>98</v>
      </c>
      <c r="E123" s="115">
        <f>IF(ISNUMBER(Equities!$C75),Equities!B75,"")</f>
        <v>43223</v>
      </c>
      <c r="F123" s="128">
        <f ca="1">IF(ISNUMBER(OFFSET(INDIRECT($F$50),Main!$C123,1)),OFFSET(INDIRECT($F$50),Main!$C123,1)/100,"")</f>
        <v>0.18514900000000001</v>
      </c>
      <c r="G123" s="128">
        <f ca="1">IF(ISNUMBER(VLOOKUP(E123,Cayman!$G$6:$H$136,2,0)),VLOOKUP(E123,Cayman!$G$6:$H$136,2,0)/100,"")</f>
        <v>0.1721</v>
      </c>
      <c r="H123" s="116" t="str">
        <f>IF(ISNUMBER(VLOOKUP($E123,ETL_Price!$B$5:$CU$187,H$50,0)),VLOOKUP($E123,ETL_Price!$B$5:$CU$187,H$50,0)/100,"")</f>
        <v/>
      </c>
      <c r="I123" s="116" t="str">
        <f>IF(ISNUMBER(VLOOKUP($E123,ETL_Price!$B$5:$CU$187,I$50,0)),VLOOKUP($E123,ETL_Price!$B$5:$CU$187,I$50,0)/100,"")</f>
        <v/>
      </c>
      <c r="K123" s="84">
        <f ca="1">IF(ISNUMBER(CORREL(ETL_Rtn!$C74:$C133,ETL_Rtn!E74:E133)),CORREL(ETL_Rtn!$C74:$C133,ETL_Rtn!E74:E133),"")</f>
        <v>0.9524444534655585</v>
      </c>
      <c r="L123" s="84">
        <f ca="1">IF(ISNUMBER(CORREL(ETL_Rtn!$C74:$C133,ETL_Rtn!F74:F133)),CORREL(ETL_Rtn!$C74:$C133,ETL_Rtn!F74:F133),"")</f>
        <v>0.44953633754487404</v>
      </c>
      <c r="M123" s="84">
        <f ca="1">IF(ISNUMBER(CORREL(ETL_Rtn!$C74:$C133,ETL_Rtn!G74:G133)),CORREL(ETL_Rtn!$C74:$C133,ETL_Rtn!G74:G133),"")</f>
        <v>0.31616725818035285</v>
      </c>
      <c r="N123" s="84">
        <f ca="1">IF(ISNUMBER(CORREL(ETL_Rtn!$C74:$C133,ETL_Rtn!H74:H133)),CORREL(ETL_Rtn!$C74:$C133,ETL_Rtn!H74:H133),"")</f>
        <v>0.3425885023843156</v>
      </c>
      <c r="O123" s="84">
        <f ca="1">IF(ISNUMBER(CORREL(ETL_Rtn!$C74:$C133,ETL_Rtn!I74:I133)),CORREL(ETL_Rtn!$C74:$C133,ETL_Rtn!I74:I133),"")</f>
        <v>0.62230003921274391</v>
      </c>
      <c r="P123" s="84">
        <f ca="1">IF(ISNUMBER(CORREL(ETL_Rtn!$C74:$C133,ETL_Rtn!J74:J133)),CORREL(ETL_Rtn!$C74:$C133,ETL_Rtn!J74:J133),"")</f>
        <v>0.11819629316666207</v>
      </c>
      <c r="Q123" s="84">
        <f ca="1">IF(ISNUMBER(CORREL(ETL_Rtn!$C74:$C133,ETL_Rtn!K74:K133)),CORREL(ETL_Rtn!$C74:$C133,ETL_Rtn!K74:K133),"")</f>
        <v>0.51901306621356391</v>
      </c>
      <c r="R123" s="84">
        <f ca="1">IF(ISNUMBER(CORREL(ETL_Rtn!$C74:$C133,ETL_Rtn!L74:L133)),CORREL(ETL_Rtn!$C74:$C133,ETL_Rtn!L74:L133),"")</f>
        <v>0.26934602561625393</v>
      </c>
      <c r="S123" s="84">
        <f ca="1">IF(ISNUMBER(CORREL(ETL_Rtn!$C74:$C133,ETL_Rtn!M74:M133)),CORREL(ETL_Rtn!$C74:$C133,ETL_Rtn!M74:M133),"")</f>
        <v>0.48597637998311299</v>
      </c>
      <c r="T123" s="84">
        <f ca="1">IF(ISNUMBER(CORREL(ETL_Rtn!$C74:$C133,ETL_Rtn!N74:N133)),CORREL(ETL_Rtn!$C74:$C133,ETL_Rtn!N74:N133),"")</f>
        <v>0.22570298500123184</v>
      </c>
      <c r="U123" s="84">
        <f ca="1">IF(ISNUMBER(CORREL(ETL_Rtn!$C74:$C133,ETL_Rtn!O74:O133)),CORREL(ETL_Rtn!$C74:$C133,ETL_Rtn!O74:O133),"")</f>
        <v>0.49974228935887377</v>
      </c>
      <c r="V123" s="84">
        <f ca="1">IF(ISNUMBER(CORREL(ETL_Rtn!$C74:$C133,ETL_Rtn!P74:P133)),CORREL(ETL_Rtn!$C74:$C133,ETL_Rtn!P74:P133),"")</f>
        <v>6.632029200341126E-2</v>
      </c>
      <c r="W123" s="84">
        <f ca="1">IF(ISNUMBER(CORREL(ETL_Rtn!$C74:$C133,ETL_Rtn!Q74:Q133)),CORREL(ETL_Rtn!$C74:$C133,ETL_Rtn!Q74:Q133),"")</f>
        <v>0.88562150529441985</v>
      </c>
      <c r="X123" s="84">
        <f ca="1">IF(ISNUMBER(CORREL(ETL_Rtn!$C74:$C133,ETL_Rtn!R74:R133)),CORREL(ETL_Rtn!$C74:$C133,ETL_Rtn!R74:R133),"")</f>
        <v>0.9376624515625307</v>
      </c>
      <c r="Y123" s="84">
        <f ca="1">IF(ISNUMBER(CORREL(ETL_Rtn!$C74:$C133,ETL_Rtn!S74:S133)),CORREL(ETL_Rtn!$C74:$C133,ETL_Rtn!S74:S133),"")</f>
        <v>0.93867859397399556</v>
      </c>
      <c r="Z123" s="84">
        <f ca="1">IF(ISNUMBER(CORREL(ETL_Rtn!$C74:$C133,ETL_Rtn!T74:T133)),CORREL(ETL_Rtn!$C74:$C133,ETL_Rtn!T74:T133),"")</f>
        <v>0.33083826133103866</v>
      </c>
      <c r="AA123" s="84">
        <f ca="1">IF(ISNUMBER(CORREL(ETL_Rtn!$C74:$C133,ETL_Rtn!U74:U133)),CORREL(ETL_Rtn!$C74:$C133,ETL_Rtn!U74:U133),"")</f>
        <v>-4.3144135238365938E-2</v>
      </c>
      <c r="AB123" s="84">
        <f ca="1">IF(ISNUMBER(CORREL(ETL_Rtn!$C74:$C133,ETL_Rtn!V74:V133)),CORREL(ETL_Rtn!$C74:$C133,ETL_Rtn!V74:V133),"")</f>
        <v>-0.37397840223261303</v>
      </c>
      <c r="AC123" s="84">
        <f ca="1">IF(ISNUMBER(CORREL(ETL_Rtn!$C74:$C133,ETL_Rtn!W74:W133)),CORREL(ETL_Rtn!$C74:$C133,ETL_Rtn!W74:W133),"")</f>
        <v>0.28072131278797791</v>
      </c>
      <c r="AD123" s="84">
        <f ca="1">IF(ISNUMBER(CORREL(ETL_Rtn!$C74:$C133,ETL_Rtn!X74:X133)),CORREL(ETL_Rtn!$C74:$C133,ETL_Rtn!X74:X133),"")</f>
        <v>0.17208819348637716</v>
      </c>
      <c r="AE123" s="84">
        <f ca="1">IF(ISNUMBER(CORREL(ETL_Rtn!$C74:$C133,ETL_Rtn!Y74:Y133)),CORREL(ETL_Rtn!$C74:$C133,ETL_Rtn!Y74:Y133),"")</f>
        <v>4.0863103148109467E-2</v>
      </c>
      <c r="AF123" s="84">
        <f ca="1">IF(ISNUMBER(CORREL(ETL_Rtn!$C74:$C133,ETL_Rtn!Z74:Z133)),CORREL(ETL_Rtn!$C74:$C133,ETL_Rtn!Z74:Z133),"")</f>
        <v>-0.22178512682035656</v>
      </c>
      <c r="AG123" s="84">
        <f ca="1">IF(ISNUMBER(CORREL(ETL_Rtn!$C74:$C133,ETL_Rtn!AA74:AA133)),CORREL(ETL_Rtn!$C74:$C133,ETL_Rtn!AA74:AA133),"")</f>
        <v>-8.1937518040308868E-2</v>
      </c>
      <c r="AH123" s="84">
        <f ca="1">IF(ISNUMBER(CORREL(ETL_Rtn!$C74:$C133,ETL_Rtn!AB74:AB133)),CORREL(ETL_Rtn!$C74:$C133,ETL_Rtn!AB74:AB133),"")</f>
        <v>0.19666863722757091</v>
      </c>
      <c r="AI123" s="84">
        <f ca="1">IF(ISNUMBER(CORREL(ETL_Rtn!$C74:$C133,ETL_Rtn!AC74:AC133)),CORREL(ETL_Rtn!$C74:$C133,ETL_Rtn!AC74:AC133),"")</f>
        <v>9.5754696116180052E-2</v>
      </c>
      <c r="AJ123" s="84">
        <f ca="1">IF(ISNUMBER(CORREL(ETL_Rtn!$C74:$C133,ETL_Rtn!AD74:AD133)),CORREL(ETL_Rtn!$C74:$C133,ETL_Rtn!AD74:AD133),"")</f>
        <v>-0.32400264843117749</v>
      </c>
      <c r="AK123" s="84">
        <f ca="1">IF(ISNUMBER(CORREL(ETL_Rtn!$C74:$C133,ETL_Rtn!AE74:AE133)),CORREL(ETL_Rtn!$C74:$C133,ETL_Rtn!AE74:AE133),"")</f>
        <v>-0.40308441867166583</v>
      </c>
      <c r="AL123" s="84">
        <f ca="1">IF(ISNUMBER(CORREL(ETL_Rtn!$C74:$C133,ETL_Rtn!AF74:AF133)),CORREL(ETL_Rtn!$C74:$C133,ETL_Rtn!AF74:AF133),"")</f>
        <v>9.1185893884650177E-2</v>
      </c>
      <c r="AM123" s="84">
        <f ca="1">IF(ISNUMBER(CORREL(ETL_Rtn!$C74:$C133,ETL_Rtn!AG74:AG133)),CORREL(ETL_Rtn!$C74:$C133,ETL_Rtn!AG74:AG133),"")</f>
        <v>0.18467058067367087</v>
      </c>
      <c r="AN123" s="84">
        <f ca="1">IF(ISNUMBER(CORREL(ETL_Rtn!$C74:$C133,ETL_Rtn!AH74:AH133)),CORREL(ETL_Rtn!$C74:$C133,ETL_Rtn!AH74:AH133),"")</f>
        <v>0.17754338626945551</v>
      </c>
      <c r="AO123" s="84">
        <f ca="1">IF(ISNUMBER(CORREL(ETL_Rtn!$C74:$C133,ETL_Rtn!AI74:AI133)),CORREL(ETL_Rtn!$C74:$C133,ETL_Rtn!AI74:AI133),"")</f>
        <v>0.11720444583911205</v>
      </c>
      <c r="AP123" s="84">
        <f ca="1">IF(ISNUMBER(CORREL(ETL_Rtn!$C74:$C133,ETL_Rtn!AJ74:AJ133)),CORREL(ETL_Rtn!$C74:$C133,ETL_Rtn!AJ74:AJ133),"")</f>
        <v>0.17629085640050907</v>
      </c>
      <c r="AQ123" s="84">
        <f ca="1">IF(ISNUMBER(CORREL(ETL_Rtn!$C74:$C133,ETL_Rtn!AK74:AK133)),CORREL(ETL_Rtn!$C74:$C133,ETL_Rtn!AK74:AK133),"")</f>
        <v>0.17691290497338644</v>
      </c>
      <c r="AR123" s="84">
        <f ca="1">IF(ISNUMBER(CORREL(ETL_Rtn!$C74:$C133,ETL_Rtn!AL74:AL133)),CORREL(ETL_Rtn!$C74:$C133,ETL_Rtn!AL74:AL133),"")</f>
        <v>-0.27724019862507582</v>
      </c>
      <c r="AS123" s="84">
        <f ca="1">IF(ISNUMBER(CORREL(ETL_Rtn!$C74:$C133,ETL_Rtn!AM74:AM133)),CORREL(ETL_Rtn!$C74:$C133,ETL_Rtn!AM74:AM133),"")</f>
        <v>0.30863379342977854</v>
      </c>
      <c r="AU123" s="84">
        <f ca="1">VLOOKUP($E123,ETL_Price!$B$5:$BA$187,Main!AU$51,0)</f>
        <v>90.18</v>
      </c>
      <c r="AV123" s="84">
        <f ca="1">VLOOKUP($E123,ETL_Price!$B$5:$BA$187,Main!AV$51,0)</f>
        <v>230.84639999999999</v>
      </c>
      <c r="AW123" s="84">
        <f ca="1">VLOOKUP($E123,ETL_Price!$B$5:$BA$187,Main!AW$51,0)</f>
        <v>221.82579999999999</v>
      </c>
      <c r="AX123" s="84">
        <f ca="1">VLOOKUP($E123,ETL_Price!$B$5:$BA$187,Main!AX$51,0)</f>
        <v>228.14769999999999</v>
      </c>
      <c r="AY123" s="84">
        <f ca="1">VLOOKUP($E123,ETL_Price!$B$5:$BA$187,Main!AY$51,0)</f>
        <v>122.9165</v>
      </c>
      <c r="AZ123" s="84">
        <f ca="1">VLOOKUP($E123,ETL_Price!$B$5:$BA$187,Main!AZ$51,0)</f>
        <v>213.5299</v>
      </c>
      <c r="BA123" s="84">
        <f ca="1">VLOOKUP($E123,ETL_Price!$B$5:$BA$187,Main!BA$51,0)</f>
        <v>246.78</v>
      </c>
      <c r="BB123" s="84">
        <f ca="1">VLOOKUP($E123,ETL_Price!$B$5:$BA$187,Main!BB$51,0)</f>
        <v>203.7</v>
      </c>
      <c r="BC123" s="84">
        <f ca="1">VLOOKUP($E123,ETL_Price!$B$5:$BA$187,Main!BC$51,0)</f>
        <v>251.73</v>
      </c>
      <c r="BD123" s="84">
        <f ca="1">VLOOKUP($E123,ETL_Price!$B$5:$BA$187,Main!BD$51,0)</f>
        <v>66.06</v>
      </c>
      <c r="BE123" s="84">
        <f ca="1">VLOOKUP($E123,ETL_Price!$B$5:$BA$187,Main!BE$51,0)</f>
        <v>269.88</v>
      </c>
      <c r="BF123" s="84">
        <f ca="1">VLOOKUP($E123,ETL_Price!$B$5:$BA$187,Main!BF$51,0)</f>
        <v>126.91</v>
      </c>
      <c r="BG123" s="84">
        <f ca="1">VLOOKUP($E123,ETL_Price!$B$5:$BA$187,Main!BG$51,0)</f>
        <v>1411.24</v>
      </c>
      <c r="BH123" s="84">
        <f ca="1">VLOOKUP($E123,ETL_Price!$B$5:$BA$187,Main!BH$51,0)</f>
        <v>1707.76</v>
      </c>
      <c r="BI123" s="84">
        <f ca="1">VLOOKUP($E123,ETL_Price!$B$5:$BA$187,Main!BI$51,0)</f>
        <v>1620.8</v>
      </c>
      <c r="BJ123" s="84">
        <f ca="1">VLOOKUP($E123,ETL_Price!$B$5:$BA$187,Main!BJ$51,0)</f>
        <v>1045.79</v>
      </c>
      <c r="BK123" s="84">
        <f ca="1">VLOOKUP($E123,ETL_Price!$B$5:$BA$187,Main!BK$51,0)</f>
        <v>2404.04</v>
      </c>
      <c r="BL123" s="84">
        <f ca="1">VLOOKUP($E123,ETL_Price!$B$5:$BA$187,Main!BL$51,0)</f>
        <v>931.04</v>
      </c>
      <c r="BM123" s="84">
        <f ca="1">VLOOKUP($E123,ETL_Price!$B$5:$BA$187,Main!BM$51,0)</f>
        <v>718.93</v>
      </c>
      <c r="BN123" s="84">
        <f ca="1">VLOOKUP($E123,ETL_Price!$B$5:$BA$187,Main!BN$51,0)</f>
        <v>888.09</v>
      </c>
      <c r="BO123" s="84">
        <f ca="1">VLOOKUP($E123,ETL_Price!$B$5:$BA$187,Main!BO$51,0)</f>
        <v>958.25</v>
      </c>
      <c r="BP123" s="84">
        <f ca="1">VLOOKUP($E123,ETL_Price!$B$5:$BA$187,Main!BP$51,0)</f>
        <v>974.52</v>
      </c>
      <c r="BQ123" s="84">
        <f ca="1">VLOOKUP($E123,ETL_Price!$B$5:$BA$187,Main!BQ$51,0)</f>
        <v>1109.17</v>
      </c>
      <c r="BR123" s="84">
        <f ca="1">VLOOKUP($E123,ETL_Price!$B$5:$BA$187,Main!BR$51,0)</f>
        <v>1090.04</v>
      </c>
      <c r="BS123" s="84">
        <f ca="1">VLOOKUP($E123,ETL_Price!$B$5:$BA$187,Main!BS$51,0)</f>
        <v>929.21</v>
      </c>
      <c r="BT123" s="84">
        <f ca="1">VLOOKUP($E123,ETL_Price!$B$5:$BA$187,Main!BT$51,0)</f>
        <v>15.9</v>
      </c>
      <c r="BU123" s="84">
        <f ca="1">VLOOKUP($E123,ETL_Price!$B$5:$BA$187,Main!BU$51,0)</f>
        <v>19.77</v>
      </c>
      <c r="BV123" s="84">
        <f ca="1">VLOOKUP($E123,ETL_Price!$B$5:$BA$187,Main!BV$51,0)</f>
        <v>1312.7</v>
      </c>
      <c r="BW123" s="84">
        <f ca="1">VLOOKUP($E123,ETL_Price!$B$5:$BA$187,Main!BW$51,0)</f>
        <v>16.361999999999998</v>
      </c>
      <c r="BX123" s="84">
        <f ca="1">VLOOKUP($E123,ETL_Price!$B$5:$BA$187,Main!BX$51,0)</f>
        <v>68.430000000000007</v>
      </c>
      <c r="BY123" s="84">
        <f ca="1">VLOOKUP($E123,ETL_Price!$B$5:$BA$187,Main!BY$51,0)</f>
        <v>2.9458000000000002</v>
      </c>
      <c r="BZ123" s="84">
        <f ca="1">VLOOKUP($E123,ETL_Price!$B$5:$BA$187,Main!BZ$51,0)</f>
        <v>2.0991</v>
      </c>
      <c r="CA123" s="84">
        <f ca="1">VLOOKUP($E123,ETL_Price!$B$5:$BA$187,Main!CA$51,0)</f>
        <v>2.1656</v>
      </c>
      <c r="CB123" s="84">
        <f ca="1">VLOOKUP($E123,ETL_Price!$B$5:$BA$187,Main!CB$51,0)</f>
        <v>6.3441999999999998</v>
      </c>
      <c r="CC123" s="84">
        <f ca="1">VLOOKUP($E123,ETL_Price!$B$5:$BA$187,Main!CC$51,0)</f>
        <v>110.54</v>
      </c>
    </row>
    <row r="124" spans="3:81">
      <c r="C124" s="84">
        <f>MATCH(E124,Cayman!$B$5:$B$187,0)-1</f>
        <v>99</v>
      </c>
      <c r="E124" s="115">
        <f>IF(ISNUMBER(Equities!$C76),Equities!B76,"")</f>
        <v>43222</v>
      </c>
      <c r="F124" s="128">
        <f ca="1">IF(ISNUMBER(OFFSET(INDIRECT($F$50),Main!$C124,1)),OFFSET(INDIRECT($F$50),Main!$C124,1)/100,"")</f>
        <v>0.18514900000000001</v>
      </c>
      <c r="G124" s="128">
        <f ca="1">IF(ISNUMBER(VLOOKUP(E124,Cayman!$G$6:$H$136,2,0)),VLOOKUP(E124,Cayman!$G$6:$H$136,2,0)/100,"")</f>
        <v>0.17190000000000003</v>
      </c>
      <c r="H124" s="116" t="str">
        <f>IF(ISNUMBER(VLOOKUP($E124,ETL_Price!$B$5:$CU$187,H$50,0)),VLOOKUP($E124,ETL_Price!$B$5:$CU$187,H$50,0)/100,"")</f>
        <v/>
      </c>
      <c r="I124" s="116" t="str">
        <f>IF(ISNUMBER(VLOOKUP($E124,ETL_Price!$B$5:$CU$187,I$50,0)),VLOOKUP($E124,ETL_Price!$B$5:$CU$187,I$50,0)/100,"")</f>
        <v/>
      </c>
      <c r="K124" s="84">
        <f ca="1">IF(ISNUMBER(CORREL(ETL_Rtn!$C75:$C134,ETL_Rtn!E75:E134)),CORREL(ETL_Rtn!$C75:$C134,ETL_Rtn!E75:E134),"")</f>
        <v>0.9525095018553047</v>
      </c>
      <c r="L124" s="84">
        <f ca="1">IF(ISNUMBER(CORREL(ETL_Rtn!$C75:$C134,ETL_Rtn!F75:F134)),CORREL(ETL_Rtn!$C75:$C134,ETL_Rtn!F75:F134),"")</f>
        <v>0.45237483809470036</v>
      </c>
      <c r="M124" s="84">
        <f ca="1">IF(ISNUMBER(CORREL(ETL_Rtn!$C75:$C134,ETL_Rtn!G75:G134)),CORREL(ETL_Rtn!$C75:$C134,ETL_Rtn!G75:G134),"")</f>
        <v>0.31072657170997986</v>
      </c>
      <c r="N124" s="84">
        <f ca="1">IF(ISNUMBER(CORREL(ETL_Rtn!$C75:$C134,ETL_Rtn!H75:H134)),CORREL(ETL_Rtn!$C75:$C134,ETL_Rtn!H75:H134),"")</f>
        <v>0.33941844818592198</v>
      </c>
      <c r="O124" s="84">
        <f ca="1">IF(ISNUMBER(CORREL(ETL_Rtn!$C75:$C134,ETL_Rtn!I75:I134)),CORREL(ETL_Rtn!$C75:$C134,ETL_Rtn!I75:I134),"")</f>
        <v>0.61941548554658366</v>
      </c>
      <c r="P124" s="84">
        <f ca="1">IF(ISNUMBER(CORREL(ETL_Rtn!$C75:$C134,ETL_Rtn!J75:J134)),CORREL(ETL_Rtn!$C75:$C134,ETL_Rtn!J75:J134),"")</f>
        <v>0.11779664321997593</v>
      </c>
      <c r="Q124" s="84">
        <f ca="1">IF(ISNUMBER(CORREL(ETL_Rtn!$C75:$C134,ETL_Rtn!K75:K134)),CORREL(ETL_Rtn!$C75:$C134,ETL_Rtn!K75:K134),"")</f>
        <v>0.51686042327574222</v>
      </c>
      <c r="R124" s="84">
        <f ca="1">IF(ISNUMBER(CORREL(ETL_Rtn!$C75:$C134,ETL_Rtn!L75:L134)),CORREL(ETL_Rtn!$C75:$C134,ETL_Rtn!L75:L134),"")</f>
        <v>0.26667621928779423</v>
      </c>
      <c r="S124" s="84">
        <f ca="1">IF(ISNUMBER(CORREL(ETL_Rtn!$C75:$C134,ETL_Rtn!M75:M134)),CORREL(ETL_Rtn!$C75:$C134,ETL_Rtn!M75:M134),"")</f>
        <v>0.48985627277805799</v>
      </c>
      <c r="T124" s="84">
        <f ca="1">IF(ISNUMBER(CORREL(ETL_Rtn!$C75:$C134,ETL_Rtn!N75:N134)),CORREL(ETL_Rtn!$C75:$C134,ETL_Rtn!N75:N134),"")</f>
        <v>0.22082677211664262</v>
      </c>
      <c r="U124" s="84">
        <f ca="1">IF(ISNUMBER(CORREL(ETL_Rtn!$C75:$C134,ETL_Rtn!O75:O134)),CORREL(ETL_Rtn!$C75:$C134,ETL_Rtn!O75:O134),"")</f>
        <v>0.50002276745111529</v>
      </c>
      <c r="V124" s="84">
        <f ca="1">IF(ISNUMBER(CORREL(ETL_Rtn!$C75:$C134,ETL_Rtn!P75:P134)),CORREL(ETL_Rtn!$C75:$C134,ETL_Rtn!P75:P134),"")</f>
        <v>6.3746474127822139E-2</v>
      </c>
      <c r="W124" s="84">
        <f ca="1">IF(ISNUMBER(CORREL(ETL_Rtn!$C75:$C134,ETL_Rtn!Q75:Q134)),CORREL(ETL_Rtn!$C75:$C134,ETL_Rtn!Q75:Q134),"")</f>
        <v>0.88499652046206001</v>
      </c>
      <c r="X124" s="84">
        <f ca="1">IF(ISNUMBER(CORREL(ETL_Rtn!$C75:$C134,ETL_Rtn!R75:R134)),CORREL(ETL_Rtn!$C75:$C134,ETL_Rtn!R75:R134),"")</f>
        <v>0.93785914369661749</v>
      </c>
      <c r="Y124" s="84">
        <f ca="1">IF(ISNUMBER(CORREL(ETL_Rtn!$C75:$C134,ETL_Rtn!S75:S134)),CORREL(ETL_Rtn!$C75:$C134,ETL_Rtn!S75:S134),"")</f>
        <v>0.93877445161488682</v>
      </c>
      <c r="Z124" s="84">
        <f ca="1">IF(ISNUMBER(CORREL(ETL_Rtn!$C75:$C134,ETL_Rtn!T75:T134)),CORREL(ETL_Rtn!$C75:$C134,ETL_Rtn!T75:T134),"")</f>
        <v>0.34969400130484185</v>
      </c>
      <c r="AA124" s="84">
        <f ca="1">IF(ISNUMBER(CORREL(ETL_Rtn!$C75:$C134,ETL_Rtn!U75:U134)),CORREL(ETL_Rtn!$C75:$C134,ETL_Rtn!U75:U134),"")</f>
        <v>-6.6406240667707034E-2</v>
      </c>
      <c r="AB124" s="84">
        <f ca="1">IF(ISNUMBER(CORREL(ETL_Rtn!$C75:$C134,ETL_Rtn!V75:V134)),CORREL(ETL_Rtn!$C75:$C134,ETL_Rtn!V75:V134),"")</f>
        <v>-0.36761012988559333</v>
      </c>
      <c r="AC124" s="84">
        <f ca="1">IF(ISNUMBER(CORREL(ETL_Rtn!$C75:$C134,ETL_Rtn!W75:W134)),CORREL(ETL_Rtn!$C75:$C134,ETL_Rtn!W75:W134),"")</f>
        <v>0.28479620926412602</v>
      </c>
      <c r="AD124" s="84">
        <f ca="1">IF(ISNUMBER(CORREL(ETL_Rtn!$C75:$C134,ETL_Rtn!X75:X134)),CORREL(ETL_Rtn!$C75:$C134,ETL_Rtn!X75:X134),"")</f>
        <v>0.16353153360652639</v>
      </c>
      <c r="AE124" s="84">
        <f ca="1">IF(ISNUMBER(CORREL(ETL_Rtn!$C75:$C134,ETL_Rtn!Y75:Y134)),CORREL(ETL_Rtn!$C75:$C134,ETL_Rtn!Y75:Y134),"")</f>
        <v>4.4048502979845507E-2</v>
      </c>
      <c r="AF124" s="84">
        <f ca="1">IF(ISNUMBER(CORREL(ETL_Rtn!$C75:$C134,ETL_Rtn!Z75:Z134)),CORREL(ETL_Rtn!$C75:$C134,ETL_Rtn!Z75:Z134),"")</f>
        <v>-0.21974729484763883</v>
      </c>
      <c r="AG124" s="84">
        <f ca="1">IF(ISNUMBER(CORREL(ETL_Rtn!$C75:$C134,ETL_Rtn!AA75:AA134)),CORREL(ETL_Rtn!$C75:$C134,ETL_Rtn!AA75:AA134),"")</f>
        <v>-6.9884833321937706E-2</v>
      </c>
      <c r="AH124" s="84">
        <f ca="1">IF(ISNUMBER(CORREL(ETL_Rtn!$C75:$C134,ETL_Rtn!AB75:AB134)),CORREL(ETL_Rtn!$C75:$C134,ETL_Rtn!AB75:AB134),"")</f>
        <v>0.18425258075715531</v>
      </c>
      <c r="AI124" s="84">
        <f ca="1">IF(ISNUMBER(CORREL(ETL_Rtn!$C75:$C134,ETL_Rtn!AC75:AC134)),CORREL(ETL_Rtn!$C75:$C134,ETL_Rtn!AC75:AC134),"")</f>
        <v>8.3037171023628842E-2</v>
      </c>
      <c r="AJ124" s="84">
        <f ca="1">IF(ISNUMBER(CORREL(ETL_Rtn!$C75:$C134,ETL_Rtn!AD75:AD134)),CORREL(ETL_Rtn!$C75:$C134,ETL_Rtn!AD75:AD134),"")</f>
        <v>-0.32477138961741703</v>
      </c>
      <c r="AK124" s="84">
        <f ca="1">IF(ISNUMBER(CORREL(ETL_Rtn!$C75:$C134,ETL_Rtn!AE75:AE134)),CORREL(ETL_Rtn!$C75:$C134,ETL_Rtn!AE75:AE134),"")</f>
        <v>-0.40181055971503871</v>
      </c>
      <c r="AL124" s="84">
        <f ca="1">IF(ISNUMBER(CORREL(ETL_Rtn!$C75:$C134,ETL_Rtn!AF75:AF134)),CORREL(ETL_Rtn!$C75:$C134,ETL_Rtn!AF75:AF134),"")</f>
        <v>9.9092141490754335E-2</v>
      </c>
      <c r="AM124" s="84">
        <f ca="1">IF(ISNUMBER(CORREL(ETL_Rtn!$C75:$C134,ETL_Rtn!AG75:AG134)),CORREL(ETL_Rtn!$C75:$C134,ETL_Rtn!AG75:AG134),"")</f>
        <v>0.18883854404957459</v>
      </c>
      <c r="AN124" s="84">
        <f ca="1">IF(ISNUMBER(CORREL(ETL_Rtn!$C75:$C134,ETL_Rtn!AH75:AH134)),CORREL(ETL_Rtn!$C75:$C134,ETL_Rtn!AH75:AH134),"")</f>
        <v>0.18154599157541554</v>
      </c>
      <c r="AO124" s="84">
        <f ca="1">IF(ISNUMBER(CORREL(ETL_Rtn!$C75:$C134,ETL_Rtn!AI75:AI134)),CORREL(ETL_Rtn!$C75:$C134,ETL_Rtn!AI75:AI134),"")</f>
        <v>0.11140186727886822</v>
      </c>
      <c r="AP124" s="84">
        <f ca="1">IF(ISNUMBER(CORREL(ETL_Rtn!$C75:$C134,ETL_Rtn!AJ75:AJ134)),CORREL(ETL_Rtn!$C75:$C134,ETL_Rtn!AJ75:AJ134),"")</f>
        <v>0.17307794614140784</v>
      </c>
      <c r="AQ124" s="84">
        <f ca="1">IF(ISNUMBER(CORREL(ETL_Rtn!$C75:$C134,ETL_Rtn!AK75:AK134)),CORREL(ETL_Rtn!$C75:$C134,ETL_Rtn!AK75:AK134),"")</f>
        <v>0.17229618310214107</v>
      </c>
      <c r="AR124" s="84">
        <f ca="1">IF(ISNUMBER(CORREL(ETL_Rtn!$C75:$C134,ETL_Rtn!AL75:AL134)),CORREL(ETL_Rtn!$C75:$C134,ETL_Rtn!AL75:AL134),"")</f>
        <v>-0.30099312191625377</v>
      </c>
      <c r="AS124" s="84">
        <f ca="1">IF(ISNUMBER(CORREL(ETL_Rtn!$C75:$C134,ETL_Rtn!AM75:AM134)),CORREL(ETL_Rtn!$C75:$C134,ETL_Rtn!AM75:AM134),"")</f>
        <v>0.32866944584017366</v>
      </c>
      <c r="AU124" s="84">
        <f ca="1">VLOOKUP($E124,ETL_Price!$B$5:$BA$187,Main!AU$51,0)</f>
        <v>91.11</v>
      </c>
      <c r="AV124" s="84">
        <f ca="1">VLOOKUP($E124,ETL_Price!$B$5:$BA$187,Main!AV$51,0)</f>
        <v>230.2105</v>
      </c>
      <c r="AW124" s="84">
        <f ca="1">VLOOKUP($E124,ETL_Price!$B$5:$BA$187,Main!AW$51,0)</f>
        <v>223.40309999999999</v>
      </c>
      <c r="AX124" s="84">
        <f ca="1">VLOOKUP($E124,ETL_Price!$B$5:$BA$187,Main!AX$51,0)</f>
        <v>228.864</v>
      </c>
      <c r="AY124" s="84">
        <f ca="1">VLOOKUP($E124,ETL_Price!$B$5:$BA$187,Main!AY$51,0)</f>
        <v>123.8961</v>
      </c>
      <c r="AZ124" s="84">
        <f ca="1">VLOOKUP($E124,ETL_Price!$B$5:$BA$187,Main!AZ$51,0)</f>
        <v>213.822</v>
      </c>
      <c r="BA124" s="84">
        <f ca="1">VLOOKUP($E124,ETL_Price!$B$5:$BA$187,Main!BA$51,0)</f>
        <v>247.64</v>
      </c>
      <c r="BB124" s="84">
        <f ca="1">VLOOKUP($E124,ETL_Price!$B$5:$BA$187,Main!BB$51,0)</f>
        <v>204.04</v>
      </c>
      <c r="BC124" s="84">
        <f ca="1">VLOOKUP($E124,ETL_Price!$B$5:$BA$187,Main!BC$51,0)</f>
        <v>251.33</v>
      </c>
      <c r="BD124" s="84">
        <f ca="1">VLOOKUP($E124,ETL_Price!$B$5:$BA$187,Main!BD$51,0)</f>
        <v>66.36</v>
      </c>
      <c r="BE124" s="84">
        <f ca="1">VLOOKUP($E124,ETL_Price!$B$5:$BA$187,Main!BE$51,0)</f>
        <v>270.16000000000003</v>
      </c>
      <c r="BF124" s="84">
        <f ca="1">VLOOKUP($E124,ETL_Price!$B$5:$BA$187,Main!BF$51,0)</f>
        <v>126.98</v>
      </c>
      <c r="BG124" s="84">
        <f ca="1">VLOOKUP($E124,ETL_Price!$B$5:$BA$187,Main!BG$51,0)</f>
        <v>1416.42</v>
      </c>
      <c r="BH124" s="84">
        <f ca="1">VLOOKUP($E124,ETL_Price!$B$5:$BA$187,Main!BH$51,0)</f>
        <v>1712.19</v>
      </c>
      <c r="BI124" s="84">
        <f ca="1">VLOOKUP($E124,ETL_Price!$B$5:$BA$187,Main!BI$51,0)</f>
        <v>1639.31</v>
      </c>
      <c r="BJ124" s="84">
        <f ca="1">VLOOKUP($E124,ETL_Price!$B$5:$BA$187,Main!BJ$51,0)</f>
        <v>1042.97</v>
      </c>
      <c r="BK124" s="84">
        <f ca="1">VLOOKUP($E124,ETL_Price!$B$5:$BA$187,Main!BK$51,0)</f>
        <v>2412.29</v>
      </c>
      <c r="BL124" s="84">
        <f ca="1">VLOOKUP($E124,ETL_Price!$B$5:$BA$187,Main!BL$51,0)</f>
        <v>929.55</v>
      </c>
      <c r="BM124" s="84">
        <f ca="1">VLOOKUP($E124,ETL_Price!$B$5:$BA$187,Main!BM$51,0)</f>
        <v>718.81</v>
      </c>
      <c r="BN124" s="84">
        <f ca="1">VLOOKUP($E124,ETL_Price!$B$5:$BA$187,Main!BN$51,0)</f>
        <v>889.24</v>
      </c>
      <c r="BO124" s="84">
        <f ca="1">VLOOKUP($E124,ETL_Price!$B$5:$BA$187,Main!BO$51,0)</f>
        <v>957.86</v>
      </c>
      <c r="BP124" s="84">
        <f ca="1">VLOOKUP($E124,ETL_Price!$B$5:$BA$187,Main!BP$51,0)</f>
        <v>974.39</v>
      </c>
      <c r="BQ124" s="84">
        <f ca="1">VLOOKUP($E124,ETL_Price!$B$5:$BA$187,Main!BQ$51,0)</f>
        <v>1107.82</v>
      </c>
      <c r="BR124" s="84">
        <f ca="1">VLOOKUP($E124,ETL_Price!$B$5:$BA$187,Main!BR$51,0)</f>
        <v>1092.24</v>
      </c>
      <c r="BS124" s="84">
        <f ca="1">VLOOKUP($E124,ETL_Price!$B$5:$BA$187,Main!BS$51,0)</f>
        <v>930.51</v>
      </c>
      <c r="BT124" s="84">
        <f ca="1">VLOOKUP($E124,ETL_Price!$B$5:$BA$187,Main!BT$51,0)</f>
        <v>15.97</v>
      </c>
      <c r="BU124" s="84">
        <f ca="1">VLOOKUP($E124,ETL_Price!$B$5:$BA$187,Main!BU$51,0)</f>
        <v>19.48</v>
      </c>
      <c r="BV124" s="84">
        <f ca="1">VLOOKUP($E124,ETL_Price!$B$5:$BA$187,Main!BV$51,0)</f>
        <v>1305.5999999999999</v>
      </c>
      <c r="BW124" s="84">
        <f ca="1">VLOOKUP($E124,ETL_Price!$B$5:$BA$187,Main!BW$51,0)</f>
        <v>16.291</v>
      </c>
      <c r="BX124" s="84">
        <f ca="1">VLOOKUP($E124,ETL_Price!$B$5:$BA$187,Main!BX$51,0)</f>
        <v>67.930000000000007</v>
      </c>
      <c r="BY124" s="84">
        <f ca="1">VLOOKUP($E124,ETL_Price!$B$5:$BA$187,Main!BY$51,0)</f>
        <v>2.9662999999999999</v>
      </c>
      <c r="BZ124" s="84">
        <f ca="1">VLOOKUP($E124,ETL_Price!$B$5:$BA$187,Main!BZ$51,0)</f>
        <v>2.1038999999999999</v>
      </c>
      <c r="CA124" s="84">
        <f ca="1">VLOOKUP($E124,ETL_Price!$B$5:$BA$187,Main!CA$51,0)</f>
        <v>2.1720999999999999</v>
      </c>
      <c r="CB124" s="84">
        <f ca="1">VLOOKUP($E124,ETL_Price!$B$5:$BA$187,Main!CB$51,0)</f>
        <v>6.3746999999999998</v>
      </c>
      <c r="CC124" s="84">
        <f ca="1">VLOOKUP($E124,ETL_Price!$B$5:$BA$187,Main!CC$51,0)</f>
        <v>110.21</v>
      </c>
    </row>
    <row r="125" spans="3:81">
      <c r="C125" s="84">
        <f>MATCH(E125,Cayman!$B$5:$B$187,0)-1</f>
        <v>100</v>
      </c>
      <c r="E125" s="115">
        <f>IF(ISNUMBER(Equities!$C77),Equities!B77,"")</f>
        <v>43221</v>
      </c>
      <c r="F125" s="128">
        <f ca="1">IF(ISNUMBER(OFFSET(INDIRECT($F$50),Main!$C125,1)),OFFSET(INDIRECT($F$50),Main!$C125,1)/100,"")</f>
        <v>0.18514900000000001</v>
      </c>
      <c r="G125" s="128">
        <f ca="1">IF(ISNUMBER(VLOOKUP(E125,Cayman!$G$6:$H$136,2,0)),VLOOKUP(E125,Cayman!$G$6:$H$136,2,0)/100,"")</f>
        <v>0.1721</v>
      </c>
      <c r="H125" s="116" t="str">
        <f>IF(ISNUMBER(VLOOKUP($E125,ETL_Price!$B$5:$CU$187,H$50,0)),VLOOKUP($E125,ETL_Price!$B$5:$CU$187,H$50,0)/100,"")</f>
        <v/>
      </c>
      <c r="I125" s="116" t="str">
        <f>IF(ISNUMBER(VLOOKUP($E125,ETL_Price!$B$5:$CU$187,I$50,0)),VLOOKUP($E125,ETL_Price!$B$5:$CU$187,I$50,0)/100,"")</f>
        <v/>
      </c>
      <c r="K125" s="84">
        <f ca="1">IF(ISNUMBER(CORREL(ETL_Rtn!$C76:$C135,ETL_Rtn!E76:E135)),CORREL(ETL_Rtn!$C76:$C135,ETL_Rtn!E76:E135),"")</f>
        <v>0.95241829682065149</v>
      </c>
      <c r="L125" s="84">
        <f ca="1">IF(ISNUMBER(CORREL(ETL_Rtn!$C76:$C135,ETL_Rtn!F76:F135)),CORREL(ETL_Rtn!$C76:$C135,ETL_Rtn!F76:F135),"")</f>
        <v>0.45269709656989393</v>
      </c>
      <c r="M125" s="84">
        <f ca="1">IF(ISNUMBER(CORREL(ETL_Rtn!$C76:$C135,ETL_Rtn!G76:G135)),CORREL(ETL_Rtn!$C76:$C135,ETL_Rtn!G76:G135),"")</f>
        <v>0.3075054584208311</v>
      </c>
      <c r="N125" s="84">
        <f ca="1">IF(ISNUMBER(CORREL(ETL_Rtn!$C76:$C135,ETL_Rtn!H76:H135)),CORREL(ETL_Rtn!$C76:$C135,ETL_Rtn!H76:H135),"")</f>
        <v>0.34037590972063214</v>
      </c>
      <c r="O125" s="84">
        <f ca="1">IF(ISNUMBER(CORREL(ETL_Rtn!$C76:$C135,ETL_Rtn!I76:I135)),CORREL(ETL_Rtn!$C76:$C135,ETL_Rtn!I76:I135),"")</f>
        <v>0.61830408023401817</v>
      </c>
      <c r="P125" s="84">
        <f ca="1">IF(ISNUMBER(CORREL(ETL_Rtn!$C76:$C135,ETL_Rtn!J76:J135)),CORREL(ETL_Rtn!$C76:$C135,ETL_Rtn!J76:J135),"")</f>
        <v>0.11044646654743621</v>
      </c>
      <c r="Q125" s="84">
        <f ca="1">IF(ISNUMBER(CORREL(ETL_Rtn!$C76:$C135,ETL_Rtn!K76:K135)),CORREL(ETL_Rtn!$C76:$C135,ETL_Rtn!K76:K135),"")</f>
        <v>0.51563268532450524</v>
      </c>
      <c r="R125" s="84">
        <f ca="1">IF(ISNUMBER(CORREL(ETL_Rtn!$C76:$C135,ETL_Rtn!L76:L135)),CORREL(ETL_Rtn!$C76:$C135,ETL_Rtn!L76:L135),"")</f>
        <v>0.26354344883296421</v>
      </c>
      <c r="S125" s="84">
        <f ca="1">IF(ISNUMBER(CORREL(ETL_Rtn!$C76:$C135,ETL_Rtn!M76:M135)),CORREL(ETL_Rtn!$C76:$C135,ETL_Rtn!M76:M135),"")</f>
        <v>0.48862485588736698</v>
      </c>
      <c r="T125" s="84">
        <f ca="1">IF(ISNUMBER(CORREL(ETL_Rtn!$C76:$C135,ETL_Rtn!N76:N135)),CORREL(ETL_Rtn!$C76:$C135,ETL_Rtn!N76:N135),"")</f>
        <v>0.21611489320335528</v>
      </c>
      <c r="U125" s="84">
        <f ca="1">IF(ISNUMBER(CORREL(ETL_Rtn!$C76:$C135,ETL_Rtn!O76:O135)),CORREL(ETL_Rtn!$C76:$C135,ETL_Rtn!O76:O135),"")</f>
        <v>0.50731113666135941</v>
      </c>
      <c r="V125" s="84">
        <f ca="1">IF(ISNUMBER(CORREL(ETL_Rtn!$C76:$C135,ETL_Rtn!P76:P135)),CORREL(ETL_Rtn!$C76:$C135,ETL_Rtn!P76:P135),"")</f>
        <v>6.4312911139721762E-2</v>
      </c>
      <c r="W125" s="84">
        <f ca="1">IF(ISNUMBER(CORREL(ETL_Rtn!$C76:$C135,ETL_Rtn!Q76:Q135)),CORREL(ETL_Rtn!$C76:$C135,ETL_Rtn!Q76:Q135),"")</f>
        <v>0.89046013921943712</v>
      </c>
      <c r="X125" s="84">
        <f ca="1">IF(ISNUMBER(CORREL(ETL_Rtn!$C76:$C135,ETL_Rtn!R76:R135)),CORREL(ETL_Rtn!$C76:$C135,ETL_Rtn!R76:R135),"")</f>
        <v>0.94027921852460283</v>
      </c>
      <c r="Y125" s="84">
        <f ca="1">IF(ISNUMBER(CORREL(ETL_Rtn!$C76:$C135,ETL_Rtn!S76:S135)),CORREL(ETL_Rtn!$C76:$C135,ETL_Rtn!S76:S135),"")</f>
        <v>0.93878140990831027</v>
      </c>
      <c r="Z125" s="84">
        <f ca="1">IF(ISNUMBER(CORREL(ETL_Rtn!$C76:$C135,ETL_Rtn!T76:T135)),CORREL(ETL_Rtn!$C76:$C135,ETL_Rtn!T76:T135),"")</f>
        <v>0.35531814469186535</v>
      </c>
      <c r="AA125" s="84">
        <f ca="1">IF(ISNUMBER(CORREL(ETL_Rtn!$C76:$C135,ETL_Rtn!U76:U135)),CORREL(ETL_Rtn!$C76:$C135,ETL_Rtn!U76:U135),"")</f>
        <v>-6.8180357674911138E-2</v>
      </c>
      <c r="AB125" s="84">
        <f ca="1">IF(ISNUMBER(CORREL(ETL_Rtn!$C76:$C135,ETL_Rtn!V76:V135)),CORREL(ETL_Rtn!$C76:$C135,ETL_Rtn!V76:V135),"")</f>
        <v>-0.36760068091210074</v>
      </c>
      <c r="AC125" s="84">
        <f ca="1">IF(ISNUMBER(CORREL(ETL_Rtn!$C76:$C135,ETL_Rtn!W76:W135)),CORREL(ETL_Rtn!$C76:$C135,ETL_Rtn!W76:W135),"")</f>
        <v>0.28186246987383806</v>
      </c>
      <c r="AD125" s="84">
        <f ca="1">IF(ISNUMBER(CORREL(ETL_Rtn!$C76:$C135,ETL_Rtn!X76:X135)),CORREL(ETL_Rtn!$C76:$C135,ETL_Rtn!X76:X135),"")</f>
        <v>0.16381875739912924</v>
      </c>
      <c r="AE125" s="84">
        <f ca="1">IF(ISNUMBER(CORREL(ETL_Rtn!$C76:$C135,ETL_Rtn!Y76:Y135)),CORREL(ETL_Rtn!$C76:$C135,ETL_Rtn!Y76:Y135),"")</f>
        <v>4.7144155399476556E-2</v>
      </c>
      <c r="AF125" s="84">
        <f ca="1">IF(ISNUMBER(CORREL(ETL_Rtn!$C76:$C135,ETL_Rtn!Z76:Z135)),CORREL(ETL_Rtn!$C76:$C135,ETL_Rtn!Z76:Z135),"")</f>
        <v>-0.21523342410285642</v>
      </c>
      <c r="AG125" s="84">
        <f ca="1">IF(ISNUMBER(CORREL(ETL_Rtn!$C76:$C135,ETL_Rtn!AA76:AA135)),CORREL(ETL_Rtn!$C76:$C135,ETL_Rtn!AA76:AA135),"")</f>
        <v>-7.6449474176214019E-2</v>
      </c>
      <c r="AH125" s="84">
        <f ca="1">IF(ISNUMBER(CORREL(ETL_Rtn!$C76:$C135,ETL_Rtn!AB76:AB135)),CORREL(ETL_Rtn!$C76:$C135,ETL_Rtn!AB76:AB135),"")</f>
        <v>0.19693795541690232</v>
      </c>
      <c r="AI125" s="84">
        <f ca="1">IF(ISNUMBER(CORREL(ETL_Rtn!$C76:$C135,ETL_Rtn!AC76:AC135)),CORREL(ETL_Rtn!$C76:$C135,ETL_Rtn!AC76:AC135),"")</f>
        <v>7.8764546820131343E-2</v>
      </c>
      <c r="AJ125" s="84">
        <f ca="1">IF(ISNUMBER(CORREL(ETL_Rtn!$C76:$C135,ETL_Rtn!AD76:AD135)),CORREL(ETL_Rtn!$C76:$C135,ETL_Rtn!AD76:AD135),"")</f>
        <v>-0.3230927598935574</v>
      </c>
      <c r="AK125" s="84">
        <f ca="1">IF(ISNUMBER(CORREL(ETL_Rtn!$C76:$C135,ETL_Rtn!AE76:AE135)),CORREL(ETL_Rtn!$C76:$C135,ETL_Rtn!AE76:AE135),"")</f>
        <v>-0.40049252420494708</v>
      </c>
      <c r="AL125" s="84">
        <f ca="1">IF(ISNUMBER(CORREL(ETL_Rtn!$C76:$C135,ETL_Rtn!AF76:AF135)),CORREL(ETL_Rtn!$C76:$C135,ETL_Rtn!AF76:AF135),"")</f>
        <v>9.8513148597630773E-2</v>
      </c>
      <c r="AM125" s="84">
        <f ca="1">IF(ISNUMBER(CORREL(ETL_Rtn!$C76:$C135,ETL_Rtn!AG76:AG135)),CORREL(ETL_Rtn!$C76:$C135,ETL_Rtn!AG76:AG135),"")</f>
        <v>0.2001465806790112</v>
      </c>
      <c r="AN125" s="84">
        <f ca="1">IF(ISNUMBER(CORREL(ETL_Rtn!$C76:$C135,ETL_Rtn!AH76:AH135)),CORREL(ETL_Rtn!$C76:$C135,ETL_Rtn!AH76:AH135),"")</f>
        <v>0.18545336557076056</v>
      </c>
      <c r="AO125" s="84">
        <f ca="1">IF(ISNUMBER(CORREL(ETL_Rtn!$C76:$C135,ETL_Rtn!AI76:AI135)),CORREL(ETL_Rtn!$C76:$C135,ETL_Rtn!AI76:AI135),"")</f>
        <v>0.11146756589837585</v>
      </c>
      <c r="AP125" s="84">
        <f ca="1">IF(ISNUMBER(CORREL(ETL_Rtn!$C76:$C135,ETL_Rtn!AJ76:AJ135)),CORREL(ETL_Rtn!$C76:$C135,ETL_Rtn!AJ76:AJ135),"")</f>
        <v>0.1784206925779305</v>
      </c>
      <c r="AQ125" s="84">
        <f ca="1">IF(ISNUMBER(CORREL(ETL_Rtn!$C76:$C135,ETL_Rtn!AK76:AK135)),CORREL(ETL_Rtn!$C76:$C135,ETL_Rtn!AK76:AK135),"")</f>
        <v>0.17746897976570553</v>
      </c>
      <c r="AR125" s="84">
        <f ca="1">IF(ISNUMBER(CORREL(ETL_Rtn!$C76:$C135,ETL_Rtn!AL76:AL135)),CORREL(ETL_Rtn!$C76:$C135,ETL_Rtn!AL76:AL135),"")</f>
        <v>-0.29892735876291993</v>
      </c>
      <c r="AS125" s="84">
        <f ca="1">IF(ISNUMBER(CORREL(ETL_Rtn!$C76:$C135,ETL_Rtn!AM76:AM135)),CORREL(ETL_Rtn!$C76:$C135,ETL_Rtn!AM76:AM135),"")</f>
        <v>0.32574235947315633</v>
      </c>
      <c r="AU125" s="84">
        <f ca="1">VLOOKUP($E125,ETL_Price!$B$5:$BA$187,Main!AU$51,0)</f>
        <v>91.45</v>
      </c>
      <c r="AV125" s="84">
        <f ca="1">VLOOKUP($E125,ETL_Price!$B$5:$BA$187,Main!AV$51,0)</f>
        <v>230.09950000000001</v>
      </c>
      <c r="AW125" s="84">
        <f ca="1">VLOOKUP($E125,ETL_Price!$B$5:$BA$187,Main!AW$51,0)</f>
        <v>225.3878</v>
      </c>
      <c r="AX125" s="84">
        <f ca="1">VLOOKUP($E125,ETL_Price!$B$5:$BA$187,Main!AX$51,0)</f>
        <v>228.22839999999999</v>
      </c>
      <c r="AY125" s="84">
        <f ca="1">VLOOKUP($E125,ETL_Price!$B$5:$BA$187,Main!AY$51,0)</f>
        <v>124.4806</v>
      </c>
      <c r="AZ125" s="84">
        <f ca="1">VLOOKUP($E125,ETL_Price!$B$5:$BA$187,Main!AZ$51,0)</f>
        <v>216.56479999999999</v>
      </c>
      <c r="BA125" s="84">
        <f ca="1">VLOOKUP($E125,ETL_Price!$B$5:$BA$187,Main!BA$51,0)</f>
        <v>248.39</v>
      </c>
      <c r="BB125" s="84">
        <f ca="1">VLOOKUP($E125,ETL_Price!$B$5:$BA$187,Main!BB$51,0)</f>
        <v>204.85</v>
      </c>
      <c r="BC125" s="84">
        <f ca="1">VLOOKUP($E125,ETL_Price!$B$5:$BA$187,Main!BC$51,0)</f>
        <v>252.16</v>
      </c>
      <c r="BD125" s="84">
        <f ca="1">VLOOKUP($E125,ETL_Price!$B$5:$BA$187,Main!BD$51,0)</f>
        <v>66.989999999999995</v>
      </c>
      <c r="BE125" s="84">
        <f ca="1">VLOOKUP($E125,ETL_Price!$B$5:$BA$187,Main!BE$51,0)</f>
        <v>268.42</v>
      </c>
      <c r="BF125" s="84">
        <f ca="1">VLOOKUP($E125,ETL_Price!$B$5:$BA$187,Main!BF$51,0)</f>
        <v>126.75</v>
      </c>
      <c r="BG125" s="84">
        <f ca="1">VLOOKUP($E125,ETL_Price!$B$5:$BA$187,Main!BG$51,0)</f>
        <v>1407.34</v>
      </c>
      <c r="BH125" s="84">
        <f ca="1">VLOOKUP($E125,ETL_Price!$B$5:$BA$187,Main!BH$51,0)</f>
        <v>1728.4</v>
      </c>
      <c r="BI125" s="84">
        <f ca="1">VLOOKUP($E125,ETL_Price!$B$5:$BA$187,Main!BI$51,0)</f>
        <v>1644.09</v>
      </c>
      <c r="BJ125" s="84">
        <f ca="1">VLOOKUP($E125,ETL_Price!$B$5:$BA$187,Main!BJ$51,0)</f>
        <v>1041.49</v>
      </c>
      <c r="BK125" s="84">
        <f ca="1">VLOOKUP($E125,ETL_Price!$B$5:$BA$187,Main!BK$51,0)</f>
        <v>2413.6799999999998</v>
      </c>
      <c r="BL125" s="84">
        <f ca="1">VLOOKUP($E125,ETL_Price!$B$5:$BA$187,Main!BL$51,0)</f>
        <v>929.47</v>
      </c>
      <c r="BM125" s="84">
        <f ca="1">VLOOKUP($E125,ETL_Price!$B$5:$BA$187,Main!BM$51,0)</f>
        <v>720.7</v>
      </c>
      <c r="BN125" s="84">
        <f ca="1">VLOOKUP($E125,ETL_Price!$B$5:$BA$187,Main!BN$51,0)</f>
        <v>889.09</v>
      </c>
      <c r="BO125" s="84">
        <f ca="1">VLOOKUP($E125,ETL_Price!$B$5:$BA$187,Main!BO$51,0)</f>
        <v>957.32</v>
      </c>
      <c r="BP125" s="84">
        <f ca="1">VLOOKUP($E125,ETL_Price!$B$5:$BA$187,Main!BP$51,0)</f>
        <v>973.58</v>
      </c>
      <c r="BQ125" s="84">
        <f ca="1">VLOOKUP($E125,ETL_Price!$B$5:$BA$187,Main!BQ$51,0)</f>
        <v>1108.8499999999999</v>
      </c>
      <c r="BR125" s="84">
        <f ca="1">VLOOKUP($E125,ETL_Price!$B$5:$BA$187,Main!BR$51,0)</f>
        <v>1090.51</v>
      </c>
      <c r="BS125" s="84">
        <f ca="1">VLOOKUP($E125,ETL_Price!$B$5:$BA$187,Main!BS$51,0)</f>
        <v>931.22</v>
      </c>
      <c r="BT125" s="84">
        <f ca="1">VLOOKUP($E125,ETL_Price!$B$5:$BA$187,Main!BT$51,0)</f>
        <v>15.49</v>
      </c>
      <c r="BU125" s="84">
        <f ca="1">VLOOKUP($E125,ETL_Price!$B$5:$BA$187,Main!BU$51,0)</f>
        <v>19.079999999999998</v>
      </c>
      <c r="BV125" s="84">
        <f ca="1">VLOOKUP($E125,ETL_Price!$B$5:$BA$187,Main!BV$51,0)</f>
        <v>1306.8</v>
      </c>
      <c r="BW125" s="84">
        <f ca="1">VLOOKUP($E125,ETL_Price!$B$5:$BA$187,Main!BW$51,0)</f>
        <v>16.039000000000001</v>
      </c>
      <c r="BX125" s="84">
        <f ca="1">VLOOKUP($E125,ETL_Price!$B$5:$BA$187,Main!BX$51,0)</f>
        <v>67.25</v>
      </c>
      <c r="BY125" s="84">
        <f ca="1">VLOOKUP($E125,ETL_Price!$B$5:$BA$187,Main!BY$51,0)</f>
        <v>2.9643999999999999</v>
      </c>
      <c r="BZ125" s="84">
        <f ca="1">VLOOKUP($E125,ETL_Price!$B$5:$BA$187,Main!BZ$51,0)</f>
        <v>2.0876999999999999</v>
      </c>
      <c r="CA125" s="84">
        <f ca="1">VLOOKUP($E125,ETL_Price!$B$5:$BA$187,Main!CA$51,0)</f>
        <v>2.1600999999999999</v>
      </c>
      <c r="CB125" s="84">
        <f ca="1">VLOOKUP($E125,ETL_Price!$B$5:$BA$187,Main!CB$51,0)</f>
        <v>6.3381999999999996</v>
      </c>
      <c r="CC125" s="84">
        <f ca="1">VLOOKUP($E125,ETL_Price!$B$5:$BA$187,Main!CC$51,0)</f>
        <v>110.55</v>
      </c>
    </row>
    <row r="126" spans="3:81">
      <c r="C126" s="84">
        <f>MATCH(E126,Cayman!$B$5:$B$187,0)-1</f>
        <v>101</v>
      </c>
      <c r="E126" s="115">
        <f>IF(ISNUMBER(Equities!$C78),Equities!B78,"")</f>
        <v>43220</v>
      </c>
      <c r="F126" s="128">
        <f ca="1">IF(ISNUMBER(OFFSET(INDIRECT($F$50),Main!$C126,1)),OFFSET(INDIRECT($F$50),Main!$C126,1)/100,"")</f>
        <v>0.18514900000000001</v>
      </c>
      <c r="G126" s="128">
        <f ca="1">IF(ISNUMBER(VLOOKUP(E126,Cayman!$G$6:$H$136,2,0)),VLOOKUP(E126,Cayman!$G$6:$H$136,2,0)/100,"")</f>
        <v>0.1721</v>
      </c>
      <c r="H126" s="116" t="str">
        <f>IF(ISNUMBER(VLOOKUP($E126,ETL_Price!$B$5:$CU$187,H$50,0)),VLOOKUP($E126,ETL_Price!$B$5:$CU$187,H$50,0)/100,"")</f>
        <v/>
      </c>
      <c r="I126" s="116" t="str">
        <f>IF(ISNUMBER(VLOOKUP($E126,ETL_Price!$B$5:$CU$187,I$50,0)),VLOOKUP($E126,ETL_Price!$B$5:$CU$187,I$50,0)/100,"")</f>
        <v/>
      </c>
      <c r="K126" s="84">
        <f ca="1">IF(ISNUMBER(CORREL(ETL_Rtn!$C77:$C136,ETL_Rtn!E77:E136)),CORREL(ETL_Rtn!$C77:$C136,ETL_Rtn!E77:E136),"")</f>
        <v>0.95254171214409489</v>
      </c>
      <c r="L126" s="84">
        <f ca="1">IF(ISNUMBER(CORREL(ETL_Rtn!$C77:$C136,ETL_Rtn!F77:F136)),CORREL(ETL_Rtn!$C77:$C136,ETL_Rtn!F77:F136),"")</f>
        <v>0.45536819640803516</v>
      </c>
      <c r="M126" s="84">
        <f ca="1">IF(ISNUMBER(CORREL(ETL_Rtn!$C77:$C136,ETL_Rtn!G77:G136)),CORREL(ETL_Rtn!$C77:$C136,ETL_Rtn!G77:G136),"")</f>
        <v>0.30749414146163051</v>
      </c>
      <c r="N126" s="84">
        <f ca="1">IF(ISNUMBER(CORREL(ETL_Rtn!$C77:$C136,ETL_Rtn!H77:H136)),CORREL(ETL_Rtn!$C77:$C136,ETL_Rtn!H77:H136),"")</f>
        <v>0.34172259594573601</v>
      </c>
      <c r="O126" s="84">
        <f ca="1">IF(ISNUMBER(CORREL(ETL_Rtn!$C77:$C136,ETL_Rtn!I77:I136)),CORREL(ETL_Rtn!$C77:$C136,ETL_Rtn!I77:I136),"")</f>
        <v>0.61886996637105096</v>
      </c>
      <c r="P126" s="84">
        <f ca="1">IF(ISNUMBER(CORREL(ETL_Rtn!$C77:$C136,ETL_Rtn!J77:J136)),CORREL(ETL_Rtn!$C77:$C136,ETL_Rtn!J77:J136),"")</f>
        <v>0.11148026745368307</v>
      </c>
      <c r="Q126" s="84">
        <f ca="1">IF(ISNUMBER(CORREL(ETL_Rtn!$C77:$C136,ETL_Rtn!K77:K136)),CORREL(ETL_Rtn!$C77:$C136,ETL_Rtn!K77:K136),"")</f>
        <v>0.51568350070760516</v>
      </c>
      <c r="R126" s="84">
        <f ca="1">IF(ISNUMBER(CORREL(ETL_Rtn!$C77:$C136,ETL_Rtn!L77:L136)),CORREL(ETL_Rtn!$C77:$C136,ETL_Rtn!L77:L136),"")</f>
        <v>0.26413500483864411</v>
      </c>
      <c r="S126" s="84">
        <f ca="1">IF(ISNUMBER(CORREL(ETL_Rtn!$C77:$C136,ETL_Rtn!M77:M136)),CORREL(ETL_Rtn!$C77:$C136,ETL_Rtn!M77:M136),"")</f>
        <v>0.49042822514256973</v>
      </c>
      <c r="T126" s="84">
        <f ca="1">IF(ISNUMBER(CORREL(ETL_Rtn!$C77:$C136,ETL_Rtn!N77:N136)),CORREL(ETL_Rtn!$C77:$C136,ETL_Rtn!N77:N136),"")</f>
        <v>0.21880822874053951</v>
      </c>
      <c r="U126" s="84">
        <f ca="1">IF(ISNUMBER(CORREL(ETL_Rtn!$C77:$C136,ETL_Rtn!O77:O136)),CORREL(ETL_Rtn!$C77:$C136,ETL_Rtn!O77:O136),"")</f>
        <v>0.50888755873136104</v>
      </c>
      <c r="V126" s="84">
        <f ca="1">IF(ISNUMBER(CORREL(ETL_Rtn!$C77:$C136,ETL_Rtn!P77:P136)),CORREL(ETL_Rtn!$C77:$C136,ETL_Rtn!P77:P136),"")</f>
        <v>6.4277850913045734E-2</v>
      </c>
      <c r="W126" s="84">
        <f ca="1">IF(ISNUMBER(CORREL(ETL_Rtn!$C77:$C136,ETL_Rtn!Q77:Q136)),CORREL(ETL_Rtn!$C77:$C136,ETL_Rtn!Q77:Q136),"")</f>
        <v>0.89065647971339068</v>
      </c>
      <c r="X126" s="84">
        <f ca="1">IF(ISNUMBER(CORREL(ETL_Rtn!$C77:$C136,ETL_Rtn!R77:R136)),CORREL(ETL_Rtn!$C77:$C136,ETL_Rtn!R77:R136),"")</f>
        <v>0.94029678392670779</v>
      </c>
      <c r="Y126" s="84">
        <f ca="1">IF(ISNUMBER(CORREL(ETL_Rtn!$C77:$C136,ETL_Rtn!S77:S136)),CORREL(ETL_Rtn!$C77:$C136,ETL_Rtn!S77:S136),"")</f>
        <v>0.93893628066518708</v>
      </c>
      <c r="Z126" s="84">
        <f ca="1">IF(ISNUMBER(CORREL(ETL_Rtn!$C77:$C136,ETL_Rtn!T77:T136)),CORREL(ETL_Rtn!$C77:$C136,ETL_Rtn!T77:T136),"")</f>
        <v>0.35792409843716566</v>
      </c>
      <c r="AA126" s="84">
        <f ca="1">IF(ISNUMBER(CORREL(ETL_Rtn!$C77:$C136,ETL_Rtn!U77:U136)),CORREL(ETL_Rtn!$C77:$C136,ETL_Rtn!U77:U136),"")</f>
        <v>-6.8199547876405489E-2</v>
      </c>
      <c r="AB126" s="84">
        <f ca="1">IF(ISNUMBER(CORREL(ETL_Rtn!$C77:$C136,ETL_Rtn!V77:V136)),CORREL(ETL_Rtn!$C77:$C136,ETL_Rtn!V77:V136),"")</f>
        <v>-0.37065216109178378</v>
      </c>
      <c r="AC126" s="84">
        <f ca="1">IF(ISNUMBER(CORREL(ETL_Rtn!$C77:$C136,ETL_Rtn!W77:W136)),CORREL(ETL_Rtn!$C77:$C136,ETL_Rtn!W77:W136),"")</f>
        <v>0.28184777495138968</v>
      </c>
      <c r="AD126" s="84">
        <f ca="1">IF(ISNUMBER(CORREL(ETL_Rtn!$C77:$C136,ETL_Rtn!X77:X136)),CORREL(ETL_Rtn!$C77:$C136,ETL_Rtn!X77:X136),"")</f>
        <v>0.16400455711437406</v>
      </c>
      <c r="AE126" s="84">
        <f ca="1">IF(ISNUMBER(CORREL(ETL_Rtn!$C77:$C136,ETL_Rtn!Y77:Y136)),CORREL(ETL_Rtn!$C77:$C136,ETL_Rtn!Y77:Y136),"")</f>
        <v>4.9440233336284334E-2</v>
      </c>
      <c r="AF126" s="84">
        <f ca="1">IF(ISNUMBER(CORREL(ETL_Rtn!$C77:$C136,ETL_Rtn!Z77:Z136)),CORREL(ETL_Rtn!$C77:$C136,ETL_Rtn!Z77:Z136),"")</f>
        <v>-0.21520545996584606</v>
      </c>
      <c r="AG126" s="84">
        <f ca="1">IF(ISNUMBER(CORREL(ETL_Rtn!$C77:$C136,ETL_Rtn!AA77:AA136)),CORREL(ETL_Rtn!$C77:$C136,ETL_Rtn!AA77:AA136),"")</f>
        <v>-7.6507664168141934E-2</v>
      </c>
      <c r="AH126" s="84">
        <f ca="1">IF(ISNUMBER(CORREL(ETL_Rtn!$C77:$C136,ETL_Rtn!AB77:AB136)),CORREL(ETL_Rtn!$C77:$C136,ETL_Rtn!AB77:AB136),"")</f>
        <v>0.19925227687988317</v>
      </c>
      <c r="AI126" s="84">
        <f ca="1">IF(ISNUMBER(CORREL(ETL_Rtn!$C77:$C136,ETL_Rtn!AC77:AC136)),CORREL(ETL_Rtn!$C77:$C136,ETL_Rtn!AC77:AC136),"")</f>
        <v>8.5296805659113545E-2</v>
      </c>
      <c r="AJ126" s="84">
        <f ca="1">IF(ISNUMBER(CORREL(ETL_Rtn!$C77:$C136,ETL_Rtn!AD77:AD136)),CORREL(ETL_Rtn!$C77:$C136,ETL_Rtn!AD77:AD136),"")</f>
        <v>-0.32334430398388864</v>
      </c>
      <c r="AK126" s="84">
        <f ca="1">IF(ISNUMBER(CORREL(ETL_Rtn!$C77:$C136,ETL_Rtn!AE77:AE136)),CORREL(ETL_Rtn!$C77:$C136,ETL_Rtn!AE77:AE136),"")</f>
        <v>-0.40054175837956152</v>
      </c>
      <c r="AL126" s="84">
        <f ca="1">IF(ISNUMBER(CORREL(ETL_Rtn!$C77:$C136,ETL_Rtn!AF77:AF136)),CORREL(ETL_Rtn!$C77:$C136,ETL_Rtn!AF77:AF136),"")</f>
        <v>9.9265708699274868E-2</v>
      </c>
      <c r="AM126" s="84">
        <f ca="1">IF(ISNUMBER(CORREL(ETL_Rtn!$C77:$C136,ETL_Rtn!AG77:AG136)),CORREL(ETL_Rtn!$C77:$C136,ETL_Rtn!AG77:AG136),"")</f>
        <v>0.20310659160929298</v>
      </c>
      <c r="AN126" s="84">
        <f ca="1">IF(ISNUMBER(CORREL(ETL_Rtn!$C77:$C136,ETL_Rtn!AH77:AH136)),CORREL(ETL_Rtn!$C77:$C136,ETL_Rtn!AH77:AH136),"")</f>
        <v>0.18840723254055081</v>
      </c>
      <c r="AO126" s="84">
        <f ca="1">IF(ISNUMBER(CORREL(ETL_Rtn!$C77:$C136,ETL_Rtn!AI77:AI136)),CORREL(ETL_Rtn!$C77:$C136,ETL_Rtn!AI77:AI136),"")</f>
        <v>0.11166211091915382</v>
      </c>
      <c r="AP126" s="84">
        <f ca="1">IF(ISNUMBER(CORREL(ETL_Rtn!$C77:$C136,ETL_Rtn!AJ77:AJ136)),CORREL(ETL_Rtn!$C77:$C136,ETL_Rtn!AJ77:AJ136),"")</f>
        <v>0.18042200357239385</v>
      </c>
      <c r="AQ126" s="84">
        <f ca="1">IF(ISNUMBER(CORREL(ETL_Rtn!$C77:$C136,ETL_Rtn!AK77:AK136)),CORREL(ETL_Rtn!$C77:$C136,ETL_Rtn!AK77:AK136),"")</f>
        <v>0.17897834738535257</v>
      </c>
      <c r="AR126" s="84">
        <f ca="1">IF(ISNUMBER(CORREL(ETL_Rtn!$C77:$C136,ETL_Rtn!AL77:AL136)),CORREL(ETL_Rtn!$C77:$C136,ETL_Rtn!AL77:AL136),"")</f>
        <v>-0.30222716578175984</v>
      </c>
      <c r="AS126" s="84">
        <f ca="1">IF(ISNUMBER(CORREL(ETL_Rtn!$C77:$C136,ETL_Rtn!AM77:AM136)),CORREL(ETL_Rtn!$C77:$C136,ETL_Rtn!AM77:AM136),"")</f>
        <v>0.32964354997720147</v>
      </c>
      <c r="AU126" s="84">
        <f ca="1">VLOOKUP($E126,ETL_Price!$B$5:$BA$187,Main!AU$51,0)</f>
        <v>91.28</v>
      </c>
      <c r="AV126" s="84">
        <f ca="1">VLOOKUP($E126,ETL_Price!$B$5:$BA$187,Main!AV$51,0)</f>
        <v>227.6473</v>
      </c>
      <c r="AW126" s="84">
        <f ca="1">VLOOKUP($E126,ETL_Price!$B$5:$BA$187,Main!AW$51,0)</f>
        <v>225.60720000000001</v>
      </c>
      <c r="AX126" s="84">
        <f ca="1">VLOOKUP($E126,ETL_Price!$B$5:$BA$187,Main!AX$51,0)</f>
        <v>229.56899999999999</v>
      </c>
      <c r="AY126" s="84">
        <f ca="1">VLOOKUP($E126,ETL_Price!$B$5:$BA$187,Main!AY$51,0)</f>
        <v>124.8635</v>
      </c>
      <c r="AZ126" s="84">
        <f ca="1">VLOOKUP($E126,ETL_Price!$B$5:$BA$187,Main!AZ$51,0)</f>
        <v>218.75200000000001</v>
      </c>
      <c r="BA126" s="84">
        <f ca="1">VLOOKUP($E126,ETL_Price!$B$5:$BA$187,Main!BA$51,0)</f>
        <v>248.62</v>
      </c>
      <c r="BB126" s="84">
        <f ca="1">VLOOKUP($E126,ETL_Price!$B$5:$BA$187,Main!BB$51,0)</f>
        <v>204.21</v>
      </c>
      <c r="BC126" s="84">
        <f ca="1">VLOOKUP($E126,ETL_Price!$B$5:$BA$187,Main!BC$51,0)</f>
        <v>253.62</v>
      </c>
      <c r="BD126" s="84">
        <f ca="1">VLOOKUP($E126,ETL_Price!$B$5:$BA$187,Main!BD$51,0)</f>
        <v>67.59</v>
      </c>
      <c r="BE126" s="84">
        <f ca="1">VLOOKUP($E126,ETL_Price!$B$5:$BA$187,Main!BE$51,0)</f>
        <v>269.99</v>
      </c>
      <c r="BF126" s="84">
        <f ca="1">VLOOKUP($E126,ETL_Price!$B$5:$BA$187,Main!BF$51,0)</f>
        <v>127.21</v>
      </c>
      <c r="BG126" s="84">
        <f ca="1">VLOOKUP($E126,ETL_Price!$B$5:$BA$187,Main!BG$51,0)</f>
        <v>1407.44</v>
      </c>
      <c r="BH126" s="84">
        <f ca="1">VLOOKUP($E126,ETL_Price!$B$5:$BA$187,Main!BH$51,0)</f>
        <v>1726.79</v>
      </c>
      <c r="BI126" s="84">
        <f ca="1">VLOOKUP($E126,ETL_Price!$B$5:$BA$187,Main!BI$51,0)</f>
        <v>1640.94</v>
      </c>
      <c r="BJ126" s="84">
        <f ca="1">VLOOKUP($E126,ETL_Price!$B$5:$BA$187,Main!BJ$51,0)</f>
        <v>1043.22</v>
      </c>
      <c r="BK126" s="84">
        <f ca="1">VLOOKUP($E126,ETL_Price!$B$5:$BA$187,Main!BK$51,0)</f>
        <v>2414.23</v>
      </c>
      <c r="BL126" s="84">
        <f ca="1">VLOOKUP($E126,ETL_Price!$B$5:$BA$187,Main!BL$51,0)</f>
        <v>930.57</v>
      </c>
      <c r="BM126" s="84">
        <f ca="1">VLOOKUP($E126,ETL_Price!$B$5:$BA$187,Main!BM$51,0)</f>
        <v>720.89</v>
      </c>
      <c r="BN126" s="84">
        <f ca="1">VLOOKUP($E126,ETL_Price!$B$5:$BA$187,Main!BN$51,0)</f>
        <v>889.62</v>
      </c>
      <c r="BO126" s="84">
        <f ca="1">VLOOKUP($E126,ETL_Price!$B$5:$BA$187,Main!BO$51,0)</f>
        <v>955.59</v>
      </c>
      <c r="BP126" s="84">
        <f ca="1">VLOOKUP($E126,ETL_Price!$B$5:$BA$187,Main!BP$51,0)</f>
        <v>973.59</v>
      </c>
      <c r="BQ126" s="84">
        <f ca="1">VLOOKUP($E126,ETL_Price!$B$5:$BA$187,Main!BQ$51,0)</f>
        <v>1109</v>
      </c>
      <c r="BR126" s="84">
        <f ca="1">VLOOKUP($E126,ETL_Price!$B$5:$BA$187,Main!BR$51,0)</f>
        <v>1089.31</v>
      </c>
      <c r="BS126" s="84">
        <f ca="1">VLOOKUP($E126,ETL_Price!$B$5:$BA$187,Main!BS$51,0)</f>
        <v>929.17</v>
      </c>
      <c r="BT126" s="84">
        <f ca="1">VLOOKUP($E126,ETL_Price!$B$5:$BA$187,Main!BT$51,0)</f>
        <v>15.93</v>
      </c>
      <c r="BU126" s="84">
        <f ca="1">VLOOKUP($E126,ETL_Price!$B$5:$BA$187,Main!BU$51,0)</f>
        <v>18.91</v>
      </c>
      <c r="BV126" s="84">
        <f ca="1">VLOOKUP($E126,ETL_Price!$B$5:$BA$187,Main!BV$51,0)</f>
        <v>1319.2</v>
      </c>
      <c r="BW126" s="84">
        <f ca="1">VLOOKUP($E126,ETL_Price!$B$5:$BA$187,Main!BW$51,0)</f>
        <v>16.312000000000001</v>
      </c>
      <c r="BX126" s="84">
        <f ca="1">VLOOKUP($E126,ETL_Price!$B$5:$BA$187,Main!BX$51,0)</f>
        <v>68.569999999999993</v>
      </c>
      <c r="BY126" s="84">
        <f ca="1">VLOOKUP($E126,ETL_Price!$B$5:$BA$187,Main!BY$51,0)</f>
        <v>2.9531000000000001</v>
      </c>
      <c r="BZ126" s="84">
        <f ca="1">VLOOKUP($E126,ETL_Price!$B$5:$BA$187,Main!BZ$51,0)</f>
        <v>2.1095999999999999</v>
      </c>
      <c r="CA126" s="84">
        <f ca="1">VLOOKUP($E126,ETL_Price!$B$5:$BA$187,Main!CA$51,0)</f>
        <v>2.1753</v>
      </c>
      <c r="CB126" s="84">
        <f ca="1">VLOOKUP($E126,ETL_Price!$B$5:$BA$187,Main!CB$51,0)</f>
        <v>6.3156999999999996</v>
      </c>
      <c r="CC126" s="84">
        <f ca="1">VLOOKUP($E126,ETL_Price!$B$5:$BA$187,Main!CC$51,0)</f>
        <v>110.87</v>
      </c>
    </row>
    <row r="127" spans="3:81">
      <c r="C127" s="84">
        <f>MATCH(E127,Cayman!$B$5:$B$187,0)-1</f>
        <v>104</v>
      </c>
      <c r="E127" s="115">
        <f>IF(ISNUMBER(Equities!$C79),Equities!B79,"")</f>
        <v>43217</v>
      </c>
      <c r="F127" s="128">
        <f ca="1">IF(ISNUMBER(OFFSET(INDIRECT($F$50),Main!$C127,1)),OFFSET(INDIRECT($F$50),Main!$C127,1)/100,"")</f>
        <v>0.18514900000000001</v>
      </c>
      <c r="G127" s="128">
        <f ca="1">IF(ISNUMBER(VLOOKUP(E127,Cayman!$G$6:$H$136,2,0)),VLOOKUP(E127,Cayman!$G$6:$H$136,2,0)/100,"")</f>
        <v>0.17170000000000002</v>
      </c>
      <c r="H127" s="116" t="str">
        <f>IF(ISNUMBER(VLOOKUP($E127,ETL_Price!$B$5:$CU$187,H$50,0)),VLOOKUP($E127,ETL_Price!$B$5:$CU$187,H$50,0)/100,"")</f>
        <v/>
      </c>
      <c r="I127" s="116" t="str">
        <f>IF(ISNUMBER(VLOOKUP($E127,ETL_Price!$B$5:$CU$187,I$50,0)),VLOOKUP($E127,ETL_Price!$B$5:$CU$187,I$50,0)/100,"")</f>
        <v/>
      </c>
      <c r="K127" s="84">
        <f ca="1">IF(ISNUMBER(CORREL(ETL_Rtn!$C78:$C137,ETL_Rtn!E78:E137)),CORREL(ETL_Rtn!$C78:$C137,ETL_Rtn!E78:E137),"")</f>
        <v>0.95258645505876227</v>
      </c>
      <c r="L127" s="84">
        <f ca="1">IF(ISNUMBER(CORREL(ETL_Rtn!$C78:$C137,ETL_Rtn!F78:F137)),CORREL(ETL_Rtn!$C78:$C137,ETL_Rtn!F78:F137),"")</f>
        <v>0.46197940905585594</v>
      </c>
      <c r="M127" s="84">
        <f ca="1">IF(ISNUMBER(CORREL(ETL_Rtn!$C78:$C137,ETL_Rtn!G78:G137)),CORREL(ETL_Rtn!$C78:$C137,ETL_Rtn!G78:G137),"")</f>
        <v>0.32709994054856867</v>
      </c>
      <c r="N127" s="84">
        <f ca="1">IF(ISNUMBER(CORREL(ETL_Rtn!$C78:$C137,ETL_Rtn!H78:H137)),CORREL(ETL_Rtn!$C78:$C137,ETL_Rtn!H78:H137),"")</f>
        <v>0.34478623142028231</v>
      </c>
      <c r="O127" s="84">
        <f ca="1">IF(ISNUMBER(CORREL(ETL_Rtn!$C78:$C137,ETL_Rtn!I78:I137)),CORREL(ETL_Rtn!$C78:$C137,ETL_Rtn!I78:I137),"")</f>
        <v>0.62786906373514884</v>
      </c>
      <c r="P127" s="84">
        <f ca="1">IF(ISNUMBER(CORREL(ETL_Rtn!$C78:$C137,ETL_Rtn!J78:J137)),CORREL(ETL_Rtn!$C78:$C137,ETL_Rtn!J78:J137),"")</f>
        <v>0.11708408893302043</v>
      </c>
      <c r="Q127" s="84">
        <f ca="1">IF(ISNUMBER(CORREL(ETL_Rtn!$C78:$C137,ETL_Rtn!K78:K137)),CORREL(ETL_Rtn!$C78:$C137,ETL_Rtn!K78:K137),"")</f>
        <v>0.52115265479995787</v>
      </c>
      <c r="R127" s="84">
        <f ca="1">IF(ISNUMBER(CORREL(ETL_Rtn!$C78:$C137,ETL_Rtn!L78:L137)),CORREL(ETL_Rtn!$C78:$C137,ETL_Rtn!L78:L137),"")</f>
        <v>0.26167234606741635</v>
      </c>
      <c r="S127" s="84">
        <f ca="1">IF(ISNUMBER(CORREL(ETL_Rtn!$C78:$C137,ETL_Rtn!M78:M137)),CORREL(ETL_Rtn!$C78:$C137,ETL_Rtn!M78:M137),"")</f>
        <v>0.50783899033234536</v>
      </c>
      <c r="T127" s="84">
        <f ca="1">IF(ISNUMBER(CORREL(ETL_Rtn!$C78:$C137,ETL_Rtn!N78:N137)),CORREL(ETL_Rtn!$C78:$C137,ETL_Rtn!N78:N137),"")</f>
        <v>0.25100973243299946</v>
      </c>
      <c r="U127" s="84">
        <f ca="1">IF(ISNUMBER(CORREL(ETL_Rtn!$C78:$C137,ETL_Rtn!O78:O137)),CORREL(ETL_Rtn!$C78:$C137,ETL_Rtn!O78:O137),"")</f>
        <v>0.52694365679217969</v>
      </c>
      <c r="V127" s="84">
        <f ca="1">IF(ISNUMBER(CORREL(ETL_Rtn!$C78:$C137,ETL_Rtn!P78:P137)),CORREL(ETL_Rtn!$C78:$C137,ETL_Rtn!P78:P137),"")</f>
        <v>6.7836606288456711E-2</v>
      </c>
      <c r="W127" s="84">
        <f ca="1">IF(ISNUMBER(CORREL(ETL_Rtn!$C78:$C137,ETL_Rtn!Q78:Q137)),CORREL(ETL_Rtn!$C78:$C137,ETL_Rtn!Q78:Q137),"")</f>
        <v>0.89164370423614414</v>
      </c>
      <c r="X127" s="84">
        <f ca="1">IF(ISNUMBER(CORREL(ETL_Rtn!$C78:$C137,ETL_Rtn!R78:R137)),CORREL(ETL_Rtn!$C78:$C137,ETL_Rtn!R78:R137),"")</f>
        <v>0.94106356549184023</v>
      </c>
      <c r="Y127" s="84">
        <f ca="1">IF(ISNUMBER(CORREL(ETL_Rtn!$C78:$C137,ETL_Rtn!S78:S137)),CORREL(ETL_Rtn!$C78:$C137,ETL_Rtn!S78:S137),"")</f>
        <v>0.93870264844582674</v>
      </c>
      <c r="Z127" s="84">
        <f ca="1">IF(ISNUMBER(CORREL(ETL_Rtn!$C78:$C137,ETL_Rtn!T78:T137)),CORREL(ETL_Rtn!$C78:$C137,ETL_Rtn!T78:T137),"")</f>
        <v>0.35415478563146396</v>
      </c>
      <c r="AA127" s="84">
        <f ca="1">IF(ISNUMBER(CORREL(ETL_Rtn!$C78:$C137,ETL_Rtn!U78:U137)),CORREL(ETL_Rtn!$C78:$C137,ETL_Rtn!U78:U137),"")</f>
        <v>-4.5746111558622238E-2</v>
      </c>
      <c r="AB127" s="84">
        <f ca="1">IF(ISNUMBER(CORREL(ETL_Rtn!$C78:$C137,ETL_Rtn!V78:V137)),CORREL(ETL_Rtn!$C78:$C137,ETL_Rtn!V78:V137),"")</f>
        <v>-0.38673580992364476</v>
      </c>
      <c r="AC127" s="84">
        <f ca="1">IF(ISNUMBER(CORREL(ETL_Rtn!$C78:$C137,ETL_Rtn!W78:W137)),CORREL(ETL_Rtn!$C78:$C137,ETL_Rtn!W78:W137),"")</f>
        <v>0.28145256146803915</v>
      </c>
      <c r="AD127" s="84">
        <f ca="1">IF(ISNUMBER(CORREL(ETL_Rtn!$C78:$C137,ETL_Rtn!X78:X137)),CORREL(ETL_Rtn!$C78:$C137,ETL_Rtn!X78:X137),"")</f>
        <v>0.1688039679792544</v>
      </c>
      <c r="AE127" s="84">
        <f ca="1">IF(ISNUMBER(CORREL(ETL_Rtn!$C78:$C137,ETL_Rtn!Y78:Y137)),CORREL(ETL_Rtn!$C78:$C137,ETL_Rtn!Y78:Y137),"")</f>
        <v>3.7450151210200178E-2</v>
      </c>
      <c r="AF127" s="84">
        <f ca="1">IF(ISNUMBER(CORREL(ETL_Rtn!$C78:$C137,ETL_Rtn!Z78:Z137)),CORREL(ETL_Rtn!$C78:$C137,ETL_Rtn!Z78:Z137),"")</f>
        <v>-0.23051235498112446</v>
      </c>
      <c r="AG127" s="84">
        <f ca="1">IF(ISNUMBER(CORREL(ETL_Rtn!$C78:$C137,ETL_Rtn!AA78:AA137)),CORREL(ETL_Rtn!$C78:$C137,ETL_Rtn!AA78:AA137),"")</f>
        <v>-8.0734671689265472E-2</v>
      </c>
      <c r="AH127" s="84">
        <f ca="1">IF(ISNUMBER(CORREL(ETL_Rtn!$C78:$C137,ETL_Rtn!AB78:AB137)),CORREL(ETL_Rtn!$C78:$C137,ETL_Rtn!AB78:AB137),"")</f>
        <v>0.20853784220540003</v>
      </c>
      <c r="AI127" s="84">
        <f ca="1">IF(ISNUMBER(CORREL(ETL_Rtn!$C78:$C137,ETL_Rtn!AC78:AC137)),CORREL(ETL_Rtn!$C78:$C137,ETL_Rtn!AC78:AC137),"")</f>
        <v>8.0225306364739485E-2</v>
      </c>
      <c r="AJ127" s="84">
        <f ca="1">IF(ISNUMBER(CORREL(ETL_Rtn!$C78:$C137,ETL_Rtn!AD78:AD137)),CORREL(ETL_Rtn!$C78:$C137,ETL_Rtn!AD78:AD137),"")</f>
        <v>-0.33036090432025589</v>
      </c>
      <c r="AK127" s="84">
        <f ca="1">IF(ISNUMBER(CORREL(ETL_Rtn!$C78:$C137,ETL_Rtn!AE78:AE137)),CORREL(ETL_Rtn!$C78:$C137,ETL_Rtn!AE78:AE137),"")</f>
        <v>-0.40921539737425938</v>
      </c>
      <c r="AL127" s="84">
        <f ca="1">IF(ISNUMBER(CORREL(ETL_Rtn!$C78:$C137,ETL_Rtn!AF78:AF137)),CORREL(ETL_Rtn!$C78:$C137,ETL_Rtn!AF78:AF137),"")</f>
        <v>0.10510723861669646</v>
      </c>
      <c r="AM127" s="84">
        <f ca="1">IF(ISNUMBER(CORREL(ETL_Rtn!$C78:$C137,ETL_Rtn!AG78:AG137)),CORREL(ETL_Rtn!$C78:$C137,ETL_Rtn!AG78:AG137),"")</f>
        <v>0.21064222240891459</v>
      </c>
      <c r="AN127" s="84">
        <f ca="1">IF(ISNUMBER(CORREL(ETL_Rtn!$C78:$C137,ETL_Rtn!AH78:AH137)),CORREL(ETL_Rtn!$C78:$C137,ETL_Rtn!AH78:AH137),"")</f>
        <v>0.18582934608071508</v>
      </c>
      <c r="AO127" s="84">
        <f ca="1">IF(ISNUMBER(CORREL(ETL_Rtn!$C78:$C137,ETL_Rtn!AI78:AI137)),CORREL(ETL_Rtn!$C78:$C137,ETL_Rtn!AI78:AI137),"")</f>
        <v>0.11415880940136734</v>
      </c>
      <c r="AP127" s="84">
        <f ca="1">IF(ISNUMBER(CORREL(ETL_Rtn!$C78:$C137,ETL_Rtn!AJ78:AJ137)),CORREL(ETL_Rtn!$C78:$C137,ETL_Rtn!AJ78:AJ137),"")</f>
        <v>0.17498158448800713</v>
      </c>
      <c r="AQ127" s="84">
        <f ca="1">IF(ISNUMBER(CORREL(ETL_Rtn!$C78:$C137,ETL_Rtn!AK78:AK137)),CORREL(ETL_Rtn!$C78:$C137,ETL_Rtn!AK78:AK137),"")</f>
        <v>0.17884978328939669</v>
      </c>
      <c r="AR127" s="84">
        <f ca="1">IF(ISNUMBER(CORREL(ETL_Rtn!$C78:$C137,ETL_Rtn!AL78:AL137)),CORREL(ETL_Rtn!$C78:$C137,ETL_Rtn!AL78:AL137),"")</f>
        <v>-0.301603390949019</v>
      </c>
      <c r="AS127" s="84">
        <f ca="1">IF(ISNUMBER(CORREL(ETL_Rtn!$C78:$C137,ETL_Rtn!AM78:AM137)),CORREL(ETL_Rtn!$C78:$C137,ETL_Rtn!AM78:AM137),"")</f>
        <v>0.33894009675681569</v>
      </c>
      <c r="AU127" s="84">
        <f ca="1">VLOOKUP($E127,ETL_Price!$B$5:$BA$187,Main!AU$51,0)</f>
        <v>90.12</v>
      </c>
      <c r="AV127" s="84">
        <f ca="1">VLOOKUP($E127,ETL_Price!$B$5:$BA$187,Main!AV$51,0)</f>
        <v>228.5377</v>
      </c>
      <c r="AW127" s="84">
        <f ca="1">VLOOKUP($E127,ETL_Price!$B$5:$BA$187,Main!AW$51,0)</f>
        <v>227.88720000000001</v>
      </c>
      <c r="AX127" s="84">
        <f ca="1">VLOOKUP($E127,ETL_Price!$B$5:$BA$187,Main!AX$51,0)</f>
        <v>229.42619999999999</v>
      </c>
      <c r="AY127" s="84">
        <f ca="1">VLOOKUP($E127,ETL_Price!$B$5:$BA$187,Main!AY$51,0)</f>
        <v>125.3215</v>
      </c>
      <c r="AZ127" s="84">
        <f ca="1">VLOOKUP($E127,ETL_Price!$B$5:$BA$187,Main!AZ$51,0)</f>
        <v>219.50049999999999</v>
      </c>
      <c r="BA127" s="84">
        <f ca="1">VLOOKUP($E127,ETL_Price!$B$5:$BA$187,Main!BA$51,0)</f>
        <v>249.03</v>
      </c>
      <c r="BB127" s="84">
        <f ca="1">VLOOKUP($E127,ETL_Price!$B$5:$BA$187,Main!BB$51,0)</f>
        <v>203.7</v>
      </c>
      <c r="BC127" s="84">
        <f ca="1">VLOOKUP($E127,ETL_Price!$B$5:$BA$187,Main!BC$51,0)</f>
        <v>255.56</v>
      </c>
      <c r="BD127" s="84">
        <f ca="1">VLOOKUP($E127,ETL_Price!$B$5:$BA$187,Main!BD$51,0)</f>
        <v>68.459999999999994</v>
      </c>
      <c r="BE127" s="84">
        <f ca="1">VLOOKUP($E127,ETL_Price!$B$5:$BA$187,Main!BE$51,0)</f>
        <v>272.32</v>
      </c>
      <c r="BF127" s="84">
        <f ca="1">VLOOKUP($E127,ETL_Price!$B$5:$BA$187,Main!BF$51,0)</f>
        <v>127.26</v>
      </c>
      <c r="BG127" s="84">
        <f ca="1">VLOOKUP($E127,ETL_Price!$B$5:$BA$187,Main!BG$51,0)</f>
        <v>1387.55</v>
      </c>
      <c r="BH127" s="84">
        <f ca="1">VLOOKUP($E127,ETL_Price!$B$5:$BA$187,Main!BH$51,0)</f>
        <v>1701.61</v>
      </c>
      <c r="BI127" s="84">
        <f ca="1">VLOOKUP($E127,ETL_Price!$B$5:$BA$187,Main!BI$51,0)</f>
        <v>1620.51</v>
      </c>
      <c r="BJ127" s="84">
        <f ca="1">VLOOKUP($E127,ETL_Price!$B$5:$BA$187,Main!BJ$51,0)</f>
        <v>1042</v>
      </c>
      <c r="BK127" s="84">
        <f ca="1">VLOOKUP($E127,ETL_Price!$B$5:$BA$187,Main!BK$51,0)</f>
        <v>2422.0700000000002</v>
      </c>
      <c r="BL127" s="84">
        <f ca="1">VLOOKUP($E127,ETL_Price!$B$5:$BA$187,Main!BL$51,0)</f>
        <v>929.4</v>
      </c>
      <c r="BM127" s="84">
        <f ca="1">VLOOKUP($E127,ETL_Price!$B$5:$BA$187,Main!BM$51,0)</f>
        <v>720.91</v>
      </c>
      <c r="BN127" s="84">
        <f ca="1">VLOOKUP($E127,ETL_Price!$B$5:$BA$187,Main!BN$51,0)</f>
        <v>889.87</v>
      </c>
      <c r="BO127" s="84">
        <f ca="1">VLOOKUP($E127,ETL_Price!$B$5:$BA$187,Main!BO$51,0)</f>
        <v>954.6</v>
      </c>
      <c r="BP127" s="84">
        <f ca="1">VLOOKUP($E127,ETL_Price!$B$5:$BA$187,Main!BP$51,0)</f>
        <v>972.93</v>
      </c>
      <c r="BQ127" s="84">
        <f ca="1">VLOOKUP($E127,ETL_Price!$B$5:$BA$187,Main!BQ$51,0)</f>
        <v>1108.71</v>
      </c>
      <c r="BR127" s="84">
        <f ca="1">VLOOKUP($E127,ETL_Price!$B$5:$BA$187,Main!BR$51,0)</f>
        <v>1090.05</v>
      </c>
      <c r="BS127" s="84">
        <f ca="1">VLOOKUP($E127,ETL_Price!$B$5:$BA$187,Main!BS$51,0)</f>
        <v>928.93</v>
      </c>
      <c r="BT127" s="84">
        <f ca="1">VLOOKUP($E127,ETL_Price!$B$5:$BA$187,Main!BT$51,0)</f>
        <v>15.41</v>
      </c>
      <c r="BU127" s="84">
        <f ca="1">VLOOKUP($E127,ETL_Price!$B$5:$BA$187,Main!BU$51,0)</f>
        <v>18.32</v>
      </c>
      <c r="BV127" s="84">
        <f ca="1">VLOOKUP($E127,ETL_Price!$B$5:$BA$187,Main!BV$51,0)</f>
        <v>1323.4</v>
      </c>
      <c r="BW127" s="84">
        <f ca="1">VLOOKUP($E127,ETL_Price!$B$5:$BA$187,Main!BW$51,0)</f>
        <v>16.405999999999999</v>
      </c>
      <c r="BX127" s="84">
        <f ca="1">VLOOKUP($E127,ETL_Price!$B$5:$BA$187,Main!BX$51,0)</f>
        <v>68.099999999999994</v>
      </c>
      <c r="BY127" s="84">
        <f ca="1">VLOOKUP($E127,ETL_Price!$B$5:$BA$187,Main!BY$51,0)</f>
        <v>2.9567999999999999</v>
      </c>
      <c r="BZ127" s="84">
        <f ca="1">VLOOKUP($E127,ETL_Price!$B$5:$BA$187,Main!BZ$51,0)</f>
        <v>2.0960999999999999</v>
      </c>
      <c r="CA127" s="84">
        <f ca="1">VLOOKUP($E127,ETL_Price!$B$5:$BA$187,Main!CA$51,0)</f>
        <v>2.1722000000000001</v>
      </c>
      <c r="CB127" s="84">
        <f ca="1">VLOOKUP($E127,ETL_Price!$B$5:$BA$187,Main!CB$51,0)</f>
        <v>6.3185000000000002</v>
      </c>
      <c r="CC127" s="84">
        <f ca="1">VLOOKUP($E127,ETL_Price!$B$5:$BA$187,Main!CC$51,0)</f>
        <v>111.02</v>
      </c>
    </row>
    <row r="128" spans="3:81">
      <c r="C128" s="84">
        <f>MATCH(E128,Cayman!$B$5:$B$187,0)-1</f>
        <v>105</v>
      </c>
      <c r="E128" s="115">
        <f>IF(ISNUMBER(Equities!$C80),Equities!B80,"")</f>
        <v>43216</v>
      </c>
      <c r="F128" s="128">
        <f ca="1">IF(ISNUMBER(OFFSET(INDIRECT($F$50),Main!$C128,1)),OFFSET(INDIRECT($F$50),Main!$C128,1)/100,"")</f>
        <v>0.18330200000000002</v>
      </c>
      <c r="G128" s="128">
        <f ca="1">IF(ISNUMBER(VLOOKUP(E128,Cayman!$G$6:$H$136,2,0)),VLOOKUP(E128,Cayman!$G$6:$H$136,2,0)/100,"")</f>
        <v>0.17129999999999998</v>
      </c>
      <c r="H128" s="116" t="str">
        <f>IF(ISNUMBER(VLOOKUP($E128,ETL_Price!$B$5:$CU$187,H$50,0)),VLOOKUP($E128,ETL_Price!$B$5:$CU$187,H$50,0)/100,"")</f>
        <v/>
      </c>
      <c r="I128" s="116" t="str">
        <f>IF(ISNUMBER(VLOOKUP($E128,ETL_Price!$B$5:$CU$187,I$50,0)),VLOOKUP($E128,ETL_Price!$B$5:$CU$187,I$50,0)/100,"")</f>
        <v/>
      </c>
      <c r="K128" s="84">
        <f ca="1">IF(ISNUMBER(CORREL(ETL_Rtn!$C79:$C138,ETL_Rtn!E79:E138)),CORREL(ETL_Rtn!$C79:$C138,ETL_Rtn!E79:E138),"")</f>
        <v>0.95353719458216812</v>
      </c>
      <c r="L128" s="84">
        <f ca="1">IF(ISNUMBER(CORREL(ETL_Rtn!$C79:$C138,ETL_Rtn!F79:F138)),CORREL(ETL_Rtn!$C79:$C138,ETL_Rtn!F79:F138),"")</f>
        <v>0.46582323588753666</v>
      </c>
      <c r="M128" s="84">
        <f ca="1">IF(ISNUMBER(CORREL(ETL_Rtn!$C79:$C138,ETL_Rtn!G79:G138)),CORREL(ETL_Rtn!$C79:$C138,ETL_Rtn!G79:G138),"")</f>
        <v>0.32323462795996244</v>
      </c>
      <c r="N128" s="84">
        <f ca="1">IF(ISNUMBER(CORREL(ETL_Rtn!$C79:$C138,ETL_Rtn!H79:H138)),CORREL(ETL_Rtn!$C79:$C138,ETL_Rtn!H79:H138),"")</f>
        <v>0.35717729949064952</v>
      </c>
      <c r="O128" s="84">
        <f ca="1">IF(ISNUMBER(CORREL(ETL_Rtn!$C79:$C138,ETL_Rtn!I79:I138)),CORREL(ETL_Rtn!$C79:$C138,ETL_Rtn!I79:I138),"")</f>
        <v>0.62865428996671813</v>
      </c>
      <c r="P128" s="84">
        <f ca="1">IF(ISNUMBER(CORREL(ETL_Rtn!$C79:$C138,ETL_Rtn!J79:J138)),CORREL(ETL_Rtn!$C79:$C138,ETL_Rtn!J79:J138),"")</f>
        <v>0.10861495989202714</v>
      </c>
      <c r="Q128" s="84">
        <f ca="1">IF(ISNUMBER(CORREL(ETL_Rtn!$C79:$C138,ETL_Rtn!K79:K138)),CORREL(ETL_Rtn!$C79:$C138,ETL_Rtn!K79:K138),"")</f>
        <v>0.51970509984314128</v>
      </c>
      <c r="R128" s="84">
        <f ca="1">IF(ISNUMBER(CORREL(ETL_Rtn!$C79:$C138,ETL_Rtn!L79:L138)),CORREL(ETL_Rtn!$C79:$C138,ETL_Rtn!L79:L138),"")</f>
        <v>0.25095851444800343</v>
      </c>
      <c r="S128" s="84">
        <f ca="1">IF(ISNUMBER(CORREL(ETL_Rtn!$C79:$C138,ETL_Rtn!M79:M138)),CORREL(ETL_Rtn!$C79:$C138,ETL_Rtn!M79:M138),"")</f>
        <v>0.50994339055102833</v>
      </c>
      <c r="T128" s="84">
        <f ca="1">IF(ISNUMBER(CORREL(ETL_Rtn!$C79:$C138,ETL_Rtn!N79:N138)),CORREL(ETL_Rtn!$C79:$C138,ETL_Rtn!N79:N138),"")</f>
        <v>0.24024518526133481</v>
      </c>
      <c r="U128" s="84">
        <f ca="1">IF(ISNUMBER(CORREL(ETL_Rtn!$C79:$C138,ETL_Rtn!O79:O138)),CORREL(ETL_Rtn!$C79:$C138,ETL_Rtn!O79:O138),"")</f>
        <v>0.5281639131963608</v>
      </c>
      <c r="V128" s="84">
        <f ca="1">IF(ISNUMBER(CORREL(ETL_Rtn!$C79:$C138,ETL_Rtn!P79:P138)),CORREL(ETL_Rtn!$C79:$C138,ETL_Rtn!P79:P138),"")</f>
        <v>6.1664254193554764E-2</v>
      </c>
      <c r="W128" s="84">
        <f ca="1">IF(ISNUMBER(CORREL(ETL_Rtn!$C79:$C138,ETL_Rtn!Q79:Q138)),CORREL(ETL_Rtn!$C79:$C138,ETL_Rtn!Q79:Q138),"")</f>
        <v>0.89108239819203972</v>
      </c>
      <c r="X128" s="84">
        <f ca="1">IF(ISNUMBER(CORREL(ETL_Rtn!$C79:$C138,ETL_Rtn!R79:R138)),CORREL(ETL_Rtn!$C79:$C138,ETL_Rtn!R79:R138),"")</f>
        <v>0.94075999323155723</v>
      </c>
      <c r="Y128" s="84">
        <f ca="1">IF(ISNUMBER(CORREL(ETL_Rtn!$C79:$C138,ETL_Rtn!S79:S138)),CORREL(ETL_Rtn!$C79:$C138,ETL_Rtn!S79:S138),"")</f>
        <v>0.93978719549369638</v>
      </c>
      <c r="Z128" s="84">
        <f ca="1">IF(ISNUMBER(CORREL(ETL_Rtn!$C79:$C138,ETL_Rtn!T79:T138)),CORREL(ETL_Rtn!$C79:$C138,ETL_Rtn!T79:T138),"")</f>
        <v>0.36135738803187906</v>
      </c>
      <c r="AA128" s="84">
        <f ca="1">IF(ISNUMBER(CORREL(ETL_Rtn!$C79:$C138,ETL_Rtn!U79:U138)),CORREL(ETL_Rtn!$C79:$C138,ETL_Rtn!U79:U138),"")</f>
        <v>-2.0415493053646719E-2</v>
      </c>
      <c r="AB128" s="84">
        <f ca="1">IF(ISNUMBER(CORREL(ETL_Rtn!$C79:$C138,ETL_Rtn!V79:V138)),CORREL(ETL_Rtn!$C79:$C138,ETL_Rtn!V79:V138),"")</f>
        <v>-0.43960372148300275</v>
      </c>
      <c r="AC128" s="84">
        <f ca="1">IF(ISNUMBER(CORREL(ETL_Rtn!$C79:$C138,ETL_Rtn!W79:W138)),CORREL(ETL_Rtn!$C79:$C138,ETL_Rtn!W79:W138),"")</f>
        <v>0.27478691875816164</v>
      </c>
      <c r="AD128" s="84">
        <f ca="1">IF(ISNUMBER(CORREL(ETL_Rtn!$C79:$C138,ETL_Rtn!X79:X138)),CORREL(ETL_Rtn!$C79:$C138,ETL_Rtn!X79:X138),"")</f>
        <v>0.15335908484088853</v>
      </c>
      <c r="AE128" s="84">
        <f ca="1">IF(ISNUMBER(CORREL(ETL_Rtn!$C79:$C138,ETL_Rtn!Y79:Y138)),CORREL(ETL_Rtn!$C79:$C138,ETL_Rtn!Y79:Y138),"")</f>
        <v>3.9795896486280374E-2</v>
      </c>
      <c r="AF128" s="84">
        <f ca="1">IF(ISNUMBER(CORREL(ETL_Rtn!$C79:$C138,ETL_Rtn!Z79:Z138)),CORREL(ETL_Rtn!$C79:$C138,ETL_Rtn!Z79:Z138),"")</f>
        <v>-0.22479498828637171</v>
      </c>
      <c r="AG128" s="84">
        <f ca="1">IF(ISNUMBER(CORREL(ETL_Rtn!$C79:$C138,ETL_Rtn!AA79:AA138)),CORREL(ETL_Rtn!$C79:$C138,ETL_Rtn!AA79:AA138),"")</f>
        <v>-8.9796477017742987E-2</v>
      </c>
      <c r="AH128" s="84">
        <f ca="1">IF(ISNUMBER(CORREL(ETL_Rtn!$C79:$C138,ETL_Rtn!AB79:AB138)),CORREL(ETL_Rtn!$C79:$C138,ETL_Rtn!AB79:AB138),"")</f>
        <v>0.20536316842872679</v>
      </c>
      <c r="AI128" s="84">
        <f ca="1">IF(ISNUMBER(CORREL(ETL_Rtn!$C79:$C138,ETL_Rtn!AC79:AC138)),CORREL(ETL_Rtn!$C79:$C138,ETL_Rtn!AC79:AC138),"")</f>
        <v>0.10562820663551384</v>
      </c>
      <c r="AJ128" s="84">
        <f ca="1">IF(ISNUMBER(CORREL(ETL_Rtn!$C79:$C138,ETL_Rtn!AD79:AD138)),CORREL(ETL_Rtn!$C79:$C138,ETL_Rtn!AD79:AD138),"")</f>
        <v>-0.32707798632353141</v>
      </c>
      <c r="AK128" s="84">
        <f ca="1">IF(ISNUMBER(CORREL(ETL_Rtn!$C79:$C138,ETL_Rtn!AE79:AE138)),CORREL(ETL_Rtn!$C79:$C138,ETL_Rtn!AE79:AE138),"")</f>
        <v>-0.40645147821431682</v>
      </c>
      <c r="AL128" s="84">
        <f ca="1">IF(ISNUMBER(CORREL(ETL_Rtn!$C79:$C138,ETL_Rtn!AF79:AF138)),CORREL(ETL_Rtn!$C79:$C138,ETL_Rtn!AF79:AF138),"")</f>
        <v>9.8557669223259273E-2</v>
      </c>
      <c r="AM128" s="84">
        <f ca="1">IF(ISNUMBER(CORREL(ETL_Rtn!$C79:$C138,ETL_Rtn!AG79:AG138)),CORREL(ETL_Rtn!$C79:$C138,ETL_Rtn!AG79:AG138),"")</f>
        <v>0.2167356437457845</v>
      </c>
      <c r="AN128" s="84">
        <f ca="1">IF(ISNUMBER(CORREL(ETL_Rtn!$C79:$C138,ETL_Rtn!AH79:AH138)),CORREL(ETL_Rtn!$C79:$C138,ETL_Rtn!AH79:AH138),"")</f>
        <v>0.18943262642789149</v>
      </c>
      <c r="AO128" s="84">
        <f ca="1">IF(ISNUMBER(CORREL(ETL_Rtn!$C79:$C138,ETL_Rtn!AI79:AI138)),CORREL(ETL_Rtn!$C79:$C138,ETL_Rtn!AI79:AI138),"")</f>
        <v>0.12308510310845786</v>
      </c>
      <c r="AP128" s="84">
        <f ca="1">IF(ISNUMBER(CORREL(ETL_Rtn!$C79:$C138,ETL_Rtn!AJ79:AJ138)),CORREL(ETL_Rtn!$C79:$C138,ETL_Rtn!AJ79:AJ138),"")</f>
        <v>0.18247617487674345</v>
      </c>
      <c r="AQ128" s="84">
        <f ca="1">IF(ISNUMBER(CORREL(ETL_Rtn!$C79:$C138,ETL_Rtn!AK79:AK138)),CORREL(ETL_Rtn!$C79:$C138,ETL_Rtn!AK79:AK138),"")</f>
        <v>0.18394122191933535</v>
      </c>
      <c r="AR128" s="84">
        <f ca="1">IF(ISNUMBER(CORREL(ETL_Rtn!$C79:$C138,ETL_Rtn!AL79:AL138)),CORREL(ETL_Rtn!$C79:$C138,ETL_Rtn!AL79:AL138),"")</f>
        <v>-0.298230445888579</v>
      </c>
      <c r="AS128" s="84">
        <f ca="1">IF(ISNUMBER(CORREL(ETL_Rtn!$C79:$C138,ETL_Rtn!AM79:AM138)),CORREL(ETL_Rtn!$C79:$C138,ETL_Rtn!AM79:AM138),"")</f>
        <v>0.33136200211072098</v>
      </c>
      <c r="AU128" s="84">
        <f ca="1">VLOOKUP($E128,ETL_Price!$B$5:$BA$187,Main!AU$51,0)</f>
        <v>88.93</v>
      </c>
      <c r="AV128" s="84">
        <f ca="1">VLOOKUP($E128,ETL_Price!$B$5:$BA$187,Main!AV$51,0)</f>
        <v>228.99090000000001</v>
      </c>
      <c r="AW128" s="84">
        <f ca="1">VLOOKUP($E128,ETL_Price!$B$5:$BA$187,Main!AW$51,0)</f>
        <v>226.72919999999999</v>
      </c>
      <c r="AX128" s="84">
        <f ca="1">VLOOKUP($E128,ETL_Price!$B$5:$BA$187,Main!AX$51,0)</f>
        <v>230.98660000000001</v>
      </c>
      <c r="AY128" s="84">
        <f ca="1">VLOOKUP($E128,ETL_Price!$B$5:$BA$187,Main!AY$51,0)</f>
        <v>125.2037</v>
      </c>
      <c r="AZ128" s="84">
        <f ca="1">VLOOKUP($E128,ETL_Price!$B$5:$BA$187,Main!AZ$51,0)</f>
        <v>218.136</v>
      </c>
      <c r="BA128" s="84">
        <f ca="1">VLOOKUP($E128,ETL_Price!$B$5:$BA$187,Main!BA$51,0)</f>
        <v>248.18</v>
      </c>
      <c r="BB128" s="84">
        <f ca="1">VLOOKUP($E128,ETL_Price!$B$5:$BA$187,Main!BB$51,0)</f>
        <v>201.44</v>
      </c>
      <c r="BC128" s="84">
        <f ca="1">VLOOKUP($E128,ETL_Price!$B$5:$BA$187,Main!BC$51,0)</f>
        <v>255.64</v>
      </c>
      <c r="BD128" s="84">
        <f ca="1">VLOOKUP($E128,ETL_Price!$B$5:$BA$187,Main!BD$51,0)</f>
        <v>67.69</v>
      </c>
      <c r="BE128" s="84">
        <f ca="1">VLOOKUP($E128,ETL_Price!$B$5:$BA$187,Main!BE$51,0)</f>
        <v>272.16000000000003</v>
      </c>
      <c r="BF128" s="84">
        <f ca="1">VLOOKUP($E128,ETL_Price!$B$5:$BA$187,Main!BF$51,0)</f>
        <v>126.56</v>
      </c>
      <c r="BG128" s="84">
        <f ca="1">VLOOKUP($E128,ETL_Price!$B$5:$BA$187,Main!BG$51,0)</f>
        <v>1378.18</v>
      </c>
      <c r="BH128" s="84">
        <f ca="1">VLOOKUP($E128,ETL_Price!$B$5:$BA$187,Main!BH$51,0)</f>
        <v>1688.45</v>
      </c>
      <c r="BI128" s="84">
        <f ca="1">VLOOKUP($E128,ETL_Price!$B$5:$BA$187,Main!BI$51,0)</f>
        <v>1597.81</v>
      </c>
      <c r="BJ128" s="84">
        <f ca="1">VLOOKUP($E128,ETL_Price!$B$5:$BA$187,Main!BJ$51,0)</f>
        <v>1042.76</v>
      </c>
      <c r="BK128" s="84">
        <f ca="1">VLOOKUP($E128,ETL_Price!$B$5:$BA$187,Main!BK$51,0)</f>
        <v>2431.34</v>
      </c>
      <c r="BL128" s="84">
        <f ca="1">VLOOKUP($E128,ETL_Price!$B$5:$BA$187,Main!BL$51,0)</f>
        <v>926.39</v>
      </c>
      <c r="BM128" s="84">
        <f ca="1">VLOOKUP($E128,ETL_Price!$B$5:$BA$187,Main!BM$51,0)</f>
        <v>720.19</v>
      </c>
      <c r="BN128" s="84">
        <f ca="1">VLOOKUP($E128,ETL_Price!$B$5:$BA$187,Main!BN$51,0)</f>
        <v>887.22</v>
      </c>
      <c r="BO128" s="84">
        <f ca="1">VLOOKUP($E128,ETL_Price!$B$5:$BA$187,Main!BO$51,0)</f>
        <v>954.72</v>
      </c>
      <c r="BP128" s="84">
        <f ca="1">VLOOKUP($E128,ETL_Price!$B$5:$BA$187,Main!BP$51,0)</f>
        <v>973.57</v>
      </c>
      <c r="BQ128" s="84">
        <f ca="1">VLOOKUP($E128,ETL_Price!$B$5:$BA$187,Main!BQ$51,0)</f>
        <v>1107.94</v>
      </c>
      <c r="BR128" s="84">
        <f ca="1">VLOOKUP($E128,ETL_Price!$B$5:$BA$187,Main!BR$51,0)</f>
        <v>1089.5899999999999</v>
      </c>
      <c r="BS128" s="84">
        <f ca="1">VLOOKUP($E128,ETL_Price!$B$5:$BA$187,Main!BS$51,0)</f>
        <v>930.6</v>
      </c>
      <c r="BT128" s="84">
        <f ca="1">VLOOKUP($E128,ETL_Price!$B$5:$BA$187,Main!BT$51,0)</f>
        <v>16.239999999999998</v>
      </c>
      <c r="BU128" s="84">
        <f ca="1">VLOOKUP($E128,ETL_Price!$B$5:$BA$187,Main!BU$51,0)</f>
        <v>19.12</v>
      </c>
      <c r="BV128" s="84">
        <f ca="1">VLOOKUP($E128,ETL_Price!$B$5:$BA$187,Main!BV$51,0)</f>
        <v>1316.3</v>
      </c>
      <c r="BW128" s="84">
        <f ca="1">VLOOKUP($E128,ETL_Price!$B$5:$BA$187,Main!BW$51,0)</f>
        <v>16.491</v>
      </c>
      <c r="BX128" s="84">
        <f ca="1">VLOOKUP($E128,ETL_Price!$B$5:$BA$187,Main!BX$51,0)</f>
        <v>68.19</v>
      </c>
      <c r="BY128" s="84">
        <f ca="1">VLOOKUP($E128,ETL_Price!$B$5:$BA$187,Main!BY$51,0)</f>
        <v>2.9809000000000001</v>
      </c>
      <c r="BZ128" s="84">
        <f ca="1">VLOOKUP($E128,ETL_Price!$B$5:$BA$187,Main!BZ$51,0)</f>
        <v>2.1046999999999998</v>
      </c>
      <c r="CA128" s="84">
        <f ca="1">VLOOKUP($E128,ETL_Price!$B$5:$BA$187,Main!CA$51,0)</f>
        <v>2.1762000000000001</v>
      </c>
      <c r="CB128" s="84">
        <f ca="1">VLOOKUP($E128,ETL_Price!$B$5:$BA$187,Main!CB$51,0)</f>
        <v>6.3268000000000004</v>
      </c>
      <c r="CC128" s="84">
        <f ca="1">VLOOKUP($E128,ETL_Price!$B$5:$BA$187,Main!CC$51,0)</f>
        <v>110.71</v>
      </c>
    </row>
    <row r="129" spans="3:81">
      <c r="C129" s="84">
        <f>MATCH(E129,Cayman!$B$5:$B$187,0)-1</f>
        <v>106</v>
      </c>
      <c r="E129" s="115">
        <f>IF(ISNUMBER(Equities!$C81),Equities!B81,"")</f>
        <v>43215</v>
      </c>
      <c r="F129" s="128">
        <f ca="1">IF(ISNUMBER(OFFSET(INDIRECT($F$50),Main!$C129,1)),OFFSET(INDIRECT($F$50),Main!$C129,1)/100,"")</f>
        <v>0.18330200000000002</v>
      </c>
      <c r="G129" s="128">
        <f ca="1">IF(ISNUMBER(VLOOKUP(E129,Cayman!$G$6:$H$136,2,0)),VLOOKUP(E129,Cayman!$G$6:$H$136,2,0)/100,"")</f>
        <v>0.17129999999999998</v>
      </c>
      <c r="H129" s="116" t="str">
        <f>IF(ISNUMBER(VLOOKUP($E129,ETL_Price!$B$5:$CU$187,H$50,0)),VLOOKUP($E129,ETL_Price!$B$5:$CU$187,H$50,0)/100,"")</f>
        <v/>
      </c>
      <c r="I129" s="116" t="str">
        <f>IF(ISNUMBER(VLOOKUP($E129,ETL_Price!$B$5:$CU$187,I$50,0)),VLOOKUP($E129,ETL_Price!$B$5:$CU$187,I$50,0)/100,"")</f>
        <v/>
      </c>
      <c r="K129" s="84">
        <f ca="1">IF(ISNUMBER(CORREL(ETL_Rtn!$C80:$C139,ETL_Rtn!E80:E139)),CORREL(ETL_Rtn!$C80:$C139,ETL_Rtn!E80:E139),"")</f>
        <v>0.95433439767482009</v>
      </c>
      <c r="L129" s="84">
        <f ca="1">IF(ISNUMBER(CORREL(ETL_Rtn!$C80:$C139,ETL_Rtn!F80:F139)),CORREL(ETL_Rtn!$C80:$C139,ETL_Rtn!F80:F139),"")</f>
        <v>0.49446064574823972</v>
      </c>
      <c r="M129" s="84">
        <f ca="1">IF(ISNUMBER(CORREL(ETL_Rtn!$C80:$C139,ETL_Rtn!G80:G139)),CORREL(ETL_Rtn!$C80:$C139,ETL_Rtn!G80:G139),"")</f>
        <v>0.34108884403464335</v>
      </c>
      <c r="N129" s="84">
        <f ca="1">IF(ISNUMBER(CORREL(ETL_Rtn!$C80:$C139,ETL_Rtn!H80:H139)),CORREL(ETL_Rtn!$C80:$C139,ETL_Rtn!H80:H139),"")</f>
        <v>0.3715578015174244</v>
      </c>
      <c r="O129" s="84">
        <f ca="1">IF(ISNUMBER(CORREL(ETL_Rtn!$C80:$C139,ETL_Rtn!I80:I139)),CORREL(ETL_Rtn!$C80:$C139,ETL_Rtn!I80:I139),"")</f>
        <v>0.62972707730216892</v>
      </c>
      <c r="P129" s="84">
        <f ca="1">IF(ISNUMBER(CORREL(ETL_Rtn!$C80:$C139,ETL_Rtn!J80:J139)),CORREL(ETL_Rtn!$C80:$C139,ETL_Rtn!J80:J139),"")</f>
        <v>0.12321503254270209</v>
      </c>
      <c r="Q129" s="84">
        <f ca="1">IF(ISNUMBER(CORREL(ETL_Rtn!$C80:$C139,ETL_Rtn!K80:K139)),CORREL(ETL_Rtn!$C80:$C139,ETL_Rtn!K80:K139),"")</f>
        <v>0.54330626513083724</v>
      </c>
      <c r="R129" s="84">
        <f ca="1">IF(ISNUMBER(CORREL(ETL_Rtn!$C80:$C139,ETL_Rtn!L80:L139)),CORREL(ETL_Rtn!$C80:$C139,ETL_Rtn!L80:L139),"")</f>
        <v>0.27172556647145252</v>
      </c>
      <c r="S129" s="84">
        <f ca="1">IF(ISNUMBER(CORREL(ETL_Rtn!$C80:$C139,ETL_Rtn!M80:M139)),CORREL(ETL_Rtn!$C80:$C139,ETL_Rtn!M80:M139),"")</f>
        <v>0.51210562814898053</v>
      </c>
      <c r="T129" s="84">
        <f ca="1">IF(ISNUMBER(CORREL(ETL_Rtn!$C80:$C139,ETL_Rtn!N80:N139)),CORREL(ETL_Rtn!$C80:$C139,ETL_Rtn!N80:N139),"")</f>
        <v>0.228256131846684</v>
      </c>
      <c r="U129" s="84">
        <f ca="1">IF(ISNUMBER(CORREL(ETL_Rtn!$C80:$C139,ETL_Rtn!O80:O139)),CORREL(ETL_Rtn!$C80:$C139,ETL_Rtn!O80:O139),"")</f>
        <v>0.5321740815468865</v>
      </c>
      <c r="V129" s="84">
        <f ca="1">IF(ISNUMBER(CORREL(ETL_Rtn!$C80:$C139,ETL_Rtn!P80:P139)),CORREL(ETL_Rtn!$C80:$C139,ETL_Rtn!P80:P139),"")</f>
        <v>7.8543486512283572E-2</v>
      </c>
      <c r="W129" s="84">
        <f ca="1">IF(ISNUMBER(CORREL(ETL_Rtn!$C80:$C139,ETL_Rtn!Q80:Q139)),CORREL(ETL_Rtn!$C80:$C139,ETL_Rtn!Q80:Q139),"")</f>
        <v>0.89104223567409369</v>
      </c>
      <c r="X129" s="84">
        <f ca="1">IF(ISNUMBER(CORREL(ETL_Rtn!$C80:$C139,ETL_Rtn!R80:R139)),CORREL(ETL_Rtn!$C80:$C139,ETL_Rtn!R80:R139),"")</f>
        <v>0.94096500040958231</v>
      </c>
      <c r="Y129" s="84">
        <f ca="1">IF(ISNUMBER(CORREL(ETL_Rtn!$C80:$C139,ETL_Rtn!S80:S139)),CORREL(ETL_Rtn!$C80:$C139,ETL_Rtn!S80:S139),"")</f>
        <v>0.94066588127371786</v>
      </c>
      <c r="Z129" s="84">
        <f ca="1">IF(ISNUMBER(CORREL(ETL_Rtn!$C80:$C139,ETL_Rtn!T80:T139)),CORREL(ETL_Rtn!$C80:$C139,ETL_Rtn!T80:T139),"")</f>
        <v>0.35989039980678117</v>
      </c>
      <c r="AA129" s="84">
        <f ca="1">IF(ISNUMBER(CORREL(ETL_Rtn!$C80:$C139,ETL_Rtn!U80:U139)),CORREL(ETL_Rtn!$C80:$C139,ETL_Rtn!U80:U139),"")</f>
        <v>-5.3783477808185855E-2</v>
      </c>
      <c r="AB129" s="84">
        <f ca="1">IF(ISNUMBER(CORREL(ETL_Rtn!$C80:$C139,ETL_Rtn!V80:V139)),CORREL(ETL_Rtn!$C80:$C139,ETL_Rtn!V80:V139),"")</f>
        <v>-0.43474954736024757</v>
      </c>
      <c r="AC129" s="84">
        <f ca="1">IF(ISNUMBER(CORREL(ETL_Rtn!$C80:$C139,ETL_Rtn!W80:W139)),CORREL(ETL_Rtn!$C80:$C139,ETL_Rtn!W80:W139),"")</f>
        <v>0.30712477357015711</v>
      </c>
      <c r="AD129" s="84">
        <f ca="1">IF(ISNUMBER(CORREL(ETL_Rtn!$C80:$C139,ETL_Rtn!X80:X139)),CORREL(ETL_Rtn!$C80:$C139,ETL_Rtn!X80:X139),"")</f>
        <v>0.1914098665698023</v>
      </c>
      <c r="AE129" s="84">
        <f ca="1">IF(ISNUMBER(CORREL(ETL_Rtn!$C80:$C139,ETL_Rtn!Y80:Y139)),CORREL(ETL_Rtn!$C80:$C139,ETL_Rtn!Y80:Y139),"")</f>
        <v>6.6769855084940752E-2</v>
      </c>
      <c r="AF129" s="84">
        <f ca="1">IF(ISNUMBER(CORREL(ETL_Rtn!$C80:$C139,ETL_Rtn!Z80:Z139)),CORREL(ETL_Rtn!$C80:$C139,ETL_Rtn!Z80:Z139),"")</f>
        <v>-0.25145869502668489</v>
      </c>
      <c r="AG129" s="84">
        <f ca="1">IF(ISNUMBER(CORREL(ETL_Rtn!$C80:$C139,ETL_Rtn!AA80:AA139)),CORREL(ETL_Rtn!$C80:$C139,ETL_Rtn!AA80:AA139),"")</f>
        <v>-6.3496560241213071E-2</v>
      </c>
      <c r="AH129" s="84">
        <f ca="1">IF(ISNUMBER(CORREL(ETL_Rtn!$C80:$C139,ETL_Rtn!AB80:AB139)),CORREL(ETL_Rtn!$C80:$C139,ETL_Rtn!AB80:AB139),"")</f>
        <v>0.22886232388644134</v>
      </c>
      <c r="AI129" s="84">
        <f ca="1">IF(ISNUMBER(CORREL(ETL_Rtn!$C80:$C139,ETL_Rtn!AC80:AC139)),CORREL(ETL_Rtn!$C80:$C139,ETL_Rtn!AC80:AC139),"")</f>
        <v>0.13119973719582928</v>
      </c>
      <c r="AJ129" s="84">
        <f ca="1">IF(ISNUMBER(CORREL(ETL_Rtn!$C80:$C139,ETL_Rtn!AD80:AD139)),CORREL(ETL_Rtn!$C80:$C139,ETL_Rtn!AD80:AD139),"")</f>
        <v>-0.34119804865352521</v>
      </c>
      <c r="AK129" s="84">
        <f ca="1">IF(ISNUMBER(CORREL(ETL_Rtn!$C80:$C139,ETL_Rtn!AE80:AE139)),CORREL(ETL_Rtn!$C80:$C139,ETL_Rtn!AE80:AE139),"")</f>
        <v>-0.42154824430263588</v>
      </c>
      <c r="AL129" s="84">
        <f ca="1">IF(ISNUMBER(CORREL(ETL_Rtn!$C80:$C139,ETL_Rtn!AF80:AF139)),CORREL(ETL_Rtn!$C80:$C139,ETL_Rtn!AF80:AF139),"")</f>
        <v>9.3251890867733528E-2</v>
      </c>
      <c r="AM129" s="84">
        <f ca="1">IF(ISNUMBER(CORREL(ETL_Rtn!$C80:$C139,ETL_Rtn!AG80:AG139)),CORREL(ETL_Rtn!$C80:$C139,ETL_Rtn!AG80:AG139),"")</f>
        <v>0.21643453352907793</v>
      </c>
      <c r="AN129" s="84">
        <f ca="1">IF(ISNUMBER(CORREL(ETL_Rtn!$C80:$C139,ETL_Rtn!AH80:AH139)),CORREL(ETL_Rtn!$C80:$C139,ETL_Rtn!AH80:AH139),"")</f>
        <v>0.18961271190375251</v>
      </c>
      <c r="AO129" s="84">
        <f ca="1">IF(ISNUMBER(CORREL(ETL_Rtn!$C80:$C139,ETL_Rtn!AI80:AI139)),CORREL(ETL_Rtn!$C80:$C139,ETL_Rtn!AI80:AI139),"")</f>
        <v>0.10952288425981135</v>
      </c>
      <c r="AP129" s="84">
        <f ca="1">IF(ISNUMBER(CORREL(ETL_Rtn!$C80:$C139,ETL_Rtn!AJ80:AJ139)),CORREL(ETL_Rtn!$C80:$C139,ETL_Rtn!AJ80:AJ139),"")</f>
        <v>0.18178482322537168</v>
      </c>
      <c r="AQ129" s="84">
        <f ca="1">IF(ISNUMBER(CORREL(ETL_Rtn!$C80:$C139,ETL_Rtn!AK80:AK139)),CORREL(ETL_Rtn!$C80:$C139,ETL_Rtn!AK80:AK139),"")</f>
        <v>0.18180580047870643</v>
      </c>
      <c r="AR129" s="84">
        <f ca="1">IF(ISNUMBER(CORREL(ETL_Rtn!$C80:$C139,ETL_Rtn!AL80:AL139)),CORREL(ETL_Rtn!$C80:$C139,ETL_Rtn!AL80:AL139),"")</f>
        <v>-0.29681743020536949</v>
      </c>
      <c r="AS129" s="84">
        <f ca="1">IF(ISNUMBER(CORREL(ETL_Rtn!$C80:$C139,ETL_Rtn!AM80:AM139)),CORREL(ETL_Rtn!$C80:$C139,ETL_Rtn!AM80:AM139),"")</f>
        <v>0.33583127536308294</v>
      </c>
      <c r="AU129" s="84">
        <f ca="1">VLOOKUP($E129,ETL_Price!$B$5:$BA$187,Main!AU$51,0)</f>
        <v>89.28</v>
      </c>
      <c r="AV129" s="84">
        <f ca="1">VLOOKUP($E129,ETL_Price!$B$5:$BA$187,Main!AV$51,0)</f>
        <v>224.4897</v>
      </c>
      <c r="AW129" s="84">
        <f ca="1">VLOOKUP($E129,ETL_Price!$B$5:$BA$187,Main!AW$51,0)</f>
        <v>224.53210000000001</v>
      </c>
      <c r="AX129" s="84">
        <f ca="1">VLOOKUP($E129,ETL_Price!$B$5:$BA$187,Main!AX$51,0)</f>
        <v>228.41329999999999</v>
      </c>
      <c r="AY129" s="84">
        <f ca="1">VLOOKUP($E129,ETL_Price!$B$5:$BA$187,Main!AY$51,0)</f>
        <v>125.32769999999999</v>
      </c>
      <c r="AZ129" s="84">
        <f ca="1">VLOOKUP($E129,ETL_Price!$B$5:$BA$187,Main!AZ$51,0)</f>
        <v>216.53450000000001</v>
      </c>
      <c r="BA129" s="84">
        <f ca="1">VLOOKUP($E129,ETL_Price!$B$5:$BA$187,Main!BA$51,0)</f>
        <v>245.53</v>
      </c>
      <c r="BB129" s="84">
        <f ca="1">VLOOKUP($E129,ETL_Price!$B$5:$BA$187,Main!BB$51,0)</f>
        <v>199.82</v>
      </c>
      <c r="BC129" s="84">
        <f ca="1">VLOOKUP($E129,ETL_Price!$B$5:$BA$187,Main!BC$51,0)</f>
        <v>255.58</v>
      </c>
      <c r="BD129" s="84">
        <f ca="1">VLOOKUP($E129,ETL_Price!$B$5:$BA$187,Main!BD$51,0)</f>
        <v>68.33</v>
      </c>
      <c r="BE129" s="84">
        <f ca="1">VLOOKUP($E129,ETL_Price!$B$5:$BA$187,Main!BE$51,0)</f>
        <v>271.70999999999998</v>
      </c>
      <c r="BF129" s="84">
        <f ca="1">VLOOKUP($E129,ETL_Price!$B$5:$BA$187,Main!BF$51,0)</f>
        <v>125.31</v>
      </c>
      <c r="BG129" s="84">
        <f ca="1">VLOOKUP($E129,ETL_Price!$B$5:$BA$187,Main!BG$51,0)</f>
        <v>1390.53</v>
      </c>
      <c r="BH129" s="84">
        <f ca="1">VLOOKUP($E129,ETL_Price!$B$5:$BA$187,Main!BH$51,0)</f>
        <v>1694.04</v>
      </c>
      <c r="BI129" s="84">
        <f ca="1">VLOOKUP($E129,ETL_Price!$B$5:$BA$187,Main!BI$51,0)</f>
        <v>1604.16</v>
      </c>
      <c r="BJ129" s="84">
        <f ca="1">VLOOKUP($E129,ETL_Price!$B$5:$BA$187,Main!BJ$51,0)</f>
        <v>1043.03</v>
      </c>
      <c r="BK129" s="84">
        <f ca="1">VLOOKUP($E129,ETL_Price!$B$5:$BA$187,Main!BK$51,0)</f>
        <v>2440.06</v>
      </c>
      <c r="BL129" s="84">
        <f ca="1">VLOOKUP($E129,ETL_Price!$B$5:$BA$187,Main!BL$51,0)</f>
        <v>925.61</v>
      </c>
      <c r="BM129" s="84">
        <f ca="1">VLOOKUP($E129,ETL_Price!$B$5:$BA$187,Main!BM$51,0)</f>
        <v>718.6</v>
      </c>
      <c r="BN129" s="84">
        <f ca="1">VLOOKUP($E129,ETL_Price!$B$5:$BA$187,Main!BN$51,0)</f>
        <v>884.43</v>
      </c>
      <c r="BO129" s="84">
        <f ca="1">VLOOKUP($E129,ETL_Price!$B$5:$BA$187,Main!BO$51,0)</f>
        <v>952.86</v>
      </c>
      <c r="BP129" s="84">
        <f ca="1">VLOOKUP($E129,ETL_Price!$B$5:$BA$187,Main!BP$51,0)</f>
        <v>974.91</v>
      </c>
      <c r="BQ129" s="84">
        <f ca="1">VLOOKUP($E129,ETL_Price!$B$5:$BA$187,Main!BQ$51,0)</f>
        <v>1105.31</v>
      </c>
      <c r="BR129" s="84">
        <f ca="1">VLOOKUP($E129,ETL_Price!$B$5:$BA$187,Main!BR$51,0)</f>
        <v>1087.83</v>
      </c>
      <c r="BS129" s="84">
        <f ca="1">VLOOKUP($E129,ETL_Price!$B$5:$BA$187,Main!BS$51,0)</f>
        <v>929.35</v>
      </c>
      <c r="BT129" s="84">
        <f ca="1">VLOOKUP($E129,ETL_Price!$B$5:$BA$187,Main!BT$51,0)</f>
        <v>17.84</v>
      </c>
      <c r="BU129" s="84">
        <f ca="1">VLOOKUP($E129,ETL_Price!$B$5:$BA$187,Main!BU$51,0)</f>
        <v>20.67</v>
      </c>
      <c r="BV129" s="84">
        <f ca="1">VLOOKUP($E129,ETL_Price!$B$5:$BA$187,Main!BV$51,0)</f>
        <v>1321.2</v>
      </c>
      <c r="BW129" s="84">
        <f ca="1">VLOOKUP($E129,ETL_Price!$B$5:$BA$187,Main!BW$51,0)</f>
        <v>16.501999999999999</v>
      </c>
      <c r="BX129" s="84">
        <f ca="1">VLOOKUP($E129,ETL_Price!$B$5:$BA$187,Main!BX$51,0)</f>
        <v>68.05</v>
      </c>
      <c r="BY129" s="84">
        <f ca="1">VLOOKUP($E129,ETL_Price!$B$5:$BA$187,Main!BY$51,0)</f>
        <v>3.0259</v>
      </c>
      <c r="BZ129" s="84">
        <f ca="1">VLOOKUP($E129,ETL_Price!$B$5:$BA$187,Main!BZ$51,0)</f>
        <v>2.1038999999999999</v>
      </c>
      <c r="CA129" s="84">
        <f ca="1">VLOOKUP($E129,ETL_Price!$B$5:$BA$187,Main!CA$51,0)</f>
        <v>2.1778</v>
      </c>
      <c r="CB129" s="84">
        <f ca="1">VLOOKUP($E129,ETL_Price!$B$5:$BA$187,Main!CB$51,0)</f>
        <v>6.3223000000000003</v>
      </c>
      <c r="CC129" s="84">
        <f ca="1">VLOOKUP($E129,ETL_Price!$B$5:$BA$187,Main!CC$51,0)</f>
        <v>110.66</v>
      </c>
    </row>
    <row r="130" spans="3:81">
      <c r="C130" s="84">
        <f>MATCH(E130,Cayman!$B$5:$B$187,0)-1</f>
        <v>107</v>
      </c>
      <c r="E130" s="115">
        <f>IF(ISNUMBER(Equities!$C82),Equities!B82,"")</f>
        <v>43214</v>
      </c>
      <c r="F130" s="128">
        <f ca="1">IF(ISNUMBER(OFFSET(INDIRECT($F$50),Main!$C130,1)),OFFSET(INDIRECT($F$50),Main!$C130,1)/100,"")</f>
        <v>0.18330200000000002</v>
      </c>
      <c r="G130" s="128">
        <f ca="1">IF(ISNUMBER(VLOOKUP(E130,Cayman!$G$6:$H$136,2,0)),VLOOKUP(E130,Cayman!$G$6:$H$136,2,0)/100,"")</f>
        <v>0.17069999999999999</v>
      </c>
      <c r="H130" s="116" t="str">
        <f>IF(ISNUMBER(VLOOKUP($E130,ETL_Price!$B$5:$CU$187,H$50,0)),VLOOKUP($E130,ETL_Price!$B$5:$CU$187,H$50,0)/100,"")</f>
        <v/>
      </c>
      <c r="I130" s="116" t="str">
        <f>IF(ISNUMBER(VLOOKUP($E130,ETL_Price!$B$5:$CU$187,I$50,0)),VLOOKUP($E130,ETL_Price!$B$5:$CU$187,I$50,0)/100,"")</f>
        <v/>
      </c>
      <c r="K130" s="84">
        <f ca="1">IF(ISNUMBER(CORREL(ETL_Rtn!$C81:$C140,ETL_Rtn!E81:E140)),CORREL(ETL_Rtn!$C81:$C140,ETL_Rtn!E81:E140),"")</f>
        <v>0.95411657085240464</v>
      </c>
      <c r="L130" s="84">
        <f ca="1">IF(ISNUMBER(CORREL(ETL_Rtn!$C81:$C140,ETL_Rtn!F81:F140)),CORREL(ETL_Rtn!$C81:$C140,ETL_Rtn!F81:F140),"")</f>
        <v>0.49604902361462161</v>
      </c>
      <c r="M130" s="84">
        <f ca="1">IF(ISNUMBER(CORREL(ETL_Rtn!$C81:$C140,ETL_Rtn!G81:G140)),CORREL(ETL_Rtn!$C81:$C140,ETL_Rtn!G81:G140),"")</f>
        <v>0.34589589131509246</v>
      </c>
      <c r="N130" s="84">
        <f ca="1">IF(ISNUMBER(CORREL(ETL_Rtn!$C81:$C140,ETL_Rtn!H81:H140)),CORREL(ETL_Rtn!$C81:$C140,ETL_Rtn!H81:H140),"")</f>
        <v>0.37234687314908543</v>
      </c>
      <c r="O130" s="84">
        <f ca="1">IF(ISNUMBER(CORREL(ETL_Rtn!$C81:$C140,ETL_Rtn!I81:I140)),CORREL(ETL_Rtn!$C81:$C140,ETL_Rtn!I81:I140),"")</f>
        <v>0.62763775467365412</v>
      </c>
      <c r="P130" s="84">
        <f ca="1">IF(ISNUMBER(CORREL(ETL_Rtn!$C81:$C140,ETL_Rtn!J81:J140)),CORREL(ETL_Rtn!$C81:$C140,ETL_Rtn!J81:J140),"")</f>
        <v>0.1310837978056264</v>
      </c>
      <c r="Q130" s="84">
        <f ca="1">IF(ISNUMBER(CORREL(ETL_Rtn!$C81:$C140,ETL_Rtn!K81:K140)),CORREL(ETL_Rtn!$C81:$C140,ETL_Rtn!K81:K140),"")</f>
        <v>0.55276264445243384</v>
      </c>
      <c r="R130" s="84">
        <f ca="1">IF(ISNUMBER(CORREL(ETL_Rtn!$C81:$C140,ETL_Rtn!L81:L140)),CORREL(ETL_Rtn!$C81:$C140,ETL_Rtn!L81:L140),"")</f>
        <v>0.25969035591736855</v>
      </c>
      <c r="S130" s="84">
        <f ca="1">IF(ISNUMBER(CORREL(ETL_Rtn!$C81:$C140,ETL_Rtn!M81:M140)),CORREL(ETL_Rtn!$C81:$C140,ETL_Rtn!M81:M140),"")</f>
        <v>0.5061084447731693</v>
      </c>
      <c r="T130" s="84">
        <f ca="1">IF(ISNUMBER(CORREL(ETL_Rtn!$C81:$C140,ETL_Rtn!N81:N140)),CORREL(ETL_Rtn!$C81:$C140,ETL_Rtn!N81:N140),"")</f>
        <v>0.23783088523329093</v>
      </c>
      <c r="U130" s="84">
        <f ca="1">IF(ISNUMBER(CORREL(ETL_Rtn!$C81:$C140,ETL_Rtn!O81:O140)),CORREL(ETL_Rtn!$C81:$C140,ETL_Rtn!O81:O140),"")</f>
        <v>0.52451742669534074</v>
      </c>
      <c r="V130" s="84">
        <f ca="1">IF(ISNUMBER(CORREL(ETL_Rtn!$C81:$C140,ETL_Rtn!P81:P140)),CORREL(ETL_Rtn!$C81:$C140,ETL_Rtn!P81:P140),"")</f>
        <v>7.3416787280679199E-2</v>
      </c>
      <c r="W130" s="84">
        <f ca="1">IF(ISNUMBER(CORREL(ETL_Rtn!$C81:$C140,ETL_Rtn!Q81:Q140)),CORREL(ETL_Rtn!$C81:$C140,ETL_Rtn!Q81:Q140),"")</f>
        <v>0.89547662707497999</v>
      </c>
      <c r="X130" s="84">
        <f ca="1">IF(ISNUMBER(CORREL(ETL_Rtn!$C81:$C140,ETL_Rtn!R81:R140)),CORREL(ETL_Rtn!$C81:$C140,ETL_Rtn!R81:R140),"")</f>
        <v>0.94603815318477824</v>
      </c>
      <c r="Y130" s="84">
        <f ca="1">IF(ISNUMBER(CORREL(ETL_Rtn!$C81:$C140,ETL_Rtn!S81:S140)),CORREL(ETL_Rtn!$C81:$C140,ETL_Rtn!S81:S140),"")</f>
        <v>0.9397447688892282</v>
      </c>
      <c r="Z130" s="84">
        <f ca="1">IF(ISNUMBER(CORREL(ETL_Rtn!$C81:$C140,ETL_Rtn!T81:T140)),CORREL(ETL_Rtn!$C81:$C140,ETL_Rtn!T81:T140),"")</f>
        <v>0.35364361178428472</v>
      </c>
      <c r="AA130" s="84">
        <f ca="1">IF(ISNUMBER(CORREL(ETL_Rtn!$C81:$C140,ETL_Rtn!U81:U140)),CORREL(ETL_Rtn!$C81:$C140,ETL_Rtn!U81:U140),"")</f>
        <v>-2.6870420946643513E-2</v>
      </c>
      <c r="AB130" s="84">
        <f ca="1">IF(ISNUMBER(CORREL(ETL_Rtn!$C81:$C140,ETL_Rtn!V81:V140)),CORREL(ETL_Rtn!$C81:$C140,ETL_Rtn!V81:V140),"")</f>
        <v>-0.41950589259353721</v>
      </c>
      <c r="AC130" s="84">
        <f ca="1">IF(ISNUMBER(CORREL(ETL_Rtn!$C81:$C140,ETL_Rtn!W81:W140)),CORREL(ETL_Rtn!$C81:$C140,ETL_Rtn!W81:W140),"")</f>
        <v>0.32467147194888957</v>
      </c>
      <c r="AD130" s="84">
        <f ca="1">IF(ISNUMBER(CORREL(ETL_Rtn!$C81:$C140,ETL_Rtn!X81:X140)),CORREL(ETL_Rtn!$C81:$C140,ETL_Rtn!X81:X140),"")</f>
        <v>0.19464905139041083</v>
      </c>
      <c r="AE130" s="84">
        <f ca="1">IF(ISNUMBER(CORREL(ETL_Rtn!$C81:$C140,ETL_Rtn!Y81:Y140)),CORREL(ETL_Rtn!$C81:$C140,ETL_Rtn!Y81:Y140),"")</f>
        <v>5.0198404108679609E-2</v>
      </c>
      <c r="AF130" s="84">
        <f ca="1">IF(ISNUMBER(CORREL(ETL_Rtn!$C81:$C140,ETL_Rtn!Z81:Z140)),CORREL(ETL_Rtn!$C81:$C140,ETL_Rtn!Z81:Z140),"")</f>
        <v>-0.21700322262246324</v>
      </c>
      <c r="AG130" s="84">
        <f ca="1">IF(ISNUMBER(CORREL(ETL_Rtn!$C81:$C140,ETL_Rtn!AA81:AA140)),CORREL(ETL_Rtn!$C81:$C140,ETL_Rtn!AA81:AA140),"")</f>
        <v>-1.5588997533071559E-2</v>
      </c>
      <c r="AH130" s="84">
        <f ca="1">IF(ISNUMBER(CORREL(ETL_Rtn!$C81:$C140,ETL_Rtn!AB81:AB140)),CORREL(ETL_Rtn!$C81:$C140,ETL_Rtn!AB81:AB140),"")</f>
        <v>0.21758701081553566</v>
      </c>
      <c r="AI130" s="84">
        <f ca="1">IF(ISNUMBER(CORREL(ETL_Rtn!$C81:$C140,ETL_Rtn!AC81:AC140)),CORREL(ETL_Rtn!$C81:$C140,ETL_Rtn!AC81:AC140),"")</f>
        <v>0.14032322861196828</v>
      </c>
      <c r="AJ130" s="84">
        <f ca="1">IF(ISNUMBER(CORREL(ETL_Rtn!$C81:$C140,ETL_Rtn!AD81:AD140)),CORREL(ETL_Rtn!$C81:$C140,ETL_Rtn!AD81:AD140),"")</f>
        <v>-0.3480063011494135</v>
      </c>
      <c r="AK130" s="84">
        <f ca="1">IF(ISNUMBER(CORREL(ETL_Rtn!$C81:$C140,ETL_Rtn!AE81:AE140)),CORREL(ETL_Rtn!$C81:$C140,ETL_Rtn!AE81:AE140),"")</f>
        <v>-0.41614386986615892</v>
      </c>
      <c r="AL130" s="84">
        <f ca="1">IF(ISNUMBER(CORREL(ETL_Rtn!$C81:$C140,ETL_Rtn!AF81:AF140)),CORREL(ETL_Rtn!$C81:$C140,ETL_Rtn!AF81:AF140),"")</f>
        <v>7.0447218939219139E-2</v>
      </c>
      <c r="AM130" s="84">
        <f ca="1">IF(ISNUMBER(CORREL(ETL_Rtn!$C81:$C140,ETL_Rtn!AG81:AG140)),CORREL(ETL_Rtn!$C81:$C140,ETL_Rtn!AG81:AG140),"")</f>
        <v>0.19607301071682975</v>
      </c>
      <c r="AN130" s="84">
        <f ca="1">IF(ISNUMBER(CORREL(ETL_Rtn!$C81:$C140,ETL_Rtn!AH81:AH140)),CORREL(ETL_Rtn!$C81:$C140,ETL_Rtn!AH81:AH140),"")</f>
        <v>0.19670107486949254</v>
      </c>
      <c r="AO130" s="84">
        <f ca="1">IF(ISNUMBER(CORREL(ETL_Rtn!$C81:$C140,ETL_Rtn!AI81:AI140)),CORREL(ETL_Rtn!$C81:$C140,ETL_Rtn!AI81:AI140),"")</f>
        <v>0.12770427334875009</v>
      </c>
      <c r="AP130" s="84">
        <f ca="1">IF(ISNUMBER(CORREL(ETL_Rtn!$C81:$C140,ETL_Rtn!AJ81:AJ140)),CORREL(ETL_Rtn!$C81:$C140,ETL_Rtn!AJ81:AJ140),"")</f>
        <v>0.19218286582425562</v>
      </c>
      <c r="AQ130" s="84">
        <f ca="1">IF(ISNUMBER(CORREL(ETL_Rtn!$C81:$C140,ETL_Rtn!AK81:AK140)),CORREL(ETL_Rtn!$C81:$C140,ETL_Rtn!AK81:AK140),"")</f>
        <v>0.2001502218445331</v>
      </c>
      <c r="AR130" s="84">
        <f ca="1">IF(ISNUMBER(CORREL(ETL_Rtn!$C81:$C140,ETL_Rtn!AL81:AL140)),CORREL(ETL_Rtn!$C81:$C140,ETL_Rtn!AL81:AL140),"")</f>
        <v>-0.27283178421001614</v>
      </c>
      <c r="AS130" s="84">
        <f ca="1">IF(ISNUMBER(CORREL(ETL_Rtn!$C81:$C140,ETL_Rtn!AM81:AM140)),CORREL(ETL_Rtn!$C81:$C140,ETL_Rtn!AM81:AM140),"")</f>
        <v>0.31190918749887964</v>
      </c>
      <c r="AU130" s="84">
        <f ca="1">VLOOKUP($E130,ETL_Price!$B$5:$BA$187,Main!AU$51,0)</f>
        <v>90.43</v>
      </c>
      <c r="AV130" s="84">
        <f ca="1">VLOOKUP($E130,ETL_Price!$B$5:$BA$187,Main!AV$51,0)</f>
        <v>225.17920000000001</v>
      </c>
      <c r="AW130" s="84">
        <f ca="1">VLOOKUP($E130,ETL_Price!$B$5:$BA$187,Main!AW$51,0)</f>
        <v>224.54310000000001</v>
      </c>
      <c r="AX130" s="84">
        <f ca="1">VLOOKUP($E130,ETL_Price!$B$5:$BA$187,Main!AX$51,0)</f>
        <v>228.464</v>
      </c>
      <c r="AY130" s="84">
        <f ca="1">VLOOKUP($E130,ETL_Price!$B$5:$BA$187,Main!AY$51,0)</f>
        <v>125.9222</v>
      </c>
      <c r="AZ130" s="84">
        <f ca="1">VLOOKUP($E130,ETL_Price!$B$5:$BA$187,Main!AZ$51,0)</f>
        <v>216.29949999999999</v>
      </c>
      <c r="BA130" s="84">
        <f ca="1">VLOOKUP($E130,ETL_Price!$B$5:$BA$187,Main!BA$51,0)</f>
        <v>245.39</v>
      </c>
      <c r="BB130" s="84">
        <f ca="1">VLOOKUP($E130,ETL_Price!$B$5:$BA$187,Main!BB$51,0)</f>
        <v>200.61</v>
      </c>
      <c r="BC130" s="84">
        <f ca="1">VLOOKUP($E130,ETL_Price!$B$5:$BA$187,Main!BC$51,0)</f>
        <v>256.94</v>
      </c>
      <c r="BD130" s="84">
        <f ca="1">VLOOKUP($E130,ETL_Price!$B$5:$BA$187,Main!BD$51,0)</f>
        <v>68.2</v>
      </c>
      <c r="BE130" s="84">
        <f ca="1">VLOOKUP($E130,ETL_Price!$B$5:$BA$187,Main!BE$51,0)</f>
        <v>273.60000000000002</v>
      </c>
      <c r="BF130" s="84">
        <f ca="1">VLOOKUP($E130,ETL_Price!$B$5:$BA$187,Main!BF$51,0)</f>
        <v>125.38</v>
      </c>
      <c r="BG130" s="84">
        <f ca="1">VLOOKUP($E130,ETL_Price!$B$5:$BA$187,Main!BG$51,0)</f>
        <v>1394.76</v>
      </c>
      <c r="BH130" s="84">
        <f ca="1">VLOOKUP($E130,ETL_Price!$B$5:$BA$187,Main!BH$51,0)</f>
        <v>1701.29</v>
      </c>
      <c r="BI130" s="84">
        <f ca="1">VLOOKUP($E130,ETL_Price!$B$5:$BA$187,Main!BI$51,0)</f>
        <v>1627.05</v>
      </c>
      <c r="BJ130" s="84">
        <f ca="1">VLOOKUP($E130,ETL_Price!$B$5:$BA$187,Main!BJ$51,0)</f>
        <v>1043.83</v>
      </c>
      <c r="BK130" s="84">
        <f ca="1">VLOOKUP($E130,ETL_Price!$B$5:$BA$187,Main!BK$51,0)</f>
        <v>2436.3200000000002</v>
      </c>
      <c r="BL130" s="84">
        <f ca="1">VLOOKUP($E130,ETL_Price!$B$5:$BA$187,Main!BL$51,0)</f>
        <v>924.42</v>
      </c>
      <c r="BM130" s="84">
        <f ca="1">VLOOKUP($E130,ETL_Price!$B$5:$BA$187,Main!BM$51,0)</f>
        <v>718.34</v>
      </c>
      <c r="BN130" s="84">
        <f ca="1">VLOOKUP($E130,ETL_Price!$B$5:$BA$187,Main!BN$51,0)</f>
        <v>884.37</v>
      </c>
      <c r="BO130" s="84">
        <f ca="1">VLOOKUP($E130,ETL_Price!$B$5:$BA$187,Main!BO$51,0)</f>
        <v>953.45</v>
      </c>
      <c r="BP130" s="84">
        <f ca="1">VLOOKUP($E130,ETL_Price!$B$5:$BA$187,Main!BP$51,0)</f>
        <v>973.62</v>
      </c>
      <c r="BQ130" s="84">
        <f ca="1">VLOOKUP($E130,ETL_Price!$B$5:$BA$187,Main!BQ$51,0)</f>
        <v>1103.44</v>
      </c>
      <c r="BR130" s="84">
        <f ca="1">VLOOKUP($E130,ETL_Price!$B$5:$BA$187,Main!BR$51,0)</f>
        <v>1088.5999999999999</v>
      </c>
      <c r="BS130" s="84">
        <f ca="1">VLOOKUP($E130,ETL_Price!$B$5:$BA$187,Main!BS$51,0)</f>
        <v>929.26</v>
      </c>
      <c r="BT130" s="84">
        <f ca="1">VLOOKUP($E130,ETL_Price!$B$5:$BA$187,Main!BT$51,0)</f>
        <v>18.02</v>
      </c>
      <c r="BU130" s="84">
        <f ca="1">VLOOKUP($E130,ETL_Price!$B$5:$BA$187,Main!BU$51,0)</f>
        <v>19.940000000000001</v>
      </c>
      <c r="BV130" s="84">
        <f ca="1">VLOOKUP($E130,ETL_Price!$B$5:$BA$187,Main!BV$51,0)</f>
        <v>1331.4</v>
      </c>
      <c r="BW130" s="84">
        <f ca="1">VLOOKUP($E130,ETL_Price!$B$5:$BA$187,Main!BW$51,0)</f>
        <v>16.702999999999999</v>
      </c>
      <c r="BX130" s="84">
        <f ca="1">VLOOKUP($E130,ETL_Price!$B$5:$BA$187,Main!BX$51,0)</f>
        <v>67.7</v>
      </c>
      <c r="BY130" s="84">
        <f ca="1">VLOOKUP($E130,ETL_Price!$B$5:$BA$187,Main!BY$51,0)</f>
        <v>2.9995000000000003</v>
      </c>
      <c r="BZ130" s="84">
        <f ca="1">VLOOKUP($E130,ETL_Price!$B$5:$BA$187,Main!BZ$51,0)</f>
        <v>2.0950000000000002</v>
      </c>
      <c r="CA130" s="84">
        <f ca="1">VLOOKUP($E130,ETL_Price!$B$5:$BA$187,Main!CA$51,0)</f>
        <v>2.1665000000000001</v>
      </c>
      <c r="CB130" s="84">
        <f ca="1">VLOOKUP($E130,ETL_Price!$B$5:$BA$187,Main!CB$51,0)</f>
        <v>6.2967000000000004</v>
      </c>
      <c r="CC130" s="84">
        <f ca="1">VLOOKUP($E130,ETL_Price!$B$5:$BA$187,Main!CC$51,0)</f>
        <v>111.03</v>
      </c>
    </row>
    <row r="131" spans="3:81">
      <c r="C131" s="84">
        <f>MATCH(E131,Cayman!$B$5:$B$187,0)-1</f>
        <v>108</v>
      </c>
      <c r="E131" s="115">
        <f>IF(ISNUMBER(Equities!$C83),Equities!B83,"")</f>
        <v>43213</v>
      </c>
      <c r="F131" s="128">
        <f ca="1">IF(ISNUMBER(OFFSET(INDIRECT($F$50),Main!$C131,1)),OFFSET(INDIRECT($F$50),Main!$C131,1)/100,"")</f>
        <v>0.18330200000000002</v>
      </c>
      <c r="G131" s="128">
        <f ca="1">IF(ISNUMBER(VLOOKUP(E131,Cayman!$G$6:$H$136,2,0)),VLOOKUP(E131,Cayman!$G$6:$H$136,2,0)/100,"")</f>
        <v>0.17050000000000001</v>
      </c>
      <c r="H131" s="116" t="str">
        <f>IF(ISNUMBER(VLOOKUP($E131,ETL_Price!$B$5:$CU$187,H$50,0)),VLOOKUP($E131,ETL_Price!$B$5:$CU$187,H$50,0)/100,"")</f>
        <v/>
      </c>
      <c r="I131" s="116" t="str">
        <f>IF(ISNUMBER(VLOOKUP($E131,ETL_Price!$B$5:$CU$187,I$50,0)),VLOOKUP($E131,ETL_Price!$B$5:$CU$187,I$50,0)/100,"")</f>
        <v/>
      </c>
      <c r="K131" s="84">
        <f ca="1">IF(ISNUMBER(CORREL(ETL_Rtn!$C82:$C141,ETL_Rtn!E82:E141)),CORREL(ETL_Rtn!$C82:$C141,ETL_Rtn!E82:E141),"")</f>
        <v>0.9536296035558135</v>
      </c>
      <c r="L131" s="84">
        <f ca="1">IF(ISNUMBER(CORREL(ETL_Rtn!$C82:$C141,ETL_Rtn!F82:F141)),CORREL(ETL_Rtn!$C82:$C141,ETL_Rtn!F82:F141),"")</f>
        <v>0.524805304213393</v>
      </c>
      <c r="M131" s="84">
        <f ca="1">IF(ISNUMBER(CORREL(ETL_Rtn!$C82:$C141,ETL_Rtn!G82:G141)),CORREL(ETL_Rtn!$C82:$C141,ETL_Rtn!G82:G141),"")</f>
        <v>0.35849677885255365</v>
      </c>
      <c r="N131" s="84">
        <f ca="1">IF(ISNUMBER(CORREL(ETL_Rtn!$C82:$C141,ETL_Rtn!H82:H141)),CORREL(ETL_Rtn!$C82:$C141,ETL_Rtn!H82:H141),"")</f>
        <v>0.38363073175461621</v>
      </c>
      <c r="O131" s="84">
        <f ca="1">IF(ISNUMBER(CORREL(ETL_Rtn!$C82:$C141,ETL_Rtn!I82:I141)),CORREL(ETL_Rtn!$C82:$C141,ETL_Rtn!I82:I141),"")</f>
        <v>0.63563791617128262</v>
      </c>
      <c r="P131" s="84">
        <f ca="1">IF(ISNUMBER(CORREL(ETL_Rtn!$C82:$C141,ETL_Rtn!J82:J141)),CORREL(ETL_Rtn!$C82:$C141,ETL_Rtn!J82:J141),"")</f>
        <v>0.13626150088282971</v>
      </c>
      <c r="Q131" s="84">
        <f ca="1">IF(ISNUMBER(CORREL(ETL_Rtn!$C82:$C141,ETL_Rtn!K82:K141)),CORREL(ETL_Rtn!$C82:$C141,ETL_Rtn!K82:K141),"")</f>
        <v>0.57710458471416848</v>
      </c>
      <c r="R131" s="84">
        <f ca="1">IF(ISNUMBER(CORREL(ETL_Rtn!$C82:$C141,ETL_Rtn!L82:L141)),CORREL(ETL_Rtn!$C82:$C141,ETL_Rtn!L82:L141),"")</f>
        <v>0.25670450843594933</v>
      </c>
      <c r="S131" s="84">
        <f ca="1">IF(ISNUMBER(CORREL(ETL_Rtn!$C82:$C141,ETL_Rtn!M82:M141)),CORREL(ETL_Rtn!$C82:$C141,ETL_Rtn!M82:M141),"")</f>
        <v>0.55205690065096058</v>
      </c>
      <c r="T131" s="84">
        <f ca="1">IF(ISNUMBER(CORREL(ETL_Rtn!$C82:$C141,ETL_Rtn!N82:N141)),CORREL(ETL_Rtn!$C82:$C141,ETL_Rtn!N82:N141),"")</f>
        <v>0.23859308050094999</v>
      </c>
      <c r="U131" s="84">
        <f ca="1">IF(ISNUMBER(CORREL(ETL_Rtn!$C82:$C141,ETL_Rtn!O82:O141)),CORREL(ETL_Rtn!$C82:$C141,ETL_Rtn!O82:O141),"")</f>
        <v>0.55075337014498649</v>
      </c>
      <c r="V131" s="84">
        <f ca="1">IF(ISNUMBER(CORREL(ETL_Rtn!$C82:$C141,ETL_Rtn!P82:P141)),CORREL(ETL_Rtn!$C82:$C141,ETL_Rtn!P82:P141),"")</f>
        <v>6.414698974418731E-2</v>
      </c>
      <c r="W131" s="84">
        <f ca="1">IF(ISNUMBER(CORREL(ETL_Rtn!$C82:$C141,ETL_Rtn!Q82:Q141)),CORREL(ETL_Rtn!$C82:$C141,ETL_Rtn!Q82:Q141),"")</f>
        <v>0.89752422553661726</v>
      </c>
      <c r="X131" s="84">
        <f ca="1">IF(ISNUMBER(CORREL(ETL_Rtn!$C82:$C141,ETL_Rtn!R82:R141)),CORREL(ETL_Rtn!$C82:$C141,ETL_Rtn!R82:R141),"")</f>
        <v>0.94616763586384411</v>
      </c>
      <c r="Y131" s="84">
        <f ca="1">IF(ISNUMBER(CORREL(ETL_Rtn!$C82:$C141,ETL_Rtn!S82:S141)),CORREL(ETL_Rtn!$C82:$C141,ETL_Rtn!S82:S141),"")</f>
        <v>0.93919498415188951</v>
      </c>
      <c r="Z131" s="84">
        <f ca="1">IF(ISNUMBER(CORREL(ETL_Rtn!$C82:$C141,ETL_Rtn!T82:T141)),CORREL(ETL_Rtn!$C82:$C141,ETL_Rtn!T82:T141),"")</f>
        <v>0.40204539450457161</v>
      </c>
      <c r="AA131" s="84">
        <f ca="1">IF(ISNUMBER(CORREL(ETL_Rtn!$C82:$C141,ETL_Rtn!U82:U141)),CORREL(ETL_Rtn!$C82:$C141,ETL_Rtn!U82:U141),"")</f>
        <v>-5.3290886734854999E-2</v>
      </c>
      <c r="AB131" s="84">
        <f ca="1">IF(ISNUMBER(CORREL(ETL_Rtn!$C82:$C141,ETL_Rtn!V82:V141)),CORREL(ETL_Rtn!$C82:$C141,ETL_Rtn!V82:V141),"")</f>
        <v>-0.42370412453206052</v>
      </c>
      <c r="AC131" s="84">
        <f ca="1">IF(ISNUMBER(CORREL(ETL_Rtn!$C82:$C141,ETL_Rtn!W82:W141)),CORREL(ETL_Rtn!$C82:$C141,ETL_Rtn!W82:W141),"")</f>
        <v>0.36207488508500579</v>
      </c>
      <c r="AD131" s="84">
        <f ca="1">IF(ISNUMBER(CORREL(ETL_Rtn!$C82:$C141,ETL_Rtn!X82:X141)),CORREL(ETL_Rtn!$C82:$C141,ETL_Rtn!X82:X141),"")</f>
        <v>0.20512339086380793</v>
      </c>
      <c r="AE131" s="84">
        <f ca="1">IF(ISNUMBER(CORREL(ETL_Rtn!$C82:$C141,ETL_Rtn!Y82:Y141)),CORREL(ETL_Rtn!$C82:$C141,ETL_Rtn!Y82:Y141),"")</f>
        <v>6.806458957056831E-2</v>
      </c>
      <c r="AF131" s="84">
        <f ca="1">IF(ISNUMBER(CORREL(ETL_Rtn!$C82:$C141,ETL_Rtn!Z82:Z141)),CORREL(ETL_Rtn!$C82:$C141,ETL_Rtn!Z82:Z141),"")</f>
        <v>-0.22649595501606712</v>
      </c>
      <c r="AG131" s="84">
        <f ca="1">IF(ISNUMBER(CORREL(ETL_Rtn!$C82:$C141,ETL_Rtn!AA82:AA141)),CORREL(ETL_Rtn!$C82:$C141,ETL_Rtn!AA82:AA141),"")</f>
        <v>-1.7751689646843767E-2</v>
      </c>
      <c r="AH131" s="84">
        <f ca="1">IF(ISNUMBER(CORREL(ETL_Rtn!$C82:$C141,ETL_Rtn!AB82:AB141)),CORREL(ETL_Rtn!$C82:$C141,ETL_Rtn!AB82:AB141),"")</f>
        <v>0.21757897155774999</v>
      </c>
      <c r="AI131" s="84">
        <f ca="1">IF(ISNUMBER(CORREL(ETL_Rtn!$C82:$C141,ETL_Rtn!AC82:AC141)),CORREL(ETL_Rtn!$C82:$C141,ETL_Rtn!AC82:AC141),"")</f>
        <v>0.17004430244968952</v>
      </c>
      <c r="AJ131" s="84">
        <f ca="1">IF(ISNUMBER(CORREL(ETL_Rtn!$C82:$C141,ETL_Rtn!AD82:AD141)),CORREL(ETL_Rtn!$C82:$C141,ETL_Rtn!AD82:AD141),"")</f>
        <v>-0.37027999146976798</v>
      </c>
      <c r="AK131" s="84">
        <f ca="1">IF(ISNUMBER(CORREL(ETL_Rtn!$C82:$C141,ETL_Rtn!AE82:AE141)),CORREL(ETL_Rtn!$C82:$C141,ETL_Rtn!AE82:AE141),"")</f>
        <v>-0.42719229353571836</v>
      </c>
      <c r="AL131" s="84">
        <f ca="1">IF(ISNUMBER(CORREL(ETL_Rtn!$C82:$C141,ETL_Rtn!AF82:AF141)),CORREL(ETL_Rtn!$C82:$C141,ETL_Rtn!AF82:AF141),"")</f>
        <v>5.9245200500148934E-2</v>
      </c>
      <c r="AM131" s="84">
        <f ca="1">IF(ISNUMBER(CORREL(ETL_Rtn!$C82:$C141,ETL_Rtn!AG82:AG141)),CORREL(ETL_Rtn!$C82:$C141,ETL_Rtn!AG82:AG141),"")</f>
        <v>0.19009353660353376</v>
      </c>
      <c r="AN131" s="84">
        <f ca="1">IF(ISNUMBER(CORREL(ETL_Rtn!$C82:$C141,ETL_Rtn!AH82:AH141)),CORREL(ETL_Rtn!$C82:$C141,ETL_Rtn!AH82:AH141),"")</f>
        <v>0.21592426003750778</v>
      </c>
      <c r="AO131" s="84">
        <f ca="1">IF(ISNUMBER(CORREL(ETL_Rtn!$C82:$C141,ETL_Rtn!AI82:AI141)),CORREL(ETL_Rtn!$C82:$C141,ETL_Rtn!AI82:AI141),"")</f>
        <v>0.12017574741216797</v>
      </c>
      <c r="AP131" s="84">
        <f ca="1">IF(ISNUMBER(CORREL(ETL_Rtn!$C82:$C141,ETL_Rtn!AJ82:AJ141)),CORREL(ETL_Rtn!$C82:$C141,ETL_Rtn!AJ82:AJ141),"")</f>
        <v>0.21641541653747193</v>
      </c>
      <c r="AQ131" s="84">
        <f ca="1">IF(ISNUMBER(CORREL(ETL_Rtn!$C82:$C141,ETL_Rtn!AK82:AK141)),CORREL(ETL_Rtn!$C82:$C141,ETL_Rtn!AK82:AK141),"")</f>
        <v>0.22895608885482849</v>
      </c>
      <c r="AR131" s="84">
        <f ca="1">IF(ISNUMBER(CORREL(ETL_Rtn!$C82:$C141,ETL_Rtn!AL82:AL141)),CORREL(ETL_Rtn!$C82:$C141,ETL_Rtn!AL82:AL141),"")</f>
        <v>-0.2669550279575742</v>
      </c>
      <c r="AS131" s="84">
        <f ca="1">IF(ISNUMBER(CORREL(ETL_Rtn!$C82:$C141,ETL_Rtn!AM82:AM141)),CORREL(ETL_Rtn!$C82:$C141,ETL_Rtn!AM82:AM141),"")</f>
        <v>0.30144626560718013</v>
      </c>
      <c r="AU131" s="84">
        <f ca="1">VLOOKUP($E131,ETL_Price!$B$5:$BA$187,Main!AU$51,0)</f>
        <v>89.51</v>
      </c>
      <c r="AV131" s="84">
        <f ca="1">VLOOKUP($E131,ETL_Price!$B$5:$BA$187,Main!AV$51,0)</f>
        <v>228.88399999999999</v>
      </c>
      <c r="AW131" s="84">
        <f ca="1">VLOOKUP($E131,ETL_Price!$B$5:$BA$187,Main!AW$51,0)</f>
        <v>225.79249999999999</v>
      </c>
      <c r="AX131" s="84">
        <f ca="1">VLOOKUP($E131,ETL_Price!$B$5:$BA$187,Main!AX$51,0)</f>
        <v>229.3605</v>
      </c>
      <c r="AY131" s="84">
        <f ca="1">VLOOKUP($E131,ETL_Price!$B$5:$BA$187,Main!AY$51,0)</f>
        <v>126.2163</v>
      </c>
      <c r="AZ131" s="84">
        <f ca="1">VLOOKUP($E131,ETL_Price!$B$5:$BA$187,Main!AZ$51,0)</f>
        <v>216.93340000000001</v>
      </c>
      <c r="BA131" s="84">
        <f ca="1">VLOOKUP($E131,ETL_Price!$B$5:$BA$187,Main!BA$51,0)</f>
        <v>247.58</v>
      </c>
      <c r="BB131" s="84">
        <f ca="1">VLOOKUP($E131,ETL_Price!$B$5:$BA$187,Main!BB$51,0)</f>
        <v>200.16</v>
      </c>
      <c r="BC131" s="84">
        <f ca="1">VLOOKUP($E131,ETL_Price!$B$5:$BA$187,Main!BC$51,0)</f>
        <v>260.74</v>
      </c>
      <c r="BD131" s="84">
        <f ca="1">VLOOKUP($E131,ETL_Price!$B$5:$BA$187,Main!BD$51,0)</f>
        <v>68.16</v>
      </c>
      <c r="BE131" s="84">
        <f ca="1">VLOOKUP($E131,ETL_Price!$B$5:$BA$187,Main!BE$51,0)</f>
        <v>276.42</v>
      </c>
      <c r="BF131" s="84">
        <f ca="1">VLOOKUP($E131,ETL_Price!$B$5:$BA$187,Main!BF$51,0)</f>
        <v>124.65</v>
      </c>
      <c r="BG131" s="84">
        <f ca="1">VLOOKUP($E131,ETL_Price!$B$5:$BA$187,Main!BG$51,0)</f>
        <v>1372.46</v>
      </c>
      <c r="BH131" s="84">
        <f ca="1">VLOOKUP($E131,ETL_Price!$B$5:$BA$187,Main!BH$51,0)</f>
        <v>1677.12</v>
      </c>
      <c r="BI131" s="84">
        <f ca="1">VLOOKUP($E131,ETL_Price!$B$5:$BA$187,Main!BI$51,0)</f>
        <v>1611.66</v>
      </c>
      <c r="BJ131" s="84">
        <f ca="1">VLOOKUP($E131,ETL_Price!$B$5:$BA$187,Main!BJ$51,0)</f>
        <v>1047.76</v>
      </c>
      <c r="BK131" s="84">
        <f ca="1">VLOOKUP($E131,ETL_Price!$B$5:$BA$187,Main!BK$51,0)</f>
        <v>2430.79</v>
      </c>
      <c r="BL131" s="84">
        <f ca="1">VLOOKUP($E131,ETL_Price!$B$5:$BA$187,Main!BL$51,0)</f>
        <v>924.37</v>
      </c>
      <c r="BM131" s="84">
        <f ca="1">VLOOKUP($E131,ETL_Price!$B$5:$BA$187,Main!BM$51,0)</f>
        <v>720.2</v>
      </c>
      <c r="BN131" s="84">
        <f ca="1">VLOOKUP($E131,ETL_Price!$B$5:$BA$187,Main!BN$51,0)</f>
        <v>885</v>
      </c>
      <c r="BO131" s="84">
        <f ca="1">VLOOKUP($E131,ETL_Price!$B$5:$BA$187,Main!BO$51,0)</f>
        <v>954.41</v>
      </c>
      <c r="BP131" s="84">
        <f ca="1">VLOOKUP($E131,ETL_Price!$B$5:$BA$187,Main!BP$51,0)</f>
        <v>973.34</v>
      </c>
      <c r="BQ131" s="84">
        <f ca="1">VLOOKUP($E131,ETL_Price!$B$5:$BA$187,Main!BQ$51,0)</f>
        <v>1103.45</v>
      </c>
      <c r="BR131" s="84">
        <f ca="1">VLOOKUP($E131,ETL_Price!$B$5:$BA$187,Main!BR$51,0)</f>
        <v>1088.52</v>
      </c>
      <c r="BS131" s="84">
        <f ca="1">VLOOKUP($E131,ETL_Price!$B$5:$BA$187,Main!BS$51,0)</f>
        <v>930.64</v>
      </c>
      <c r="BT131" s="84">
        <f ca="1">VLOOKUP($E131,ETL_Price!$B$5:$BA$187,Main!BT$51,0)</f>
        <v>16.34</v>
      </c>
      <c r="BU131" s="84">
        <f ca="1">VLOOKUP($E131,ETL_Price!$B$5:$BA$187,Main!BU$51,0)</f>
        <v>19.25</v>
      </c>
      <c r="BV131" s="84">
        <f ca="1">VLOOKUP($E131,ETL_Price!$B$5:$BA$187,Main!BV$51,0)</f>
        <v>1322.5</v>
      </c>
      <c r="BW131" s="84">
        <f ca="1">VLOOKUP($E131,ETL_Price!$B$5:$BA$187,Main!BW$51,0)</f>
        <v>16.587</v>
      </c>
      <c r="BX131" s="84">
        <f ca="1">VLOOKUP($E131,ETL_Price!$B$5:$BA$187,Main!BX$51,0)</f>
        <v>68.64</v>
      </c>
      <c r="BY131" s="84">
        <f ca="1">VLOOKUP($E131,ETL_Price!$B$5:$BA$187,Main!BY$51,0)</f>
        <v>2.9752000000000001</v>
      </c>
      <c r="BZ131" s="84">
        <f ca="1">VLOOKUP($E131,ETL_Price!$B$5:$BA$187,Main!BZ$51,0)</f>
        <v>2.1187</v>
      </c>
      <c r="CA131" s="84">
        <f ca="1">VLOOKUP($E131,ETL_Price!$B$5:$BA$187,Main!CA$51,0)</f>
        <v>2.1884999999999999</v>
      </c>
      <c r="CB131" s="84">
        <f ca="1">VLOOKUP($E131,ETL_Price!$B$5:$BA$187,Main!CB$51,0)</f>
        <v>6.3075000000000001</v>
      </c>
      <c r="CC131" s="84">
        <f ca="1">VLOOKUP($E131,ETL_Price!$B$5:$BA$187,Main!CC$51,0)</f>
        <v>110.77</v>
      </c>
    </row>
    <row r="132" spans="3:81">
      <c r="C132" s="84">
        <f>MATCH(E132,Cayman!$B$5:$B$187,0)-1</f>
        <v>111</v>
      </c>
      <c r="E132" s="115">
        <f>IF(ISNUMBER(Equities!$C84),Equities!B84,"")</f>
        <v>43210</v>
      </c>
      <c r="F132" s="128">
        <f ca="1">IF(ISNUMBER(OFFSET(INDIRECT($F$50),Main!$C132,1)),OFFSET(INDIRECT($F$50),Main!$C132,1)/100,"")</f>
        <v>0.18330200000000002</v>
      </c>
      <c r="G132" s="128">
        <f ca="1">IF(ISNUMBER(VLOOKUP(E132,Cayman!$G$6:$H$136,2,0)),VLOOKUP(E132,Cayman!$G$6:$H$136,2,0)/100,"")</f>
        <v>0.17059999999999997</v>
      </c>
      <c r="H132" s="116" t="str">
        <f>IF(ISNUMBER(VLOOKUP($E132,ETL_Price!$B$5:$CU$187,H$50,0)),VLOOKUP($E132,ETL_Price!$B$5:$CU$187,H$50,0)/100,"")</f>
        <v/>
      </c>
      <c r="I132" s="116" t="str">
        <f>IF(ISNUMBER(VLOOKUP($E132,ETL_Price!$B$5:$CU$187,I$50,0)),VLOOKUP($E132,ETL_Price!$B$5:$CU$187,I$50,0)/100,"")</f>
        <v/>
      </c>
      <c r="K132" s="84">
        <f ca="1">IF(ISNUMBER(CORREL(ETL_Rtn!$C83:$C142,ETL_Rtn!E83:E142)),CORREL(ETL_Rtn!$C83:$C142,ETL_Rtn!E83:E142),"")</f>
        <v>0.9541498307047962</v>
      </c>
      <c r="L132" s="84">
        <f ca="1">IF(ISNUMBER(CORREL(ETL_Rtn!$C83:$C142,ETL_Rtn!F83:F142)),CORREL(ETL_Rtn!$C83:$C142,ETL_Rtn!F83:F142),"")</f>
        <v>0.5243929281090226</v>
      </c>
      <c r="M132" s="84">
        <f ca="1">IF(ISNUMBER(CORREL(ETL_Rtn!$C83:$C142,ETL_Rtn!G83:G142)),CORREL(ETL_Rtn!$C83:$C142,ETL_Rtn!G83:G142),"")</f>
        <v>0.3686963585262566</v>
      </c>
      <c r="N132" s="84">
        <f ca="1">IF(ISNUMBER(CORREL(ETL_Rtn!$C83:$C142,ETL_Rtn!H83:H142)),CORREL(ETL_Rtn!$C83:$C142,ETL_Rtn!H83:H142),"")</f>
        <v>0.39483359032604848</v>
      </c>
      <c r="O132" s="84">
        <f ca="1">IF(ISNUMBER(CORREL(ETL_Rtn!$C83:$C142,ETL_Rtn!I83:I142)),CORREL(ETL_Rtn!$C83:$C142,ETL_Rtn!I83:I142),"")</f>
        <v>0.64803971815824979</v>
      </c>
      <c r="P132" s="84">
        <f ca="1">IF(ISNUMBER(CORREL(ETL_Rtn!$C83:$C142,ETL_Rtn!J83:J142)),CORREL(ETL_Rtn!$C83:$C142,ETL_Rtn!J83:J142),"")</f>
        <v>0.12370542719026445</v>
      </c>
      <c r="Q132" s="84">
        <f ca="1">IF(ISNUMBER(CORREL(ETL_Rtn!$C83:$C142,ETL_Rtn!K83:K142)),CORREL(ETL_Rtn!$C83:$C142,ETL_Rtn!K83:K142),"")</f>
        <v>0.58361101979392827</v>
      </c>
      <c r="R132" s="84">
        <f ca="1">IF(ISNUMBER(CORREL(ETL_Rtn!$C83:$C142,ETL_Rtn!L83:L142)),CORREL(ETL_Rtn!$C83:$C142,ETL_Rtn!L83:L142),"")</f>
        <v>0.24960875686613102</v>
      </c>
      <c r="S132" s="84">
        <f ca="1">IF(ISNUMBER(CORREL(ETL_Rtn!$C83:$C142,ETL_Rtn!M83:M142)),CORREL(ETL_Rtn!$C83:$C142,ETL_Rtn!M83:M142),"")</f>
        <v>0.5537154239416332</v>
      </c>
      <c r="T132" s="84">
        <f ca="1">IF(ISNUMBER(CORREL(ETL_Rtn!$C83:$C142,ETL_Rtn!N83:N142)),CORREL(ETL_Rtn!$C83:$C142,ETL_Rtn!N83:N142),"")</f>
        <v>0.2610208128585485</v>
      </c>
      <c r="U132" s="84">
        <f ca="1">IF(ISNUMBER(CORREL(ETL_Rtn!$C83:$C142,ETL_Rtn!O83:O142)),CORREL(ETL_Rtn!$C83:$C142,ETL_Rtn!O83:O142),"")</f>
        <v>0.54612642976370007</v>
      </c>
      <c r="V132" s="84">
        <f ca="1">IF(ISNUMBER(CORREL(ETL_Rtn!$C83:$C142,ETL_Rtn!P83:P142)),CORREL(ETL_Rtn!$C83:$C142,ETL_Rtn!P83:P142),"")</f>
        <v>5.1544315437201137E-2</v>
      </c>
      <c r="W132" s="84">
        <f ca="1">IF(ISNUMBER(CORREL(ETL_Rtn!$C83:$C142,ETL_Rtn!Q83:Q142)),CORREL(ETL_Rtn!$C83:$C142,ETL_Rtn!Q83:Q142),"")</f>
        <v>0.89521958278826297</v>
      </c>
      <c r="X132" s="84">
        <f ca="1">IF(ISNUMBER(CORREL(ETL_Rtn!$C83:$C142,ETL_Rtn!R83:R142)),CORREL(ETL_Rtn!$C83:$C142,ETL_Rtn!R83:R142),"")</f>
        <v>0.94473180160360171</v>
      </c>
      <c r="Y132" s="84">
        <f ca="1">IF(ISNUMBER(CORREL(ETL_Rtn!$C83:$C142,ETL_Rtn!S83:S142)),CORREL(ETL_Rtn!$C83:$C142,ETL_Rtn!S83:S142),"")</f>
        <v>0.93984027206222642</v>
      </c>
      <c r="Z132" s="84">
        <f ca="1">IF(ISNUMBER(CORREL(ETL_Rtn!$C83:$C142,ETL_Rtn!T83:T142)),CORREL(ETL_Rtn!$C83:$C142,ETL_Rtn!T83:T142),"")</f>
        <v>0.40015864346015123</v>
      </c>
      <c r="AA132" s="84">
        <f ca="1">IF(ISNUMBER(CORREL(ETL_Rtn!$C83:$C142,ETL_Rtn!U83:U142)),CORREL(ETL_Rtn!$C83:$C142,ETL_Rtn!U83:U142),"")</f>
        <v>-4.0437747262442196E-2</v>
      </c>
      <c r="AB132" s="84">
        <f ca="1">IF(ISNUMBER(CORREL(ETL_Rtn!$C83:$C142,ETL_Rtn!V83:V142)),CORREL(ETL_Rtn!$C83:$C142,ETL_Rtn!V83:V142),"")</f>
        <v>-0.40119524779504234</v>
      </c>
      <c r="AC132" s="84">
        <f ca="1">IF(ISNUMBER(CORREL(ETL_Rtn!$C83:$C142,ETL_Rtn!W83:W142)),CORREL(ETL_Rtn!$C83:$C142,ETL_Rtn!W83:W142),"")</f>
        <v>0.36261701928072942</v>
      </c>
      <c r="AD132" s="84">
        <f ca="1">IF(ISNUMBER(CORREL(ETL_Rtn!$C83:$C142,ETL_Rtn!X83:X142)),CORREL(ETL_Rtn!$C83:$C142,ETL_Rtn!X83:X142),"")</f>
        <v>0.19675610432887158</v>
      </c>
      <c r="AE132" s="84">
        <f ca="1">IF(ISNUMBER(CORREL(ETL_Rtn!$C83:$C142,ETL_Rtn!Y83:Y142)),CORREL(ETL_Rtn!$C83:$C142,ETL_Rtn!Y83:Y142),"")</f>
        <v>6.850046413100809E-2</v>
      </c>
      <c r="AF132" s="84">
        <f ca="1">IF(ISNUMBER(CORREL(ETL_Rtn!$C83:$C142,ETL_Rtn!Z83:Z142)),CORREL(ETL_Rtn!$C83:$C142,ETL_Rtn!Z83:Z142),"")</f>
        <v>-0.23921494669357155</v>
      </c>
      <c r="AG132" s="84">
        <f ca="1">IF(ISNUMBER(CORREL(ETL_Rtn!$C83:$C142,ETL_Rtn!AA83:AA142)),CORREL(ETL_Rtn!$C83:$C142,ETL_Rtn!AA83:AA142),"")</f>
        <v>-2.8250679145320794E-2</v>
      </c>
      <c r="AH132" s="84">
        <f ca="1">IF(ISNUMBER(CORREL(ETL_Rtn!$C83:$C142,ETL_Rtn!AB83:AB142)),CORREL(ETL_Rtn!$C83:$C142,ETL_Rtn!AB83:AB142),"")</f>
        <v>0.20373327113631332</v>
      </c>
      <c r="AI132" s="84">
        <f ca="1">IF(ISNUMBER(CORREL(ETL_Rtn!$C83:$C142,ETL_Rtn!AC83:AC142)),CORREL(ETL_Rtn!$C83:$C142,ETL_Rtn!AC83:AC142),"")</f>
        <v>0.15420854317074914</v>
      </c>
      <c r="AJ132" s="84">
        <f ca="1">IF(ISNUMBER(CORREL(ETL_Rtn!$C83:$C142,ETL_Rtn!AD83:AD142)),CORREL(ETL_Rtn!$C83:$C142,ETL_Rtn!AD83:AD142),"")</f>
        <v>-0.3836059802742216</v>
      </c>
      <c r="AK132" s="84">
        <f ca="1">IF(ISNUMBER(CORREL(ETL_Rtn!$C83:$C142,ETL_Rtn!AE83:AE142)),CORREL(ETL_Rtn!$C83:$C142,ETL_Rtn!AE83:AE142),"")</f>
        <v>-0.4340090104250714</v>
      </c>
      <c r="AL132" s="84">
        <f ca="1">IF(ISNUMBER(CORREL(ETL_Rtn!$C83:$C142,ETL_Rtn!AF83:AF142)),CORREL(ETL_Rtn!$C83:$C142,ETL_Rtn!AF83:AF142),"")</f>
        <v>2.4533633161988613E-2</v>
      </c>
      <c r="AM132" s="84">
        <f ca="1">IF(ISNUMBER(CORREL(ETL_Rtn!$C83:$C142,ETL_Rtn!AG83:AG142)),CORREL(ETL_Rtn!$C83:$C142,ETL_Rtn!AG83:AG142),"")</f>
        <v>0.13048200366146318</v>
      </c>
      <c r="AN132" s="84">
        <f ca="1">IF(ISNUMBER(CORREL(ETL_Rtn!$C83:$C142,ETL_Rtn!AH83:AH142)),CORREL(ETL_Rtn!$C83:$C142,ETL_Rtn!AH83:AH142),"")</f>
        <v>0.2209288590185664</v>
      </c>
      <c r="AO132" s="84">
        <f ca="1">IF(ISNUMBER(CORREL(ETL_Rtn!$C83:$C142,ETL_Rtn!AI83:AI142)),CORREL(ETL_Rtn!$C83:$C142,ETL_Rtn!AI83:AI142),"")</f>
        <v>0.13140892989081418</v>
      </c>
      <c r="AP132" s="84">
        <f ca="1">IF(ISNUMBER(CORREL(ETL_Rtn!$C83:$C142,ETL_Rtn!AJ83:AJ142)),CORREL(ETL_Rtn!$C83:$C142,ETL_Rtn!AJ83:AJ142),"")</f>
        <v>0.22552302794538437</v>
      </c>
      <c r="AQ132" s="84">
        <f ca="1">IF(ISNUMBER(CORREL(ETL_Rtn!$C83:$C142,ETL_Rtn!AK83:AK142)),CORREL(ETL_Rtn!$C83:$C142,ETL_Rtn!AK83:AK142),"")</f>
        <v>0.2396235220473284</v>
      </c>
      <c r="AR132" s="84">
        <f ca="1">IF(ISNUMBER(CORREL(ETL_Rtn!$C83:$C142,ETL_Rtn!AL83:AL142)),CORREL(ETL_Rtn!$C83:$C142,ETL_Rtn!AL83:AL142),"")</f>
        <v>-0.23773427533701613</v>
      </c>
      <c r="AS132" s="84">
        <f ca="1">IF(ISNUMBER(CORREL(ETL_Rtn!$C83:$C142,ETL_Rtn!AM83:AM142)),CORREL(ETL_Rtn!$C83:$C142,ETL_Rtn!AM83:AM142),"")</f>
        <v>0.26135792904861416</v>
      </c>
      <c r="AU132" s="84">
        <f ca="1">VLOOKUP($E132,ETL_Price!$B$5:$BA$187,Main!AU$51,0)</f>
        <v>90.56</v>
      </c>
      <c r="AV132" s="84">
        <f ca="1">VLOOKUP($E132,ETL_Price!$B$5:$BA$187,Main!AV$51,0)</f>
        <v>229.86269999999999</v>
      </c>
      <c r="AW132" s="84">
        <f ca="1">VLOOKUP($E132,ETL_Price!$B$5:$BA$187,Main!AW$51,0)</f>
        <v>225.41550000000001</v>
      </c>
      <c r="AX132" s="84">
        <f ca="1">VLOOKUP($E132,ETL_Price!$B$5:$BA$187,Main!AX$51,0)</f>
        <v>228.43260000000001</v>
      </c>
      <c r="AY132" s="84">
        <f ca="1">VLOOKUP($E132,ETL_Price!$B$5:$BA$187,Main!AY$51,0)</f>
        <v>126.13160000000001</v>
      </c>
      <c r="AZ132" s="84">
        <f ca="1">VLOOKUP($E132,ETL_Price!$B$5:$BA$187,Main!AZ$51,0)</f>
        <v>218.029</v>
      </c>
      <c r="BA132" s="84">
        <f ca="1">VLOOKUP($E132,ETL_Price!$B$5:$BA$187,Main!BA$51,0)</f>
        <v>247.74</v>
      </c>
      <c r="BB132" s="84">
        <f ca="1">VLOOKUP($E132,ETL_Price!$B$5:$BA$187,Main!BB$51,0)</f>
        <v>200.65</v>
      </c>
      <c r="BC132" s="84">
        <f ca="1">VLOOKUP($E132,ETL_Price!$B$5:$BA$187,Main!BC$51,0)</f>
        <v>261.27999999999997</v>
      </c>
      <c r="BD132" s="84">
        <f ca="1">VLOOKUP($E132,ETL_Price!$B$5:$BA$187,Main!BD$51,0)</f>
        <v>67.84</v>
      </c>
      <c r="BE132" s="84">
        <f ca="1">VLOOKUP($E132,ETL_Price!$B$5:$BA$187,Main!BE$51,0)</f>
        <v>277.83999999999997</v>
      </c>
      <c r="BF132" s="84">
        <f ca="1">VLOOKUP($E132,ETL_Price!$B$5:$BA$187,Main!BF$51,0)</f>
        <v>124.96</v>
      </c>
      <c r="BG132" s="84">
        <f ca="1">VLOOKUP($E132,ETL_Price!$B$5:$BA$187,Main!BG$51,0)</f>
        <v>1385.04</v>
      </c>
      <c r="BH132" s="84">
        <f ca="1">VLOOKUP($E132,ETL_Price!$B$5:$BA$187,Main!BH$51,0)</f>
        <v>1698.24</v>
      </c>
      <c r="BI132" s="84">
        <f ca="1">VLOOKUP($E132,ETL_Price!$B$5:$BA$187,Main!BI$51,0)</f>
        <v>1630.35</v>
      </c>
      <c r="BJ132" s="84">
        <f ca="1">VLOOKUP($E132,ETL_Price!$B$5:$BA$187,Main!BJ$51,0)</f>
        <v>1048.0999999999999</v>
      </c>
      <c r="BK132" s="84">
        <f ca="1">VLOOKUP($E132,ETL_Price!$B$5:$BA$187,Main!BK$51,0)</f>
        <v>2429.23</v>
      </c>
      <c r="BL132" s="84">
        <f ca="1">VLOOKUP($E132,ETL_Price!$B$5:$BA$187,Main!BL$51,0)</f>
        <v>922.74</v>
      </c>
      <c r="BM132" s="84">
        <f ca="1">VLOOKUP($E132,ETL_Price!$B$5:$BA$187,Main!BM$51,0)</f>
        <v>720.58</v>
      </c>
      <c r="BN132" s="84">
        <f ca="1">VLOOKUP($E132,ETL_Price!$B$5:$BA$187,Main!BN$51,0)</f>
        <v>885.47</v>
      </c>
      <c r="BO132" s="84">
        <f ca="1">VLOOKUP($E132,ETL_Price!$B$5:$BA$187,Main!BO$51,0)</f>
        <v>954.37</v>
      </c>
      <c r="BP132" s="84">
        <f ca="1">VLOOKUP($E132,ETL_Price!$B$5:$BA$187,Main!BP$51,0)</f>
        <v>973.7</v>
      </c>
      <c r="BQ132" s="84">
        <f ca="1">VLOOKUP($E132,ETL_Price!$B$5:$BA$187,Main!BQ$51,0)</f>
        <v>1103.98</v>
      </c>
      <c r="BR132" s="84">
        <f ca="1">VLOOKUP($E132,ETL_Price!$B$5:$BA$187,Main!BR$51,0)</f>
        <v>1089.3800000000001</v>
      </c>
      <c r="BS132" s="84">
        <f ca="1">VLOOKUP($E132,ETL_Price!$B$5:$BA$187,Main!BS$51,0)</f>
        <v>931.29</v>
      </c>
      <c r="BT132" s="84">
        <f ca="1">VLOOKUP($E132,ETL_Price!$B$5:$BA$187,Main!BT$51,0)</f>
        <v>16.88</v>
      </c>
      <c r="BU132" s="84">
        <f ca="1">VLOOKUP($E132,ETL_Price!$B$5:$BA$187,Main!BU$51,0)</f>
        <v>19.36</v>
      </c>
      <c r="BV132" s="84">
        <f ca="1">VLOOKUP($E132,ETL_Price!$B$5:$BA$187,Main!BV$51,0)</f>
        <v>1336.7</v>
      </c>
      <c r="BW132" s="84">
        <f ca="1">VLOOKUP($E132,ETL_Price!$B$5:$BA$187,Main!BW$51,0)</f>
        <v>17.163</v>
      </c>
      <c r="BX132" s="84">
        <f ca="1">VLOOKUP($E132,ETL_Price!$B$5:$BA$187,Main!BX$51,0)</f>
        <v>68.38</v>
      </c>
      <c r="BY132" s="84">
        <f ca="1">VLOOKUP($E132,ETL_Price!$B$5:$BA$187,Main!BY$51,0)</f>
        <v>2.9601999999999999</v>
      </c>
      <c r="BZ132" s="84">
        <f ca="1">VLOOKUP($E132,ETL_Price!$B$5:$BA$187,Main!BZ$51,0)</f>
        <v>2.1111</v>
      </c>
      <c r="CA132" s="84">
        <f ca="1">VLOOKUP($E132,ETL_Price!$B$5:$BA$187,Main!CA$51,0)</f>
        <v>2.1821000000000002</v>
      </c>
      <c r="CB132" s="84">
        <f ca="1">VLOOKUP($E132,ETL_Price!$B$5:$BA$187,Main!CB$51,0)</f>
        <v>6.2794999999999996</v>
      </c>
      <c r="CC132" s="84">
        <f ca="1">VLOOKUP($E132,ETL_Price!$B$5:$BA$187,Main!CC$51,0)</f>
        <v>111.34</v>
      </c>
    </row>
    <row r="133" spans="3:81">
      <c r="C133" s="84">
        <f>MATCH(E133,Cayman!$B$5:$B$187,0)-1</f>
        <v>112</v>
      </c>
      <c r="E133" s="115">
        <f>IF(ISNUMBER(Equities!$C85),Equities!B85,"")</f>
        <v>43209</v>
      </c>
      <c r="F133" s="128">
        <f ca="1">IF(ISNUMBER(OFFSET(INDIRECT($F$50),Main!$C133,1)),OFFSET(INDIRECT($F$50),Main!$C133,1)/100,"")</f>
        <v>0.18220600000000001</v>
      </c>
      <c r="G133" s="128">
        <f ca="1">IF(ISNUMBER(VLOOKUP(E133,Cayman!$G$6:$H$136,2,0)),VLOOKUP(E133,Cayman!$G$6:$H$136,2,0)/100,"")</f>
        <v>0.16980000000000001</v>
      </c>
      <c r="H133" s="116" t="str">
        <f>IF(ISNUMBER(VLOOKUP($E133,ETL_Price!$B$5:$CU$187,H$50,0)),VLOOKUP($E133,ETL_Price!$B$5:$CU$187,H$50,0)/100,"")</f>
        <v/>
      </c>
      <c r="I133" s="116" t="str">
        <f>IF(ISNUMBER(VLOOKUP($E133,ETL_Price!$B$5:$CU$187,I$50,0)),VLOOKUP($E133,ETL_Price!$B$5:$CU$187,I$50,0)/100,"")</f>
        <v/>
      </c>
      <c r="K133" s="84">
        <f ca="1">IF(ISNUMBER(CORREL(ETL_Rtn!$C84:$C143,ETL_Rtn!E84:E143)),CORREL(ETL_Rtn!$C84:$C143,ETL_Rtn!E84:E143),"")</f>
        <v>0.95292058149732406</v>
      </c>
      <c r="L133" s="84">
        <f ca="1">IF(ISNUMBER(CORREL(ETL_Rtn!$C84:$C143,ETL_Rtn!F84:F143)),CORREL(ETL_Rtn!$C84:$C143,ETL_Rtn!F84:F143),"")</f>
        <v>0.51222259489299926</v>
      </c>
      <c r="M133" s="84">
        <f ca="1">IF(ISNUMBER(CORREL(ETL_Rtn!$C84:$C143,ETL_Rtn!G84:G143)),CORREL(ETL_Rtn!$C84:$C143,ETL_Rtn!G84:G143),"")</f>
        <v>0.35604947065986259</v>
      </c>
      <c r="N133" s="84">
        <f ca="1">IF(ISNUMBER(CORREL(ETL_Rtn!$C84:$C143,ETL_Rtn!H84:H143)),CORREL(ETL_Rtn!$C84:$C143,ETL_Rtn!H84:H143),"")</f>
        <v>0.38282398338972767</v>
      </c>
      <c r="O133" s="84">
        <f ca="1">IF(ISNUMBER(CORREL(ETL_Rtn!$C84:$C143,ETL_Rtn!I84:I143)),CORREL(ETL_Rtn!$C84:$C143,ETL_Rtn!I84:I143),"")</f>
        <v>0.6509523903674409</v>
      </c>
      <c r="P133" s="84">
        <f ca="1">IF(ISNUMBER(CORREL(ETL_Rtn!$C84:$C143,ETL_Rtn!J84:J143)),CORREL(ETL_Rtn!$C84:$C143,ETL_Rtn!J84:J143),"")</f>
        <v>9.0310112776200241E-2</v>
      </c>
      <c r="Q133" s="84">
        <f ca="1">IF(ISNUMBER(CORREL(ETL_Rtn!$C84:$C143,ETL_Rtn!K84:K143)),CORREL(ETL_Rtn!$C84:$C143,ETL_Rtn!K84:K143),"")</f>
        <v>0.57353476299671158</v>
      </c>
      <c r="R133" s="84">
        <f ca="1">IF(ISNUMBER(CORREL(ETL_Rtn!$C84:$C143,ETL_Rtn!L84:L143)),CORREL(ETL_Rtn!$C84:$C143,ETL_Rtn!L84:L143),"")</f>
        <v>0.2258532388129047</v>
      </c>
      <c r="S133" s="84">
        <f ca="1">IF(ISNUMBER(CORREL(ETL_Rtn!$C84:$C143,ETL_Rtn!M84:M143)),CORREL(ETL_Rtn!$C84:$C143,ETL_Rtn!M84:M143),"")</f>
        <v>0.54812631012024071</v>
      </c>
      <c r="T133" s="84">
        <f ca="1">IF(ISNUMBER(CORREL(ETL_Rtn!$C84:$C143,ETL_Rtn!N84:N143)),CORREL(ETL_Rtn!$C84:$C143,ETL_Rtn!N84:N143),"")</f>
        <v>0.25905072695854103</v>
      </c>
      <c r="U133" s="84">
        <f ca="1">IF(ISNUMBER(CORREL(ETL_Rtn!$C84:$C143,ETL_Rtn!O84:O143)),CORREL(ETL_Rtn!$C84:$C143,ETL_Rtn!O84:O143),"")</f>
        <v>0.53678844086444888</v>
      </c>
      <c r="V133" s="84">
        <f ca="1">IF(ISNUMBER(CORREL(ETL_Rtn!$C84:$C143,ETL_Rtn!P84:P143)),CORREL(ETL_Rtn!$C84:$C143,ETL_Rtn!P84:P143),"")</f>
        <v>1.8661496538939011E-2</v>
      </c>
      <c r="W133" s="84">
        <f ca="1">IF(ISNUMBER(CORREL(ETL_Rtn!$C84:$C143,ETL_Rtn!Q84:Q143)),CORREL(ETL_Rtn!$C84:$C143,ETL_Rtn!Q84:Q143),"")</f>
        <v>0.89289628785477415</v>
      </c>
      <c r="X133" s="84">
        <f ca="1">IF(ISNUMBER(CORREL(ETL_Rtn!$C84:$C143,ETL_Rtn!R84:R143)),CORREL(ETL_Rtn!$C84:$C143,ETL_Rtn!R84:R143),"")</f>
        <v>0.94348560523059155</v>
      </c>
      <c r="Y133" s="84">
        <f ca="1">IF(ISNUMBER(CORREL(ETL_Rtn!$C84:$C143,ETL_Rtn!S84:S143)),CORREL(ETL_Rtn!$C84:$C143,ETL_Rtn!S84:S143),"")</f>
        <v>0.93825748618971905</v>
      </c>
      <c r="Z133" s="84">
        <f ca="1">IF(ISNUMBER(CORREL(ETL_Rtn!$C84:$C143,ETL_Rtn!T84:T143)),CORREL(ETL_Rtn!$C84:$C143,ETL_Rtn!T84:T143),"")</f>
        <v>0.39710921238566738</v>
      </c>
      <c r="AA133" s="84">
        <f ca="1">IF(ISNUMBER(CORREL(ETL_Rtn!$C84:$C143,ETL_Rtn!U84:U143)),CORREL(ETL_Rtn!$C84:$C143,ETL_Rtn!U84:U143),"")</f>
        <v>-4.4560477393155794E-2</v>
      </c>
      <c r="AB133" s="84">
        <f ca="1">IF(ISNUMBER(CORREL(ETL_Rtn!$C84:$C143,ETL_Rtn!V84:V143)),CORREL(ETL_Rtn!$C84:$C143,ETL_Rtn!V84:V143),"")</f>
        <v>-0.4314618263046196</v>
      </c>
      <c r="AC133" s="84">
        <f ca="1">IF(ISNUMBER(CORREL(ETL_Rtn!$C84:$C143,ETL_Rtn!W84:W143)),CORREL(ETL_Rtn!$C84:$C143,ETL_Rtn!W84:W143),"")</f>
        <v>0.36684146534348294</v>
      </c>
      <c r="AD133" s="84">
        <f ca="1">IF(ISNUMBER(CORREL(ETL_Rtn!$C84:$C143,ETL_Rtn!X84:X143)),CORREL(ETL_Rtn!$C84:$C143,ETL_Rtn!X84:X143),"")</f>
        <v>0.17823889895545533</v>
      </c>
      <c r="AE133" s="84">
        <f ca="1">IF(ISNUMBER(CORREL(ETL_Rtn!$C84:$C143,ETL_Rtn!Y84:Y143)),CORREL(ETL_Rtn!$C84:$C143,ETL_Rtn!Y84:Y143),"")</f>
        <v>6.0170450096532505E-2</v>
      </c>
      <c r="AF133" s="84">
        <f ca="1">IF(ISNUMBER(CORREL(ETL_Rtn!$C84:$C143,ETL_Rtn!Z84:Z143)),CORREL(ETL_Rtn!$C84:$C143,ETL_Rtn!Z84:Z143),"")</f>
        <v>-0.25041002111272515</v>
      </c>
      <c r="AG133" s="84">
        <f ca="1">IF(ISNUMBER(CORREL(ETL_Rtn!$C84:$C143,ETL_Rtn!AA84:AA143)),CORREL(ETL_Rtn!$C84:$C143,ETL_Rtn!AA84:AA143),"")</f>
        <v>-2.6370104032762111E-2</v>
      </c>
      <c r="AH133" s="84">
        <f ca="1">IF(ISNUMBER(CORREL(ETL_Rtn!$C84:$C143,ETL_Rtn!AB84:AB143)),CORREL(ETL_Rtn!$C84:$C143,ETL_Rtn!AB84:AB143),"")</f>
        <v>0.20456642998041275</v>
      </c>
      <c r="AI133" s="84">
        <f ca="1">IF(ISNUMBER(CORREL(ETL_Rtn!$C84:$C143,ETL_Rtn!AC84:AC143)),CORREL(ETL_Rtn!$C84:$C143,ETL_Rtn!AC84:AC143),"")</f>
        <v>0.16408549725729094</v>
      </c>
      <c r="AJ133" s="84">
        <f ca="1">IF(ISNUMBER(CORREL(ETL_Rtn!$C84:$C143,ETL_Rtn!AD84:AD143)),CORREL(ETL_Rtn!$C84:$C143,ETL_Rtn!AD84:AD143),"")</f>
        <v>-0.37500002131307847</v>
      </c>
      <c r="AK133" s="84">
        <f ca="1">IF(ISNUMBER(CORREL(ETL_Rtn!$C84:$C143,ETL_Rtn!AE84:AE143)),CORREL(ETL_Rtn!$C84:$C143,ETL_Rtn!AE84:AE143),"")</f>
        <v>-0.426481891823561</v>
      </c>
      <c r="AL133" s="84">
        <f ca="1">IF(ISNUMBER(CORREL(ETL_Rtn!$C84:$C143,ETL_Rtn!AF84:AF143)),CORREL(ETL_Rtn!$C84:$C143,ETL_Rtn!AF84:AF143),"")</f>
        <v>5.315928636751492E-4</v>
      </c>
      <c r="AM133" s="84">
        <f ca="1">IF(ISNUMBER(CORREL(ETL_Rtn!$C84:$C143,ETL_Rtn!AG84:AG143)),CORREL(ETL_Rtn!$C84:$C143,ETL_Rtn!AG84:AG143),"")</f>
        <v>0.12048730961782189</v>
      </c>
      <c r="AN133" s="84">
        <f ca="1">IF(ISNUMBER(CORREL(ETL_Rtn!$C84:$C143,ETL_Rtn!AH84:AH143)),CORREL(ETL_Rtn!$C84:$C143,ETL_Rtn!AH84:AH143),"")</f>
        <v>0.22136586879489667</v>
      </c>
      <c r="AO133" s="84">
        <f ca="1">IF(ISNUMBER(CORREL(ETL_Rtn!$C84:$C143,ETL_Rtn!AI84:AI143)),CORREL(ETL_Rtn!$C84:$C143,ETL_Rtn!AI84:AI143),"")</f>
        <v>0.16888956116837889</v>
      </c>
      <c r="AP133" s="84">
        <f ca="1">IF(ISNUMBER(CORREL(ETL_Rtn!$C84:$C143,ETL_Rtn!AJ84:AJ143)),CORREL(ETL_Rtn!$C84:$C143,ETL_Rtn!AJ84:AJ143),"")</f>
        <v>0.20488994663273513</v>
      </c>
      <c r="AQ133" s="84">
        <f ca="1">IF(ISNUMBER(CORREL(ETL_Rtn!$C84:$C143,ETL_Rtn!AK84:AK143)),CORREL(ETL_Rtn!$C84:$C143,ETL_Rtn!AK84:AK143),"")</f>
        <v>0.23969404904041441</v>
      </c>
      <c r="AR133" s="84">
        <f ca="1">IF(ISNUMBER(CORREL(ETL_Rtn!$C84:$C143,ETL_Rtn!AL84:AL143)),CORREL(ETL_Rtn!$C84:$C143,ETL_Rtn!AL84:AL143),"")</f>
        <v>-0.23743880087242789</v>
      </c>
      <c r="AS133" s="84">
        <f ca="1">IF(ISNUMBER(CORREL(ETL_Rtn!$C84:$C143,ETL_Rtn!AM84:AM143)),CORREL(ETL_Rtn!$C84:$C143,ETL_Rtn!AM84:AM143),"")</f>
        <v>0.24757654478908814</v>
      </c>
      <c r="AU133" s="84">
        <f ca="1">VLOOKUP($E133,ETL_Price!$B$5:$BA$187,Main!AU$51,0)</f>
        <v>91.9</v>
      </c>
      <c r="AV133" s="84">
        <f ca="1">VLOOKUP($E133,ETL_Price!$B$5:$BA$187,Main!AV$51,0)</f>
        <v>232.97280000000001</v>
      </c>
      <c r="AW133" s="84">
        <f ca="1">VLOOKUP($E133,ETL_Price!$B$5:$BA$187,Main!AW$51,0)</f>
        <v>227.10929999999999</v>
      </c>
      <c r="AX133" s="84">
        <f ca="1">VLOOKUP($E133,ETL_Price!$B$5:$BA$187,Main!AX$51,0)</f>
        <v>230.05879999999999</v>
      </c>
      <c r="AY133" s="84">
        <f ca="1">VLOOKUP($E133,ETL_Price!$B$5:$BA$187,Main!AY$51,0)</f>
        <v>126.41200000000001</v>
      </c>
      <c r="AZ133" s="84">
        <f ca="1">VLOOKUP($E133,ETL_Price!$B$5:$BA$187,Main!AZ$51,0)</f>
        <v>220.76840000000001</v>
      </c>
      <c r="BA133" s="84">
        <f ca="1">VLOOKUP($E133,ETL_Price!$B$5:$BA$187,Main!BA$51,0)</f>
        <v>249.85</v>
      </c>
      <c r="BB133" s="84">
        <f ca="1">VLOOKUP($E133,ETL_Price!$B$5:$BA$187,Main!BB$51,0)</f>
        <v>202.18</v>
      </c>
      <c r="BC133" s="84">
        <f ca="1">VLOOKUP($E133,ETL_Price!$B$5:$BA$187,Main!BC$51,0)</f>
        <v>262.55</v>
      </c>
      <c r="BD133" s="84">
        <f ca="1">VLOOKUP($E133,ETL_Price!$B$5:$BA$187,Main!BD$51,0)</f>
        <v>67.930000000000007</v>
      </c>
      <c r="BE133" s="84">
        <f ca="1">VLOOKUP($E133,ETL_Price!$B$5:$BA$187,Main!BE$51,0)</f>
        <v>279.98</v>
      </c>
      <c r="BF133" s="84">
        <f ca="1">VLOOKUP($E133,ETL_Price!$B$5:$BA$187,Main!BF$51,0)</f>
        <v>126.04</v>
      </c>
      <c r="BG133" s="84">
        <f ca="1">VLOOKUP($E133,ETL_Price!$B$5:$BA$187,Main!BG$51,0)</f>
        <v>1404.79</v>
      </c>
      <c r="BH133" s="84">
        <f ca="1">VLOOKUP($E133,ETL_Price!$B$5:$BA$187,Main!BH$51,0)</f>
        <v>1716.79</v>
      </c>
      <c r="BI133" s="84">
        <f ca="1">VLOOKUP($E133,ETL_Price!$B$5:$BA$187,Main!BI$51,0)</f>
        <v>1655.25</v>
      </c>
      <c r="BJ133" s="84">
        <f ca="1">VLOOKUP($E133,ETL_Price!$B$5:$BA$187,Main!BJ$51,0)</f>
        <v>1048.5</v>
      </c>
      <c r="BK133" s="84">
        <f ca="1">VLOOKUP($E133,ETL_Price!$B$5:$BA$187,Main!BK$51,0)</f>
        <v>2429.87</v>
      </c>
      <c r="BL133" s="84">
        <f ca="1">VLOOKUP($E133,ETL_Price!$B$5:$BA$187,Main!BL$51,0)</f>
        <v>923.92</v>
      </c>
      <c r="BM133" s="84">
        <f ca="1">VLOOKUP($E133,ETL_Price!$B$5:$BA$187,Main!BM$51,0)</f>
        <v>720.78</v>
      </c>
      <c r="BN133" s="84">
        <f ca="1">VLOOKUP($E133,ETL_Price!$B$5:$BA$187,Main!BN$51,0)</f>
        <v>886.5</v>
      </c>
      <c r="BO133" s="84">
        <f ca="1">VLOOKUP($E133,ETL_Price!$B$5:$BA$187,Main!BO$51,0)</f>
        <v>954.65</v>
      </c>
      <c r="BP133" s="84">
        <f ca="1">VLOOKUP($E133,ETL_Price!$B$5:$BA$187,Main!BP$51,0)</f>
        <v>974.05</v>
      </c>
      <c r="BQ133" s="84">
        <f ca="1">VLOOKUP($E133,ETL_Price!$B$5:$BA$187,Main!BQ$51,0)</f>
        <v>1104.03</v>
      </c>
      <c r="BR133" s="84">
        <f ca="1">VLOOKUP($E133,ETL_Price!$B$5:$BA$187,Main!BR$51,0)</f>
        <v>1089.48</v>
      </c>
      <c r="BS133" s="84">
        <f ca="1">VLOOKUP($E133,ETL_Price!$B$5:$BA$187,Main!BS$51,0)</f>
        <v>931.14</v>
      </c>
      <c r="BT133" s="84">
        <f ca="1">VLOOKUP($E133,ETL_Price!$B$5:$BA$187,Main!BT$51,0)</f>
        <v>15.96</v>
      </c>
      <c r="BU133" s="84">
        <f ca="1">VLOOKUP($E133,ETL_Price!$B$5:$BA$187,Main!BU$51,0)</f>
        <v>18.53</v>
      </c>
      <c r="BV133" s="84">
        <f ca="1">VLOOKUP($E133,ETL_Price!$B$5:$BA$187,Main!BV$51,0)</f>
        <v>1346.8</v>
      </c>
      <c r="BW133" s="84">
        <f ca="1">VLOOKUP($E133,ETL_Price!$B$5:$BA$187,Main!BW$51,0)</f>
        <v>17.239000000000001</v>
      </c>
      <c r="BX133" s="84">
        <f ca="1">VLOOKUP($E133,ETL_Price!$B$5:$BA$187,Main!BX$51,0)</f>
        <v>68.290000000000006</v>
      </c>
      <c r="BY133" s="84">
        <f ca="1">VLOOKUP($E133,ETL_Price!$B$5:$BA$187,Main!BY$51,0)</f>
        <v>2.9098000000000002</v>
      </c>
      <c r="BZ133" s="84">
        <f ca="1">VLOOKUP($E133,ETL_Price!$B$5:$BA$187,Main!BZ$51,0)</f>
        <v>2.1297999999999999</v>
      </c>
      <c r="CA133" s="84">
        <f ca="1">VLOOKUP($E133,ETL_Price!$B$5:$BA$187,Main!CA$51,0)</f>
        <v>2.1818</v>
      </c>
      <c r="CB133" s="84">
        <f ca="1">VLOOKUP($E133,ETL_Price!$B$5:$BA$187,Main!CB$51,0)</f>
        <v>6.2773000000000003</v>
      </c>
      <c r="CC133" s="84">
        <f ca="1">VLOOKUP($E133,ETL_Price!$B$5:$BA$187,Main!CC$51,0)</f>
        <v>111.53</v>
      </c>
    </row>
    <row r="134" spans="3:81">
      <c r="C134" s="84">
        <f>MATCH(E134,Cayman!$B$5:$B$187,0)-1</f>
        <v>113</v>
      </c>
      <c r="E134" s="115">
        <f>IF(ISNUMBER(Equities!$C86),Equities!B86,"")</f>
        <v>43208</v>
      </c>
      <c r="F134" s="128">
        <f ca="1">IF(ISNUMBER(OFFSET(INDIRECT($F$50),Main!$C134,1)),OFFSET(INDIRECT($F$50),Main!$C134,1)/100,"")</f>
        <v>0.18220600000000001</v>
      </c>
      <c r="G134" s="128">
        <f ca="1">IF(ISNUMBER(VLOOKUP(E134,Cayman!$G$6:$H$136,2,0)),VLOOKUP(E134,Cayman!$G$6:$H$136,2,0)/100,"")</f>
        <v>0.16949999999999998</v>
      </c>
      <c r="H134" s="116" t="str">
        <f>IF(ISNUMBER(VLOOKUP($E134,ETL_Price!$B$5:$CU$187,H$50,0)),VLOOKUP($E134,ETL_Price!$B$5:$CU$187,H$50,0)/100,"")</f>
        <v/>
      </c>
      <c r="I134" s="116" t="str">
        <f>IF(ISNUMBER(VLOOKUP($E134,ETL_Price!$B$5:$CU$187,I$50,0)),VLOOKUP($E134,ETL_Price!$B$5:$CU$187,I$50,0)/100,"")</f>
        <v/>
      </c>
      <c r="K134" s="84">
        <f ca="1">IF(ISNUMBER(CORREL(ETL_Rtn!$C85:$C144,ETL_Rtn!E85:E144)),CORREL(ETL_Rtn!$C85:$C144,ETL_Rtn!E85:E144),"")</f>
        <v>0.95238624619880585</v>
      </c>
      <c r="L134" s="84">
        <f ca="1">IF(ISNUMBER(CORREL(ETL_Rtn!$C85:$C144,ETL_Rtn!F85:F144)),CORREL(ETL_Rtn!$C85:$C144,ETL_Rtn!F85:F144),"")</f>
        <v>0.54026075740134805</v>
      </c>
      <c r="M134" s="84">
        <f ca="1">IF(ISNUMBER(CORREL(ETL_Rtn!$C85:$C144,ETL_Rtn!G85:G144)),CORREL(ETL_Rtn!$C85:$C144,ETL_Rtn!G85:G144),"")</f>
        <v>0.3789504039538264</v>
      </c>
      <c r="N134" s="84">
        <f ca="1">IF(ISNUMBER(CORREL(ETL_Rtn!$C85:$C144,ETL_Rtn!H85:H144)),CORREL(ETL_Rtn!$C85:$C144,ETL_Rtn!H85:H144),"")</f>
        <v>0.38447864246445967</v>
      </c>
      <c r="O134" s="84">
        <f ca="1">IF(ISNUMBER(CORREL(ETL_Rtn!$C85:$C144,ETL_Rtn!I85:I144)),CORREL(ETL_Rtn!$C85:$C144,ETL_Rtn!I85:I144),"")</f>
        <v>0.64435295006097471</v>
      </c>
      <c r="P134" s="84">
        <f ca="1">IF(ISNUMBER(CORREL(ETL_Rtn!$C85:$C144,ETL_Rtn!J85:J144)),CORREL(ETL_Rtn!$C85:$C144,ETL_Rtn!J85:J144),"")</f>
        <v>0.15884322028381023</v>
      </c>
      <c r="Q134" s="84">
        <f ca="1">IF(ISNUMBER(CORREL(ETL_Rtn!$C85:$C144,ETL_Rtn!K85:K144)),CORREL(ETL_Rtn!$C85:$C144,ETL_Rtn!K85:K144),"")</f>
        <v>0.58823633386184426</v>
      </c>
      <c r="R134" s="84">
        <f ca="1">IF(ISNUMBER(CORREL(ETL_Rtn!$C85:$C144,ETL_Rtn!L85:L144)),CORREL(ETL_Rtn!$C85:$C144,ETL_Rtn!L85:L144),"")</f>
        <v>0.27274590437707713</v>
      </c>
      <c r="S134" s="84">
        <f ca="1">IF(ISNUMBER(CORREL(ETL_Rtn!$C85:$C144,ETL_Rtn!M85:M144)),CORREL(ETL_Rtn!$C85:$C144,ETL_Rtn!M85:M144),"")</f>
        <v>0.55369914246182639</v>
      </c>
      <c r="T134" s="84">
        <f ca="1">IF(ISNUMBER(CORREL(ETL_Rtn!$C85:$C144,ETL_Rtn!N85:N144)),CORREL(ETL_Rtn!$C85:$C144,ETL_Rtn!N85:N144),"")</f>
        <v>0.27371741113391157</v>
      </c>
      <c r="U134" s="84">
        <f ca="1">IF(ISNUMBER(CORREL(ETL_Rtn!$C85:$C144,ETL_Rtn!O85:O144)),CORREL(ETL_Rtn!$C85:$C144,ETL_Rtn!O85:O144),"")</f>
        <v>0.54600224953948429</v>
      </c>
      <c r="V134" s="84">
        <f ca="1">IF(ISNUMBER(CORREL(ETL_Rtn!$C85:$C144,ETL_Rtn!P85:P144)),CORREL(ETL_Rtn!$C85:$C144,ETL_Rtn!P85:P144),"")</f>
        <v>2.4780838676306795E-2</v>
      </c>
      <c r="W134" s="84">
        <f ca="1">IF(ISNUMBER(CORREL(ETL_Rtn!$C85:$C144,ETL_Rtn!Q85:Q144)),CORREL(ETL_Rtn!$C85:$C144,ETL_Rtn!Q85:Q144),"")</f>
        <v>0.89150358677574315</v>
      </c>
      <c r="X134" s="84">
        <f ca="1">IF(ISNUMBER(CORREL(ETL_Rtn!$C85:$C144,ETL_Rtn!R85:R144)),CORREL(ETL_Rtn!$C85:$C144,ETL_Rtn!R85:R144),"")</f>
        <v>0.94369343646869808</v>
      </c>
      <c r="Y134" s="84">
        <f ca="1">IF(ISNUMBER(CORREL(ETL_Rtn!$C85:$C144,ETL_Rtn!S85:S144)),CORREL(ETL_Rtn!$C85:$C144,ETL_Rtn!S85:S144),"")</f>
        <v>0.93742671924506238</v>
      </c>
      <c r="Z134" s="84">
        <f ca="1">IF(ISNUMBER(CORREL(ETL_Rtn!$C85:$C144,ETL_Rtn!T85:T144)),CORREL(ETL_Rtn!$C85:$C144,ETL_Rtn!T85:T144),"")</f>
        <v>0.40351991150536703</v>
      </c>
      <c r="AA134" s="84">
        <f ca="1">IF(ISNUMBER(CORREL(ETL_Rtn!$C85:$C144,ETL_Rtn!U85:U144)),CORREL(ETL_Rtn!$C85:$C144,ETL_Rtn!U85:U144),"")</f>
        <v>-6.4311243078252811E-2</v>
      </c>
      <c r="AB134" s="84">
        <f ca="1">IF(ISNUMBER(CORREL(ETL_Rtn!$C85:$C144,ETL_Rtn!V85:V144)),CORREL(ETL_Rtn!$C85:$C144,ETL_Rtn!V85:V144),"")</f>
        <v>-0.41702054021998836</v>
      </c>
      <c r="AC134" s="84">
        <f ca="1">IF(ISNUMBER(CORREL(ETL_Rtn!$C85:$C144,ETL_Rtn!W85:W144)),CORREL(ETL_Rtn!$C85:$C144,ETL_Rtn!W85:W144),"")</f>
        <v>0.35751851967214276</v>
      </c>
      <c r="AD134" s="84">
        <f ca="1">IF(ISNUMBER(CORREL(ETL_Rtn!$C85:$C144,ETL_Rtn!X85:X144)),CORREL(ETL_Rtn!$C85:$C144,ETL_Rtn!X85:X144),"")</f>
        <v>0.20329408286473483</v>
      </c>
      <c r="AE134" s="84">
        <f ca="1">IF(ISNUMBER(CORREL(ETL_Rtn!$C85:$C144,ETL_Rtn!Y85:Y144)),CORREL(ETL_Rtn!$C85:$C144,ETL_Rtn!Y85:Y144),"")</f>
        <v>6.0310690880091618E-2</v>
      </c>
      <c r="AF134" s="84">
        <f ca="1">IF(ISNUMBER(CORREL(ETL_Rtn!$C85:$C144,ETL_Rtn!Z85:Z144)),CORREL(ETL_Rtn!$C85:$C144,ETL_Rtn!Z85:Z144),"")</f>
        <v>-0.23842397854834965</v>
      </c>
      <c r="AG134" s="84">
        <f ca="1">IF(ISNUMBER(CORREL(ETL_Rtn!$C85:$C144,ETL_Rtn!AA85:AA144)),CORREL(ETL_Rtn!$C85:$C144,ETL_Rtn!AA85:AA144),"")</f>
        <v>1.5693232257768575E-2</v>
      </c>
      <c r="AH134" s="84">
        <f ca="1">IF(ISNUMBER(CORREL(ETL_Rtn!$C85:$C144,ETL_Rtn!AB85:AB144)),CORREL(ETL_Rtn!$C85:$C144,ETL_Rtn!AB85:AB144),"")</f>
        <v>0.22883403878859435</v>
      </c>
      <c r="AI134" s="84">
        <f ca="1">IF(ISNUMBER(CORREL(ETL_Rtn!$C85:$C144,ETL_Rtn!AC85:AC144)),CORREL(ETL_Rtn!$C85:$C144,ETL_Rtn!AC85:AC144),"")</f>
        <v>0.17271329227055945</v>
      </c>
      <c r="AJ134" s="84">
        <f ca="1">IF(ISNUMBER(CORREL(ETL_Rtn!$C85:$C144,ETL_Rtn!AD85:AD144)),CORREL(ETL_Rtn!$C85:$C144,ETL_Rtn!AD85:AD144),"")</f>
        <v>-0.38504928082396223</v>
      </c>
      <c r="AK134" s="84">
        <f ca="1">IF(ISNUMBER(CORREL(ETL_Rtn!$C85:$C144,ETL_Rtn!AE85:AE144)),CORREL(ETL_Rtn!$C85:$C144,ETL_Rtn!AE85:AE144),"")</f>
        <v>-0.43945067553713785</v>
      </c>
      <c r="AL134" s="84">
        <f ca="1">IF(ISNUMBER(CORREL(ETL_Rtn!$C85:$C144,ETL_Rtn!AF85:AF144)),CORREL(ETL_Rtn!$C85:$C144,ETL_Rtn!AF85:AF144),"")</f>
        <v>1.0345527991544347E-2</v>
      </c>
      <c r="AM134" s="84">
        <f ca="1">IF(ISNUMBER(CORREL(ETL_Rtn!$C85:$C144,ETL_Rtn!AG85:AG144)),CORREL(ETL_Rtn!$C85:$C144,ETL_Rtn!AG85:AG144),"")</f>
        <v>0.12504445557520558</v>
      </c>
      <c r="AN134" s="84">
        <f ca="1">IF(ISNUMBER(CORREL(ETL_Rtn!$C85:$C144,ETL_Rtn!AH85:AH144)),CORREL(ETL_Rtn!$C85:$C144,ETL_Rtn!AH85:AH144),"")</f>
        <v>0.23106447780129352</v>
      </c>
      <c r="AO134" s="84">
        <f ca="1">IF(ISNUMBER(CORREL(ETL_Rtn!$C85:$C144,ETL_Rtn!AI85:AI144)),CORREL(ETL_Rtn!$C85:$C144,ETL_Rtn!AI85:AI144),"")</f>
        <v>0.15169723448224615</v>
      </c>
      <c r="AP134" s="84">
        <f ca="1">IF(ISNUMBER(CORREL(ETL_Rtn!$C85:$C144,ETL_Rtn!AJ85:AJ144)),CORREL(ETL_Rtn!$C85:$C144,ETL_Rtn!AJ85:AJ144),"")</f>
        <v>0.20557117724976617</v>
      </c>
      <c r="AQ134" s="84">
        <f ca="1">IF(ISNUMBER(CORREL(ETL_Rtn!$C85:$C144,ETL_Rtn!AK85:AK144)),CORREL(ETL_Rtn!$C85:$C144,ETL_Rtn!AK85:AK144),"")</f>
        <v>0.22350274033313283</v>
      </c>
      <c r="AR134" s="84">
        <f ca="1">IF(ISNUMBER(CORREL(ETL_Rtn!$C85:$C144,ETL_Rtn!AL85:AL144)),CORREL(ETL_Rtn!$C85:$C144,ETL_Rtn!AL85:AL144),"")</f>
        <v>-0.24744001658709688</v>
      </c>
      <c r="AS134" s="84">
        <f ca="1">IF(ISNUMBER(CORREL(ETL_Rtn!$C85:$C144,ETL_Rtn!AM85:AM144)),CORREL(ETL_Rtn!$C85:$C144,ETL_Rtn!AM85:AM144),"")</f>
        <v>0.26986270975419474</v>
      </c>
      <c r="AU134" s="84">
        <f ca="1">VLOOKUP($E134,ETL_Price!$B$5:$BA$187,Main!AU$51,0)</f>
        <v>90.85</v>
      </c>
      <c r="AV134" s="84">
        <f ca="1">VLOOKUP($E134,ETL_Price!$B$5:$BA$187,Main!AV$51,0)</f>
        <v>235.6053</v>
      </c>
      <c r="AW134" s="84">
        <f ca="1">VLOOKUP($E134,ETL_Price!$B$5:$BA$187,Main!AW$51,0)</f>
        <v>228.75739999999999</v>
      </c>
      <c r="AX134" s="84">
        <f ca="1">VLOOKUP($E134,ETL_Price!$B$5:$BA$187,Main!AX$51,0)</f>
        <v>229.27889999999999</v>
      </c>
      <c r="AY134" s="84">
        <f ca="1">VLOOKUP($E134,ETL_Price!$B$5:$BA$187,Main!AY$51,0)</f>
        <v>125.3661</v>
      </c>
      <c r="AZ134" s="84">
        <f ca="1">VLOOKUP($E134,ETL_Price!$B$5:$BA$187,Main!AZ$51,0)</f>
        <v>225.45050000000001</v>
      </c>
      <c r="BA134" s="84">
        <f ca="1">VLOOKUP($E134,ETL_Price!$B$5:$BA$187,Main!BA$51,0)</f>
        <v>250.6</v>
      </c>
      <c r="BB134" s="84">
        <f ca="1">VLOOKUP($E134,ETL_Price!$B$5:$BA$187,Main!BB$51,0)</f>
        <v>204.27</v>
      </c>
      <c r="BC134" s="84">
        <f ca="1">VLOOKUP($E134,ETL_Price!$B$5:$BA$187,Main!BC$51,0)</f>
        <v>262.43</v>
      </c>
      <c r="BD134" s="84">
        <f ca="1">VLOOKUP($E134,ETL_Price!$B$5:$BA$187,Main!BD$51,0)</f>
        <v>68.17</v>
      </c>
      <c r="BE134" s="84">
        <f ca="1">VLOOKUP($E134,ETL_Price!$B$5:$BA$187,Main!BE$51,0)</f>
        <v>280.27</v>
      </c>
      <c r="BF134" s="84">
        <f ca="1">VLOOKUP($E134,ETL_Price!$B$5:$BA$187,Main!BF$51,0)</f>
        <v>126.12</v>
      </c>
      <c r="BG134" s="84">
        <f ca="1">VLOOKUP($E134,ETL_Price!$B$5:$BA$187,Main!BG$51,0)</f>
        <v>1391.15</v>
      </c>
      <c r="BH134" s="84">
        <f ca="1">VLOOKUP($E134,ETL_Price!$B$5:$BA$187,Main!BH$51,0)</f>
        <v>1700.33</v>
      </c>
      <c r="BI134" s="84">
        <f ca="1">VLOOKUP($E134,ETL_Price!$B$5:$BA$187,Main!BI$51,0)</f>
        <v>1635.73</v>
      </c>
      <c r="BJ134" s="84">
        <f ca="1">VLOOKUP($E134,ETL_Price!$B$5:$BA$187,Main!BJ$51,0)</f>
        <v>1048.3800000000001</v>
      </c>
      <c r="BK134" s="84">
        <f ca="1">VLOOKUP($E134,ETL_Price!$B$5:$BA$187,Main!BK$51,0)</f>
        <v>2426.9699999999998</v>
      </c>
      <c r="BL134" s="84">
        <f ca="1">VLOOKUP($E134,ETL_Price!$B$5:$BA$187,Main!BL$51,0)</f>
        <v>925.58</v>
      </c>
      <c r="BM134" s="84">
        <f ca="1">VLOOKUP($E134,ETL_Price!$B$5:$BA$187,Main!BM$51,0)</f>
        <v>720.23</v>
      </c>
      <c r="BN134" s="84">
        <f ca="1">VLOOKUP($E134,ETL_Price!$B$5:$BA$187,Main!BN$51,0)</f>
        <v>887.62</v>
      </c>
      <c r="BO134" s="84">
        <f ca="1">VLOOKUP($E134,ETL_Price!$B$5:$BA$187,Main!BO$51,0)</f>
        <v>954.56</v>
      </c>
      <c r="BP134" s="84">
        <f ca="1">VLOOKUP($E134,ETL_Price!$B$5:$BA$187,Main!BP$51,0)</f>
        <v>974.76</v>
      </c>
      <c r="BQ134" s="84">
        <f ca="1">VLOOKUP($E134,ETL_Price!$B$5:$BA$187,Main!BQ$51,0)</f>
        <v>1106.26</v>
      </c>
      <c r="BR134" s="84">
        <f ca="1">VLOOKUP($E134,ETL_Price!$B$5:$BA$187,Main!BR$51,0)</f>
        <v>1090.69</v>
      </c>
      <c r="BS134" s="84">
        <f ca="1">VLOOKUP($E134,ETL_Price!$B$5:$BA$187,Main!BS$51,0)</f>
        <v>931.49</v>
      </c>
      <c r="BT134" s="84">
        <f ca="1">VLOOKUP($E134,ETL_Price!$B$5:$BA$187,Main!BT$51,0)</f>
        <v>15.6</v>
      </c>
      <c r="BU134" s="84">
        <f ca="1">VLOOKUP($E134,ETL_Price!$B$5:$BA$187,Main!BU$51,0)</f>
        <v>18.07</v>
      </c>
      <c r="BV134" s="84">
        <f ca="1">VLOOKUP($E134,ETL_Price!$B$5:$BA$187,Main!BV$51,0)</f>
        <v>1351.2</v>
      </c>
      <c r="BW134" s="84">
        <f ca="1">VLOOKUP($E134,ETL_Price!$B$5:$BA$187,Main!BW$51,0)</f>
        <v>17.248000000000001</v>
      </c>
      <c r="BX134" s="84">
        <f ca="1">VLOOKUP($E134,ETL_Price!$B$5:$BA$187,Main!BX$51,0)</f>
        <v>68.47</v>
      </c>
      <c r="BY134" s="84">
        <f ca="1">VLOOKUP($E134,ETL_Price!$B$5:$BA$187,Main!BY$51,0)</f>
        <v>2.8727999999999998</v>
      </c>
      <c r="BZ134" s="84">
        <f ca="1">VLOOKUP($E134,ETL_Price!$B$5:$BA$187,Main!BZ$51,0)</f>
        <v>2.1246</v>
      </c>
      <c r="CA134" s="84">
        <f ca="1">VLOOKUP($E134,ETL_Price!$B$5:$BA$187,Main!CA$51,0)</f>
        <v>2.1629</v>
      </c>
      <c r="CB134" s="84">
        <f ca="1">VLOOKUP($E134,ETL_Price!$B$5:$BA$187,Main!CB$51,0)</f>
        <v>6.2709999999999999</v>
      </c>
      <c r="CC134" s="84">
        <f ca="1">VLOOKUP($E134,ETL_Price!$B$5:$BA$187,Main!CC$51,0)</f>
        <v>111.74</v>
      </c>
    </row>
    <row r="135" spans="3:81">
      <c r="C135" s="84">
        <f>MATCH(E135,Cayman!$B$5:$B$187,0)-1</f>
        <v>114</v>
      </c>
      <c r="E135" s="115">
        <f>IF(ISNUMBER(Equities!$C87),Equities!B87,"")</f>
        <v>43207</v>
      </c>
      <c r="F135" s="128">
        <f ca="1">IF(ISNUMBER(OFFSET(INDIRECT($F$50),Main!$C135,1)),OFFSET(INDIRECT($F$50),Main!$C135,1)/100,"")</f>
        <v>0.18220600000000001</v>
      </c>
      <c r="G135" s="128">
        <f ca="1">IF(ISNUMBER(VLOOKUP(E135,Cayman!$G$6:$H$136,2,0)),VLOOKUP(E135,Cayman!$G$6:$H$136,2,0)/100,"")</f>
        <v>0.16980000000000001</v>
      </c>
      <c r="H135" s="116" t="str">
        <f>IF(ISNUMBER(VLOOKUP($E135,ETL_Price!$B$5:$CU$187,H$50,0)),VLOOKUP($E135,ETL_Price!$B$5:$CU$187,H$50,0)/100,"")</f>
        <v/>
      </c>
      <c r="I135" s="116" t="str">
        <f>IF(ISNUMBER(VLOOKUP($E135,ETL_Price!$B$5:$CU$187,I$50,0)),VLOOKUP($E135,ETL_Price!$B$5:$CU$187,I$50,0)/100,"")</f>
        <v/>
      </c>
      <c r="K135" s="84">
        <f ca="1">IF(ISNUMBER(CORREL(ETL_Rtn!$C86:$C145,ETL_Rtn!E86:E145)),CORREL(ETL_Rtn!$C86:$C145,ETL_Rtn!E86:E145),"")</f>
        <v>0.9546828525932145</v>
      </c>
      <c r="L135" s="84">
        <f ca="1">IF(ISNUMBER(CORREL(ETL_Rtn!$C86:$C145,ETL_Rtn!F86:F145)),CORREL(ETL_Rtn!$C86:$C145,ETL_Rtn!F86:F145),"")</f>
        <v>0.54033188822211431</v>
      </c>
      <c r="M135" s="84">
        <f ca="1">IF(ISNUMBER(CORREL(ETL_Rtn!$C86:$C145,ETL_Rtn!G86:G145)),CORREL(ETL_Rtn!$C86:$C145,ETL_Rtn!G86:G145),"")</f>
        <v>0.37901526492283316</v>
      </c>
      <c r="N135" s="84">
        <f ca="1">IF(ISNUMBER(CORREL(ETL_Rtn!$C86:$C145,ETL_Rtn!H86:H145)),CORREL(ETL_Rtn!$C86:$C145,ETL_Rtn!H86:H145),"")</f>
        <v>0.39334380882116782</v>
      </c>
      <c r="O135" s="84">
        <f ca="1">IF(ISNUMBER(CORREL(ETL_Rtn!$C86:$C145,ETL_Rtn!I86:I145)),CORREL(ETL_Rtn!$C86:$C145,ETL_Rtn!I86:I145),"")</f>
        <v>0.64445040230034822</v>
      </c>
      <c r="P135" s="84">
        <f ca="1">IF(ISNUMBER(CORREL(ETL_Rtn!$C86:$C145,ETL_Rtn!J86:J145)),CORREL(ETL_Rtn!$C86:$C145,ETL_Rtn!J86:J145),"")</f>
        <v>0.15901341718960452</v>
      </c>
      <c r="Q135" s="84">
        <f ca="1">IF(ISNUMBER(CORREL(ETL_Rtn!$C86:$C145,ETL_Rtn!K86:K145)),CORREL(ETL_Rtn!$C86:$C145,ETL_Rtn!K86:K145),"")</f>
        <v>0.58974142030021781</v>
      </c>
      <c r="R135" s="84">
        <f ca="1">IF(ISNUMBER(CORREL(ETL_Rtn!$C86:$C145,ETL_Rtn!L86:L145)),CORREL(ETL_Rtn!$C86:$C145,ETL_Rtn!L86:L145),"")</f>
        <v>0.27346289800654688</v>
      </c>
      <c r="S135" s="84">
        <f ca="1">IF(ISNUMBER(CORREL(ETL_Rtn!$C86:$C145,ETL_Rtn!M86:M145)),CORREL(ETL_Rtn!$C86:$C145,ETL_Rtn!M86:M145),"")</f>
        <v>0.56188343781837224</v>
      </c>
      <c r="T135" s="84">
        <f ca="1">IF(ISNUMBER(CORREL(ETL_Rtn!$C86:$C145,ETL_Rtn!N86:N145)),CORREL(ETL_Rtn!$C86:$C145,ETL_Rtn!N86:N145),"")</f>
        <v>0.27388165292848249</v>
      </c>
      <c r="U135" s="84">
        <f ca="1">IF(ISNUMBER(CORREL(ETL_Rtn!$C86:$C145,ETL_Rtn!O86:O145)),CORREL(ETL_Rtn!$C86:$C145,ETL_Rtn!O86:O145),"")</f>
        <v>0.56208914124279574</v>
      </c>
      <c r="V135" s="84">
        <f ca="1">IF(ISNUMBER(CORREL(ETL_Rtn!$C86:$C145,ETL_Rtn!P86:P145)),CORREL(ETL_Rtn!$C86:$C145,ETL_Rtn!P86:P145),"")</f>
        <v>2.4714450714100264E-2</v>
      </c>
      <c r="W135" s="84">
        <f ca="1">IF(ISNUMBER(CORREL(ETL_Rtn!$C86:$C145,ETL_Rtn!Q86:Q145)),CORREL(ETL_Rtn!$C86:$C145,ETL_Rtn!Q86:Q145),"")</f>
        <v>0.89322454183911748</v>
      </c>
      <c r="X135" s="84">
        <f ca="1">IF(ISNUMBER(CORREL(ETL_Rtn!$C86:$C145,ETL_Rtn!R86:R145)),CORREL(ETL_Rtn!$C86:$C145,ETL_Rtn!R86:R145),"")</f>
        <v>0.9437193542355975</v>
      </c>
      <c r="Y135" s="84">
        <f ca="1">IF(ISNUMBER(CORREL(ETL_Rtn!$C86:$C145,ETL_Rtn!S86:S145)),CORREL(ETL_Rtn!$C86:$C145,ETL_Rtn!S86:S145),"")</f>
        <v>0.94039906239474524</v>
      </c>
      <c r="Z135" s="84">
        <f ca="1">IF(ISNUMBER(CORREL(ETL_Rtn!$C86:$C145,ETL_Rtn!T86:T145)),CORREL(ETL_Rtn!$C86:$C145,ETL_Rtn!T86:T145),"")</f>
        <v>0.40492421313004551</v>
      </c>
      <c r="AA135" s="84">
        <f ca="1">IF(ISNUMBER(CORREL(ETL_Rtn!$C86:$C145,ETL_Rtn!U86:U145)),CORREL(ETL_Rtn!$C86:$C145,ETL_Rtn!U86:U145),"")</f>
        <v>-6.446568135583565E-2</v>
      </c>
      <c r="AB135" s="84">
        <f ca="1">IF(ISNUMBER(CORREL(ETL_Rtn!$C86:$C145,ETL_Rtn!V86:V145)),CORREL(ETL_Rtn!$C86:$C145,ETL_Rtn!V86:V145),"")</f>
        <v>-0.42365865410896497</v>
      </c>
      <c r="AC135" s="84">
        <f ca="1">IF(ISNUMBER(CORREL(ETL_Rtn!$C86:$C145,ETL_Rtn!W86:W145)),CORREL(ETL_Rtn!$C86:$C145,ETL_Rtn!W86:W145),"")</f>
        <v>0.35749612250619384</v>
      </c>
      <c r="AD135" s="84">
        <f ca="1">IF(ISNUMBER(CORREL(ETL_Rtn!$C86:$C145,ETL_Rtn!X86:X145)),CORREL(ETL_Rtn!$C86:$C145,ETL_Rtn!X86:X145),"")</f>
        <v>0.20432693028958801</v>
      </c>
      <c r="AE135" s="84">
        <f ca="1">IF(ISNUMBER(CORREL(ETL_Rtn!$C86:$C145,ETL_Rtn!Y86:Y145)),CORREL(ETL_Rtn!$C86:$C145,ETL_Rtn!Y86:Y145),"")</f>
        <v>6.0294513027337161E-2</v>
      </c>
      <c r="AF135" s="84">
        <f ca="1">IF(ISNUMBER(CORREL(ETL_Rtn!$C86:$C145,ETL_Rtn!Z86:Z145)),CORREL(ETL_Rtn!$C86:$C145,ETL_Rtn!Z86:Z145),"")</f>
        <v>-0.24412889855686604</v>
      </c>
      <c r="AG135" s="84">
        <f ca="1">IF(ISNUMBER(CORREL(ETL_Rtn!$C86:$C145,ETL_Rtn!AA86:AA145)),CORREL(ETL_Rtn!$C86:$C145,ETL_Rtn!AA86:AA145),"")</f>
        <v>1.5333547736428362E-2</v>
      </c>
      <c r="AH135" s="84">
        <f ca="1">IF(ISNUMBER(CORREL(ETL_Rtn!$C86:$C145,ETL_Rtn!AB86:AB145)),CORREL(ETL_Rtn!$C86:$C145,ETL_Rtn!AB86:AB145),"")</f>
        <v>0.23042905476440506</v>
      </c>
      <c r="AI135" s="84">
        <f ca="1">IF(ISNUMBER(CORREL(ETL_Rtn!$C86:$C145,ETL_Rtn!AC86:AC145)),CORREL(ETL_Rtn!$C86:$C145,ETL_Rtn!AC86:AC145),"")</f>
        <v>0.17320552662470823</v>
      </c>
      <c r="AJ135" s="84">
        <f ca="1">IF(ISNUMBER(CORREL(ETL_Rtn!$C86:$C145,ETL_Rtn!AD86:AD145)),CORREL(ETL_Rtn!$C86:$C145,ETL_Rtn!AD86:AD145),"")</f>
        <v>-0.38522304437343352</v>
      </c>
      <c r="AK135" s="84">
        <f ca="1">IF(ISNUMBER(CORREL(ETL_Rtn!$C86:$C145,ETL_Rtn!AE86:AE145)),CORREL(ETL_Rtn!$C86:$C145,ETL_Rtn!AE86:AE145),"")</f>
        <v>-0.44484214823135282</v>
      </c>
      <c r="AL135" s="84">
        <f ca="1">IF(ISNUMBER(CORREL(ETL_Rtn!$C86:$C145,ETL_Rtn!AF86:AF145)),CORREL(ETL_Rtn!$C86:$C145,ETL_Rtn!AF86:AF145),"")</f>
        <v>1.0580197501105518E-2</v>
      </c>
      <c r="AM135" s="84">
        <f ca="1">IF(ISNUMBER(CORREL(ETL_Rtn!$C86:$C145,ETL_Rtn!AG86:AG145)),CORREL(ETL_Rtn!$C86:$C145,ETL_Rtn!AG86:AG145),"")</f>
        <v>0.13440654719525708</v>
      </c>
      <c r="AN135" s="84">
        <f ca="1">IF(ISNUMBER(CORREL(ETL_Rtn!$C86:$C145,ETL_Rtn!AH86:AH145)),CORREL(ETL_Rtn!$C86:$C145,ETL_Rtn!AH86:AH145),"")</f>
        <v>0.23968229530460008</v>
      </c>
      <c r="AO135" s="84">
        <f ca="1">IF(ISNUMBER(CORREL(ETL_Rtn!$C86:$C145,ETL_Rtn!AI86:AI145)),CORREL(ETL_Rtn!$C86:$C145,ETL_Rtn!AI86:AI145),"")</f>
        <v>0.15542674120594771</v>
      </c>
      <c r="AP135" s="84">
        <f ca="1">IF(ISNUMBER(CORREL(ETL_Rtn!$C86:$C145,ETL_Rtn!AJ86:AJ145)),CORREL(ETL_Rtn!$C86:$C145,ETL_Rtn!AJ86:AJ145),"")</f>
        <v>0.20922037006185884</v>
      </c>
      <c r="AQ135" s="84">
        <f ca="1">IF(ISNUMBER(CORREL(ETL_Rtn!$C86:$C145,ETL_Rtn!AK86:AK145)),CORREL(ETL_Rtn!$C86:$C145,ETL_Rtn!AK86:AK145),"")</f>
        <v>0.22946435279939106</v>
      </c>
      <c r="AR135" s="84">
        <f ca="1">IF(ISNUMBER(CORREL(ETL_Rtn!$C86:$C145,ETL_Rtn!AL86:AL145)),CORREL(ETL_Rtn!$C86:$C145,ETL_Rtn!AL86:AL145),"")</f>
        <v>-0.24862241883260158</v>
      </c>
      <c r="AS135" s="84">
        <f ca="1">IF(ISNUMBER(CORREL(ETL_Rtn!$C86:$C145,ETL_Rtn!AM86:AM145)),CORREL(ETL_Rtn!$C86:$C145,ETL_Rtn!AM86:AM145),"")</f>
        <v>0.2703511620714637</v>
      </c>
      <c r="AU135" s="84">
        <f ca="1">VLOOKUP($E135,ETL_Price!$B$5:$BA$187,Main!AU$51,0)</f>
        <v>90.26</v>
      </c>
      <c r="AV135" s="84">
        <f ca="1">VLOOKUP($E135,ETL_Price!$B$5:$BA$187,Main!AV$51,0)</f>
        <v>235.8426</v>
      </c>
      <c r="AW135" s="84">
        <f ca="1">VLOOKUP($E135,ETL_Price!$B$5:$BA$187,Main!AW$51,0)</f>
        <v>228.5009</v>
      </c>
      <c r="AX135" s="84">
        <f ca="1">VLOOKUP($E135,ETL_Price!$B$5:$BA$187,Main!AX$51,0)</f>
        <v>225.4042</v>
      </c>
      <c r="AY135" s="84">
        <f ca="1">VLOOKUP($E135,ETL_Price!$B$5:$BA$187,Main!AY$51,0)</f>
        <v>125.28789999999999</v>
      </c>
      <c r="AZ135" s="84">
        <f ca="1">VLOOKUP($E135,ETL_Price!$B$5:$BA$187,Main!AZ$51,0)</f>
        <v>226.3622</v>
      </c>
      <c r="BA135" s="84">
        <f ca="1">VLOOKUP($E135,ETL_Price!$B$5:$BA$187,Main!BA$51,0)</f>
        <v>249.46</v>
      </c>
      <c r="BB135" s="84">
        <f ca="1">VLOOKUP($E135,ETL_Price!$B$5:$BA$187,Main!BB$51,0)</f>
        <v>203.66</v>
      </c>
      <c r="BC135" s="84">
        <f ca="1">VLOOKUP($E135,ETL_Price!$B$5:$BA$187,Main!BC$51,0)</f>
        <v>259.88</v>
      </c>
      <c r="BD135" s="84">
        <f ca="1">VLOOKUP($E135,ETL_Price!$B$5:$BA$187,Main!BD$51,0)</f>
        <v>68.08</v>
      </c>
      <c r="BE135" s="84">
        <f ca="1">VLOOKUP($E135,ETL_Price!$B$5:$BA$187,Main!BE$51,0)</f>
        <v>275.95999999999998</v>
      </c>
      <c r="BF135" s="84">
        <f ca="1">VLOOKUP($E135,ETL_Price!$B$5:$BA$187,Main!BF$51,0)</f>
        <v>126.02</v>
      </c>
      <c r="BG135" s="84">
        <f ca="1">VLOOKUP($E135,ETL_Price!$B$5:$BA$187,Main!BG$51,0)</f>
        <v>1394.98</v>
      </c>
      <c r="BH135" s="84">
        <f ca="1">VLOOKUP($E135,ETL_Price!$B$5:$BA$187,Main!BH$51,0)</f>
        <v>1699.1</v>
      </c>
      <c r="BI135" s="84">
        <f ca="1">VLOOKUP($E135,ETL_Price!$B$5:$BA$187,Main!BI$51,0)</f>
        <v>1623.56</v>
      </c>
      <c r="BJ135" s="84">
        <f ca="1">VLOOKUP($E135,ETL_Price!$B$5:$BA$187,Main!BJ$51,0)</f>
        <v>1046.99</v>
      </c>
      <c r="BK135" s="84">
        <f ca="1">VLOOKUP($E135,ETL_Price!$B$5:$BA$187,Main!BK$51,0)</f>
        <v>2423.15</v>
      </c>
      <c r="BL135" s="84">
        <f ca="1">VLOOKUP($E135,ETL_Price!$B$5:$BA$187,Main!BL$51,0)</f>
        <v>926.98</v>
      </c>
      <c r="BM135" s="84">
        <f ca="1">VLOOKUP($E135,ETL_Price!$B$5:$BA$187,Main!BM$51,0)</f>
        <v>720.46</v>
      </c>
      <c r="BN135" s="84">
        <f ca="1">VLOOKUP($E135,ETL_Price!$B$5:$BA$187,Main!BN$51,0)</f>
        <v>886.88</v>
      </c>
      <c r="BO135" s="84">
        <f ca="1">VLOOKUP($E135,ETL_Price!$B$5:$BA$187,Main!BO$51,0)</f>
        <v>954.51</v>
      </c>
      <c r="BP135" s="84">
        <f ca="1">VLOOKUP($E135,ETL_Price!$B$5:$BA$187,Main!BP$51,0)</f>
        <v>973.64</v>
      </c>
      <c r="BQ135" s="84">
        <f ca="1">VLOOKUP($E135,ETL_Price!$B$5:$BA$187,Main!BQ$51,0)</f>
        <v>1106.8900000000001</v>
      </c>
      <c r="BR135" s="84">
        <f ca="1">VLOOKUP($E135,ETL_Price!$B$5:$BA$187,Main!BR$51,0)</f>
        <v>1089.8599999999999</v>
      </c>
      <c r="BS135" s="84">
        <f ca="1">VLOOKUP($E135,ETL_Price!$B$5:$BA$187,Main!BS$51,0)</f>
        <v>931.31</v>
      </c>
      <c r="BT135" s="84">
        <f ca="1">VLOOKUP($E135,ETL_Price!$B$5:$BA$187,Main!BT$51,0)</f>
        <v>15.25</v>
      </c>
      <c r="BU135" s="84">
        <f ca="1">VLOOKUP($E135,ETL_Price!$B$5:$BA$187,Main!BU$51,0)</f>
        <v>19.84</v>
      </c>
      <c r="BV135" s="84">
        <f ca="1">VLOOKUP($E135,ETL_Price!$B$5:$BA$187,Main!BV$51,0)</f>
        <v>1347.2</v>
      </c>
      <c r="BW135" s="84">
        <f ca="1">VLOOKUP($E135,ETL_Price!$B$5:$BA$187,Main!BW$51,0)</f>
        <v>16.786999999999999</v>
      </c>
      <c r="BX135" s="84">
        <f ca="1">VLOOKUP($E135,ETL_Price!$B$5:$BA$187,Main!BX$51,0)</f>
        <v>66.52</v>
      </c>
      <c r="BY135" s="84">
        <f ca="1">VLOOKUP($E135,ETL_Price!$B$5:$BA$187,Main!BY$51,0)</f>
        <v>2.8285</v>
      </c>
      <c r="BZ135" s="84">
        <f ca="1">VLOOKUP($E135,ETL_Price!$B$5:$BA$187,Main!BZ$51,0)</f>
        <v>2.0983999999999998</v>
      </c>
      <c r="CA135" s="84">
        <f ca="1">VLOOKUP($E135,ETL_Price!$B$5:$BA$187,Main!CA$51,0)</f>
        <v>2.1393</v>
      </c>
      <c r="CB135" s="84">
        <f ca="1">VLOOKUP($E135,ETL_Price!$B$5:$BA$187,Main!CB$51,0)</f>
        <v>6.282</v>
      </c>
      <c r="CC135" s="84">
        <f ca="1">VLOOKUP($E135,ETL_Price!$B$5:$BA$187,Main!CC$51,0)</f>
        <v>111.66</v>
      </c>
    </row>
    <row r="136" spans="3:81">
      <c r="C136" s="84">
        <f>MATCH(E136,Cayman!$B$5:$B$187,0)-1</f>
        <v>115</v>
      </c>
      <c r="E136" s="115">
        <f>IF(ISNUMBER(Equities!$C88),Equities!B88,"")</f>
        <v>43206</v>
      </c>
      <c r="F136" s="128">
        <f ca="1">IF(ISNUMBER(OFFSET(INDIRECT($F$50),Main!$C136,1)),OFFSET(INDIRECT($F$50),Main!$C136,1)/100,"")</f>
        <v>0.18220600000000001</v>
      </c>
      <c r="G136" s="128">
        <f ca="1">IF(ISNUMBER(VLOOKUP(E136,Cayman!$G$6:$H$136,2,0)),VLOOKUP(E136,Cayman!$G$6:$H$136,2,0)/100,"")</f>
        <v>0.1696</v>
      </c>
      <c r="H136" s="116" t="str">
        <f>IF(ISNUMBER(VLOOKUP($E136,ETL_Price!$B$5:$CU$187,H$50,0)),VLOOKUP($E136,ETL_Price!$B$5:$CU$187,H$50,0)/100,"")</f>
        <v/>
      </c>
      <c r="I136" s="116" t="str">
        <f>IF(ISNUMBER(VLOOKUP($E136,ETL_Price!$B$5:$CU$187,I$50,0)),VLOOKUP($E136,ETL_Price!$B$5:$CU$187,I$50,0)/100,"")</f>
        <v/>
      </c>
      <c r="K136" s="84">
        <f ca="1">IF(ISNUMBER(CORREL(ETL_Rtn!$C87:$C146,ETL_Rtn!E87:E146)),CORREL(ETL_Rtn!$C87:$C146,ETL_Rtn!E87:E146),"")</f>
        <v>0.95626280044929368</v>
      </c>
      <c r="L136" s="84">
        <f ca="1">IF(ISNUMBER(CORREL(ETL_Rtn!$C87:$C146,ETL_Rtn!F87:F146)),CORREL(ETL_Rtn!$C87:$C146,ETL_Rtn!F87:F146),"")</f>
        <v>0.57971230279292396</v>
      </c>
      <c r="M136" s="84">
        <f ca="1">IF(ISNUMBER(CORREL(ETL_Rtn!$C87:$C146,ETL_Rtn!G87:G146)),CORREL(ETL_Rtn!$C87:$C146,ETL_Rtn!G87:G146),"")</f>
        <v>0.39963484779739561</v>
      </c>
      <c r="N136" s="84">
        <f ca="1">IF(ISNUMBER(CORREL(ETL_Rtn!$C87:$C146,ETL_Rtn!H87:H146)),CORREL(ETL_Rtn!$C87:$C146,ETL_Rtn!H87:H146),"")</f>
        <v>0.40220426069400317</v>
      </c>
      <c r="O136" s="84">
        <f ca="1">IF(ISNUMBER(CORREL(ETL_Rtn!$C87:$C146,ETL_Rtn!I87:I146)),CORREL(ETL_Rtn!$C87:$C146,ETL_Rtn!I87:I146),"")</f>
        <v>0.6503602766362836</v>
      </c>
      <c r="P136" s="84">
        <f ca="1">IF(ISNUMBER(CORREL(ETL_Rtn!$C87:$C146,ETL_Rtn!J87:J146)),CORREL(ETL_Rtn!$C87:$C146,ETL_Rtn!J87:J146),"")</f>
        <v>0.1639053415679185</v>
      </c>
      <c r="Q136" s="84">
        <f ca="1">IF(ISNUMBER(CORREL(ETL_Rtn!$C87:$C146,ETL_Rtn!K87:K146)),CORREL(ETL_Rtn!$C87:$C146,ETL_Rtn!K87:K146),"")</f>
        <v>0.63188085315728904</v>
      </c>
      <c r="R136" s="84">
        <f ca="1">IF(ISNUMBER(CORREL(ETL_Rtn!$C87:$C146,ETL_Rtn!L87:L146)),CORREL(ETL_Rtn!$C87:$C146,ETL_Rtn!L87:L146),"")</f>
        <v>0.29947933356997702</v>
      </c>
      <c r="S136" s="84">
        <f ca="1">IF(ISNUMBER(CORREL(ETL_Rtn!$C87:$C146,ETL_Rtn!M87:M146)),CORREL(ETL_Rtn!$C87:$C146,ETL_Rtn!M87:M146),"")</f>
        <v>0.58371435132378291</v>
      </c>
      <c r="T136" s="84">
        <f ca="1">IF(ISNUMBER(CORREL(ETL_Rtn!$C87:$C146,ETL_Rtn!N87:N146)),CORREL(ETL_Rtn!$C87:$C146,ETL_Rtn!N87:N146),"")</f>
        <v>0.275983197375262</v>
      </c>
      <c r="U136" s="84">
        <f ca="1">IF(ISNUMBER(CORREL(ETL_Rtn!$C87:$C146,ETL_Rtn!O87:O146)),CORREL(ETL_Rtn!$C87:$C146,ETL_Rtn!O87:O146),"")</f>
        <v>0.58870989491242454</v>
      </c>
      <c r="V136" s="84">
        <f ca="1">IF(ISNUMBER(CORREL(ETL_Rtn!$C87:$C146,ETL_Rtn!P87:P146)),CORREL(ETL_Rtn!$C87:$C146,ETL_Rtn!P87:P146),"")</f>
        <v>4.1655318381117232E-2</v>
      </c>
      <c r="W136" s="84">
        <f ca="1">IF(ISNUMBER(CORREL(ETL_Rtn!$C87:$C146,ETL_Rtn!Q87:Q146)),CORREL(ETL_Rtn!$C87:$C146,ETL_Rtn!Q87:Q146),"")</f>
        <v>0.89335535474150707</v>
      </c>
      <c r="X136" s="84">
        <f ca="1">IF(ISNUMBER(CORREL(ETL_Rtn!$C87:$C146,ETL_Rtn!R87:R146)),CORREL(ETL_Rtn!$C87:$C146,ETL_Rtn!R87:R146),"")</f>
        <v>0.94296333040313585</v>
      </c>
      <c r="Y136" s="84">
        <f ca="1">IF(ISNUMBER(CORREL(ETL_Rtn!$C87:$C146,ETL_Rtn!S87:S146)),CORREL(ETL_Rtn!$C87:$C146,ETL_Rtn!S87:S146),"")</f>
        <v>0.94283589254353506</v>
      </c>
      <c r="Z136" s="84">
        <f ca="1">IF(ISNUMBER(CORREL(ETL_Rtn!$C87:$C146,ETL_Rtn!T87:T146)),CORREL(ETL_Rtn!$C87:$C146,ETL_Rtn!T87:T146),"")</f>
        <v>0.44402864418005994</v>
      </c>
      <c r="AA136" s="84">
        <f ca="1">IF(ISNUMBER(CORREL(ETL_Rtn!$C87:$C146,ETL_Rtn!U87:U146)),CORREL(ETL_Rtn!$C87:$C146,ETL_Rtn!U87:U146),"")</f>
        <v>-0.11467169402094209</v>
      </c>
      <c r="AB136" s="84">
        <f ca="1">IF(ISNUMBER(CORREL(ETL_Rtn!$C87:$C146,ETL_Rtn!V87:V146)),CORREL(ETL_Rtn!$C87:$C146,ETL_Rtn!V87:V146),"")</f>
        <v>-0.424480294619626</v>
      </c>
      <c r="AC136" s="84">
        <f ca="1">IF(ISNUMBER(CORREL(ETL_Rtn!$C87:$C146,ETL_Rtn!W87:W146)),CORREL(ETL_Rtn!$C87:$C146,ETL_Rtn!W87:W146),"")</f>
        <v>0.37095962922431469</v>
      </c>
      <c r="AD136" s="84">
        <f ca="1">IF(ISNUMBER(CORREL(ETL_Rtn!$C87:$C146,ETL_Rtn!X87:X146)),CORREL(ETL_Rtn!$C87:$C146,ETL_Rtn!X87:X146),"")</f>
        <v>0.2184971463166826</v>
      </c>
      <c r="AE136" s="84">
        <f ca="1">IF(ISNUMBER(CORREL(ETL_Rtn!$C87:$C146,ETL_Rtn!Y87:Y146)),CORREL(ETL_Rtn!$C87:$C146,ETL_Rtn!Y87:Y146),"")</f>
        <v>9.6652144133483664E-2</v>
      </c>
      <c r="AF136" s="84">
        <f ca="1">IF(ISNUMBER(CORREL(ETL_Rtn!$C87:$C146,ETL_Rtn!Z87:Z146)),CORREL(ETL_Rtn!$C87:$C146,ETL_Rtn!Z87:Z146),"")</f>
        <v>-0.25824881414460449</v>
      </c>
      <c r="AG136" s="84">
        <f ca="1">IF(ISNUMBER(CORREL(ETL_Rtn!$C87:$C146,ETL_Rtn!AA87:AA146)),CORREL(ETL_Rtn!$C87:$C146,ETL_Rtn!AA87:AA146),"")</f>
        <v>1.1728190663739686E-2</v>
      </c>
      <c r="AH136" s="84">
        <f ca="1">IF(ISNUMBER(CORREL(ETL_Rtn!$C87:$C146,ETL_Rtn!AB87:AB146)),CORREL(ETL_Rtn!$C87:$C146,ETL_Rtn!AB87:AB146),"")</f>
        <v>0.2745094626979398</v>
      </c>
      <c r="AI136" s="84">
        <f ca="1">IF(ISNUMBER(CORREL(ETL_Rtn!$C87:$C146,ETL_Rtn!AC87:AC146)),CORREL(ETL_Rtn!$C87:$C146,ETL_Rtn!AC87:AC146),"")</f>
        <v>0.22122450142212252</v>
      </c>
      <c r="AJ136" s="84">
        <f ca="1">IF(ISNUMBER(CORREL(ETL_Rtn!$C87:$C146,ETL_Rtn!AD87:AD146)),CORREL(ETL_Rtn!$C87:$C146,ETL_Rtn!AD87:AD146),"")</f>
        <v>-0.40401410271877886</v>
      </c>
      <c r="AK136" s="84">
        <f ca="1">IF(ISNUMBER(CORREL(ETL_Rtn!$C87:$C146,ETL_Rtn!AE87:AE146)),CORREL(ETL_Rtn!$C87:$C146,ETL_Rtn!AE87:AE146),"")</f>
        <v>-0.45796759008004617</v>
      </c>
      <c r="AL136" s="84">
        <f ca="1">IF(ISNUMBER(CORREL(ETL_Rtn!$C87:$C146,ETL_Rtn!AF87:AF146)),CORREL(ETL_Rtn!$C87:$C146,ETL_Rtn!AF87:AF146),"")</f>
        <v>8.7221381721275509E-3</v>
      </c>
      <c r="AM136" s="84">
        <f ca="1">IF(ISNUMBER(CORREL(ETL_Rtn!$C87:$C146,ETL_Rtn!AG87:AG146)),CORREL(ETL_Rtn!$C87:$C146,ETL_Rtn!AG87:AG146),"")</f>
        <v>0.14598660113274456</v>
      </c>
      <c r="AN136" s="84">
        <f ca="1">IF(ISNUMBER(CORREL(ETL_Rtn!$C87:$C146,ETL_Rtn!AH87:AH146)),CORREL(ETL_Rtn!$C87:$C146,ETL_Rtn!AH87:AH146),"")</f>
        <v>0.2441543831519695</v>
      </c>
      <c r="AO136" s="84">
        <f ca="1">IF(ISNUMBER(CORREL(ETL_Rtn!$C87:$C146,ETL_Rtn!AI87:AI146)),CORREL(ETL_Rtn!$C87:$C146,ETL_Rtn!AI87:AI146),"")</f>
        <v>0.15791409100465773</v>
      </c>
      <c r="AP136" s="84">
        <f ca="1">IF(ISNUMBER(CORREL(ETL_Rtn!$C87:$C146,ETL_Rtn!AJ87:AJ146)),CORREL(ETL_Rtn!$C87:$C146,ETL_Rtn!AJ87:AJ146),"")</f>
        <v>0.22030527362970206</v>
      </c>
      <c r="AQ136" s="84">
        <f ca="1">IF(ISNUMBER(CORREL(ETL_Rtn!$C87:$C146,ETL_Rtn!AK87:AK146)),CORREL(ETL_Rtn!$C87:$C146,ETL_Rtn!AK87:AK146),"")</f>
        <v>0.23771393410010905</v>
      </c>
      <c r="AR136" s="84">
        <f ca="1">IF(ISNUMBER(CORREL(ETL_Rtn!$C87:$C146,ETL_Rtn!AL87:AL146)),CORREL(ETL_Rtn!$C87:$C146,ETL_Rtn!AL87:AL146),"")</f>
        <v>-0.2363067816004738</v>
      </c>
      <c r="AS136" s="84">
        <f ca="1">IF(ISNUMBER(CORREL(ETL_Rtn!$C87:$C146,ETL_Rtn!AM87:AM146)),CORREL(ETL_Rtn!$C87:$C146,ETL_Rtn!AM87:AM146),"")</f>
        <v>0.26904449799318725</v>
      </c>
      <c r="AU136" s="84">
        <f ca="1">VLOOKUP($E136,ETL_Price!$B$5:$BA$187,Main!AU$51,0)</f>
        <v>90.76</v>
      </c>
      <c r="AV136" s="84">
        <f ca="1">VLOOKUP($E136,ETL_Price!$B$5:$BA$187,Main!AV$51,0)</f>
        <v>231.46</v>
      </c>
      <c r="AW136" s="84">
        <f ca="1">VLOOKUP($E136,ETL_Price!$B$5:$BA$187,Main!AW$51,0)</f>
        <v>226.7647</v>
      </c>
      <c r="AX136" s="84">
        <f ca="1">VLOOKUP($E136,ETL_Price!$B$5:$BA$187,Main!AX$51,0)</f>
        <v>224.29220000000001</v>
      </c>
      <c r="AY136" s="84">
        <f ca="1">VLOOKUP($E136,ETL_Price!$B$5:$BA$187,Main!AY$51,0)</f>
        <v>125.2595</v>
      </c>
      <c r="AZ136" s="84">
        <f ca="1">VLOOKUP($E136,ETL_Price!$B$5:$BA$187,Main!AZ$51,0)</f>
        <v>226.0275</v>
      </c>
      <c r="BA136" s="84">
        <f ca="1">VLOOKUP($E136,ETL_Price!$B$5:$BA$187,Main!BA$51,0)</f>
        <v>246.4</v>
      </c>
      <c r="BB136" s="84">
        <f ca="1">VLOOKUP($E136,ETL_Price!$B$5:$BA$187,Main!BB$51,0)</f>
        <v>202.26</v>
      </c>
      <c r="BC136" s="84">
        <f ca="1">VLOOKUP($E136,ETL_Price!$B$5:$BA$187,Main!BC$51,0)</f>
        <v>258.22000000000003</v>
      </c>
      <c r="BD136" s="84">
        <f ca="1">VLOOKUP($E136,ETL_Price!$B$5:$BA$187,Main!BD$51,0)</f>
        <v>68.06</v>
      </c>
      <c r="BE136" s="84">
        <f ca="1">VLOOKUP($E136,ETL_Price!$B$5:$BA$187,Main!BE$51,0)</f>
        <v>273.57</v>
      </c>
      <c r="BF136" s="84">
        <f ca="1">VLOOKUP($E136,ETL_Price!$B$5:$BA$187,Main!BF$51,0)</f>
        <v>125.1</v>
      </c>
      <c r="BG136" s="84">
        <f ca="1">VLOOKUP($E136,ETL_Price!$B$5:$BA$187,Main!BG$51,0)</f>
        <v>1412.37</v>
      </c>
      <c r="BH136" s="84">
        <f ca="1">VLOOKUP($E136,ETL_Price!$B$5:$BA$187,Main!BH$51,0)</f>
        <v>1718.42</v>
      </c>
      <c r="BI136" s="84">
        <f ca="1">VLOOKUP($E136,ETL_Price!$B$5:$BA$187,Main!BI$51,0)</f>
        <v>1631.11</v>
      </c>
      <c r="BJ136" s="84">
        <f ca="1">VLOOKUP($E136,ETL_Price!$B$5:$BA$187,Main!BJ$51,0)</f>
        <v>1043.79</v>
      </c>
      <c r="BK136" s="84">
        <f ca="1">VLOOKUP($E136,ETL_Price!$B$5:$BA$187,Main!BK$51,0)</f>
        <v>2430.71</v>
      </c>
      <c r="BL136" s="84">
        <f ca="1">VLOOKUP($E136,ETL_Price!$B$5:$BA$187,Main!BL$51,0)</f>
        <v>926.87</v>
      </c>
      <c r="BM136" s="84">
        <f ca="1">VLOOKUP($E136,ETL_Price!$B$5:$BA$187,Main!BM$51,0)</f>
        <v>720.16</v>
      </c>
      <c r="BN136" s="84">
        <f ca="1">VLOOKUP($E136,ETL_Price!$B$5:$BA$187,Main!BN$51,0)</f>
        <v>886.07</v>
      </c>
      <c r="BO136" s="84">
        <f ca="1">VLOOKUP($E136,ETL_Price!$B$5:$BA$187,Main!BO$51,0)</f>
        <v>952.9</v>
      </c>
      <c r="BP136" s="84">
        <f ca="1">VLOOKUP($E136,ETL_Price!$B$5:$BA$187,Main!BP$51,0)</f>
        <v>974.19</v>
      </c>
      <c r="BQ136" s="84">
        <f ca="1">VLOOKUP($E136,ETL_Price!$B$5:$BA$187,Main!BQ$51,0)</f>
        <v>1107.17</v>
      </c>
      <c r="BR136" s="84">
        <f ca="1">VLOOKUP($E136,ETL_Price!$B$5:$BA$187,Main!BR$51,0)</f>
        <v>1087.76</v>
      </c>
      <c r="BS136" s="84">
        <f ca="1">VLOOKUP($E136,ETL_Price!$B$5:$BA$187,Main!BS$51,0)</f>
        <v>929.92</v>
      </c>
      <c r="BT136" s="84">
        <f ca="1">VLOOKUP($E136,ETL_Price!$B$5:$BA$187,Main!BT$51,0)</f>
        <v>16.559999999999999</v>
      </c>
      <c r="BU136" s="84">
        <f ca="1">VLOOKUP($E136,ETL_Price!$B$5:$BA$187,Main!BU$51,0)</f>
        <v>20.73</v>
      </c>
      <c r="BV136" s="84">
        <f ca="1">VLOOKUP($E136,ETL_Price!$B$5:$BA$187,Main!BV$51,0)</f>
        <v>1347.5</v>
      </c>
      <c r="BW136" s="84">
        <f ca="1">VLOOKUP($E136,ETL_Price!$B$5:$BA$187,Main!BW$51,0)</f>
        <v>16.677</v>
      </c>
      <c r="BX136" s="84">
        <f ca="1">VLOOKUP($E136,ETL_Price!$B$5:$BA$187,Main!BX$51,0)</f>
        <v>66.22</v>
      </c>
      <c r="BY136" s="84">
        <f ca="1">VLOOKUP($E136,ETL_Price!$B$5:$BA$187,Main!BY$51,0)</f>
        <v>2.8266999999999998</v>
      </c>
      <c r="BZ136" s="84">
        <f ca="1">VLOOKUP($E136,ETL_Price!$B$5:$BA$187,Main!BZ$51,0)</f>
        <v>2.0859000000000001</v>
      </c>
      <c r="CA136" s="84">
        <f ca="1">VLOOKUP($E136,ETL_Price!$B$5:$BA$187,Main!CA$51,0)</f>
        <v>2.1328999999999998</v>
      </c>
      <c r="CB136" s="84">
        <f ca="1">VLOOKUP($E136,ETL_Price!$B$5:$BA$187,Main!CB$51,0)</f>
        <v>6.2664999999999997</v>
      </c>
      <c r="CC136" s="84">
        <f ca="1">VLOOKUP($E136,ETL_Price!$B$5:$BA$187,Main!CC$51,0)</f>
        <v>111.7</v>
      </c>
    </row>
    <row r="137" spans="3:81">
      <c r="C137" s="84">
        <f>MATCH(E137,Cayman!$B$5:$B$187,0)-1</f>
        <v>118</v>
      </c>
      <c r="E137" s="115">
        <f>IF(ISNUMBER(Equities!$C89),Equities!B89,"")</f>
        <v>43203</v>
      </c>
      <c r="F137" s="128">
        <f ca="1">IF(ISNUMBER(OFFSET(INDIRECT($F$50),Main!$C137,1)),OFFSET(INDIRECT($F$50),Main!$C137,1)/100,"")</f>
        <v>0.18220600000000001</v>
      </c>
      <c r="G137" s="128">
        <f ca="1">IF(ISNUMBER(VLOOKUP(E137,Cayman!$G$6:$H$136,2,0)),VLOOKUP(E137,Cayman!$G$6:$H$136,2,0)/100,"")</f>
        <v>0.16969999999999999</v>
      </c>
      <c r="H137" s="116" t="str">
        <f>IF(ISNUMBER(VLOOKUP($E137,ETL_Price!$B$5:$CU$187,H$50,0)),VLOOKUP($E137,ETL_Price!$B$5:$CU$187,H$50,0)/100,"")</f>
        <v/>
      </c>
      <c r="I137" s="116" t="str">
        <f>IF(ISNUMBER(VLOOKUP($E137,ETL_Price!$B$5:$CU$187,I$50,0)),VLOOKUP($E137,ETL_Price!$B$5:$CU$187,I$50,0)/100,"")</f>
        <v/>
      </c>
      <c r="K137" s="84">
        <f ca="1">IF(ISNUMBER(CORREL(ETL_Rtn!$C88:$C147,ETL_Rtn!E88:E147)),CORREL(ETL_Rtn!$C88:$C147,ETL_Rtn!E88:E147),"")</f>
        <v>0.9555787712445607</v>
      </c>
      <c r="L137" s="84">
        <f ca="1">IF(ISNUMBER(CORREL(ETL_Rtn!$C88:$C147,ETL_Rtn!F88:F147)),CORREL(ETL_Rtn!$C88:$C147,ETL_Rtn!F88:F147),"")</f>
        <v>0.59255080438452079</v>
      </c>
      <c r="M137" s="84">
        <f ca="1">IF(ISNUMBER(CORREL(ETL_Rtn!$C88:$C147,ETL_Rtn!G88:G147)),CORREL(ETL_Rtn!$C88:$C147,ETL_Rtn!G88:G147),"")</f>
        <v>0.4182185171405885</v>
      </c>
      <c r="N137" s="84">
        <f ca="1">IF(ISNUMBER(CORREL(ETL_Rtn!$C88:$C147,ETL_Rtn!H88:H147)),CORREL(ETL_Rtn!$C88:$C147,ETL_Rtn!H88:H147),"")</f>
        <v>0.41246388015277585</v>
      </c>
      <c r="O137" s="84">
        <f ca="1">IF(ISNUMBER(CORREL(ETL_Rtn!$C88:$C147,ETL_Rtn!I88:I147)),CORREL(ETL_Rtn!$C88:$C147,ETL_Rtn!I88:I147),"")</f>
        <v>0.66157552407693687</v>
      </c>
      <c r="P137" s="84">
        <f ca="1">IF(ISNUMBER(CORREL(ETL_Rtn!$C88:$C147,ETL_Rtn!J88:J147)),CORREL(ETL_Rtn!$C88:$C147,ETL_Rtn!J88:J147),"")</f>
        <v>0.17945481247406872</v>
      </c>
      <c r="Q137" s="84">
        <f ca="1">IF(ISNUMBER(CORREL(ETL_Rtn!$C88:$C147,ETL_Rtn!K88:K147)),CORREL(ETL_Rtn!$C88:$C147,ETL_Rtn!K88:K147),"")</f>
        <v>0.64900109012645935</v>
      </c>
      <c r="R137" s="84">
        <f ca="1">IF(ISNUMBER(CORREL(ETL_Rtn!$C88:$C147,ETL_Rtn!L88:L147)),CORREL(ETL_Rtn!$C88:$C147,ETL_Rtn!L88:L147),"")</f>
        <v>0.30424643220478187</v>
      </c>
      <c r="S137" s="84">
        <f ca="1">IF(ISNUMBER(CORREL(ETL_Rtn!$C88:$C147,ETL_Rtn!M88:M147)),CORREL(ETL_Rtn!$C88:$C147,ETL_Rtn!M88:M147),"")</f>
        <v>0.60693773043121724</v>
      </c>
      <c r="T137" s="84">
        <f ca="1">IF(ISNUMBER(CORREL(ETL_Rtn!$C88:$C147,ETL_Rtn!N88:N147)),CORREL(ETL_Rtn!$C88:$C147,ETL_Rtn!N88:N147),"")</f>
        <v>0.31076125174712887</v>
      </c>
      <c r="U137" s="84">
        <f ca="1">IF(ISNUMBER(CORREL(ETL_Rtn!$C88:$C147,ETL_Rtn!O88:O147)),CORREL(ETL_Rtn!$C88:$C147,ETL_Rtn!O88:O147),"")</f>
        <v>0.6030489476531693</v>
      </c>
      <c r="V137" s="84">
        <f ca="1">IF(ISNUMBER(CORREL(ETL_Rtn!$C88:$C147,ETL_Rtn!P88:P147)),CORREL(ETL_Rtn!$C88:$C147,ETL_Rtn!P88:P147),"")</f>
        <v>6.2323339592430672E-2</v>
      </c>
      <c r="W137" s="84">
        <f ca="1">IF(ISNUMBER(CORREL(ETL_Rtn!$C88:$C147,ETL_Rtn!Q88:Q147)),CORREL(ETL_Rtn!$C88:$C147,ETL_Rtn!Q88:Q147),"")</f>
        <v>0.89216393565117524</v>
      </c>
      <c r="X137" s="84">
        <f ca="1">IF(ISNUMBER(CORREL(ETL_Rtn!$C88:$C147,ETL_Rtn!R88:R147)),CORREL(ETL_Rtn!$C88:$C147,ETL_Rtn!R88:R147),"")</f>
        <v>0.94201056496730029</v>
      </c>
      <c r="Y137" s="84">
        <f ca="1">IF(ISNUMBER(CORREL(ETL_Rtn!$C88:$C147,ETL_Rtn!S88:S147)),CORREL(ETL_Rtn!$C88:$C147,ETL_Rtn!S88:S147),"")</f>
        <v>0.94197691763727054</v>
      </c>
      <c r="Z137" s="84">
        <f ca="1">IF(ISNUMBER(CORREL(ETL_Rtn!$C88:$C147,ETL_Rtn!T88:T147)),CORREL(ETL_Rtn!$C88:$C147,ETL_Rtn!T88:T147),"")</f>
        <v>0.43991927761953714</v>
      </c>
      <c r="AA137" s="84">
        <f ca="1">IF(ISNUMBER(CORREL(ETL_Rtn!$C88:$C147,ETL_Rtn!U88:U147)),CORREL(ETL_Rtn!$C88:$C147,ETL_Rtn!U88:U147),"")</f>
        <v>-9.4173256629291643E-2</v>
      </c>
      <c r="AB137" s="84">
        <f ca="1">IF(ISNUMBER(CORREL(ETL_Rtn!$C88:$C147,ETL_Rtn!V88:V147)),CORREL(ETL_Rtn!$C88:$C147,ETL_Rtn!V88:V147),"")</f>
        <v>-0.42082404820786051</v>
      </c>
      <c r="AC137" s="84">
        <f ca="1">IF(ISNUMBER(CORREL(ETL_Rtn!$C88:$C147,ETL_Rtn!W88:W147)),CORREL(ETL_Rtn!$C88:$C147,ETL_Rtn!W88:W147),"")</f>
        <v>0.36060973951271169</v>
      </c>
      <c r="AD137" s="84">
        <f ca="1">IF(ISNUMBER(CORREL(ETL_Rtn!$C88:$C147,ETL_Rtn!X88:X147)),CORREL(ETL_Rtn!$C88:$C147,ETL_Rtn!X88:X147),"")</f>
        <v>0.1971624535279124</v>
      </c>
      <c r="AE137" s="84">
        <f ca="1">IF(ISNUMBER(CORREL(ETL_Rtn!$C88:$C147,ETL_Rtn!Y88:Y147)),CORREL(ETL_Rtn!$C88:$C147,ETL_Rtn!Y88:Y147),"")</f>
        <v>0.10266886995010657</v>
      </c>
      <c r="AF137" s="84">
        <f ca="1">IF(ISNUMBER(CORREL(ETL_Rtn!$C88:$C147,ETL_Rtn!Z88:Z147)),CORREL(ETL_Rtn!$C88:$C147,ETL_Rtn!Z88:Z147),"")</f>
        <v>-0.24379280662701025</v>
      </c>
      <c r="AG137" s="84">
        <f ca="1">IF(ISNUMBER(CORREL(ETL_Rtn!$C88:$C147,ETL_Rtn!AA88:AA147)),CORREL(ETL_Rtn!$C88:$C147,ETL_Rtn!AA88:AA147),"")</f>
        <v>2.3605469529058131E-2</v>
      </c>
      <c r="AH137" s="84">
        <f ca="1">IF(ISNUMBER(CORREL(ETL_Rtn!$C88:$C147,ETL_Rtn!AB88:AB147)),CORREL(ETL_Rtn!$C88:$C147,ETL_Rtn!AB88:AB147),"")</f>
        <v>0.27172619571736911</v>
      </c>
      <c r="AI137" s="84">
        <f ca="1">IF(ISNUMBER(CORREL(ETL_Rtn!$C88:$C147,ETL_Rtn!AC88:AC147)),CORREL(ETL_Rtn!$C88:$C147,ETL_Rtn!AC88:AC147),"")</f>
        <v>0.20743596941381545</v>
      </c>
      <c r="AJ137" s="84">
        <f ca="1">IF(ISNUMBER(CORREL(ETL_Rtn!$C88:$C147,ETL_Rtn!AD88:AD147)),CORREL(ETL_Rtn!$C88:$C147,ETL_Rtn!AD88:AD147),"")</f>
        <v>-0.41619152458060898</v>
      </c>
      <c r="AK137" s="84">
        <f ca="1">IF(ISNUMBER(CORREL(ETL_Rtn!$C88:$C147,ETL_Rtn!AE88:AE147)),CORREL(ETL_Rtn!$C88:$C147,ETL_Rtn!AE88:AE147),"")</f>
        <v>-0.47218525849483456</v>
      </c>
      <c r="AL137" s="84">
        <f ca="1">IF(ISNUMBER(CORREL(ETL_Rtn!$C88:$C147,ETL_Rtn!AF88:AF147)),CORREL(ETL_Rtn!$C88:$C147,ETL_Rtn!AF88:AF147),"")</f>
        <v>1.2258393297700938E-2</v>
      </c>
      <c r="AM137" s="84">
        <f ca="1">IF(ISNUMBER(CORREL(ETL_Rtn!$C88:$C147,ETL_Rtn!AG88:AG147)),CORREL(ETL_Rtn!$C88:$C147,ETL_Rtn!AG88:AG147),"")</f>
        <v>0.14786580284477036</v>
      </c>
      <c r="AN137" s="84">
        <f ca="1">IF(ISNUMBER(CORREL(ETL_Rtn!$C88:$C147,ETL_Rtn!AH88:AH147)),CORREL(ETL_Rtn!$C88:$C147,ETL_Rtn!AH88:AH147),"")</f>
        <v>0.22534233533815945</v>
      </c>
      <c r="AO137" s="84">
        <f ca="1">IF(ISNUMBER(CORREL(ETL_Rtn!$C88:$C147,ETL_Rtn!AI88:AI147)),CORREL(ETL_Rtn!$C88:$C147,ETL_Rtn!AI88:AI147),"")</f>
        <v>0.15942710206966565</v>
      </c>
      <c r="AP137" s="84">
        <f ca="1">IF(ISNUMBER(CORREL(ETL_Rtn!$C88:$C147,ETL_Rtn!AJ88:AJ147)),CORREL(ETL_Rtn!$C88:$C147,ETL_Rtn!AJ88:AJ147),"")</f>
        <v>0.2070185596365583</v>
      </c>
      <c r="AQ137" s="84">
        <f ca="1">IF(ISNUMBER(CORREL(ETL_Rtn!$C88:$C147,ETL_Rtn!AK88:AK147)),CORREL(ETL_Rtn!$C88:$C147,ETL_Rtn!AK88:AK147),"")</f>
        <v>0.22693778455820557</v>
      </c>
      <c r="AR137" s="84">
        <f ca="1">IF(ISNUMBER(CORREL(ETL_Rtn!$C88:$C147,ETL_Rtn!AL88:AL147)),CORREL(ETL_Rtn!$C88:$C147,ETL_Rtn!AL88:AL147),"")</f>
        <v>-0.24342331680058341</v>
      </c>
      <c r="AS137" s="84">
        <f ca="1">IF(ISNUMBER(CORREL(ETL_Rtn!$C88:$C147,ETL_Rtn!AM88:AM147)),CORREL(ETL_Rtn!$C88:$C147,ETL_Rtn!AM88:AM147),"")</f>
        <v>0.27394411712572053</v>
      </c>
      <c r="AU137" s="84">
        <f ca="1">VLOOKUP($E137,ETL_Price!$B$5:$BA$187,Main!AU$51,0)</f>
        <v>91.74</v>
      </c>
      <c r="AV137" s="84">
        <f ca="1">VLOOKUP($E137,ETL_Price!$B$5:$BA$187,Main!AV$51,0)</f>
        <v>230.0513</v>
      </c>
      <c r="AW137" s="84">
        <f ca="1">VLOOKUP($E137,ETL_Price!$B$5:$BA$187,Main!AW$51,0)</f>
        <v>225.27510000000001</v>
      </c>
      <c r="AX137" s="84">
        <f ca="1">VLOOKUP($E137,ETL_Price!$B$5:$BA$187,Main!AX$51,0)</f>
        <v>223.06030000000001</v>
      </c>
      <c r="AY137" s="84">
        <f ca="1">VLOOKUP($E137,ETL_Price!$B$5:$BA$187,Main!AY$51,0)</f>
        <v>124.96429999999999</v>
      </c>
      <c r="AZ137" s="84">
        <f ca="1">VLOOKUP($E137,ETL_Price!$B$5:$BA$187,Main!AZ$51,0)</f>
        <v>224.9102</v>
      </c>
      <c r="BA137" s="84">
        <f ca="1">VLOOKUP($E137,ETL_Price!$B$5:$BA$187,Main!BA$51,0)</f>
        <v>245.19</v>
      </c>
      <c r="BB137" s="84">
        <f ca="1">VLOOKUP($E137,ETL_Price!$B$5:$BA$187,Main!BB$51,0)</f>
        <v>202.01</v>
      </c>
      <c r="BC137" s="84">
        <f ca="1">VLOOKUP($E137,ETL_Price!$B$5:$BA$187,Main!BC$51,0)</f>
        <v>256.54000000000002</v>
      </c>
      <c r="BD137" s="84">
        <f ca="1">VLOOKUP($E137,ETL_Price!$B$5:$BA$187,Main!BD$51,0)</f>
        <v>67.41</v>
      </c>
      <c r="BE137" s="84">
        <f ca="1">VLOOKUP($E137,ETL_Price!$B$5:$BA$187,Main!BE$51,0)</f>
        <v>272.39999999999998</v>
      </c>
      <c r="BF137" s="84">
        <f ca="1">VLOOKUP($E137,ETL_Price!$B$5:$BA$187,Main!BF$51,0)</f>
        <v>124.07</v>
      </c>
      <c r="BG137" s="84">
        <f ca="1">VLOOKUP($E137,ETL_Price!$B$5:$BA$187,Main!BG$51,0)</f>
        <v>1426.56</v>
      </c>
      <c r="BH137" s="84">
        <f ca="1">VLOOKUP($E137,ETL_Price!$B$5:$BA$187,Main!BH$51,0)</f>
        <v>1732.93</v>
      </c>
      <c r="BI137" s="84">
        <f ca="1">VLOOKUP($E137,ETL_Price!$B$5:$BA$187,Main!BI$51,0)</f>
        <v>1649.29</v>
      </c>
      <c r="BJ137" s="84">
        <f ca="1">VLOOKUP($E137,ETL_Price!$B$5:$BA$187,Main!BJ$51,0)</f>
        <v>1044.4100000000001</v>
      </c>
      <c r="BK137" s="84">
        <f ca="1">VLOOKUP($E137,ETL_Price!$B$5:$BA$187,Main!BK$51,0)</f>
        <v>2427.23</v>
      </c>
      <c r="BL137" s="84">
        <f ca="1">VLOOKUP($E137,ETL_Price!$B$5:$BA$187,Main!BL$51,0)</f>
        <v>926.45</v>
      </c>
      <c r="BM137" s="84">
        <f ca="1">VLOOKUP($E137,ETL_Price!$B$5:$BA$187,Main!BM$51,0)</f>
        <v>721.18</v>
      </c>
      <c r="BN137" s="84">
        <f ca="1">VLOOKUP($E137,ETL_Price!$B$5:$BA$187,Main!BN$51,0)</f>
        <v>887.64</v>
      </c>
      <c r="BO137" s="84">
        <f ca="1">VLOOKUP($E137,ETL_Price!$B$5:$BA$187,Main!BO$51,0)</f>
        <v>952.63</v>
      </c>
      <c r="BP137" s="84">
        <f ca="1">VLOOKUP($E137,ETL_Price!$B$5:$BA$187,Main!BP$51,0)</f>
        <v>973.56</v>
      </c>
      <c r="BQ137" s="84">
        <f ca="1">VLOOKUP($E137,ETL_Price!$B$5:$BA$187,Main!BQ$51,0)</f>
        <v>1106.67</v>
      </c>
      <c r="BR137" s="84">
        <f ca="1">VLOOKUP($E137,ETL_Price!$B$5:$BA$187,Main!BR$51,0)</f>
        <v>1088.1199999999999</v>
      </c>
      <c r="BS137" s="84">
        <f ca="1">VLOOKUP($E137,ETL_Price!$B$5:$BA$187,Main!BS$51,0)</f>
        <v>930.71</v>
      </c>
      <c r="BT137" s="84">
        <f ca="1">VLOOKUP($E137,ETL_Price!$B$5:$BA$187,Main!BT$51,0)</f>
        <v>17.41</v>
      </c>
      <c r="BU137" s="84">
        <f ca="1">VLOOKUP($E137,ETL_Price!$B$5:$BA$187,Main!BU$51,0)</f>
        <v>21.71</v>
      </c>
      <c r="BV137" s="84">
        <f ca="1">VLOOKUP($E137,ETL_Price!$B$5:$BA$187,Main!BV$51,0)</f>
        <v>1344.8</v>
      </c>
      <c r="BW137" s="84">
        <f ca="1">VLOOKUP($E137,ETL_Price!$B$5:$BA$187,Main!BW$51,0)</f>
        <v>16.658000000000001</v>
      </c>
      <c r="BX137" s="84">
        <f ca="1">VLOOKUP($E137,ETL_Price!$B$5:$BA$187,Main!BX$51,0)</f>
        <v>67.39</v>
      </c>
      <c r="BY137" s="84">
        <f ca="1">VLOOKUP($E137,ETL_Price!$B$5:$BA$187,Main!BY$51,0)</f>
        <v>2.8266999999999998</v>
      </c>
      <c r="BZ137" s="84">
        <f ca="1">VLOOKUP($E137,ETL_Price!$B$5:$BA$187,Main!BZ$51,0)</f>
        <v>2.1002000000000001</v>
      </c>
      <c r="CA137" s="84">
        <f ca="1">VLOOKUP($E137,ETL_Price!$B$5:$BA$187,Main!CA$51,0)</f>
        <v>2.1425000000000001</v>
      </c>
      <c r="CB137" s="84">
        <f ca="1">VLOOKUP($E137,ETL_Price!$B$5:$BA$187,Main!CB$51,0)</f>
        <v>6.2722999999999995</v>
      </c>
      <c r="CC137" s="84">
        <f ca="1">VLOOKUP($E137,ETL_Price!$B$5:$BA$187,Main!CC$51,0)</f>
        <v>111.66</v>
      </c>
    </row>
    <row r="138" spans="3:81">
      <c r="C138" s="84">
        <f>MATCH(E138,Cayman!$B$5:$B$187,0)-1</f>
        <v>119</v>
      </c>
      <c r="E138" s="115">
        <f>IF(ISNUMBER(Equities!$C90),Equities!B90,"")</f>
        <v>43202</v>
      </c>
      <c r="F138" s="128">
        <f ca="1">IF(ISNUMBER(OFFSET(INDIRECT($F$50),Main!$C138,1)),OFFSET(INDIRECT($F$50),Main!$C138,1)/100,"")</f>
        <v>0.18121700000000002</v>
      </c>
      <c r="G138" s="128">
        <f ca="1">IF(ISNUMBER(VLOOKUP(E138,Cayman!$G$6:$H$136,2,0)),VLOOKUP(E138,Cayman!$G$6:$H$136,2,0)/100,"")</f>
        <v>0.16930000000000001</v>
      </c>
      <c r="H138" s="116" t="str">
        <f>IF(ISNUMBER(VLOOKUP($E138,ETL_Price!$B$5:$CU$187,H$50,0)),VLOOKUP($E138,ETL_Price!$B$5:$CU$187,H$50,0)/100,"")</f>
        <v/>
      </c>
      <c r="I138" s="116" t="str">
        <f>IF(ISNUMBER(VLOOKUP($E138,ETL_Price!$B$5:$CU$187,I$50,0)),VLOOKUP($E138,ETL_Price!$B$5:$CU$187,I$50,0)/100,"")</f>
        <v/>
      </c>
      <c r="K138" s="84">
        <f ca="1">IF(ISNUMBER(CORREL(ETL_Rtn!$C89:$C148,ETL_Rtn!E89:E148)),CORREL(ETL_Rtn!$C89:$C148,ETL_Rtn!E89:E148),"")</f>
        <v>0.95494326528135831</v>
      </c>
      <c r="L138" s="84">
        <f ca="1">IF(ISNUMBER(CORREL(ETL_Rtn!$C89:$C148,ETL_Rtn!F89:F148)),CORREL(ETL_Rtn!$C89:$C148,ETL_Rtn!F89:F148),"")</f>
        <v>0.5920588750596838</v>
      </c>
      <c r="M138" s="84">
        <f ca="1">IF(ISNUMBER(CORREL(ETL_Rtn!$C89:$C148,ETL_Rtn!G89:G148)),CORREL(ETL_Rtn!$C89:$C148,ETL_Rtn!G89:G148),"")</f>
        <v>0.4170976885259447</v>
      </c>
      <c r="N138" s="84">
        <f ca="1">IF(ISNUMBER(CORREL(ETL_Rtn!$C89:$C148,ETL_Rtn!H89:H148)),CORREL(ETL_Rtn!$C89:$C148,ETL_Rtn!H89:H148),"")</f>
        <v>0.42658429283024862</v>
      </c>
      <c r="O138" s="84">
        <f ca="1">IF(ISNUMBER(CORREL(ETL_Rtn!$C89:$C148,ETL_Rtn!I89:I148)),CORREL(ETL_Rtn!$C89:$C148,ETL_Rtn!I89:I148),"")</f>
        <v>0.65757127496186896</v>
      </c>
      <c r="P138" s="84">
        <f ca="1">IF(ISNUMBER(CORREL(ETL_Rtn!$C89:$C148,ETL_Rtn!J89:J148)),CORREL(ETL_Rtn!$C89:$C148,ETL_Rtn!J89:J148),"")</f>
        <v>0.18321937916191328</v>
      </c>
      <c r="Q138" s="84">
        <f ca="1">IF(ISNUMBER(CORREL(ETL_Rtn!$C89:$C148,ETL_Rtn!K89:K148)),CORREL(ETL_Rtn!$C89:$C148,ETL_Rtn!K89:K148),"")</f>
        <v>0.64900699929573602</v>
      </c>
      <c r="R138" s="84">
        <f ca="1">IF(ISNUMBER(CORREL(ETL_Rtn!$C89:$C148,ETL_Rtn!L89:L148)),CORREL(ETL_Rtn!$C89:$C148,ETL_Rtn!L89:L148),"")</f>
        <v>0.31790371019289715</v>
      </c>
      <c r="S138" s="84">
        <f ca="1">IF(ISNUMBER(CORREL(ETL_Rtn!$C89:$C148,ETL_Rtn!M89:M148)),CORREL(ETL_Rtn!$C89:$C148,ETL_Rtn!M89:M148),"")</f>
        <v>0.61291789153751131</v>
      </c>
      <c r="T138" s="84">
        <f ca="1">IF(ISNUMBER(CORREL(ETL_Rtn!$C89:$C148,ETL_Rtn!N89:N148)),CORREL(ETL_Rtn!$C89:$C148,ETL_Rtn!N89:N148),"")</f>
        <v>0.30956179837611714</v>
      </c>
      <c r="U138" s="84">
        <f ca="1">IF(ISNUMBER(CORREL(ETL_Rtn!$C89:$C148,ETL_Rtn!O89:O148)),CORREL(ETL_Rtn!$C89:$C148,ETL_Rtn!O89:O148),"")</f>
        <v>0.61829539720019278</v>
      </c>
      <c r="V138" s="84">
        <f ca="1">IF(ISNUMBER(CORREL(ETL_Rtn!$C89:$C148,ETL_Rtn!P89:P148)),CORREL(ETL_Rtn!$C89:$C148,ETL_Rtn!P89:P148),"")</f>
        <v>7.51123173871307E-2</v>
      </c>
      <c r="W138" s="84">
        <f ca="1">IF(ISNUMBER(CORREL(ETL_Rtn!$C89:$C148,ETL_Rtn!Q89:Q148)),CORREL(ETL_Rtn!$C89:$C148,ETL_Rtn!Q89:Q148),"")</f>
        <v>0.89472092741107023</v>
      </c>
      <c r="X138" s="84">
        <f ca="1">IF(ISNUMBER(CORREL(ETL_Rtn!$C89:$C148,ETL_Rtn!R89:R148)),CORREL(ETL_Rtn!$C89:$C148,ETL_Rtn!R89:R148),"")</f>
        <v>0.94578988785413043</v>
      </c>
      <c r="Y138" s="84">
        <f ca="1">IF(ISNUMBER(CORREL(ETL_Rtn!$C89:$C148,ETL_Rtn!S89:S148)),CORREL(ETL_Rtn!$C89:$C148,ETL_Rtn!S89:S148),"")</f>
        <v>0.94134485986045713</v>
      </c>
      <c r="Z138" s="84">
        <f ca="1">IF(ISNUMBER(CORREL(ETL_Rtn!$C89:$C148,ETL_Rtn!T89:T148)),CORREL(ETL_Rtn!$C89:$C148,ETL_Rtn!T89:T148),"")</f>
        <v>0.43077930939138104</v>
      </c>
      <c r="AA138" s="84">
        <f ca="1">IF(ISNUMBER(CORREL(ETL_Rtn!$C89:$C148,ETL_Rtn!U89:U148)),CORREL(ETL_Rtn!$C89:$C148,ETL_Rtn!U89:U148),"")</f>
        <v>-0.1059676320790018</v>
      </c>
      <c r="AB138" s="84">
        <f ca="1">IF(ISNUMBER(CORREL(ETL_Rtn!$C89:$C148,ETL_Rtn!V89:V148)),CORREL(ETL_Rtn!$C89:$C148,ETL_Rtn!V89:V148),"")</f>
        <v>-0.41241985572244128</v>
      </c>
      <c r="AC138" s="84">
        <f ca="1">IF(ISNUMBER(CORREL(ETL_Rtn!$C89:$C148,ETL_Rtn!W89:W148)),CORREL(ETL_Rtn!$C89:$C148,ETL_Rtn!W89:W148),"")</f>
        <v>0.36492833465897095</v>
      </c>
      <c r="AD138" s="84">
        <f ca="1">IF(ISNUMBER(CORREL(ETL_Rtn!$C89:$C148,ETL_Rtn!X89:X148)),CORREL(ETL_Rtn!$C89:$C148,ETL_Rtn!X89:X148),"")</f>
        <v>0.18401581705108175</v>
      </c>
      <c r="AE138" s="84">
        <f ca="1">IF(ISNUMBER(CORREL(ETL_Rtn!$C89:$C148,ETL_Rtn!Y89:Y148)),CORREL(ETL_Rtn!$C89:$C148,ETL_Rtn!Y89:Y148),"")</f>
        <v>0.10354793778982541</v>
      </c>
      <c r="AF138" s="84">
        <f ca="1">IF(ISNUMBER(CORREL(ETL_Rtn!$C89:$C148,ETL_Rtn!Z89:Z148)),CORREL(ETL_Rtn!$C89:$C148,ETL_Rtn!Z89:Z148),"")</f>
        <v>-0.23811336949518219</v>
      </c>
      <c r="AG138" s="84">
        <f ca="1">IF(ISNUMBER(CORREL(ETL_Rtn!$C89:$C148,ETL_Rtn!AA89:AA148)),CORREL(ETL_Rtn!$C89:$C148,ETL_Rtn!AA89:AA148),"")</f>
        <v>3.7587755715118132E-2</v>
      </c>
      <c r="AH138" s="84">
        <f ca="1">IF(ISNUMBER(CORREL(ETL_Rtn!$C89:$C148,ETL_Rtn!AB89:AB148)),CORREL(ETL_Rtn!$C89:$C148,ETL_Rtn!AB89:AB148),"")</f>
        <v>0.25806679524914755</v>
      </c>
      <c r="AI138" s="84">
        <f ca="1">IF(ISNUMBER(CORREL(ETL_Rtn!$C89:$C148,ETL_Rtn!AC89:AC148)),CORREL(ETL_Rtn!$C89:$C148,ETL_Rtn!AC89:AC148),"")</f>
        <v>0.19420542818641931</v>
      </c>
      <c r="AJ138" s="84">
        <f ca="1">IF(ISNUMBER(CORREL(ETL_Rtn!$C89:$C148,ETL_Rtn!AD89:AD148)),CORREL(ETL_Rtn!$C89:$C148,ETL_Rtn!AD89:AD148),"")</f>
        <v>-0.42962059306033379</v>
      </c>
      <c r="AK138" s="84">
        <f ca="1">IF(ISNUMBER(CORREL(ETL_Rtn!$C89:$C148,ETL_Rtn!AE89:AE148)),CORREL(ETL_Rtn!$C89:$C148,ETL_Rtn!AE89:AE148),"")</f>
        <v>-0.48235740772241165</v>
      </c>
      <c r="AL138" s="84">
        <f ca="1">IF(ISNUMBER(CORREL(ETL_Rtn!$C89:$C148,ETL_Rtn!AF89:AF148)),CORREL(ETL_Rtn!$C89:$C148,ETL_Rtn!AF89:AF148),"")</f>
        <v>2.1883713806435372E-2</v>
      </c>
      <c r="AM138" s="84">
        <f ca="1">IF(ISNUMBER(CORREL(ETL_Rtn!$C89:$C148,ETL_Rtn!AG89:AG148)),CORREL(ETL_Rtn!$C89:$C148,ETL_Rtn!AG89:AG148),"")</f>
        <v>0.16760638421220073</v>
      </c>
      <c r="AN138" s="84">
        <f ca="1">IF(ISNUMBER(CORREL(ETL_Rtn!$C89:$C148,ETL_Rtn!AH89:AH148)),CORREL(ETL_Rtn!$C89:$C148,ETL_Rtn!AH89:AH148),"")</f>
        <v>0.22905928156819894</v>
      </c>
      <c r="AO138" s="84">
        <f ca="1">IF(ISNUMBER(CORREL(ETL_Rtn!$C89:$C148,ETL_Rtn!AI89:AI148)),CORREL(ETL_Rtn!$C89:$C148,ETL_Rtn!AI89:AI148),"")</f>
        <v>0.15609968855133483</v>
      </c>
      <c r="AP138" s="84">
        <f ca="1">IF(ISNUMBER(CORREL(ETL_Rtn!$C89:$C148,ETL_Rtn!AJ89:AJ148)),CORREL(ETL_Rtn!$C89:$C148,ETL_Rtn!AJ89:AJ148),"")</f>
        <v>0.20342509654216934</v>
      </c>
      <c r="AQ138" s="84">
        <f ca="1">IF(ISNUMBER(CORREL(ETL_Rtn!$C89:$C148,ETL_Rtn!AK89:AK148)),CORREL(ETL_Rtn!$C89:$C148,ETL_Rtn!AK89:AK148),"")</f>
        <v>0.22976742850054546</v>
      </c>
      <c r="AR138" s="84">
        <f ca="1">IF(ISNUMBER(CORREL(ETL_Rtn!$C89:$C148,ETL_Rtn!AL89:AL148)),CORREL(ETL_Rtn!$C89:$C148,ETL_Rtn!AL89:AL148),"")</f>
        <v>-0.24967438715807738</v>
      </c>
      <c r="AS138" s="84">
        <f ca="1">IF(ISNUMBER(CORREL(ETL_Rtn!$C89:$C148,ETL_Rtn!AM89:AM148)),CORREL(ETL_Rtn!$C89:$C148,ETL_Rtn!AM89:AM148),"")</f>
        <v>0.27467701323715932</v>
      </c>
      <c r="AU138" s="84">
        <f ca="1">VLOOKUP($E138,ETL_Price!$B$5:$BA$187,Main!AU$51,0)</f>
        <v>92.67</v>
      </c>
      <c r="AV138" s="84">
        <f ca="1">VLOOKUP($E138,ETL_Price!$B$5:$BA$187,Main!AV$51,0)</f>
        <v>230.71789999999999</v>
      </c>
      <c r="AW138" s="84">
        <f ca="1">VLOOKUP($E138,ETL_Price!$B$5:$BA$187,Main!AW$51,0)</f>
        <v>225.71960000000001</v>
      </c>
      <c r="AX138" s="84">
        <f ca="1">VLOOKUP($E138,ETL_Price!$B$5:$BA$187,Main!AX$51,0)</f>
        <v>221.32429999999999</v>
      </c>
      <c r="AY138" s="84">
        <f ca="1">VLOOKUP($E138,ETL_Price!$B$5:$BA$187,Main!AY$51,0)</f>
        <v>125.7266</v>
      </c>
      <c r="AZ138" s="84">
        <f ca="1">VLOOKUP($E138,ETL_Price!$B$5:$BA$187,Main!AZ$51,0)</f>
        <v>224.67679999999999</v>
      </c>
      <c r="BA138" s="84">
        <f ca="1">VLOOKUP($E138,ETL_Price!$B$5:$BA$187,Main!BA$51,0)</f>
        <v>245.75</v>
      </c>
      <c r="BB138" s="84">
        <f ca="1">VLOOKUP($E138,ETL_Price!$B$5:$BA$187,Main!BB$51,0)</f>
        <v>201.21</v>
      </c>
      <c r="BC138" s="84">
        <f ca="1">VLOOKUP($E138,ETL_Price!$B$5:$BA$187,Main!BC$51,0)</f>
        <v>256.3</v>
      </c>
      <c r="BD138" s="84">
        <f ca="1">VLOOKUP($E138,ETL_Price!$B$5:$BA$187,Main!BD$51,0)</f>
        <v>67.489999999999995</v>
      </c>
      <c r="BE138" s="84">
        <f ca="1">VLOOKUP($E138,ETL_Price!$B$5:$BA$187,Main!BE$51,0)</f>
        <v>271.02999999999997</v>
      </c>
      <c r="BF138" s="84">
        <f ca="1">VLOOKUP($E138,ETL_Price!$B$5:$BA$187,Main!BF$51,0)</f>
        <v>123.36</v>
      </c>
      <c r="BG138" s="84">
        <f ca="1">VLOOKUP($E138,ETL_Price!$B$5:$BA$187,Main!BG$51,0)</f>
        <v>1426.29</v>
      </c>
      <c r="BH138" s="84">
        <f ca="1">VLOOKUP($E138,ETL_Price!$B$5:$BA$187,Main!BH$51,0)</f>
        <v>1760.59</v>
      </c>
      <c r="BI138" s="84">
        <f ca="1">VLOOKUP($E138,ETL_Price!$B$5:$BA$187,Main!BI$51,0)</f>
        <v>1664.63</v>
      </c>
      <c r="BJ138" s="84">
        <f ca="1">VLOOKUP($E138,ETL_Price!$B$5:$BA$187,Main!BJ$51,0)</f>
        <v>1045.94</v>
      </c>
      <c r="BK138" s="84">
        <f ca="1">VLOOKUP($E138,ETL_Price!$B$5:$BA$187,Main!BK$51,0)</f>
        <v>2429.27</v>
      </c>
      <c r="BL138" s="84">
        <f ca="1">VLOOKUP($E138,ETL_Price!$B$5:$BA$187,Main!BL$51,0)</f>
        <v>925.58</v>
      </c>
      <c r="BM138" s="84">
        <f ca="1">VLOOKUP($E138,ETL_Price!$B$5:$BA$187,Main!BM$51,0)</f>
        <v>721.26</v>
      </c>
      <c r="BN138" s="84">
        <f ca="1">VLOOKUP($E138,ETL_Price!$B$5:$BA$187,Main!BN$51,0)</f>
        <v>888.55</v>
      </c>
      <c r="BO138" s="84">
        <f ca="1">VLOOKUP($E138,ETL_Price!$B$5:$BA$187,Main!BO$51,0)</f>
        <v>952.59</v>
      </c>
      <c r="BP138" s="84">
        <f ca="1">VLOOKUP($E138,ETL_Price!$B$5:$BA$187,Main!BP$51,0)</f>
        <v>973.36</v>
      </c>
      <c r="BQ138" s="84">
        <f ca="1">VLOOKUP($E138,ETL_Price!$B$5:$BA$187,Main!BQ$51,0)</f>
        <v>1106.03</v>
      </c>
      <c r="BR138" s="84">
        <f ca="1">VLOOKUP($E138,ETL_Price!$B$5:$BA$187,Main!BR$51,0)</f>
        <v>1089.4000000000001</v>
      </c>
      <c r="BS138" s="84">
        <f ca="1">VLOOKUP($E138,ETL_Price!$B$5:$BA$187,Main!BS$51,0)</f>
        <v>931.5</v>
      </c>
      <c r="BT138" s="84">
        <f ca="1">VLOOKUP($E138,ETL_Price!$B$5:$BA$187,Main!BT$51,0)</f>
        <v>18.489999999999998</v>
      </c>
      <c r="BU138" s="84">
        <f ca="1">VLOOKUP($E138,ETL_Price!$B$5:$BA$187,Main!BU$51,0)</f>
        <v>22.47</v>
      </c>
      <c r="BV138" s="84">
        <f ca="1">VLOOKUP($E138,ETL_Price!$B$5:$BA$187,Main!BV$51,0)</f>
        <v>1338.4</v>
      </c>
      <c r="BW138" s="84">
        <f ca="1">VLOOKUP($E138,ETL_Price!$B$5:$BA$187,Main!BW$51,0)</f>
        <v>16.472999999999999</v>
      </c>
      <c r="BX138" s="84">
        <f ca="1">VLOOKUP($E138,ETL_Price!$B$5:$BA$187,Main!BX$51,0)</f>
        <v>67.069999999999993</v>
      </c>
      <c r="BY138" s="84">
        <f ca="1">VLOOKUP($E138,ETL_Price!$B$5:$BA$187,Main!BY$51,0)</f>
        <v>2.8357999999999999</v>
      </c>
      <c r="BZ138" s="84">
        <f ca="1">VLOOKUP($E138,ETL_Price!$B$5:$BA$187,Main!BZ$51,0)</f>
        <v>2.1025</v>
      </c>
      <c r="CA138" s="84">
        <f ca="1">VLOOKUP($E138,ETL_Price!$B$5:$BA$187,Main!CA$51,0)</f>
        <v>2.1396999999999999</v>
      </c>
      <c r="CB138" s="84">
        <f ca="1">VLOOKUP($E138,ETL_Price!$B$5:$BA$187,Main!CB$51,0)</f>
        <v>6.2778</v>
      </c>
      <c r="CC138" s="84">
        <f ca="1">VLOOKUP($E138,ETL_Price!$B$5:$BA$187,Main!CC$51,0)</f>
        <v>111.67</v>
      </c>
    </row>
    <row r="139" spans="3:81">
      <c r="C139" s="84">
        <f>MATCH(E139,Cayman!$B$5:$B$187,0)-1</f>
        <v>120</v>
      </c>
      <c r="E139" s="115">
        <f>IF(ISNUMBER(Equities!$C91),Equities!B91,"")</f>
        <v>43201</v>
      </c>
      <c r="F139" s="128">
        <f ca="1">IF(ISNUMBER(OFFSET(INDIRECT($F$50),Main!$C139,1)),OFFSET(INDIRECT($F$50),Main!$C139,1)/100,"")</f>
        <v>0.18121700000000002</v>
      </c>
      <c r="G139" s="128">
        <f ca="1">IF(ISNUMBER(VLOOKUP(E139,Cayman!$G$6:$H$136,2,0)),VLOOKUP(E139,Cayman!$G$6:$H$136,2,0)/100,"")</f>
        <v>0.16920000000000002</v>
      </c>
      <c r="H139" s="116" t="str">
        <f>IF(ISNUMBER(VLOOKUP($E139,ETL_Price!$B$5:$CU$187,H$50,0)),VLOOKUP($E139,ETL_Price!$B$5:$CU$187,H$50,0)/100,"")</f>
        <v/>
      </c>
      <c r="I139" s="116" t="str">
        <f>IF(ISNUMBER(VLOOKUP($E139,ETL_Price!$B$5:$CU$187,I$50,0)),VLOOKUP($E139,ETL_Price!$B$5:$CU$187,I$50,0)/100,"")</f>
        <v/>
      </c>
      <c r="K139" s="84">
        <f ca="1">IF(ISNUMBER(CORREL(ETL_Rtn!$C90:$C149,ETL_Rtn!E90:E149)),CORREL(ETL_Rtn!$C90:$C149,ETL_Rtn!E90:E149),"")</f>
        <v>0.95504369250028476</v>
      </c>
      <c r="L139" s="84">
        <f ca="1">IF(ISNUMBER(CORREL(ETL_Rtn!$C90:$C149,ETL_Rtn!F90:F149)),CORREL(ETL_Rtn!$C90:$C149,ETL_Rtn!F90:F149),"")</f>
        <v>0.59887253346444869</v>
      </c>
      <c r="M139" s="84">
        <f ca="1">IF(ISNUMBER(CORREL(ETL_Rtn!$C90:$C149,ETL_Rtn!G90:G149)),CORREL(ETL_Rtn!$C90:$C149,ETL_Rtn!G90:G149),"")</f>
        <v>0.42092927777395461</v>
      </c>
      <c r="N139" s="84">
        <f ca="1">IF(ISNUMBER(CORREL(ETL_Rtn!$C90:$C149,ETL_Rtn!H90:H149)),CORREL(ETL_Rtn!$C90:$C149,ETL_Rtn!H90:H149),"")</f>
        <v>0.42578792403164661</v>
      </c>
      <c r="O139" s="84">
        <f ca="1">IF(ISNUMBER(CORREL(ETL_Rtn!$C90:$C149,ETL_Rtn!I90:I149)),CORREL(ETL_Rtn!$C90:$C149,ETL_Rtn!I90:I149),"")</f>
        <v>0.6696922294672365</v>
      </c>
      <c r="P139" s="84">
        <f ca="1">IF(ISNUMBER(CORREL(ETL_Rtn!$C90:$C149,ETL_Rtn!J90:J149)),CORREL(ETL_Rtn!$C90:$C149,ETL_Rtn!J90:J149),"")</f>
        <v>0.18148450699206836</v>
      </c>
      <c r="Q139" s="84">
        <f ca="1">IF(ISNUMBER(CORREL(ETL_Rtn!$C90:$C149,ETL_Rtn!K90:K149)),CORREL(ETL_Rtn!$C90:$C149,ETL_Rtn!K90:K149),"")</f>
        <v>0.65047690552524584</v>
      </c>
      <c r="R139" s="84">
        <f ca="1">IF(ISNUMBER(CORREL(ETL_Rtn!$C90:$C149,ETL_Rtn!L90:L149)),CORREL(ETL_Rtn!$C90:$C149,ETL_Rtn!L90:L149),"")</f>
        <v>0.31917060238821837</v>
      </c>
      <c r="S139" s="84">
        <f ca="1">IF(ISNUMBER(CORREL(ETL_Rtn!$C90:$C149,ETL_Rtn!M90:M149)),CORREL(ETL_Rtn!$C90:$C149,ETL_Rtn!M90:M149),"")</f>
        <v>0.6168179030103399</v>
      </c>
      <c r="T139" s="84">
        <f ca="1">IF(ISNUMBER(CORREL(ETL_Rtn!$C90:$C149,ETL_Rtn!N90:N149)),CORREL(ETL_Rtn!$C90:$C149,ETL_Rtn!N90:N149),"")</f>
        <v>0.30843569648456015</v>
      </c>
      <c r="U139" s="84">
        <f ca="1">IF(ISNUMBER(CORREL(ETL_Rtn!$C90:$C149,ETL_Rtn!O90:O149)),CORREL(ETL_Rtn!$C90:$C149,ETL_Rtn!O90:O149),"")</f>
        <v>0.62181042545760823</v>
      </c>
      <c r="V139" s="84">
        <f ca="1">IF(ISNUMBER(CORREL(ETL_Rtn!$C90:$C149,ETL_Rtn!P90:P149)),CORREL(ETL_Rtn!$C90:$C149,ETL_Rtn!P90:P149),"")</f>
        <v>7.0853298715532698E-2</v>
      </c>
      <c r="W139" s="84">
        <f ca="1">IF(ISNUMBER(CORREL(ETL_Rtn!$C90:$C149,ETL_Rtn!Q90:Q149)),CORREL(ETL_Rtn!$C90:$C149,ETL_Rtn!Q90:Q149),"")</f>
        <v>0.89544368321323453</v>
      </c>
      <c r="X139" s="84">
        <f ca="1">IF(ISNUMBER(CORREL(ETL_Rtn!$C90:$C149,ETL_Rtn!R90:R149)),CORREL(ETL_Rtn!$C90:$C149,ETL_Rtn!R90:R149),"")</f>
        <v>0.94620605897155552</v>
      </c>
      <c r="Y139" s="84">
        <f ca="1">IF(ISNUMBER(CORREL(ETL_Rtn!$C90:$C149,ETL_Rtn!S90:S149)),CORREL(ETL_Rtn!$C90:$C149,ETL_Rtn!S90:S149),"")</f>
        <v>0.94138655410094185</v>
      </c>
      <c r="Z139" s="84">
        <f ca="1">IF(ISNUMBER(CORREL(ETL_Rtn!$C90:$C149,ETL_Rtn!T90:T149)),CORREL(ETL_Rtn!$C90:$C149,ETL_Rtn!T90:T149),"")</f>
        <v>0.44358189232189077</v>
      </c>
      <c r="AA139" s="84">
        <f ca="1">IF(ISNUMBER(CORREL(ETL_Rtn!$C90:$C149,ETL_Rtn!U90:U149)),CORREL(ETL_Rtn!$C90:$C149,ETL_Rtn!U90:U149),"")</f>
        <v>-0.10691037932075062</v>
      </c>
      <c r="AB139" s="84">
        <f ca="1">IF(ISNUMBER(CORREL(ETL_Rtn!$C90:$C149,ETL_Rtn!V90:V149)),CORREL(ETL_Rtn!$C90:$C149,ETL_Rtn!V90:V149),"")</f>
        <v>-0.4278374950024858</v>
      </c>
      <c r="AC139" s="84">
        <f ca="1">IF(ISNUMBER(CORREL(ETL_Rtn!$C90:$C149,ETL_Rtn!W90:W149)),CORREL(ETL_Rtn!$C90:$C149,ETL_Rtn!W90:W149),"")</f>
        <v>0.38294174266729075</v>
      </c>
      <c r="AD139" s="84">
        <f ca="1">IF(ISNUMBER(CORREL(ETL_Rtn!$C90:$C149,ETL_Rtn!X90:X149)),CORREL(ETL_Rtn!$C90:$C149,ETL_Rtn!X90:X149),"")</f>
        <v>0.18588872177111398</v>
      </c>
      <c r="AE139" s="84">
        <f ca="1">IF(ISNUMBER(CORREL(ETL_Rtn!$C90:$C149,ETL_Rtn!Y90:Y149)),CORREL(ETL_Rtn!$C90:$C149,ETL_Rtn!Y90:Y149),"")</f>
        <v>9.9975378020439709E-2</v>
      </c>
      <c r="AF139" s="84">
        <f ca="1">IF(ISNUMBER(CORREL(ETL_Rtn!$C90:$C149,ETL_Rtn!Z90:Z149)),CORREL(ETL_Rtn!$C90:$C149,ETL_Rtn!Z90:Z149),"")</f>
        <v>-0.24395061785978084</v>
      </c>
      <c r="AG139" s="84">
        <f ca="1">IF(ISNUMBER(CORREL(ETL_Rtn!$C90:$C149,ETL_Rtn!AA90:AA149)),CORREL(ETL_Rtn!$C90:$C149,ETL_Rtn!AA90:AA149),"")</f>
        <v>3.1668396714335148E-2</v>
      </c>
      <c r="AH139" s="84">
        <f ca="1">IF(ISNUMBER(CORREL(ETL_Rtn!$C90:$C149,ETL_Rtn!AB90:AB149)),CORREL(ETL_Rtn!$C90:$C149,ETL_Rtn!AB90:AB149),"")</f>
        <v>0.26464183408660835</v>
      </c>
      <c r="AI139" s="84">
        <f ca="1">IF(ISNUMBER(CORREL(ETL_Rtn!$C90:$C149,ETL_Rtn!AC90:AC149)),CORREL(ETL_Rtn!$C90:$C149,ETL_Rtn!AC90:AC149),"")</f>
        <v>0.20431968272411188</v>
      </c>
      <c r="AJ139" s="84">
        <f ca="1">IF(ISNUMBER(CORREL(ETL_Rtn!$C90:$C149,ETL_Rtn!AD90:AD149)),CORREL(ETL_Rtn!$C90:$C149,ETL_Rtn!AD90:AD149),"")</f>
        <v>-0.43683443899958468</v>
      </c>
      <c r="AK139" s="84">
        <f ca="1">IF(ISNUMBER(CORREL(ETL_Rtn!$C90:$C149,ETL_Rtn!AE90:AE149)),CORREL(ETL_Rtn!$C90:$C149,ETL_Rtn!AE90:AE149),"")</f>
        <v>-0.48627230488436596</v>
      </c>
      <c r="AL139" s="84">
        <f ca="1">IF(ISNUMBER(CORREL(ETL_Rtn!$C90:$C149,ETL_Rtn!AF90:AF149)),CORREL(ETL_Rtn!$C90:$C149,ETL_Rtn!AF90:AF149),"")</f>
        <v>1.4202389454845754E-2</v>
      </c>
      <c r="AM139" s="84">
        <f ca="1">IF(ISNUMBER(CORREL(ETL_Rtn!$C90:$C149,ETL_Rtn!AG90:AG149)),CORREL(ETL_Rtn!$C90:$C149,ETL_Rtn!AG90:AG149),"")</f>
        <v>0.16508652765206835</v>
      </c>
      <c r="AN139" s="84">
        <f ca="1">IF(ISNUMBER(CORREL(ETL_Rtn!$C90:$C149,ETL_Rtn!AH90:AH149)),CORREL(ETL_Rtn!$C90:$C149,ETL_Rtn!AH90:AH149),"")</f>
        <v>0.22942153354914813</v>
      </c>
      <c r="AO139" s="84">
        <f ca="1">IF(ISNUMBER(CORREL(ETL_Rtn!$C90:$C149,ETL_Rtn!AI90:AI149)),CORREL(ETL_Rtn!$C90:$C149,ETL_Rtn!AI90:AI149),"")</f>
        <v>0.16910709060767179</v>
      </c>
      <c r="AP139" s="84">
        <f ca="1">IF(ISNUMBER(CORREL(ETL_Rtn!$C90:$C149,ETL_Rtn!AJ90:AJ149)),CORREL(ETL_Rtn!$C90:$C149,ETL_Rtn!AJ90:AJ149),"")</f>
        <v>0.20847828449239816</v>
      </c>
      <c r="AQ139" s="84">
        <f ca="1">IF(ISNUMBER(CORREL(ETL_Rtn!$C90:$C149,ETL_Rtn!AK90:AK149)),CORREL(ETL_Rtn!$C90:$C149,ETL_Rtn!AK90:AK149),"")</f>
        <v>0.24075426848355716</v>
      </c>
      <c r="AR139" s="84">
        <f ca="1">IF(ISNUMBER(CORREL(ETL_Rtn!$C90:$C149,ETL_Rtn!AL90:AL149)),CORREL(ETL_Rtn!$C90:$C149,ETL_Rtn!AL90:AL149),"")</f>
        <v>-0.24878441835724496</v>
      </c>
      <c r="AS139" s="84">
        <f ca="1">IF(ISNUMBER(CORREL(ETL_Rtn!$C90:$C149,ETL_Rtn!AM90:AM149)),CORREL(ETL_Rtn!$C90:$C149,ETL_Rtn!AM90:AM149),"")</f>
        <v>0.27303784017298299</v>
      </c>
      <c r="AU139" s="84">
        <f ca="1">VLOOKUP($E139,ETL_Price!$B$5:$BA$187,Main!AU$51,0)</f>
        <v>92.99</v>
      </c>
      <c r="AV139" s="84">
        <f ca="1">VLOOKUP($E139,ETL_Price!$B$5:$BA$187,Main!AV$51,0)</f>
        <v>228.30789999999999</v>
      </c>
      <c r="AW139" s="84">
        <f ca="1">VLOOKUP($E139,ETL_Price!$B$5:$BA$187,Main!AW$51,0)</f>
        <v>224.59780000000001</v>
      </c>
      <c r="AX139" s="84">
        <f ca="1">VLOOKUP($E139,ETL_Price!$B$5:$BA$187,Main!AX$51,0)</f>
        <v>221.7107</v>
      </c>
      <c r="AY139" s="84">
        <f ca="1">VLOOKUP($E139,ETL_Price!$B$5:$BA$187,Main!AY$51,0)</f>
        <v>124.64449999999999</v>
      </c>
      <c r="AZ139" s="84">
        <f ca="1">VLOOKUP($E139,ETL_Price!$B$5:$BA$187,Main!AZ$51,0)</f>
        <v>225.44499999999999</v>
      </c>
      <c r="BA139" s="84">
        <f ca="1">VLOOKUP($E139,ETL_Price!$B$5:$BA$187,Main!BA$51,0)</f>
        <v>245.25</v>
      </c>
      <c r="BB139" s="84">
        <f ca="1">VLOOKUP($E139,ETL_Price!$B$5:$BA$187,Main!BB$51,0)</f>
        <v>202.91</v>
      </c>
      <c r="BC139" s="84">
        <f ca="1">VLOOKUP($E139,ETL_Price!$B$5:$BA$187,Main!BC$51,0)</f>
        <v>255.29</v>
      </c>
      <c r="BD139" s="84">
        <f ca="1">VLOOKUP($E139,ETL_Price!$B$5:$BA$187,Main!BD$51,0)</f>
        <v>67.650000000000006</v>
      </c>
      <c r="BE139" s="84">
        <f ca="1">VLOOKUP($E139,ETL_Price!$B$5:$BA$187,Main!BE$51,0)</f>
        <v>269.93</v>
      </c>
      <c r="BF139" s="84">
        <f ca="1">VLOOKUP($E139,ETL_Price!$B$5:$BA$187,Main!BF$51,0)</f>
        <v>124.19</v>
      </c>
      <c r="BG139" s="84">
        <f ca="1">VLOOKUP($E139,ETL_Price!$B$5:$BA$187,Main!BG$51,0)</f>
        <v>1429.84</v>
      </c>
      <c r="BH139" s="84">
        <f ca="1">VLOOKUP($E139,ETL_Price!$B$5:$BA$187,Main!BH$51,0)</f>
        <v>1764.78</v>
      </c>
      <c r="BI139" s="84">
        <f ca="1">VLOOKUP($E139,ETL_Price!$B$5:$BA$187,Main!BI$51,0)</f>
        <v>1670.71</v>
      </c>
      <c r="BJ139" s="84">
        <f ca="1">VLOOKUP($E139,ETL_Price!$B$5:$BA$187,Main!BJ$51,0)</f>
        <v>1043.19</v>
      </c>
      <c r="BK139" s="84">
        <f ca="1">VLOOKUP($E139,ETL_Price!$B$5:$BA$187,Main!BK$51,0)</f>
        <v>2430</v>
      </c>
      <c r="BL139" s="84">
        <f ca="1">VLOOKUP($E139,ETL_Price!$B$5:$BA$187,Main!BL$51,0)</f>
        <v>927.25</v>
      </c>
      <c r="BM139" s="84">
        <f ca="1">VLOOKUP($E139,ETL_Price!$B$5:$BA$187,Main!BM$51,0)</f>
        <v>719.92</v>
      </c>
      <c r="BN139" s="84">
        <f ca="1">VLOOKUP($E139,ETL_Price!$B$5:$BA$187,Main!BN$51,0)</f>
        <v>888.02</v>
      </c>
      <c r="BO139" s="84">
        <f ca="1">VLOOKUP($E139,ETL_Price!$B$5:$BA$187,Main!BO$51,0)</f>
        <v>953.46</v>
      </c>
      <c r="BP139" s="84">
        <f ca="1">VLOOKUP($E139,ETL_Price!$B$5:$BA$187,Main!BP$51,0)</f>
        <v>974.1</v>
      </c>
      <c r="BQ139" s="84">
        <f ca="1">VLOOKUP($E139,ETL_Price!$B$5:$BA$187,Main!BQ$51,0)</f>
        <v>1107.52</v>
      </c>
      <c r="BR139" s="84">
        <f ca="1">VLOOKUP($E139,ETL_Price!$B$5:$BA$187,Main!BR$51,0)</f>
        <v>1088.3699999999999</v>
      </c>
      <c r="BS139" s="84">
        <f ca="1">VLOOKUP($E139,ETL_Price!$B$5:$BA$187,Main!BS$51,0)</f>
        <v>930.65</v>
      </c>
      <c r="BT139" s="84">
        <f ca="1">VLOOKUP($E139,ETL_Price!$B$5:$BA$187,Main!BT$51,0)</f>
        <v>20.239999999999998</v>
      </c>
      <c r="BU139" s="84">
        <f ca="1">VLOOKUP($E139,ETL_Price!$B$5:$BA$187,Main!BU$51,0)</f>
        <v>23.54</v>
      </c>
      <c r="BV139" s="84">
        <f ca="1">VLOOKUP($E139,ETL_Price!$B$5:$BA$187,Main!BV$51,0)</f>
        <v>1356.5</v>
      </c>
      <c r="BW139" s="84">
        <f ca="1">VLOOKUP($E139,ETL_Price!$B$5:$BA$187,Main!BW$51,0)</f>
        <v>16.768000000000001</v>
      </c>
      <c r="BX139" s="84">
        <f ca="1">VLOOKUP($E139,ETL_Price!$B$5:$BA$187,Main!BX$51,0)</f>
        <v>66.819999999999993</v>
      </c>
      <c r="BY139" s="84">
        <f ca="1">VLOOKUP($E139,ETL_Price!$B$5:$BA$187,Main!BY$51,0)</f>
        <v>2.7808000000000002</v>
      </c>
      <c r="BZ139" s="84">
        <f ca="1">VLOOKUP($E139,ETL_Price!$B$5:$BA$187,Main!BZ$51,0)</f>
        <v>2.0836999999999999</v>
      </c>
      <c r="CA139" s="84">
        <f ca="1">VLOOKUP($E139,ETL_Price!$B$5:$BA$187,Main!CA$51,0)</f>
        <v>2.1181999999999999</v>
      </c>
      <c r="CB139" s="84">
        <f ca="1">VLOOKUP($E139,ETL_Price!$B$5:$BA$187,Main!CB$51,0)</f>
        <v>6.2736999999999998</v>
      </c>
      <c r="CC139" s="84">
        <f ca="1">VLOOKUP($E139,ETL_Price!$B$5:$BA$187,Main!CC$51,0)</f>
        <v>111.83</v>
      </c>
    </row>
    <row r="140" spans="3:81">
      <c r="C140" s="84">
        <f>MATCH(E140,Cayman!$B$5:$B$187,0)-1</f>
        <v>121</v>
      </c>
      <c r="E140" s="115">
        <f>IF(ISNUMBER(Equities!$C92),Equities!B92,"")</f>
        <v>43200</v>
      </c>
      <c r="F140" s="128">
        <f ca="1">IF(ISNUMBER(OFFSET(INDIRECT($F$50),Main!$C140,1)),OFFSET(INDIRECT($F$50),Main!$C140,1)/100,"")</f>
        <v>0.18121700000000002</v>
      </c>
      <c r="G140" s="128">
        <f ca="1">IF(ISNUMBER(VLOOKUP(E140,Cayman!$G$6:$H$136,2,0)),VLOOKUP(E140,Cayman!$G$6:$H$136,2,0)/100,"")</f>
        <v>0.16920000000000002</v>
      </c>
      <c r="H140" s="116" t="str">
        <f>IF(ISNUMBER(VLOOKUP($E140,ETL_Price!$B$5:$CU$187,H$50,0)),VLOOKUP($E140,ETL_Price!$B$5:$CU$187,H$50,0)/100,"")</f>
        <v/>
      </c>
      <c r="I140" s="116" t="str">
        <f>IF(ISNUMBER(VLOOKUP($E140,ETL_Price!$B$5:$CU$187,I$50,0)),VLOOKUP($E140,ETL_Price!$B$5:$CU$187,I$50,0)/100,"")</f>
        <v/>
      </c>
      <c r="K140" s="84">
        <f ca="1">IF(ISNUMBER(CORREL(ETL_Rtn!$C91:$C150,ETL_Rtn!E91:E150)),CORREL(ETL_Rtn!$C91:$C150,ETL_Rtn!E91:E150),"")</f>
        <v>0.95517362686190044</v>
      </c>
      <c r="L140" s="84">
        <f ca="1">IF(ISNUMBER(CORREL(ETL_Rtn!$C91:$C150,ETL_Rtn!F91:F150)),CORREL(ETL_Rtn!$C91:$C150,ETL_Rtn!F91:F150),"")</f>
        <v>0.59921746749881866</v>
      </c>
      <c r="M140" s="84">
        <f ca="1">IF(ISNUMBER(CORREL(ETL_Rtn!$C91:$C150,ETL_Rtn!G91:G150)),CORREL(ETL_Rtn!$C91:$C150,ETL_Rtn!G91:G150),"")</f>
        <v>0.42343940413485165</v>
      </c>
      <c r="N140" s="84">
        <f ca="1">IF(ISNUMBER(CORREL(ETL_Rtn!$C91:$C150,ETL_Rtn!H91:H150)),CORREL(ETL_Rtn!$C91:$C150,ETL_Rtn!H91:H150),"")</f>
        <v>0.42988131027777915</v>
      </c>
      <c r="O140" s="84">
        <f ca="1">IF(ISNUMBER(CORREL(ETL_Rtn!$C91:$C150,ETL_Rtn!I91:I150)),CORREL(ETL_Rtn!$C91:$C150,ETL_Rtn!I91:I150),"")</f>
        <v>0.67200687685033889</v>
      </c>
      <c r="P140" s="84">
        <f ca="1">IF(ISNUMBER(CORREL(ETL_Rtn!$C91:$C150,ETL_Rtn!J91:J150)),CORREL(ETL_Rtn!$C91:$C150,ETL_Rtn!J91:J150),"")</f>
        <v>0.18111073865628444</v>
      </c>
      <c r="Q140" s="84">
        <f ca="1">IF(ISNUMBER(CORREL(ETL_Rtn!$C91:$C150,ETL_Rtn!K91:K150)),CORREL(ETL_Rtn!$C91:$C150,ETL_Rtn!K91:K150),"")</f>
        <v>0.65067855808375252</v>
      </c>
      <c r="R140" s="84">
        <f ca="1">IF(ISNUMBER(CORREL(ETL_Rtn!$C91:$C150,ETL_Rtn!L91:L150)),CORREL(ETL_Rtn!$C91:$C150,ETL_Rtn!L91:L150),"")</f>
        <v>0.31909879683879794</v>
      </c>
      <c r="S140" s="84">
        <f ca="1">IF(ISNUMBER(CORREL(ETL_Rtn!$C91:$C150,ETL_Rtn!M91:M150)),CORREL(ETL_Rtn!$C91:$C150,ETL_Rtn!M91:M150),"")</f>
        <v>0.61788122996516925</v>
      </c>
      <c r="T140" s="84">
        <f ca="1">IF(ISNUMBER(CORREL(ETL_Rtn!$C91:$C150,ETL_Rtn!N91:N150)),CORREL(ETL_Rtn!$C91:$C150,ETL_Rtn!N91:N150),"")</f>
        <v>0.30834375641777867</v>
      </c>
      <c r="U140" s="84">
        <f ca="1">IF(ISNUMBER(CORREL(ETL_Rtn!$C91:$C150,ETL_Rtn!O91:O150)),CORREL(ETL_Rtn!$C91:$C150,ETL_Rtn!O91:O150),"")</f>
        <v>0.62185105867757351</v>
      </c>
      <c r="V140" s="84">
        <f ca="1">IF(ISNUMBER(CORREL(ETL_Rtn!$C91:$C150,ETL_Rtn!P91:P150)),CORREL(ETL_Rtn!$C91:$C150,ETL_Rtn!P91:P150),"")</f>
        <v>7.0465838957655985E-2</v>
      </c>
      <c r="W140" s="84">
        <f ca="1">IF(ISNUMBER(CORREL(ETL_Rtn!$C91:$C150,ETL_Rtn!Q91:Q150)),CORREL(ETL_Rtn!$C91:$C150,ETL_Rtn!Q91:Q150),"")</f>
        <v>0.89543619791590234</v>
      </c>
      <c r="X140" s="84">
        <f ca="1">IF(ISNUMBER(CORREL(ETL_Rtn!$C91:$C150,ETL_Rtn!R91:R150)),CORREL(ETL_Rtn!$C91:$C150,ETL_Rtn!R91:R150),"")</f>
        <v>0.94641246184347372</v>
      </c>
      <c r="Y140" s="84">
        <f ca="1">IF(ISNUMBER(CORREL(ETL_Rtn!$C91:$C150,ETL_Rtn!S91:S150)),CORREL(ETL_Rtn!$C91:$C150,ETL_Rtn!S91:S150),"")</f>
        <v>0.94148972221406102</v>
      </c>
      <c r="Z140" s="84">
        <f ca="1">IF(ISNUMBER(CORREL(ETL_Rtn!$C91:$C150,ETL_Rtn!T91:T150)),CORREL(ETL_Rtn!$C91:$C150,ETL_Rtn!T91:T150),"")</f>
        <v>0.44658827114996436</v>
      </c>
      <c r="AA140" s="84">
        <f ca="1">IF(ISNUMBER(CORREL(ETL_Rtn!$C91:$C150,ETL_Rtn!U91:U150)),CORREL(ETL_Rtn!$C91:$C150,ETL_Rtn!U91:U150),"")</f>
        <v>-0.11096575021681929</v>
      </c>
      <c r="AB140" s="84">
        <f ca="1">IF(ISNUMBER(CORREL(ETL_Rtn!$C91:$C150,ETL_Rtn!V91:V150)),CORREL(ETL_Rtn!$C91:$C150,ETL_Rtn!V91:V150),"")</f>
        <v>-0.43020036579515364</v>
      </c>
      <c r="AC140" s="84">
        <f ca="1">IF(ISNUMBER(CORREL(ETL_Rtn!$C91:$C150,ETL_Rtn!W91:W150)),CORREL(ETL_Rtn!$C91:$C150,ETL_Rtn!W91:W150),"")</f>
        <v>0.39065596212927622</v>
      </c>
      <c r="AD140" s="84">
        <f ca="1">IF(ISNUMBER(CORREL(ETL_Rtn!$C91:$C150,ETL_Rtn!X91:X150)),CORREL(ETL_Rtn!$C91:$C150,ETL_Rtn!X91:X150),"")</f>
        <v>0.18579926346894765</v>
      </c>
      <c r="AE140" s="84">
        <f ca="1">IF(ISNUMBER(CORREL(ETL_Rtn!$C91:$C150,ETL_Rtn!Y91:Y150)),CORREL(ETL_Rtn!$C91:$C150,ETL_Rtn!Y91:Y150),"")</f>
        <v>9.9414749736736446E-2</v>
      </c>
      <c r="AF140" s="84">
        <f ca="1">IF(ISNUMBER(CORREL(ETL_Rtn!$C91:$C150,ETL_Rtn!Z91:Z150)),CORREL(ETL_Rtn!$C91:$C150,ETL_Rtn!Z91:Z150),"")</f>
        <v>-0.24365399729387427</v>
      </c>
      <c r="AG140" s="84">
        <f ca="1">IF(ISNUMBER(CORREL(ETL_Rtn!$C91:$C150,ETL_Rtn!AA91:AA150)),CORREL(ETL_Rtn!$C91:$C150,ETL_Rtn!AA91:AA150),"")</f>
        <v>2.9922519259362665E-2</v>
      </c>
      <c r="AH140" s="84">
        <f ca="1">IF(ISNUMBER(CORREL(ETL_Rtn!$C91:$C150,ETL_Rtn!AB91:AB150)),CORREL(ETL_Rtn!$C91:$C150,ETL_Rtn!AB91:AB150),"")</f>
        <v>0.26949025209499233</v>
      </c>
      <c r="AI140" s="84">
        <f ca="1">IF(ISNUMBER(CORREL(ETL_Rtn!$C91:$C150,ETL_Rtn!AC91:AC150)),CORREL(ETL_Rtn!$C91:$C150,ETL_Rtn!AC91:AC150),"")</f>
        <v>0.20842351920714478</v>
      </c>
      <c r="AJ140" s="84">
        <f ca="1">IF(ISNUMBER(CORREL(ETL_Rtn!$C91:$C150,ETL_Rtn!AD91:AD150)),CORREL(ETL_Rtn!$C91:$C150,ETL_Rtn!AD91:AD150),"")</f>
        <v>-0.43705133342625979</v>
      </c>
      <c r="AK140" s="84">
        <f ca="1">IF(ISNUMBER(CORREL(ETL_Rtn!$C91:$C150,ETL_Rtn!AE91:AE150)),CORREL(ETL_Rtn!$C91:$C150,ETL_Rtn!AE91:AE150),"")</f>
        <v>-0.48718503617380837</v>
      </c>
      <c r="AL140" s="84">
        <f ca="1">IF(ISNUMBER(CORREL(ETL_Rtn!$C91:$C150,ETL_Rtn!AF91:AF150)),CORREL(ETL_Rtn!$C91:$C150,ETL_Rtn!AF91:AF150),"")</f>
        <v>1.7000901629772549E-2</v>
      </c>
      <c r="AM140" s="84">
        <f ca="1">IF(ISNUMBER(CORREL(ETL_Rtn!$C91:$C150,ETL_Rtn!AG91:AG150)),CORREL(ETL_Rtn!$C91:$C150,ETL_Rtn!AG91:AG150),"")</f>
        <v>0.16829812166402858</v>
      </c>
      <c r="AN140" s="84">
        <f ca="1">IF(ISNUMBER(CORREL(ETL_Rtn!$C91:$C150,ETL_Rtn!AH91:AH150)),CORREL(ETL_Rtn!$C91:$C150,ETL_Rtn!AH91:AH150),"")</f>
        <v>0.23493819773567437</v>
      </c>
      <c r="AO140" s="84">
        <f ca="1">IF(ISNUMBER(CORREL(ETL_Rtn!$C91:$C150,ETL_Rtn!AI91:AI150)),CORREL(ETL_Rtn!$C91:$C150,ETL_Rtn!AI91:AI150),"")</f>
        <v>0.1686631068668242</v>
      </c>
      <c r="AP140" s="84">
        <f ca="1">IF(ISNUMBER(CORREL(ETL_Rtn!$C91:$C150,ETL_Rtn!AJ91:AJ150)),CORREL(ETL_Rtn!$C91:$C150,ETL_Rtn!AJ91:AJ150),"")</f>
        <v>0.21747538785538939</v>
      </c>
      <c r="AQ140" s="84">
        <f ca="1">IF(ISNUMBER(CORREL(ETL_Rtn!$C91:$C150,ETL_Rtn!AK91:AK150)),CORREL(ETL_Rtn!$C91:$C150,ETL_Rtn!AK91:AK150),"")</f>
        <v>0.25403978121755616</v>
      </c>
      <c r="AR140" s="84">
        <f ca="1">IF(ISNUMBER(CORREL(ETL_Rtn!$C91:$C150,ETL_Rtn!AL91:AL150)),CORREL(ETL_Rtn!$C91:$C150,ETL_Rtn!AL91:AL150),"")</f>
        <v>-0.24909351314215092</v>
      </c>
      <c r="AS140" s="84">
        <f ca="1">IF(ISNUMBER(CORREL(ETL_Rtn!$C91:$C150,ETL_Rtn!AM91:AM150)),CORREL(ETL_Rtn!$C91:$C150,ETL_Rtn!AM91:AM150),"")</f>
        <v>0.27291996214152897</v>
      </c>
      <c r="AU140" s="84">
        <f ca="1">VLOOKUP($E140,ETL_Price!$B$5:$BA$187,Main!AU$51,0)</f>
        <v>93.13</v>
      </c>
      <c r="AV140" s="84">
        <f ca="1">VLOOKUP($E140,ETL_Price!$B$5:$BA$187,Main!AV$51,0)</f>
        <v>229.29419999999999</v>
      </c>
      <c r="AW140" s="84">
        <f ca="1">VLOOKUP($E140,ETL_Price!$B$5:$BA$187,Main!AW$51,0)</f>
        <v>226.5025</v>
      </c>
      <c r="AX140" s="84">
        <f ca="1">VLOOKUP($E140,ETL_Price!$B$5:$BA$187,Main!AX$51,0)</f>
        <v>219.54179999999999</v>
      </c>
      <c r="AY140" s="84">
        <f ca="1">VLOOKUP($E140,ETL_Price!$B$5:$BA$187,Main!AY$51,0)</f>
        <v>125.41119999999999</v>
      </c>
      <c r="AZ140" s="84">
        <f ca="1">VLOOKUP($E140,ETL_Price!$B$5:$BA$187,Main!AZ$51,0)</f>
        <v>226.3852</v>
      </c>
      <c r="BA140" s="84">
        <f ca="1">VLOOKUP($E140,ETL_Price!$B$5:$BA$187,Main!BA$51,0)</f>
        <v>245.87</v>
      </c>
      <c r="BB140" s="84">
        <f ca="1">VLOOKUP($E140,ETL_Price!$B$5:$BA$187,Main!BB$51,0)</f>
        <v>202.84</v>
      </c>
      <c r="BC140" s="84">
        <f ca="1">VLOOKUP($E140,ETL_Price!$B$5:$BA$187,Main!BC$51,0)</f>
        <v>256.42</v>
      </c>
      <c r="BD140" s="84">
        <f ca="1">VLOOKUP($E140,ETL_Price!$B$5:$BA$187,Main!BD$51,0)</f>
        <v>67.849999999999994</v>
      </c>
      <c r="BE140" s="84">
        <f ca="1">VLOOKUP($E140,ETL_Price!$B$5:$BA$187,Main!BE$51,0)</f>
        <v>270.57</v>
      </c>
      <c r="BF140" s="84">
        <f ca="1">VLOOKUP($E140,ETL_Price!$B$5:$BA$187,Main!BF$51,0)</f>
        <v>124.23</v>
      </c>
      <c r="BG140" s="84">
        <f ca="1">VLOOKUP($E140,ETL_Price!$B$5:$BA$187,Main!BG$51,0)</f>
        <v>1427.65</v>
      </c>
      <c r="BH140" s="84">
        <f ca="1">VLOOKUP($E140,ETL_Price!$B$5:$BA$187,Main!BH$51,0)</f>
        <v>1764.54</v>
      </c>
      <c r="BI140" s="84">
        <f ca="1">VLOOKUP($E140,ETL_Price!$B$5:$BA$187,Main!BI$51,0)</f>
        <v>1673.62</v>
      </c>
      <c r="BJ140" s="84">
        <f ca="1">VLOOKUP($E140,ETL_Price!$B$5:$BA$187,Main!BJ$51,0)</f>
        <v>1044.81</v>
      </c>
      <c r="BK140" s="84">
        <f ca="1">VLOOKUP($E140,ETL_Price!$B$5:$BA$187,Main!BK$51,0)</f>
        <v>2433.7800000000002</v>
      </c>
      <c r="BL140" s="84">
        <f ca="1">VLOOKUP($E140,ETL_Price!$B$5:$BA$187,Main!BL$51,0)</f>
        <v>927.91</v>
      </c>
      <c r="BM140" s="84">
        <f ca="1">VLOOKUP($E140,ETL_Price!$B$5:$BA$187,Main!BM$51,0)</f>
        <v>721.6</v>
      </c>
      <c r="BN140" s="84">
        <f ca="1">VLOOKUP($E140,ETL_Price!$B$5:$BA$187,Main!BN$51,0)</f>
        <v>887.94</v>
      </c>
      <c r="BO140" s="84">
        <f ca="1">VLOOKUP($E140,ETL_Price!$B$5:$BA$187,Main!BO$51,0)</f>
        <v>953.75</v>
      </c>
      <c r="BP140" s="84">
        <f ca="1">VLOOKUP($E140,ETL_Price!$B$5:$BA$187,Main!BP$51,0)</f>
        <v>973.93</v>
      </c>
      <c r="BQ140" s="84">
        <f ca="1">VLOOKUP($E140,ETL_Price!$B$5:$BA$187,Main!BQ$51,0)</f>
        <v>1108.72</v>
      </c>
      <c r="BR140" s="84">
        <f ca="1">VLOOKUP($E140,ETL_Price!$B$5:$BA$187,Main!BR$51,0)</f>
        <v>1087.25</v>
      </c>
      <c r="BS140" s="84">
        <f ca="1">VLOOKUP($E140,ETL_Price!$B$5:$BA$187,Main!BS$51,0)</f>
        <v>930.07</v>
      </c>
      <c r="BT140" s="84">
        <f ca="1">VLOOKUP($E140,ETL_Price!$B$5:$BA$187,Main!BT$51,0)</f>
        <v>20.47</v>
      </c>
      <c r="BU140" s="84">
        <f ca="1">VLOOKUP($E140,ETL_Price!$B$5:$BA$187,Main!BU$51,0)</f>
        <v>24.15</v>
      </c>
      <c r="BV140" s="84">
        <f ca="1">VLOOKUP($E140,ETL_Price!$B$5:$BA$187,Main!BV$51,0)</f>
        <v>1342</v>
      </c>
      <c r="BW140" s="84">
        <f ca="1">VLOOKUP($E140,ETL_Price!$B$5:$BA$187,Main!BW$51,0)</f>
        <v>16.596</v>
      </c>
      <c r="BX140" s="84">
        <f ca="1">VLOOKUP($E140,ETL_Price!$B$5:$BA$187,Main!BX$51,0)</f>
        <v>65.510000000000005</v>
      </c>
      <c r="BY140" s="84">
        <f ca="1">VLOOKUP($E140,ETL_Price!$B$5:$BA$187,Main!BY$51,0)</f>
        <v>2.8008999999999999</v>
      </c>
      <c r="BZ140" s="84">
        <f ca="1">VLOOKUP($E140,ETL_Price!$B$5:$BA$187,Main!BZ$51,0)</f>
        <v>2.0501999999999998</v>
      </c>
      <c r="CA140" s="84">
        <f ca="1">VLOOKUP($E140,ETL_Price!$B$5:$BA$187,Main!CA$51,0)</f>
        <v>2.0901999999999998</v>
      </c>
      <c r="CB140" s="84">
        <f ca="1">VLOOKUP($E140,ETL_Price!$B$5:$BA$187,Main!CB$51,0)</f>
        <v>6.2770000000000001</v>
      </c>
      <c r="CC140" s="84">
        <f ca="1">VLOOKUP($E140,ETL_Price!$B$5:$BA$187,Main!CC$51,0)</f>
        <v>111.84</v>
      </c>
    </row>
    <row r="141" spans="3:81">
      <c r="C141" s="84">
        <f>MATCH(E141,Cayman!$B$5:$B$187,0)-1</f>
        <v>122</v>
      </c>
      <c r="E141" s="115">
        <f>IF(ISNUMBER(Equities!$C93),Equities!B93,"")</f>
        <v>43199</v>
      </c>
      <c r="F141" s="128">
        <f ca="1">IF(ISNUMBER(OFFSET(INDIRECT($F$50),Main!$C141,1)),OFFSET(INDIRECT($F$50),Main!$C141,1)/100,"")</f>
        <v>0.18121700000000002</v>
      </c>
      <c r="G141" s="128">
        <f ca="1">IF(ISNUMBER(VLOOKUP(E141,Cayman!$G$6:$H$136,2,0)),VLOOKUP(E141,Cayman!$G$6:$H$136,2,0)/100,"")</f>
        <v>0.1678</v>
      </c>
      <c r="H141" s="116" t="str">
        <f>IF(ISNUMBER(VLOOKUP($E141,ETL_Price!$B$5:$CU$187,H$50,0)),VLOOKUP($E141,ETL_Price!$B$5:$CU$187,H$50,0)/100,"")</f>
        <v/>
      </c>
      <c r="I141" s="116" t="str">
        <f>IF(ISNUMBER(VLOOKUP($E141,ETL_Price!$B$5:$CU$187,I$50,0)),VLOOKUP($E141,ETL_Price!$B$5:$CU$187,I$50,0)/100,"")</f>
        <v/>
      </c>
      <c r="K141" s="84">
        <f ca="1">IF(ISNUMBER(CORREL(ETL_Rtn!$C92:$C151,ETL_Rtn!E92:E151)),CORREL(ETL_Rtn!$C92:$C151,ETL_Rtn!E92:E151),"")</f>
        <v>0.95265959107571951</v>
      </c>
      <c r="L141" s="84">
        <f ca="1">IF(ISNUMBER(CORREL(ETL_Rtn!$C92:$C151,ETL_Rtn!F92:F151)),CORREL(ETL_Rtn!$C92:$C151,ETL_Rtn!F92:F151),"")</f>
        <v>0.5756229610868544</v>
      </c>
      <c r="M141" s="84">
        <f ca="1">IF(ISNUMBER(CORREL(ETL_Rtn!$C92:$C151,ETL_Rtn!G92:G151)),CORREL(ETL_Rtn!$C92:$C151,ETL_Rtn!G92:G151),"")</f>
        <v>0.38934121691738277</v>
      </c>
      <c r="N141" s="84">
        <f ca="1">IF(ISNUMBER(CORREL(ETL_Rtn!$C92:$C151,ETL_Rtn!H92:H151)),CORREL(ETL_Rtn!$C92:$C151,ETL_Rtn!H92:H151),"")</f>
        <v>0.38177606337663461</v>
      </c>
      <c r="O141" s="84">
        <f ca="1">IF(ISNUMBER(CORREL(ETL_Rtn!$C92:$C151,ETL_Rtn!I92:I151)),CORREL(ETL_Rtn!$C92:$C151,ETL_Rtn!I92:I151),"")</f>
        <v>0.65545857809966068</v>
      </c>
      <c r="P141" s="84">
        <f ca="1">IF(ISNUMBER(CORREL(ETL_Rtn!$C92:$C151,ETL_Rtn!J92:J151)),CORREL(ETL_Rtn!$C92:$C151,ETL_Rtn!J92:J151),"")</f>
        <v>0.18062903514524178</v>
      </c>
      <c r="Q141" s="84">
        <f ca="1">IF(ISNUMBER(CORREL(ETL_Rtn!$C92:$C151,ETL_Rtn!K92:K151)),CORREL(ETL_Rtn!$C92:$C151,ETL_Rtn!K92:K151),"")</f>
        <v>0.6322585937311207</v>
      </c>
      <c r="R141" s="84">
        <f ca="1">IF(ISNUMBER(CORREL(ETL_Rtn!$C92:$C151,ETL_Rtn!L92:L151)),CORREL(ETL_Rtn!$C92:$C151,ETL_Rtn!L92:L151),"")</f>
        <v>0.34198929627943692</v>
      </c>
      <c r="S141" s="84">
        <f ca="1">IF(ISNUMBER(CORREL(ETL_Rtn!$C92:$C151,ETL_Rtn!M92:M151)),CORREL(ETL_Rtn!$C92:$C151,ETL_Rtn!M92:M151),"")</f>
        <v>0.59601782538596548</v>
      </c>
      <c r="T141" s="84">
        <f ca="1">IF(ISNUMBER(CORREL(ETL_Rtn!$C92:$C151,ETL_Rtn!N92:N151)),CORREL(ETL_Rtn!$C92:$C151,ETL_Rtn!N92:N151),"")</f>
        <v>0.25486057028306291</v>
      </c>
      <c r="U141" s="84">
        <f ca="1">IF(ISNUMBER(CORREL(ETL_Rtn!$C92:$C151,ETL_Rtn!O92:O151)),CORREL(ETL_Rtn!$C92:$C151,ETL_Rtn!O92:O151),"")</f>
        <v>0.59462772184506207</v>
      </c>
      <c r="V141" s="84">
        <f ca="1">IF(ISNUMBER(CORREL(ETL_Rtn!$C92:$C151,ETL_Rtn!P92:P151)),CORREL(ETL_Rtn!$C92:$C151,ETL_Rtn!P92:P151),"")</f>
        <v>0.10705614871262989</v>
      </c>
      <c r="W141" s="84">
        <f ca="1">IF(ISNUMBER(CORREL(ETL_Rtn!$C92:$C151,ETL_Rtn!Q92:Q151)),CORREL(ETL_Rtn!$C92:$C151,ETL_Rtn!Q92:Q151),"")</f>
        <v>0.89546614513420142</v>
      </c>
      <c r="X141" s="84">
        <f ca="1">IF(ISNUMBER(CORREL(ETL_Rtn!$C92:$C151,ETL_Rtn!R92:R151)),CORREL(ETL_Rtn!$C92:$C151,ETL_Rtn!R92:R151),"")</f>
        <v>0.94967818713934482</v>
      </c>
      <c r="Y141" s="84">
        <f ca="1">IF(ISNUMBER(CORREL(ETL_Rtn!$C92:$C151,ETL_Rtn!S92:S151)),CORREL(ETL_Rtn!$C92:$C151,ETL_Rtn!S92:S151),"")</f>
        <v>0.93830177646488755</v>
      </c>
      <c r="Z141" s="84">
        <f ca="1">IF(ISNUMBER(CORREL(ETL_Rtn!$C92:$C151,ETL_Rtn!T92:T151)),CORREL(ETL_Rtn!$C92:$C151,ETL_Rtn!T92:T151),"")</f>
        <v>0.44616372535707066</v>
      </c>
      <c r="AA141" s="84">
        <f ca="1">IF(ISNUMBER(CORREL(ETL_Rtn!$C92:$C151,ETL_Rtn!U92:U151)),CORREL(ETL_Rtn!$C92:$C151,ETL_Rtn!U92:U151),"")</f>
        <v>-0.11896462559505755</v>
      </c>
      <c r="AB141" s="84">
        <f ca="1">IF(ISNUMBER(CORREL(ETL_Rtn!$C92:$C151,ETL_Rtn!V92:V151)),CORREL(ETL_Rtn!$C92:$C151,ETL_Rtn!V92:V151),"")</f>
        <v>-0.39800874280302073</v>
      </c>
      <c r="AC141" s="84">
        <f ca="1">IF(ISNUMBER(CORREL(ETL_Rtn!$C92:$C151,ETL_Rtn!W92:W151)),CORREL(ETL_Rtn!$C92:$C151,ETL_Rtn!W92:W151),"")</f>
        <v>0.39234961521188738</v>
      </c>
      <c r="AD141" s="84">
        <f ca="1">IF(ISNUMBER(CORREL(ETL_Rtn!$C92:$C151,ETL_Rtn!X92:X151)),CORREL(ETL_Rtn!$C92:$C151,ETL_Rtn!X92:X151),"")</f>
        <v>0.13656543363162932</v>
      </c>
      <c r="AE141" s="84">
        <f ca="1">IF(ISNUMBER(CORREL(ETL_Rtn!$C92:$C151,ETL_Rtn!Y92:Y151)),CORREL(ETL_Rtn!$C92:$C151,ETL_Rtn!Y92:Y151),"")</f>
        <v>0.1358991272259619</v>
      </c>
      <c r="AF141" s="84">
        <f ca="1">IF(ISNUMBER(CORREL(ETL_Rtn!$C92:$C151,ETL_Rtn!Z92:Z151)),CORREL(ETL_Rtn!$C92:$C151,ETL_Rtn!Z92:Z151),"")</f>
        <v>-0.20584326439093517</v>
      </c>
      <c r="AG141" s="84">
        <f ca="1">IF(ISNUMBER(CORREL(ETL_Rtn!$C92:$C151,ETL_Rtn!AA92:AA151)),CORREL(ETL_Rtn!$C92:$C151,ETL_Rtn!AA92:AA151),"")</f>
        <v>4.3888379409519299E-2</v>
      </c>
      <c r="AH141" s="84">
        <f ca="1">IF(ISNUMBER(CORREL(ETL_Rtn!$C92:$C151,ETL_Rtn!AB92:AB151)),CORREL(ETL_Rtn!$C92:$C151,ETL_Rtn!AB92:AB151),"")</f>
        <v>0.19914446248788012</v>
      </c>
      <c r="AI141" s="84">
        <f ca="1">IF(ISNUMBER(CORREL(ETL_Rtn!$C92:$C151,ETL_Rtn!AC92:AC151)),CORREL(ETL_Rtn!$C92:$C151,ETL_Rtn!AC92:AC151),"")</f>
        <v>0.20966258728641263</v>
      </c>
      <c r="AJ141" s="84">
        <f ca="1">IF(ISNUMBER(CORREL(ETL_Rtn!$C92:$C151,ETL_Rtn!AD92:AD151)),CORREL(ETL_Rtn!$C92:$C151,ETL_Rtn!AD92:AD151),"")</f>
        <v>-0.43059382530058327</v>
      </c>
      <c r="AK141" s="84">
        <f ca="1">IF(ISNUMBER(CORREL(ETL_Rtn!$C92:$C151,ETL_Rtn!AE92:AE151)),CORREL(ETL_Rtn!$C92:$C151,ETL_Rtn!AE92:AE151),"")</f>
        <v>-0.48219733876178539</v>
      </c>
      <c r="AL141" s="84">
        <f ca="1">IF(ISNUMBER(CORREL(ETL_Rtn!$C92:$C151,ETL_Rtn!AF92:AF151)),CORREL(ETL_Rtn!$C92:$C151,ETL_Rtn!AF92:AF151),"")</f>
        <v>-2.1230926273692983E-4</v>
      </c>
      <c r="AM141" s="84">
        <f ca="1">IF(ISNUMBER(CORREL(ETL_Rtn!$C92:$C151,ETL_Rtn!AG92:AG151)),CORREL(ETL_Rtn!$C92:$C151,ETL_Rtn!AG92:AG151),"")</f>
        <v>0.16180878741857066</v>
      </c>
      <c r="AN141" s="84">
        <f ca="1">IF(ISNUMBER(CORREL(ETL_Rtn!$C92:$C151,ETL_Rtn!AH92:AH151)),CORREL(ETL_Rtn!$C92:$C151,ETL_Rtn!AH92:AH151),"")</f>
        <v>0.1771787428105828</v>
      </c>
      <c r="AO141" s="84">
        <f ca="1">IF(ISNUMBER(CORREL(ETL_Rtn!$C92:$C151,ETL_Rtn!AI92:AI151)),CORREL(ETL_Rtn!$C92:$C151,ETL_Rtn!AI92:AI151),"")</f>
        <v>0.14898723960468374</v>
      </c>
      <c r="AP141" s="84">
        <f ca="1">IF(ISNUMBER(CORREL(ETL_Rtn!$C92:$C151,ETL_Rtn!AJ92:AJ151)),CORREL(ETL_Rtn!$C92:$C151,ETL_Rtn!AJ92:AJ151),"")</f>
        <v>0.2039581462444153</v>
      </c>
      <c r="AQ141" s="84">
        <f ca="1">IF(ISNUMBER(CORREL(ETL_Rtn!$C92:$C151,ETL_Rtn!AK92:AK151)),CORREL(ETL_Rtn!$C92:$C151,ETL_Rtn!AK92:AK151),"")</f>
        <v>0.23994160639390272</v>
      </c>
      <c r="AR141" s="84">
        <f ca="1">IF(ISNUMBER(CORREL(ETL_Rtn!$C92:$C151,ETL_Rtn!AL92:AL151)),CORREL(ETL_Rtn!$C92:$C151,ETL_Rtn!AL92:AL151),"")</f>
        <v>-0.21192251070168591</v>
      </c>
      <c r="AS141" s="84">
        <f ca="1">IF(ISNUMBER(CORREL(ETL_Rtn!$C92:$C151,ETL_Rtn!AM92:AM151)),CORREL(ETL_Rtn!$C92:$C151,ETL_Rtn!AM92:AM151),"")</f>
        <v>0.24330165721664379</v>
      </c>
      <c r="AU141" s="84">
        <f ca="1">VLOOKUP($E141,ETL_Price!$B$5:$BA$187,Main!AU$51,0)</f>
        <v>90.91</v>
      </c>
      <c r="AV141" s="84">
        <f ca="1">VLOOKUP($E141,ETL_Price!$B$5:$BA$187,Main!AV$51,0)</f>
        <v>224.23949999999999</v>
      </c>
      <c r="AW141" s="84">
        <f ca="1">VLOOKUP($E141,ETL_Price!$B$5:$BA$187,Main!AW$51,0)</f>
        <v>223.16249999999999</v>
      </c>
      <c r="AX141" s="84">
        <f ca="1">VLOOKUP($E141,ETL_Price!$B$5:$BA$187,Main!AX$51,0)</f>
        <v>213.6388</v>
      </c>
      <c r="AY141" s="84">
        <f ca="1">VLOOKUP($E141,ETL_Price!$B$5:$BA$187,Main!AY$51,0)</f>
        <v>123.90770000000001</v>
      </c>
      <c r="AZ141" s="84">
        <f ca="1">VLOOKUP($E141,ETL_Price!$B$5:$BA$187,Main!AZ$51,0)</f>
        <v>226.0856</v>
      </c>
      <c r="BA141" s="84">
        <f ca="1">VLOOKUP($E141,ETL_Price!$B$5:$BA$187,Main!BA$51,0)</f>
        <v>242.67</v>
      </c>
      <c r="BB141" s="84">
        <f ca="1">VLOOKUP($E141,ETL_Price!$B$5:$BA$187,Main!BB$51,0)</f>
        <v>203.14</v>
      </c>
      <c r="BC141" s="84">
        <f ca="1">VLOOKUP($E141,ETL_Price!$B$5:$BA$187,Main!BC$51,0)</f>
        <v>253.12</v>
      </c>
      <c r="BD141" s="84">
        <f ca="1">VLOOKUP($E141,ETL_Price!$B$5:$BA$187,Main!BD$51,0)</f>
        <v>66.88</v>
      </c>
      <c r="BE141" s="84">
        <f ca="1">VLOOKUP($E141,ETL_Price!$B$5:$BA$187,Main!BE$51,0)</f>
        <v>265.43</v>
      </c>
      <c r="BF141" s="84">
        <f ca="1">VLOOKUP($E141,ETL_Price!$B$5:$BA$187,Main!BF$51,0)</f>
        <v>124.86</v>
      </c>
      <c r="BG141" s="84">
        <f ca="1">VLOOKUP($E141,ETL_Price!$B$5:$BA$187,Main!BG$51,0)</f>
        <v>1410.37</v>
      </c>
      <c r="BH141" s="84">
        <f ca="1">VLOOKUP($E141,ETL_Price!$B$5:$BA$187,Main!BH$51,0)</f>
        <v>1741.12</v>
      </c>
      <c r="BI141" s="84">
        <f ca="1">VLOOKUP($E141,ETL_Price!$B$5:$BA$187,Main!BI$51,0)</f>
        <v>1631.14</v>
      </c>
      <c r="BJ141" s="84">
        <f ca="1">VLOOKUP($E141,ETL_Price!$B$5:$BA$187,Main!BJ$51,0)</f>
        <v>1043.7</v>
      </c>
      <c r="BK141" s="84">
        <f ca="1">VLOOKUP($E141,ETL_Price!$B$5:$BA$187,Main!BK$51,0)</f>
        <v>2433.46</v>
      </c>
      <c r="BL141" s="84">
        <f ca="1">VLOOKUP($E141,ETL_Price!$B$5:$BA$187,Main!BL$51,0)</f>
        <v>929.71</v>
      </c>
      <c r="BM141" s="84">
        <f ca="1">VLOOKUP($E141,ETL_Price!$B$5:$BA$187,Main!BM$51,0)</f>
        <v>721.53</v>
      </c>
      <c r="BN141" s="84">
        <f ca="1">VLOOKUP($E141,ETL_Price!$B$5:$BA$187,Main!BN$51,0)</f>
        <v>885.94</v>
      </c>
      <c r="BO141" s="84">
        <f ca="1">VLOOKUP($E141,ETL_Price!$B$5:$BA$187,Main!BO$51,0)</f>
        <v>954.48</v>
      </c>
      <c r="BP141" s="84">
        <f ca="1">VLOOKUP($E141,ETL_Price!$B$5:$BA$187,Main!BP$51,0)</f>
        <v>975.06</v>
      </c>
      <c r="BQ141" s="84">
        <f ca="1">VLOOKUP($E141,ETL_Price!$B$5:$BA$187,Main!BQ$51,0)</f>
        <v>1109.1199999999999</v>
      </c>
      <c r="BR141" s="84">
        <f ca="1">VLOOKUP($E141,ETL_Price!$B$5:$BA$187,Main!BR$51,0)</f>
        <v>1084.29</v>
      </c>
      <c r="BS141" s="84">
        <f ca="1">VLOOKUP($E141,ETL_Price!$B$5:$BA$187,Main!BS$51,0)</f>
        <v>930.11</v>
      </c>
      <c r="BT141" s="84">
        <f ca="1">VLOOKUP($E141,ETL_Price!$B$5:$BA$187,Main!BT$51,0)</f>
        <v>21.77</v>
      </c>
      <c r="BU141" s="84">
        <f ca="1">VLOOKUP($E141,ETL_Price!$B$5:$BA$187,Main!BU$51,0)</f>
        <v>25.42</v>
      </c>
      <c r="BV141" s="84">
        <f ca="1">VLOOKUP($E141,ETL_Price!$B$5:$BA$187,Main!BV$51,0)</f>
        <v>1336.3</v>
      </c>
      <c r="BW141" s="84">
        <f ca="1">VLOOKUP($E141,ETL_Price!$B$5:$BA$187,Main!BW$51,0)</f>
        <v>16.529</v>
      </c>
      <c r="BX141" s="84">
        <f ca="1">VLOOKUP($E141,ETL_Price!$B$5:$BA$187,Main!BX$51,0)</f>
        <v>63.42</v>
      </c>
      <c r="BY141" s="84">
        <f ca="1">VLOOKUP($E141,ETL_Price!$B$5:$BA$187,Main!BY$51,0)</f>
        <v>2.7789999999999999</v>
      </c>
      <c r="BZ141" s="84">
        <f ca="1">VLOOKUP($E141,ETL_Price!$B$5:$BA$187,Main!BZ$51,0)</f>
        <v>2.0369999999999999</v>
      </c>
      <c r="CA141" s="84">
        <f ca="1">VLOOKUP($E141,ETL_Price!$B$5:$BA$187,Main!CA$51,0)</f>
        <v>2.0809000000000002</v>
      </c>
      <c r="CB141" s="84">
        <f ca="1">VLOOKUP($E141,ETL_Price!$B$5:$BA$187,Main!CB$51,0)</f>
        <v>6.3037999999999998</v>
      </c>
      <c r="CC141" s="84">
        <f ca="1">VLOOKUP($E141,ETL_Price!$B$5:$BA$187,Main!CC$51,0)</f>
        <v>111.55</v>
      </c>
    </row>
    <row r="142" spans="3:81">
      <c r="C142" s="84">
        <f>MATCH(E142,Cayman!$B$5:$B$187,0)-1</f>
        <v>125</v>
      </c>
      <c r="E142" s="115">
        <f>IF(ISNUMBER(Equities!$C94),Equities!B94,"")</f>
        <v>43196</v>
      </c>
      <c r="F142" s="128">
        <f ca="1">IF(ISNUMBER(OFFSET(INDIRECT($F$50),Main!$C142,1)),OFFSET(INDIRECT($F$50),Main!$C142,1)/100,"")</f>
        <v>0.18121700000000002</v>
      </c>
      <c r="G142" s="128">
        <f ca="1">IF(ISNUMBER(VLOOKUP(E142,Cayman!$G$6:$H$136,2,0)),VLOOKUP(E142,Cayman!$G$6:$H$136,2,0)/100,"")</f>
        <v>0.16760000000000003</v>
      </c>
      <c r="H142" s="116" t="str">
        <f>IF(ISNUMBER(VLOOKUP($E142,ETL_Price!$B$5:$CU$187,H$50,0)),VLOOKUP($E142,ETL_Price!$B$5:$CU$187,H$50,0)/100,"")</f>
        <v/>
      </c>
      <c r="I142" s="116" t="str">
        <f>IF(ISNUMBER(VLOOKUP($E142,ETL_Price!$B$5:$CU$187,I$50,0)),VLOOKUP($E142,ETL_Price!$B$5:$CU$187,I$50,0)/100,"")</f>
        <v/>
      </c>
      <c r="K142" s="84">
        <f ca="1">IF(ISNUMBER(CORREL(ETL_Rtn!$C93:$C152,ETL_Rtn!E93:E152)),CORREL(ETL_Rtn!$C93:$C152,ETL_Rtn!E93:E152),"")</f>
        <v>0.95175354308010762</v>
      </c>
      <c r="L142" s="84">
        <f ca="1">IF(ISNUMBER(CORREL(ETL_Rtn!$C93:$C152,ETL_Rtn!F93:F152)),CORREL(ETL_Rtn!$C93:$C152,ETL_Rtn!F93:F152),"")</f>
        <v>0.57189379493339232</v>
      </c>
      <c r="M142" s="84">
        <f ca="1">IF(ISNUMBER(CORREL(ETL_Rtn!$C93:$C152,ETL_Rtn!G93:G152)),CORREL(ETL_Rtn!$C93:$C152,ETL_Rtn!G93:G152),"")</f>
        <v>0.37784597590074437</v>
      </c>
      <c r="N142" s="84">
        <f ca="1">IF(ISNUMBER(CORREL(ETL_Rtn!$C93:$C152,ETL_Rtn!H93:H152)),CORREL(ETL_Rtn!$C93:$C152,ETL_Rtn!H93:H152),"")</f>
        <v>0.38134181522168459</v>
      </c>
      <c r="O142" s="84">
        <f ca="1">IF(ISNUMBER(CORREL(ETL_Rtn!$C93:$C152,ETL_Rtn!I93:I152)),CORREL(ETL_Rtn!$C93:$C152,ETL_Rtn!I93:I152),"")</f>
        <v>0.6501121824775582</v>
      </c>
      <c r="P142" s="84">
        <f ca="1">IF(ISNUMBER(CORREL(ETL_Rtn!$C93:$C152,ETL_Rtn!J93:J152)),CORREL(ETL_Rtn!$C93:$C152,ETL_Rtn!J93:J152),"")</f>
        <v>0.17917723695069565</v>
      </c>
      <c r="Q142" s="84">
        <f ca="1">IF(ISNUMBER(CORREL(ETL_Rtn!$C93:$C152,ETL_Rtn!K93:K152)),CORREL(ETL_Rtn!$C93:$C152,ETL_Rtn!K93:K152),"")</f>
        <v>0.63904833812673389</v>
      </c>
      <c r="R142" s="84">
        <f ca="1">IF(ISNUMBER(CORREL(ETL_Rtn!$C93:$C152,ETL_Rtn!L93:L152)),CORREL(ETL_Rtn!$C93:$C152,ETL_Rtn!L93:L152),"")</f>
        <v>0.33690071289520745</v>
      </c>
      <c r="S142" s="84">
        <f ca="1">IF(ISNUMBER(CORREL(ETL_Rtn!$C93:$C152,ETL_Rtn!M93:M152)),CORREL(ETL_Rtn!$C93:$C152,ETL_Rtn!M93:M152),"")</f>
        <v>0.5980213219447672</v>
      </c>
      <c r="T142" s="84">
        <f ca="1">IF(ISNUMBER(CORREL(ETL_Rtn!$C93:$C152,ETL_Rtn!N93:N152)),CORREL(ETL_Rtn!$C93:$C152,ETL_Rtn!N93:N152),"")</f>
        <v>0.26522748984994199</v>
      </c>
      <c r="U142" s="84">
        <f ca="1">IF(ISNUMBER(CORREL(ETL_Rtn!$C93:$C152,ETL_Rtn!O93:O152)),CORREL(ETL_Rtn!$C93:$C152,ETL_Rtn!O93:O152),"")</f>
        <v>0.59312179682496258</v>
      </c>
      <c r="V142" s="84">
        <f ca="1">IF(ISNUMBER(CORREL(ETL_Rtn!$C93:$C152,ETL_Rtn!P93:P152)),CORREL(ETL_Rtn!$C93:$C152,ETL_Rtn!P93:P152),"")</f>
        <v>9.9729615653620943E-2</v>
      </c>
      <c r="W142" s="84">
        <f ca="1">IF(ISNUMBER(CORREL(ETL_Rtn!$C93:$C152,ETL_Rtn!Q93:Q152)),CORREL(ETL_Rtn!$C93:$C152,ETL_Rtn!Q93:Q152),"")</f>
        <v>0.89368628399195094</v>
      </c>
      <c r="X142" s="84">
        <f ca="1">IF(ISNUMBER(CORREL(ETL_Rtn!$C93:$C152,ETL_Rtn!R93:R152)),CORREL(ETL_Rtn!$C93:$C152,ETL_Rtn!R93:R152),"")</f>
        <v>0.9493291824920248</v>
      </c>
      <c r="Y142" s="84">
        <f ca="1">IF(ISNUMBER(CORREL(ETL_Rtn!$C93:$C152,ETL_Rtn!S93:S152)),CORREL(ETL_Rtn!$C93:$C152,ETL_Rtn!S93:S152),"")</f>
        <v>0.9371098701826801</v>
      </c>
      <c r="Z142" s="84">
        <f ca="1">IF(ISNUMBER(CORREL(ETL_Rtn!$C93:$C152,ETL_Rtn!T93:T152)),CORREL(ETL_Rtn!$C93:$C152,ETL_Rtn!T93:T152),"")</f>
        <v>0.42902387316778379</v>
      </c>
      <c r="AA142" s="84">
        <f ca="1">IF(ISNUMBER(CORREL(ETL_Rtn!$C93:$C152,ETL_Rtn!U93:U152)),CORREL(ETL_Rtn!$C93:$C152,ETL_Rtn!U93:U152),"")</f>
        <v>-0.10486304280598401</v>
      </c>
      <c r="AB142" s="84">
        <f ca="1">IF(ISNUMBER(CORREL(ETL_Rtn!$C93:$C152,ETL_Rtn!V93:V152)),CORREL(ETL_Rtn!$C93:$C152,ETL_Rtn!V93:V152),"")</f>
        <v>-0.41934847744150083</v>
      </c>
      <c r="AC142" s="84">
        <f ca="1">IF(ISNUMBER(CORREL(ETL_Rtn!$C93:$C152,ETL_Rtn!W93:W152)),CORREL(ETL_Rtn!$C93:$C152,ETL_Rtn!W93:W152),"")</f>
        <v>0.37977258621986681</v>
      </c>
      <c r="AD142" s="84">
        <f ca="1">IF(ISNUMBER(CORREL(ETL_Rtn!$C93:$C152,ETL_Rtn!X93:X152)),CORREL(ETL_Rtn!$C93:$C152,ETL_Rtn!X93:X152),"")</f>
        <v>0.13940733688399731</v>
      </c>
      <c r="AE142" s="84">
        <f ca="1">IF(ISNUMBER(CORREL(ETL_Rtn!$C93:$C152,ETL_Rtn!Y93:Y152)),CORREL(ETL_Rtn!$C93:$C152,ETL_Rtn!Y93:Y152),"")</f>
        <v>0.24739070256375342</v>
      </c>
      <c r="AF142" s="84">
        <f ca="1">IF(ISNUMBER(CORREL(ETL_Rtn!$C93:$C152,ETL_Rtn!Z93:Z152)),CORREL(ETL_Rtn!$C93:$C152,ETL_Rtn!Z93:Z152),"")</f>
        <v>-0.18235491580677371</v>
      </c>
      <c r="AG142" s="84">
        <f ca="1">IF(ISNUMBER(CORREL(ETL_Rtn!$C93:$C152,ETL_Rtn!AA93:AA152)),CORREL(ETL_Rtn!$C93:$C152,ETL_Rtn!AA93:AA152),"")</f>
        <v>6.5752036992771393E-2</v>
      </c>
      <c r="AH142" s="84">
        <f ca="1">IF(ISNUMBER(CORREL(ETL_Rtn!$C93:$C152,ETL_Rtn!AB93:AB152)),CORREL(ETL_Rtn!$C93:$C152,ETL_Rtn!AB93:AB152),"")</f>
        <v>0.20695828527606119</v>
      </c>
      <c r="AI142" s="84">
        <f ca="1">IF(ISNUMBER(CORREL(ETL_Rtn!$C93:$C152,ETL_Rtn!AC93:AC152)),CORREL(ETL_Rtn!$C93:$C152,ETL_Rtn!AC93:AC152),"")</f>
        <v>0.18217782325283666</v>
      </c>
      <c r="AJ142" s="84">
        <f ca="1">IF(ISNUMBER(CORREL(ETL_Rtn!$C93:$C152,ETL_Rtn!AD93:AD152)),CORREL(ETL_Rtn!$C93:$C152,ETL_Rtn!AD93:AD152),"")</f>
        <v>-0.43774647384265963</v>
      </c>
      <c r="AK142" s="84">
        <f ca="1">IF(ISNUMBER(CORREL(ETL_Rtn!$C93:$C152,ETL_Rtn!AE93:AE152)),CORREL(ETL_Rtn!$C93:$C152,ETL_Rtn!AE93:AE152),"")</f>
        <v>-0.4807310998178031</v>
      </c>
      <c r="AL142" s="84">
        <f ca="1">IF(ISNUMBER(CORREL(ETL_Rtn!$C93:$C152,ETL_Rtn!AF93:AF152)),CORREL(ETL_Rtn!$C93:$C152,ETL_Rtn!AF93:AF152),"")</f>
        <v>-8.0367320966727683E-3</v>
      </c>
      <c r="AM142" s="84">
        <f ca="1">IF(ISNUMBER(CORREL(ETL_Rtn!$C93:$C152,ETL_Rtn!AG93:AG152)),CORREL(ETL_Rtn!$C93:$C152,ETL_Rtn!AG93:AG152),"")</f>
        <v>0.14587933678084433</v>
      </c>
      <c r="AN142" s="84">
        <f ca="1">IF(ISNUMBER(CORREL(ETL_Rtn!$C93:$C152,ETL_Rtn!AH93:AH152)),CORREL(ETL_Rtn!$C93:$C152,ETL_Rtn!AH93:AH152),"")</f>
        <v>0.15323834503331682</v>
      </c>
      <c r="AO142" s="84">
        <f ca="1">IF(ISNUMBER(CORREL(ETL_Rtn!$C93:$C152,ETL_Rtn!AI93:AI152)),CORREL(ETL_Rtn!$C93:$C152,ETL_Rtn!AI93:AI152),"")</f>
        <v>0.14596355877875863</v>
      </c>
      <c r="AP142" s="84">
        <f ca="1">IF(ISNUMBER(CORREL(ETL_Rtn!$C93:$C152,ETL_Rtn!AJ93:AJ152)),CORREL(ETL_Rtn!$C93:$C152,ETL_Rtn!AJ93:AJ152),"")</f>
        <v>0.20990512942986894</v>
      </c>
      <c r="AQ142" s="84">
        <f ca="1">IF(ISNUMBER(CORREL(ETL_Rtn!$C93:$C152,ETL_Rtn!AK93:AK152)),CORREL(ETL_Rtn!$C93:$C152,ETL_Rtn!AK93:AK152),"")</f>
        <v>0.23855947486511456</v>
      </c>
      <c r="AR142" s="84">
        <f ca="1">IF(ISNUMBER(CORREL(ETL_Rtn!$C93:$C152,ETL_Rtn!AL93:AL152)),CORREL(ETL_Rtn!$C93:$C152,ETL_Rtn!AL93:AL152),"")</f>
        <v>-0.20531166632913</v>
      </c>
      <c r="AS142" s="84">
        <f ca="1">IF(ISNUMBER(CORREL(ETL_Rtn!$C93:$C152,ETL_Rtn!AM93:AM152)),CORREL(ETL_Rtn!$C93:$C152,ETL_Rtn!AM93:AM152),"")</f>
        <v>0.23408144941554793</v>
      </c>
      <c r="AU142" s="84">
        <f ca="1">VLOOKUP($E142,ETL_Price!$B$5:$BA$187,Main!AU$51,0)</f>
        <v>89.75</v>
      </c>
      <c r="AV142" s="84">
        <f ca="1">VLOOKUP($E142,ETL_Price!$B$5:$BA$187,Main!AV$51,0)</f>
        <v>222.57490000000001</v>
      </c>
      <c r="AW142" s="84">
        <f ca="1">VLOOKUP($E142,ETL_Price!$B$5:$BA$187,Main!AW$51,0)</f>
        <v>221.3837</v>
      </c>
      <c r="AX142" s="84">
        <f ca="1">VLOOKUP($E142,ETL_Price!$B$5:$BA$187,Main!AX$51,0)</f>
        <v>212.9967</v>
      </c>
      <c r="AY142" s="84">
        <f ca="1">VLOOKUP($E142,ETL_Price!$B$5:$BA$187,Main!AY$51,0)</f>
        <v>123.1384</v>
      </c>
      <c r="AZ142" s="84">
        <f ca="1">VLOOKUP($E142,ETL_Price!$B$5:$BA$187,Main!AZ$51,0)</f>
        <v>225.79499999999999</v>
      </c>
      <c r="BA142" s="84">
        <f ca="1">VLOOKUP($E142,ETL_Price!$B$5:$BA$187,Main!BA$51,0)</f>
        <v>242.74</v>
      </c>
      <c r="BB142" s="84">
        <f ca="1">VLOOKUP($E142,ETL_Price!$B$5:$BA$187,Main!BB$51,0)</f>
        <v>202.48</v>
      </c>
      <c r="BC142" s="84">
        <f ca="1">VLOOKUP($E142,ETL_Price!$B$5:$BA$187,Main!BC$51,0)</f>
        <v>252.78</v>
      </c>
      <c r="BD142" s="84">
        <f ca="1">VLOOKUP($E142,ETL_Price!$B$5:$BA$187,Main!BD$51,0)</f>
        <v>67.040000000000006</v>
      </c>
      <c r="BE142" s="84">
        <f ca="1">VLOOKUP($E142,ETL_Price!$B$5:$BA$187,Main!BE$51,0)</f>
        <v>264.60000000000002</v>
      </c>
      <c r="BF142" s="84">
        <f ca="1">VLOOKUP($E142,ETL_Price!$B$5:$BA$187,Main!BF$51,0)</f>
        <v>124.34</v>
      </c>
      <c r="BG142" s="84">
        <f ca="1">VLOOKUP($E142,ETL_Price!$B$5:$BA$187,Main!BG$51,0)</f>
        <v>1395.39</v>
      </c>
      <c r="BH142" s="84">
        <f ca="1">VLOOKUP($E142,ETL_Price!$B$5:$BA$187,Main!BH$51,0)</f>
        <v>1722</v>
      </c>
      <c r="BI142" s="84">
        <f ca="1">VLOOKUP($E142,ETL_Price!$B$5:$BA$187,Main!BI$51,0)</f>
        <v>1609.89</v>
      </c>
      <c r="BJ142" s="84">
        <f ca="1">VLOOKUP($E142,ETL_Price!$B$5:$BA$187,Main!BJ$51,0)</f>
        <v>1039.53</v>
      </c>
      <c r="BK142" s="84">
        <f ca="1">VLOOKUP($E142,ETL_Price!$B$5:$BA$187,Main!BK$51,0)</f>
        <v>2435.86</v>
      </c>
      <c r="BL142" s="84">
        <f ca="1">VLOOKUP($E142,ETL_Price!$B$5:$BA$187,Main!BL$51,0)</f>
        <v>928.9</v>
      </c>
      <c r="BM142" s="84">
        <f ca="1">VLOOKUP($E142,ETL_Price!$B$5:$BA$187,Main!BM$51,0)</f>
        <v>720.79</v>
      </c>
      <c r="BN142" s="84">
        <f ca="1">VLOOKUP($E142,ETL_Price!$B$5:$BA$187,Main!BN$51,0)</f>
        <v>885.92</v>
      </c>
      <c r="BO142" s="84">
        <f ca="1">VLOOKUP($E142,ETL_Price!$B$5:$BA$187,Main!BO$51,0)</f>
        <v>957.46</v>
      </c>
      <c r="BP142" s="84">
        <f ca="1">VLOOKUP($E142,ETL_Price!$B$5:$BA$187,Main!BP$51,0)</f>
        <v>976.2</v>
      </c>
      <c r="BQ142" s="84">
        <f ca="1">VLOOKUP($E142,ETL_Price!$B$5:$BA$187,Main!BQ$51,0)</f>
        <v>1110.1099999999999</v>
      </c>
      <c r="BR142" s="84">
        <f ca="1">VLOOKUP($E142,ETL_Price!$B$5:$BA$187,Main!BR$51,0)</f>
        <v>1084.71</v>
      </c>
      <c r="BS142" s="84">
        <f ca="1">VLOOKUP($E142,ETL_Price!$B$5:$BA$187,Main!BS$51,0)</f>
        <v>929.02</v>
      </c>
      <c r="BT142" s="84">
        <f ca="1">VLOOKUP($E142,ETL_Price!$B$5:$BA$187,Main!BT$51,0)</f>
        <v>21.49</v>
      </c>
      <c r="BU142" s="84">
        <f ca="1">VLOOKUP($E142,ETL_Price!$B$5:$BA$187,Main!BU$51,0)</f>
        <v>26.15</v>
      </c>
      <c r="BV142" s="84">
        <f ca="1">VLOOKUP($E142,ETL_Price!$B$5:$BA$187,Main!BV$51,0)</f>
        <v>1331.9</v>
      </c>
      <c r="BW142" s="84">
        <f ca="1">VLOOKUP($E142,ETL_Price!$B$5:$BA$187,Main!BW$51,0)</f>
        <v>16.361999999999998</v>
      </c>
      <c r="BX142" s="84">
        <f ca="1">VLOOKUP($E142,ETL_Price!$B$5:$BA$187,Main!BX$51,0)</f>
        <v>62.06</v>
      </c>
      <c r="BY142" s="84">
        <f ca="1">VLOOKUP($E142,ETL_Price!$B$5:$BA$187,Main!BY$51,0)</f>
        <v>2.7734999999999999</v>
      </c>
      <c r="BZ142" s="84">
        <f ca="1">VLOOKUP($E142,ETL_Price!$B$5:$BA$187,Main!BZ$51,0)</f>
        <v>2.0383</v>
      </c>
      <c r="CA142" s="84">
        <f ca="1">VLOOKUP($E142,ETL_Price!$B$5:$BA$187,Main!CA$51,0)</f>
        <v>2.0779999999999998</v>
      </c>
      <c r="CB142" s="84">
        <f ca="1">VLOOKUP($E142,ETL_Price!$B$5:$BA$187,Main!CB$51,0)</f>
        <v>6.3121999999999998</v>
      </c>
      <c r="CC142" s="84">
        <f ca="1">VLOOKUP($E142,ETL_Price!$B$5:$BA$187,Main!CC$51,0)</f>
        <v>111.4</v>
      </c>
    </row>
    <row r="143" spans="3:81">
      <c r="C143" s="84">
        <f>MATCH(E143,Cayman!$B$5:$B$187,0)-1</f>
        <v>126</v>
      </c>
      <c r="E143" s="115">
        <f>IF(ISNUMBER(Equities!$C95),Equities!B95,"")</f>
        <v>43195</v>
      </c>
      <c r="F143" s="128">
        <f ca="1">IF(ISNUMBER(OFFSET(INDIRECT($F$50),Main!$C143,1)),OFFSET(INDIRECT($F$50),Main!$C143,1)/100,"")</f>
        <v>0.181143</v>
      </c>
      <c r="G143" s="128">
        <f ca="1">IF(ISNUMBER(VLOOKUP(E143,Cayman!$G$6:$H$136,2,0)),VLOOKUP(E143,Cayman!$G$6:$H$136,2,0)/100,"")</f>
        <v>0.16760000000000003</v>
      </c>
      <c r="H143" s="116" t="str">
        <f>IF(ISNUMBER(VLOOKUP($E143,ETL_Price!$B$5:$CU$187,H$50,0)),VLOOKUP($E143,ETL_Price!$B$5:$CU$187,H$50,0)/100,"")</f>
        <v/>
      </c>
      <c r="I143" s="116" t="str">
        <f>IF(ISNUMBER(VLOOKUP($E143,ETL_Price!$B$5:$CU$187,I$50,0)),VLOOKUP($E143,ETL_Price!$B$5:$CU$187,I$50,0)/100,"")</f>
        <v/>
      </c>
      <c r="K143" s="84">
        <f ca="1">IF(ISNUMBER(CORREL(ETL_Rtn!$C94:$C153,ETL_Rtn!E94:E153)),CORREL(ETL_Rtn!$C94:$C153,ETL_Rtn!E94:E153),"")</f>
        <v>0.95209596844321021</v>
      </c>
      <c r="L143" s="84">
        <f ca="1">IF(ISNUMBER(CORREL(ETL_Rtn!$C94:$C153,ETL_Rtn!F94:F153)),CORREL(ETL_Rtn!$C94:$C153,ETL_Rtn!F94:F153),"")</f>
        <v>0.59608673007513602</v>
      </c>
      <c r="M143" s="84">
        <f ca="1">IF(ISNUMBER(CORREL(ETL_Rtn!$C94:$C153,ETL_Rtn!G94:G153)),CORREL(ETL_Rtn!$C94:$C153,ETL_Rtn!G94:G153),"")</f>
        <v>0.39774010083383043</v>
      </c>
      <c r="N143" s="84">
        <f ca="1">IF(ISNUMBER(CORREL(ETL_Rtn!$C94:$C153,ETL_Rtn!H94:H153)),CORREL(ETL_Rtn!$C94:$C153,ETL_Rtn!H94:H153),"")</f>
        <v>0.38920668612124609</v>
      </c>
      <c r="O143" s="84">
        <f ca="1">IF(ISNUMBER(CORREL(ETL_Rtn!$C94:$C153,ETL_Rtn!I94:I153)),CORREL(ETL_Rtn!$C94:$C153,ETL_Rtn!I94:I153),"")</f>
        <v>0.67108046851734293</v>
      </c>
      <c r="P143" s="84">
        <f ca="1">IF(ISNUMBER(CORREL(ETL_Rtn!$C94:$C153,ETL_Rtn!J94:J153)),CORREL(ETL_Rtn!$C94:$C153,ETL_Rtn!J94:J153),"")</f>
        <v>0.18053256639883392</v>
      </c>
      <c r="Q143" s="84">
        <f ca="1">IF(ISNUMBER(CORREL(ETL_Rtn!$C94:$C153,ETL_Rtn!K94:K153)),CORREL(ETL_Rtn!$C94:$C153,ETL_Rtn!K94:K153),"")</f>
        <v>0.66182479646957082</v>
      </c>
      <c r="R143" s="84">
        <f ca="1">IF(ISNUMBER(CORREL(ETL_Rtn!$C94:$C153,ETL_Rtn!L94:L153)),CORREL(ETL_Rtn!$C94:$C153,ETL_Rtn!L94:L153),"")</f>
        <v>0.34160587914495577</v>
      </c>
      <c r="S143" s="84">
        <f ca="1">IF(ISNUMBER(CORREL(ETL_Rtn!$C94:$C153,ETL_Rtn!M94:M153)),CORREL(ETL_Rtn!$C94:$C153,ETL_Rtn!M94:M153),"")</f>
        <v>0.62505265012249644</v>
      </c>
      <c r="T143" s="84">
        <f ca="1">IF(ISNUMBER(CORREL(ETL_Rtn!$C94:$C153,ETL_Rtn!N94:N153)),CORREL(ETL_Rtn!$C94:$C153,ETL_Rtn!N94:N153),"")</f>
        <v>0.26701169803743569</v>
      </c>
      <c r="U143" s="84">
        <f ca="1">IF(ISNUMBER(CORREL(ETL_Rtn!$C94:$C153,ETL_Rtn!O94:O153)),CORREL(ETL_Rtn!$C94:$C153,ETL_Rtn!O94:O153),"")</f>
        <v>0.6091281607636102</v>
      </c>
      <c r="V143" s="84">
        <f ca="1">IF(ISNUMBER(CORREL(ETL_Rtn!$C94:$C153,ETL_Rtn!P94:P153)),CORREL(ETL_Rtn!$C94:$C153,ETL_Rtn!P94:P153),"")</f>
        <v>0.10119796791361739</v>
      </c>
      <c r="W143" s="84">
        <f ca="1">IF(ISNUMBER(CORREL(ETL_Rtn!$C94:$C153,ETL_Rtn!Q94:Q153)),CORREL(ETL_Rtn!$C94:$C153,ETL_Rtn!Q94:Q153),"")</f>
        <v>0.89648644072316519</v>
      </c>
      <c r="X143" s="84">
        <f ca="1">IF(ISNUMBER(CORREL(ETL_Rtn!$C94:$C153,ETL_Rtn!R94:R153)),CORREL(ETL_Rtn!$C94:$C153,ETL_Rtn!R94:R153),"")</f>
        <v>0.94945068389134546</v>
      </c>
      <c r="Y143" s="84">
        <f ca="1">IF(ISNUMBER(CORREL(ETL_Rtn!$C94:$C153,ETL_Rtn!S94:S153)),CORREL(ETL_Rtn!$C94:$C153,ETL_Rtn!S94:S153),"")</f>
        <v>0.93747489387171501</v>
      </c>
      <c r="Z143" s="84">
        <f ca="1">IF(ISNUMBER(CORREL(ETL_Rtn!$C94:$C153,ETL_Rtn!T94:T153)),CORREL(ETL_Rtn!$C94:$C153,ETL_Rtn!T94:T153),"")</f>
        <v>0.43090629032858191</v>
      </c>
      <c r="AA143" s="84">
        <f ca="1">IF(ISNUMBER(CORREL(ETL_Rtn!$C94:$C153,ETL_Rtn!U94:U153)),CORREL(ETL_Rtn!$C94:$C153,ETL_Rtn!U94:U153),"")</f>
        <v>-0.10451552552324984</v>
      </c>
      <c r="AB143" s="84">
        <f ca="1">IF(ISNUMBER(CORREL(ETL_Rtn!$C94:$C153,ETL_Rtn!V94:V153)),CORREL(ETL_Rtn!$C94:$C153,ETL_Rtn!V94:V153),"")</f>
        <v>-0.43657141816503653</v>
      </c>
      <c r="AC143" s="84">
        <f ca="1">IF(ISNUMBER(CORREL(ETL_Rtn!$C94:$C153,ETL_Rtn!W94:W153)),CORREL(ETL_Rtn!$C94:$C153,ETL_Rtn!W94:W153),"")</f>
        <v>0.3903591522170522</v>
      </c>
      <c r="AD143" s="84">
        <f ca="1">IF(ISNUMBER(CORREL(ETL_Rtn!$C94:$C153,ETL_Rtn!X94:X153)),CORREL(ETL_Rtn!$C94:$C153,ETL_Rtn!X94:X153),"")</f>
        <v>0.14210521299714585</v>
      </c>
      <c r="AE143" s="84">
        <f ca="1">IF(ISNUMBER(CORREL(ETL_Rtn!$C94:$C153,ETL_Rtn!Y94:Y153)),CORREL(ETL_Rtn!$C94:$C153,ETL_Rtn!Y94:Y153),"")</f>
        <v>0.24827391113649275</v>
      </c>
      <c r="AF143" s="84">
        <f ca="1">IF(ISNUMBER(CORREL(ETL_Rtn!$C94:$C153,ETL_Rtn!Z94:Z153)),CORREL(ETL_Rtn!$C94:$C153,ETL_Rtn!Z94:Z153),"")</f>
        <v>-0.18274171072323087</v>
      </c>
      <c r="AG143" s="84">
        <f ca="1">IF(ISNUMBER(CORREL(ETL_Rtn!$C94:$C153,ETL_Rtn!AA94:AA153)),CORREL(ETL_Rtn!$C94:$C153,ETL_Rtn!AA94:AA153),"")</f>
        <v>6.4538016375920285E-2</v>
      </c>
      <c r="AH143" s="84">
        <f ca="1">IF(ISNUMBER(CORREL(ETL_Rtn!$C94:$C153,ETL_Rtn!AB94:AB153)),CORREL(ETL_Rtn!$C94:$C153,ETL_Rtn!AB94:AB153),"")</f>
        <v>0.21785768308415954</v>
      </c>
      <c r="AI143" s="84">
        <f ca="1">IF(ISNUMBER(CORREL(ETL_Rtn!$C94:$C153,ETL_Rtn!AC94:AC153)),CORREL(ETL_Rtn!$C94:$C153,ETL_Rtn!AC94:AC153),"")</f>
        <v>0.18787329883949713</v>
      </c>
      <c r="AJ143" s="84">
        <f ca="1">IF(ISNUMBER(CORREL(ETL_Rtn!$C94:$C153,ETL_Rtn!AD94:AD153)),CORREL(ETL_Rtn!$C94:$C153,ETL_Rtn!AD94:AD153),"")</f>
        <v>-0.45027242746323315</v>
      </c>
      <c r="AK143" s="84">
        <f ca="1">IF(ISNUMBER(CORREL(ETL_Rtn!$C94:$C153,ETL_Rtn!AE94:AE153)),CORREL(ETL_Rtn!$C94:$C153,ETL_Rtn!AE94:AE153),"")</f>
        <v>-0.48313144168964905</v>
      </c>
      <c r="AL143" s="84">
        <f ca="1">IF(ISNUMBER(CORREL(ETL_Rtn!$C94:$C153,ETL_Rtn!AF94:AF153)),CORREL(ETL_Rtn!$C94:$C153,ETL_Rtn!AF94:AF153),"")</f>
        <v>-9.5775508948302765E-3</v>
      </c>
      <c r="AM143" s="84">
        <f ca="1">IF(ISNUMBER(CORREL(ETL_Rtn!$C94:$C153,ETL_Rtn!AG94:AG153)),CORREL(ETL_Rtn!$C94:$C153,ETL_Rtn!AG94:AG153),"")</f>
        <v>0.14588838183265848</v>
      </c>
      <c r="AN143" s="84">
        <f ca="1">IF(ISNUMBER(CORREL(ETL_Rtn!$C94:$C153,ETL_Rtn!AH94:AH153)),CORREL(ETL_Rtn!$C94:$C153,ETL_Rtn!AH94:AH153),"")</f>
        <v>0.16277302477366207</v>
      </c>
      <c r="AO143" s="84">
        <f ca="1">IF(ISNUMBER(CORREL(ETL_Rtn!$C94:$C153,ETL_Rtn!AI94:AI153)),CORREL(ETL_Rtn!$C94:$C153,ETL_Rtn!AI94:AI153),"")</f>
        <v>0.15488073281307538</v>
      </c>
      <c r="AP143" s="84">
        <f ca="1">IF(ISNUMBER(CORREL(ETL_Rtn!$C94:$C153,ETL_Rtn!AJ94:AJ153)),CORREL(ETL_Rtn!$C94:$C153,ETL_Rtn!AJ94:AJ153),"")</f>
        <v>0.21443108421920151</v>
      </c>
      <c r="AQ143" s="84">
        <f ca="1">IF(ISNUMBER(CORREL(ETL_Rtn!$C94:$C153,ETL_Rtn!AK94:AK153)),CORREL(ETL_Rtn!$C94:$C153,ETL_Rtn!AK94:AK153),"")</f>
        <v>0.2414474076261231</v>
      </c>
      <c r="AR143" s="84">
        <f ca="1">IF(ISNUMBER(CORREL(ETL_Rtn!$C94:$C153,ETL_Rtn!AL94:AL153)),CORREL(ETL_Rtn!$C94:$C153,ETL_Rtn!AL94:AL153),"")</f>
        <v>-0.21031947585308533</v>
      </c>
      <c r="AS143" s="84">
        <f ca="1">IF(ISNUMBER(CORREL(ETL_Rtn!$C94:$C153,ETL_Rtn!AM94:AM153)),CORREL(ETL_Rtn!$C94:$C153,ETL_Rtn!AM94:AM153),"")</f>
        <v>0.24067226953709045</v>
      </c>
      <c r="AU143" s="84">
        <f ca="1">VLOOKUP($E143,ETL_Price!$B$5:$BA$187,Main!AU$51,0)</f>
        <v>89.39</v>
      </c>
      <c r="AV143" s="84">
        <f ca="1">VLOOKUP($E143,ETL_Price!$B$5:$BA$187,Main!AV$51,0)</f>
        <v>227.60300000000001</v>
      </c>
      <c r="AW143" s="84">
        <f ca="1">VLOOKUP($E143,ETL_Price!$B$5:$BA$187,Main!AW$51,0)</f>
        <v>225.07650000000001</v>
      </c>
      <c r="AX143" s="84">
        <f ca="1">VLOOKUP($E143,ETL_Price!$B$5:$BA$187,Main!AX$51,0)</f>
        <v>215.2364</v>
      </c>
      <c r="AY143" s="84">
        <f ca="1">VLOOKUP($E143,ETL_Price!$B$5:$BA$187,Main!AY$51,0)</f>
        <v>124.7972</v>
      </c>
      <c r="AZ143" s="84">
        <f ca="1">VLOOKUP($E143,ETL_Price!$B$5:$BA$187,Main!AZ$51,0)</f>
        <v>226.45869999999999</v>
      </c>
      <c r="BA143" s="84">
        <f ca="1">VLOOKUP($E143,ETL_Price!$B$5:$BA$187,Main!BA$51,0)</f>
        <v>246.12</v>
      </c>
      <c r="BB143" s="84">
        <f ca="1">VLOOKUP($E143,ETL_Price!$B$5:$BA$187,Main!BB$51,0)</f>
        <v>203.35</v>
      </c>
      <c r="BC143" s="84">
        <f ca="1">VLOOKUP($E143,ETL_Price!$B$5:$BA$187,Main!BC$51,0)</f>
        <v>256.52999999999997</v>
      </c>
      <c r="BD143" s="84">
        <f ca="1">VLOOKUP($E143,ETL_Price!$B$5:$BA$187,Main!BD$51,0)</f>
        <v>67.25</v>
      </c>
      <c r="BE143" s="84">
        <f ca="1">VLOOKUP($E143,ETL_Price!$B$5:$BA$187,Main!BE$51,0)</f>
        <v>267.94</v>
      </c>
      <c r="BF143" s="84">
        <f ca="1">VLOOKUP($E143,ETL_Price!$B$5:$BA$187,Main!BF$51,0)</f>
        <v>124.62</v>
      </c>
      <c r="BG143" s="84">
        <f ca="1">VLOOKUP($E143,ETL_Price!$B$5:$BA$187,Main!BG$51,0)</f>
        <v>1383.72</v>
      </c>
      <c r="BH143" s="84">
        <f ca="1">VLOOKUP($E143,ETL_Price!$B$5:$BA$187,Main!BH$51,0)</f>
        <v>1713.59</v>
      </c>
      <c r="BI143" s="84">
        <f ca="1">VLOOKUP($E143,ETL_Price!$B$5:$BA$187,Main!BI$51,0)</f>
        <v>1603.57</v>
      </c>
      <c r="BJ143" s="84">
        <f ca="1">VLOOKUP($E143,ETL_Price!$B$5:$BA$187,Main!BJ$51,0)</f>
        <v>1040.0999999999999</v>
      </c>
      <c r="BK143" s="84">
        <f ca="1">VLOOKUP($E143,ETL_Price!$B$5:$BA$187,Main!BK$51,0)</f>
        <v>2436.4699999999998</v>
      </c>
      <c r="BL143" s="84">
        <f ca="1">VLOOKUP($E143,ETL_Price!$B$5:$BA$187,Main!BL$51,0)</f>
        <v>927.1</v>
      </c>
      <c r="BM143" s="84">
        <f ca="1">VLOOKUP($E143,ETL_Price!$B$5:$BA$187,Main!BM$51,0)</f>
        <v>722.21</v>
      </c>
      <c r="BN143" s="84">
        <f ca="1">VLOOKUP($E143,ETL_Price!$B$5:$BA$187,Main!BN$51,0)</f>
        <v>886.69</v>
      </c>
      <c r="BO143" s="84">
        <f ca="1">VLOOKUP($E143,ETL_Price!$B$5:$BA$187,Main!BO$51,0)</f>
        <v>957.52</v>
      </c>
      <c r="BP143" s="84">
        <f ca="1">VLOOKUP($E143,ETL_Price!$B$5:$BA$187,Main!BP$51,0)</f>
        <v>976.17</v>
      </c>
      <c r="BQ143" s="84">
        <f ca="1">VLOOKUP($E143,ETL_Price!$B$5:$BA$187,Main!BQ$51,0)</f>
        <v>1109.3699999999999</v>
      </c>
      <c r="BR143" s="84">
        <f ca="1">VLOOKUP($E143,ETL_Price!$B$5:$BA$187,Main!BR$51,0)</f>
        <v>1086.6300000000001</v>
      </c>
      <c r="BS143" s="84">
        <f ca="1">VLOOKUP($E143,ETL_Price!$B$5:$BA$187,Main!BS$51,0)</f>
        <v>930.01</v>
      </c>
      <c r="BT143" s="84">
        <f ca="1">VLOOKUP($E143,ETL_Price!$B$5:$BA$187,Main!BT$51,0)</f>
        <v>18.940000000000001</v>
      </c>
      <c r="BU143" s="84">
        <f ca="1">VLOOKUP($E143,ETL_Price!$B$5:$BA$187,Main!BU$51,0)</f>
        <v>25.17</v>
      </c>
      <c r="BV143" s="84">
        <f ca="1">VLOOKUP($E143,ETL_Price!$B$5:$BA$187,Main!BV$51,0)</f>
        <v>1324.3</v>
      </c>
      <c r="BW143" s="84">
        <f ca="1">VLOOKUP($E143,ETL_Price!$B$5:$BA$187,Main!BW$51,0)</f>
        <v>16.355</v>
      </c>
      <c r="BX143" s="84">
        <f ca="1">VLOOKUP($E143,ETL_Price!$B$5:$BA$187,Main!BX$51,0)</f>
        <v>63.54</v>
      </c>
      <c r="BY143" s="84">
        <f ca="1">VLOOKUP($E143,ETL_Price!$B$5:$BA$187,Main!BY$51,0)</f>
        <v>2.8319999999999999</v>
      </c>
      <c r="BZ143" s="84">
        <f ca="1">VLOOKUP($E143,ETL_Price!$B$5:$BA$187,Main!BZ$51,0)</f>
        <v>2.0547</v>
      </c>
      <c r="CA143" s="84">
        <f ca="1">VLOOKUP($E143,ETL_Price!$B$5:$BA$187,Main!CA$51,0)</f>
        <v>2.0876000000000001</v>
      </c>
      <c r="CB143" s="84">
        <f ca="1">VLOOKUP($E143,ETL_Price!$B$5:$BA$187,Main!CB$51,0)</f>
        <v>6.2920999999999996</v>
      </c>
      <c r="CC143" s="84">
        <f ca="1">VLOOKUP($E143,ETL_Price!$B$5:$BA$187,Main!CC$51,0)</f>
        <v>111.69</v>
      </c>
    </row>
    <row r="144" spans="3:81">
      <c r="C144" s="84">
        <f>MATCH(E144,Cayman!$B$5:$B$187,0)-1</f>
        <v>127</v>
      </c>
      <c r="E144" s="115">
        <f>IF(ISNUMBER(Equities!$C96),Equities!B96,"")</f>
        <v>43194</v>
      </c>
      <c r="F144" s="128">
        <f ca="1">IF(ISNUMBER(OFFSET(INDIRECT($F$50),Main!$C144,1)),OFFSET(INDIRECT($F$50),Main!$C144,1)/100,"")</f>
        <v>0.181143</v>
      </c>
      <c r="G144" s="128">
        <f ca="1">IF(ISNUMBER(VLOOKUP(E144,Cayman!$G$6:$H$136,2,0)),VLOOKUP(E144,Cayman!$G$6:$H$136,2,0)/100,"")</f>
        <v>0.16760000000000003</v>
      </c>
      <c r="H144" s="116" t="str">
        <f>IF(ISNUMBER(VLOOKUP($E144,ETL_Price!$B$5:$CU$187,H$50,0)),VLOOKUP($E144,ETL_Price!$B$5:$CU$187,H$50,0)/100,"")</f>
        <v/>
      </c>
      <c r="I144" s="116" t="str">
        <f>IF(ISNUMBER(VLOOKUP($E144,ETL_Price!$B$5:$CU$187,I$50,0)),VLOOKUP($E144,ETL_Price!$B$5:$CU$187,I$50,0)/100,"")</f>
        <v/>
      </c>
      <c r="K144" s="84">
        <f ca="1">IF(ISNUMBER(CORREL(ETL_Rtn!$C95:$C154,ETL_Rtn!E95:E154)),CORREL(ETL_Rtn!$C95:$C154,ETL_Rtn!E95:E154),"")</f>
        <v>0.95216814915282644</v>
      </c>
      <c r="L144" s="84">
        <f ca="1">IF(ISNUMBER(CORREL(ETL_Rtn!$C95:$C154,ETL_Rtn!F95:F154)),CORREL(ETL_Rtn!$C95:$C154,ETL_Rtn!F95:F154),"")</f>
        <v>0.59702621656807575</v>
      </c>
      <c r="M144" s="84">
        <f ca="1">IF(ISNUMBER(CORREL(ETL_Rtn!$C95:$C154,ETL_Rtn!G95:G154)),CORREL(ETL_Rtn!$C95:$C154,ETL_Rtn!G95:G154),"")</f>
        <v>0.39932696713381571</v>
      </c>
      <c r="N144" s="84">
        <f ca="1">IF(ISNUMBER(CORREL(ETL_Rtn!$C95:$C154,ETL_Rtn!H95:H154)),CORREL(ETL_Rtn!$C95:$C154,ETL_Rtn!H95:H154),"")</f>
        <v>0.41191406356394816</v>
      </c>
      <c r="O144" s="84">
        <f ca="1">IF(ISNUMBER(CORREL(ETL_Rtn!$C95:$C154,ETL_Rtn!I95:I154)),CORREL(ETL_Rtn!$C95:$C154,ETL_Rtn!I95:I154),"")</f>
        <v>0.68255696498162721</v>
      </c>
      <c r="P144" s="84">
        <f ca="1">IF(ISNUMBER(CORREL(ETL_Rtn!$C95:$C154,ETL_Rtn!J95:J154)),CORREL(ETL_Rtn!$C95:$C154,ETL_Rtn!J95:J154),"")</f>
        <v>0.18301973036756278</v>
      </c>
      <c r="Q144" s="84">
        <f ca="1">IF(ISNUMBER(CORREL(ETL_Rtn!$C95:$C154,ETL_Rtn!K95:K154)),CORREL(ETL_Rtn!$C95:$C154,ETL_Rtn!K95:K154),"")</f>
        <v>0.67828578774956816</v>
      </c>
      <c r="R144" s="84">
        <f ca="1">IF(ISNUMBER(CORREL(ETL_Rtn!$C95:$C154,ETL_Rtn!L95:L154)),CORREL(ETL_Rtn!$C95:$C154,ETL_Rtn!L95:L154),"")</f>
        <v>0.34195893204856631</v>
      </c>
      <c r="S144" s="84">
        <f ca="1">IF(ISNUMBER(CORREL(ETL_Rtn!$C95:$C154,ETL_Rtn!M95:M154)),CORREL(ETL_Rtn!$C95:$C154,ETL_Rtn!M95:M154),"")</f>
        <v>0.64060450066057606</v>
      </c>
      <c r="T144" s="84">
        <f ca="1">IF(ISNUMBER(CORREL(ETL_Rtn!$C95:$C154,ETL_Rtn!N95:N154)),CORREL(ETL_Rtn!$C95:$C154,ETL_Rtn!N95:N154),"")</f>
        <v>0.27538759443012961</v>
      </c>
      <c r="U144" s="84">
        <f ca="1">IF(ISNUMBER(CORREL(ETL_Rtn!$C95:$C154,ETL_Rtn!O95:O154)),CORREL(ETL_Rtn!$C95:$C154,ETL_Rtn!O95:O154),"")</f>
        <v>0.63832929937258553</v>
      </c>
      <c r="V144" s="84">
        <f ca="1">IF(ISNUMBER(CORREL(ETL_Rtn!$C95:$C154,ETL_Rtn!P95:P154)),CORREL(ETL_Rtn!$C95:$C154,ETL_Rtn!P95:P154),"")</f>
        <v>0.10177291867083491</v>
      </c>
      <c r="W144" s="84">
        <f ca="1">IF(ISNUMBER(CORREL(ETL_Rtn!$C95:$C154,ETL_Rtn!Q95:Q154)),CORREL(ETL_Rtn!$C95:$C154,ETL_Rtn!Q95:Q154),"")</f>
        <v>0.89654230687749936</v>
      </c>
      <c r="X144" s="84">
        <f ca="1">IF(ISNUMBER(CORREL(ETL_Rtn!$C95:$C154,ETL_Rtn!R95:R154)),CORREL(ETL_Rtn!$C95:$C154,ETL_Rtn!R95:R154),"")</f>
        <v>0.94963188559445533</v>
      </c>
      <c r="Y144" s="84">
        <f ca="1">IF(ISNUMBER(CORREL(ETL_Rtn!$C95:$C154,ETL_Rtn!S95:S154)),CORREL(ETL_Rtn!$C95:$C154,ETL_Rtn!S95:S154),"")</f>
        <v>0.93761750753756445</v>
      </c>
      <c r="Z144" s="84">
        <f ca="1">IF(ISNUMBER(CORREL(ETL_Rtn!$C95:$C154,ETL_Rtn!T95:T154)),CORREL(ETL_Rtn!$C95:$C154,ETL_Rtn!T95:T154),"")</f>
        <v>0.43293741612902958</v>
      </c>
      <c r="AA144" s="84">
        <f ca="1">IF(ISNUMBER(CORREL(ETL_Rtn!$C95:$C154,ETL_Rtn!U95:U154)),CORREL(ETL_Rtn!$C95:$C154,ETL_Rtn!U95:U154),"")</f>
        <v>-0.10482961123848737</v>
      </c>
      <c r="AB144" s="84">
        <f ca="1">IF(ISNUMBER(CORREL(ETL_Rtn!$C95:$C154,ETL_Rtn!V95:V154)),CORREL(ETL_Rtn!$C95:$C154,ETL_Rtn!V95:V154),"")</f>
        <v>-0.43823047372928897</v>
      </c>
      <c r="AC144" s="84">
        <f ca="1">IF(ISNUMBER(CORREL(ETL_Rtn!$C95:$C154,ETL_Rtn!W95:W154)),CORREL(ETL_Rtn!$C95:$C154,ETL_Rtn!W95:W154),"")</f>
        <v>0.39049259376851392</v>
      </c>
      <c r="AD144" s="84">
        <f ca="1">IF(ISNUMBER(CORREL(ETL_Rtn!$C95:$C154,ETL_Rtn!X95:X154)),CORREL(ETL_Rtn!$C95:$C154,ETL_Rtn!X95:X154),"")</f>
        <v>0.14314854615383255</v>
      </c>
      <c r="AE144" s="84">
        <f ca="1">IF(ISNUMBER(CORREL(ETL_Rtn!$C95:$C154,ETL_Rtn!Y95:Y154)),CORREL(ETL_Rtn!$C95:$C154,ETL_Rtn!Y95:Y154),"")</f>
        <v>0.2511972229612135</v>
      </c>
      <c r="AF144" s="84">
        <f ca="1">IF(ISNUMBER(CORREL(ETL_Rtn!$C95:$C154,ETL_Rtn!Z95:Z154)),CORREL(ETL_Rtn!$C95:$C154,ETL_Rtn!Z95:Z154),"")</f>
        <v>-0.19916866030031583</v>
      </c>
      <c r="AG144" s="84">
        <f ca="1">IF(ISNUMBER(CORREL(ETL_Rtn!$C95:$C154,ETL_Rtn!AA95:AA154)),CORREL(ETL_Rtn!$C95:$C154,ETL_Rtn!AA95:AA154),"")</f>
        <v>6.4733494869308975E-2</v>
      </c>
      <c r="AH144" s="84">
        <f ca="1">IF(ISNUMBER(CORREL(ETL_Rtn!$C95:$C154,ETL_Rtn!AB95:AB154)),CORREL(ETL_Rtn!$C95:$C154,ETL_Rtn!AB95:AB154),"")</f>
        <v>0.22515253634986415</v>
      </c>
      <c r="AI144" s="84">
        <f ca="1">IF(ISNUMBER(CORREL(ETL_Rtn!$C95:$C154,ETL_Rtn!AC95:AC154)),CORREL(ETL_Rtn!$C95:$C154,ETL_Rtn!AC95:AC154),"")</f>
        <v>0.18907834499147025</v>
      </c>
      <c r="AJ144" s="84">
        <f ca="1">IF(ISNUMBER(CORREL(ETL_Rtn!$C95:$C154,ETL_Rtn!AD95:AD154)),CORREL(ETL_Rtn!$C95:$C154,ETL_Rtn!AD95:AD154),"")</f>
        <v>-0.45186573567136518</v>
      </c>
      <c r="AK144" s="84">
        <f ca="1">IF(ISNUMBER(CORREL(ETL_Rtn!$C95:$C154,ETL_Rtn!AE95:AE154)),CORREL(ETL_Rtn!$C95:$C154,ETL_Rtn!AE95:AE154),"")</f>
        <v>-0.48669988955355126</v>
      </c>
      <c r="AL144" s="84">
        <f ca="1">IF(ISNUMBER(CORREL(ETL_Rtn!$C95:$C154,ETL_Rtn!AF95:AF154)),CORREL(ETL_Rtn!$C95:$C154,ETL_Rtn!AF95:AF154),"")</f>
        <v>-1.0284359175334663E-2</v>
      </c>
      <c r="AM144" s="84">
        <f ca="1">IF(ISNUMBER(CORREL(ETL_Rtn!$C95:$C154,ETL_Rtn!AG95:AG154)),CORREL(ETL_Rtn!$C95:$C154,ETL_Rtn!AG95:AG154),"")</f>
        <v>0.14666691268111781</v>
      </c>
      <c r="AN144" s="84">
        <f ca="1">IF(ISNUMBER(CORREL(ETL_Rtn!$C95:$C154,ETL_Rtn!AH95:AH154)),CORREL(ETL_Rtn!$C95:$C154,ETL_Rtn!AH95:AH154),"")</f>
        <v>0.16280555135449715</v>
      </c>
      <c r="AO144" s="84">
        <f ca="1">IF(ISNUMBER(CORREL(ETL_Rtn!$C95:$C154,ETL_Rtn!AI95:AI154)),CORREL(ETL_Rtn!$C95:$C154,ETL_Rtn!AI95:AI154),"")</f>
        <v>0.15689206755595966</v>
      </c>
      <c r="AP144" s="84">
        <f ca="1">IF(ISNUMBER(CORREL(ETL_Rtn!$C95:$C154,ETL_Rtn!AJ95:AJ154)),CORREL(ETL_Rtn!$C95:$C154,ETL_Rtn!AJ95:AJ154),"")</f>
        <v>0.21502137072315472</v>
      </c>
      <c r="AQ144" s="84">
        <f ca="1">IF(ISNUMBER(CORREL(ETL_Rtn!$C95:$C154,ETL_Rtn!AK95:AK154)),CORREL(ETL_Rtn!$C95:$C154,ETL_Rtn!AK95:AK154),"")</f>
        <v>0.24149414509647049</v>
      </c>
      <c r="AR144" s="84">
        <f ca="1">IF(ISNUMBER(CORREL(ETL_Rtn!$C95:$C154,ETL_Rtn!AL95:AL154)),CORREL(ETL_Rtn!$C95:$C154,ETL_Rtn!AL95:AL154),"")</f>
        <v>-0.21041729239900678</v>
      </c>
      <c r="AS144" s="84">
        <f ca="1">IF(ISNUMBER(CORREL(ETL_Rtn!$C95:$C154,ETL_Rtn!AM95:AM154)),CORREL(ETL_Rtn!$C95:$C154,ETL_Rtn!AM95:AM154),"")</f>
        <v>0.2414722136074918</v>
      </c>
      <c r="AU144" s="84">
        <f ca="1">VLOOKUP($E144,ETL_Price!$B$5:$BA$187,Main!AU$51,0)</f>
        <v>89.29</v>
      </c>
      <c r="AV144" s="84">
        <f ca="1">VLOOKUP($E144,ETL_Price!$B$5:$BA$187,Main!AV$51,0)</f>
        <v>226.4179</v>
      </c>
      <c r="AW144" s="84">
        <f ca="1">VLOOKUP($E144,ETL_Price!$B$5:$BA$187,Main!AW$51,0)</f>
        <v>223.99449999999999</v>
      </c>
      <c r="AX144" s="84">
        <f ca="1">VLOOKUP($E144,ETL_Price!$B$5:$BA$187,Main!AX$51,0)</f>
        <v>210.49940000000001</v>
      </c>
      <c r="AY144" s="84">
        <f ca="1">VLOOKUP($E144,ETL_Price!$B$5:$BA$187,Main!AY$51,0)</f>
        <v>123.6069</v>
      </c>
      <c r="AZ144" s="84">
        <f ca="1">VLOOKUP($E144,ETL_Price!$B$5:$BA$187,Main!AZ$51,0)</f>
        <v>224.8554</v>
      </c>
      <c r="BA144" s="84">
        <f ca="1">VLOOKUP($E144,ETL_Price!$B$5:$BA$187,Main!BA$51,0)</f>
        <v>243.1</v>
      </c>
      <c r="BB144" s="84">
        <f ca="1">VLOOKUP($E144,ETL_Price!$B$5:$BA$187,Main!BB$51,0)</f>
        <v>202.9</v>
      </c>
      <c r="BC144" s="84">
        <f ca="1">VLOOKUP($E144,ETL_Price!$B$5:$BA$187,Main!BC$51,0)</f>
        <v>253.68</v>
      </c>
      <c r="BD144" s="84">
        <f ca="1">VLOOKUP($E144,ETL_Price!$B$5:$BA$187,Main!BD$51,0)</f>
        <v>66.58</v>
      </c>
      <c r="BE144" s="84">
        <f ca="1">VLOOKUP($E144,ETL_Price!$B$5:$BA$187,Main!BE$51,0)</f>
        <v>263.52999999999997</v>
      </c>
      <c r="BF144" s="84">
        <f ca="1">VLOOKUP($E144,ETL_Price!$B$5:$BA$187,Main!BF$51,0)</f>
        <v>124</v>
      </c>
      <c r="BG144" s="84">
        <f ca="1">VLOOKUP($E144,ETL_Price!$B$5:$BA$187,Main!BG$51,0)</f>
        <v>1381.97</v>
      </c>
      <c r="BH144" s="84">
        <f ca="1">VLOOKUP($E144,ETL_Price!$B$5:$BA$187,Main!BH$51,0)</f>
        <v>1712.49</v>
      </c>
      <c r="BI144" s="84">
        <f ca="1">VLOOKUP($E144,ETL_Price!$B$5:$BA$187,Main!BI$51,0)</f>
        <v>1601.54</v>
      </c>
      <c r="BJ144" s="84">
        <f ca="1">VLOOKUP($E144,ETL_Price!$B$5:$BA$187,Main!BJ$51,0)</f>
        <v>1041.1199999999999</v>
      </c>
      <c r="BK144" s="84">
        <f ca="1">VLOOKUP($E144,ETL_Price!$B$5:$BA$187,Main!BK$51,0)</f>
        <v>2437.5500000000002</v>
      </c>
      <c r="BL144" s="84">
        <f ca="1">VLOOKUP($E144,ETL_Price!$B$5:$BA$187,Main!BL$51,0)</f>
        <v>927.74</v>
      </c>
      <c r="BM144" s="84">
        <f ca="1">VLOOKUP($E144,ETL_Price!$B$5:$BA$187,Main!BM$51,0)</f>
        <v>722.27</v>
      </c>
      <c r="BN144" s="84">
        <f ca="1">VLOOKUP($E144,ETL_Price!$B$5:$BA$187,Main!BN$51,0)</f>
        <v>885.83</v>
      </c>
      <c r="BO144" s="84">
        <f ca="1">VLOOKUP($E144,ETL_Price!$B$5:$BA$187,Main!BO$51,0)</f>
        <v>956.67</v>
      </c>
      <c r="BP144" s="84">
        <f ca="1">VLOOKUP($E144,ETL_Price!$B$5:$BA$187,Main!BP$51,0)</f>
        <v>974.34</v>
      </c>
      <c r="BQ144" s="84">
        <f ca="1">VLOOKUP($E144,ETL_Price!$B$5:$BA$187,Main!BQ$51,0)</f>
        <v>1110.25</v>
      </c>
      <c r="BR144" s="84">
        <f ca="1">VLOOKUP($E144,ETL_Price!$B$5:$BA$187,Main!BR$51,0)</f>
        <v>1085.08</v>
      </c>
      <c r="BS144" s="84">
        <f ca="1">VLOOKUP($E144,ETL_Price!$B$5:$BA$187,Main!BS$51,0)</f>
        <v>930.73</v>
      </c>
      <c r="BT144" s="84">
        <f ca="1">VLOOKUP($E144,ETL_Price!$B$5:$BA$187,Main!BT$51,0)</f>
        <v>20.059999999999999</v>
      </c>
      <c r="BU144" s="84">
        <f ca="1">VLOOKUP($E144,ETL_Price!$B$5:$BA$187,Main!BU$51,0)</f>
        <v>26.91</v>
      </c>
      <c r="BV144" s="84">
        <f ca="1">VLOOKUP($E144,ETL_Price!$B$5:$BA$187,Main!BV$51,0)</f>
        <v>1335.8</v>
      </c>
      <c r="BW144" s="84">
        <f ca="1">VLOOKUP($E144,ETL_Price!$B$5:$BA$187,Main!BW$51,0)</f>
        <v>16.254000000000001</v>
      </c>
      <c r="BX144" s="84">
        <f ca="1">VLOOKUP($E144,ETL_Price!$B$5:$BA$187,Main!BX$51,0)</f>
        <v>63.37</v>
      </c>
      <c r="BY144" s="84">
        <f ca="1">VLOOKUP($E144,ETL_Price!$B$5:$BA$187,Main!BY$51,0)</f>
        <v>2.8026999999999997</v>
      </c>
      <c r="BZ144" s="84">
        <f ca="1">VLOOKUP($E144,ETL_Price!$B$5:$BA$187,Main!BZ$51,0)</f>
        <v>2.0629</v>
      </c>
      <c r="CA144" s="84">
        <f ca="1">VLOOKUP($E144,ETL_Price!$B$5:$BA$187,Main!CA$51,0)</f>
        <v>2.0903</v>
      </c>
      <c r="CB144" s="84">
        <f ca="1">VLOOKUP($E144,ETL_Price!$B$5:$BA$187,Main!CB$51,0)</f>
        <v>6.2866999999999997</v>
      </c>
      <c r="CC144" s="84">
        <f ca="1">VLOOKUP($E144,ETL_Price!$B$5:$BA$187,Main!CC$51,0)</f>
        <v>111.83</v>
      </c>
    </row>
    <row r="145" spans="3:81">
      <c r="C145" s="84">
        <f>MATCH(E145,Cayman!$B$5:$B$187,0)-1</f>
        <v>128</v>
      </c>
      <c r="E145" s="115">
        <f>IF(ISNUMBER(Equities!$C97),Equities!B97,"")</f>
        <v>43193</v>
      </c>
      <c r="F145" s="128">
        <f ca="1">IF(ISNUMBER(OFFSET(INDIRECT($F$50),Main!$C145,1)),OFFSET(INDIRECT($F$50),Main!$C145,1)/100,"")</f>
        <v>0.181143</v>
      </c>
      <c r="G145" s="128">
        <f ca="1">IF(ISNUMBER(VLOOKUP(E145,Cayman!$G$6:$H$136,2,0)),VLOOKUP(E145,Cayman!$G$6:$H$136,2,0)/100,"")</f>
        <v>0.1666</v>
      </c>
      <c r="H145" s="116" t="str">
        <f>IF(ISNUMBER(VLOOKUP($E145,ETL_Price!$B$5:$CU$187,H$50,0)),VLOOKUP($E145,ETL_Price!$B$5:$CU$187,H$50,0)/100,"")</f>
        <v/>
      </c>
      <c r="I145" s="116" t="str">
        <f>IF(ISNUMBER(VLOOKUP($E145,ETL_Price!$B$5:$CU$187,I$50,0)),VLOOKUP($E145,ETL_Price!$B$5:$CU$187,I$50,0)/100,"")</f>
        <v/>
      </c>
      <c r="K145" s="84">
        <f ca="1">IF(ISNUMBER(CORREL(ETL_Rtn!$C96:$C155,ETL_Rtn!E96:E155)),CORREL(ETL_Rtn!$C96:$C155,ETL_Rtn!E96:E155),"")</f>
        <v>0.95147060975296149</v>
      </c>
      <c r="L145" s="84">
        <f ca="1">IF(ISNUMBER(CORREL(ETL_Rtn!$C96:$C155,ETL_Rtn!F96:F155)),CORREL(ETL_Rtn!$C96:$C155,ETL_Rtn!F96:F155),"")</f>
        <v>0.62523894924783041</v>
      </c>
      <c r="M145" s="84">
        <f ca="1">IF(ISNUMBER(CORREL(ETL_Rtn!$C96:$C155,ETL_Rtn!G96:G155)),CORREL(ETL_Rtn!$C96:$C155,ETL_Rtn!G96:G155),"")</f>
        <v>0.44010497833745188</v>
      </c>
      <c r="N145" s="84">
        <f ca="1">IF(ISNUMBER(CORREL(ETL_Rtn!$C96:$C155,ETL_Rtn!H96:H155)),CORREL(ETL_Rtn!$C96:$C155,ETL_Rtn!H96:H155),"")</f>
        <v>0.42217900778648609</v>
      </c>
      <c r="O145" s="84">
        <f ca="1">IF(ISNUMBER(CORREL(ETL_Rtn!$C96:$C155,ETL_Rtn!I96:I155)),CORREL(ETL_Rtn!$C96:$C155,ETL_Rtn!I96:I155),"")</f>
        <v>0.70308879655265111</v>
      </c>
      <c r="P145" s="84">
        <f ca="1">IF(ISNUMBER(CORREL(ETL_Rtn!$C96:$C155,ETL_Rtn!J96:J155)),CORREL(ETL_Rtn!$C96:$C155,ETL_Rtn!J96:J155),"")</f>
        <v>0.23392324533687422</v>
      </c>
      <c r="Q145" s="84">
        <f ca="1">IF(ISNUMBER(CORREL(ETL_Rtn!$C96:$C155,ETL_Rtn!K96:K155)),CORREL(ETL_Rtn!$C96:$C155,ETL_Rtn!K96:K155),"")</f>
        <v>0.74131709206718788</v>
      </c>
      <c r="R145" s="84">
        <f ca="1">IF(ISNUMBER(CORREL(ETL_Rtn!$C96:$C155,ETL_Rtn!L96:L155)),CORREL(ETL_Rtn!$C96:$C155,ETL_Rtn!L96:L155),"")</f>
        <v>0.38777154102081279</v>
      </c>
      <c r="S145" s="84">
        <f ca="1">IF(ISNUMBER(CORREL(ETL_Rtn!$C96:$C155,ETL_Rtn!M96:M155)),CORREL(ETL_Rtn!$C96:$C155,ETL_Rtn!M96:M155),"")</f>
        <v>0.64617606977040964</v>
      </c>
      <c r="T145" s="84">
        <f ca="1">IF(ISNUMBER(CORREL(ETL_Rtn!$C96:$C155,ETL_Rtn!N96:N155)),CORREL(ETL_Rtn!$C96:$C155,ETL_Rtn!N96:N155),"")</f>
        <v>0.31461642038808324</v>
      </c>
      <c r="U145" s="84">
        <f ca="1">IF(ISNUMBER(CORREL(ETL_Rtn!$C96:$C155,ETL_Rtn!O96:O155)),CORREL(ETL_Rtn!$C96:$C155,ETL_Rtn!O96:O155),"")</f>
        <v>0.63572229668713331</v>
      </c>
      <c r="V145" s="84">
        <f ca="1">IF(ISNUMBER(CORREL(ETL_Rtn!$C96:$C155,ETL_Rtn!P96:P155)),CORREL(ETL_Rtn!$C96:$C155,ETL_Rtn!P96:P155),"")</f>
        <v>0.1056614379767518</v>
      </c>
      <c r="W145" s="84">
        <f ca="1">IF(ISNUMBER(CORREL(ETL_Rtn!$C96:$C155,ETL_Rtn!Q96:Q155)),CORREL(ETL_Rtn!$C96:$C155,ETL_Rtn!Q96:Q155),"")</f>
        <v>0.89714258395953617</v>
      </c>
      <c r="X145" s="84">
        <f ca="1">IF(ISNUMBER(CORREL(ETL_Rtn!$C96:$C155,ETL_Rtn!R96:R155)),CORREL(ETL_Rtn!$C96:$C155,ETL_Rtn!R96:R155),"")</f>
        <v>0.95155694981341898</v>
      </c>
      <c r="Y145" s="84">
        <f ca="1">IF(ISNUMBER(CORREL(ETL_Rtn!$C96:$C155,ETL_Rtn!S96:S155)),CORREL(ETL_Rtn!$C96:$C155,ETL_Rtn!S96:S155),"")</f>
        <v>0.93689380358480312</v>
      </c>
      <c r="Z145" s="84">
        <f ca="1">IF(ISNUMBER(CORREL(ETL_Rtn!$C96:$C155,ETL_Rtn!T96:T155)),CORREL(ETL_Rtn!$C96:$C155,ETL_Rtn!T96:T155),"")</f>
        <v>0.44093475843347962</v>
      </c>
      <c r="AA145" s="84">
        <f ca="1">IF(ISNUMBER(CORREL(ETL_Rtn!$C96:$C155,ETL_Rtn!U96:U155)),CORREL(ETL_Rtn!$C96:$C155,ETL_Rtn!U96:U155),"")</f>
        <v>-0.11787955236394357</v>
      </c>
      <c r="AB145" s="84">
        <f ca="1">IF(ISNUMBER(CORREL(ETL_Rtn!$C96:$C155,ETL_Rtn!V96:V155)),CORREL(ETL_Rtn!$C96:$C155,ETL_Rtn!V96:V155),"")</f>
        <v>-0.42701878970274204</v>
      </c>
      <c r="AC145" s="84">
        <f ca="1">IF(ISNUMBER(CORREL(ETL_Rtn!$C96:$C155,ETL_Rtn!W96:W155)),CORREL(ETL_Rtn!$C96:$C155,ETL_Rtn!W96:W155),"")</f>
        <v>0.41577042679300114</v>
      </c>
      <c r="AD145" s="84">
        <f ca="1">IF(ISNUMBER(CORREL(ETL_Rtn!$C96:$C155,ETL_Rtn!X96:X155)),CORREL(ETL_Rtn!$C96:$C155,ETL_Rtn!X96:X155),"")</f>
        <v>0.1904755845217771</v>
      </c>
      <c r="AE145" s="84">
        <f ca="1">IF(ISNUMBER(CORREL(ETL_Rtn!$C96:$C155,ETL_Rtn!Y96:Y155)),CORREL(ETL_Rtn!$C96:$C155,ETL_Rtn!Y96:Y155),"")</f>
        <v>0.26665206600793268</v>
      </c>
      <c r="AF145" s="84">
        <f ca="1">IF(ISNUMBER(CORREL(ETL_Rtn!$C96:$C155,ETL_Rtn!Z96:Z155)),CORREL(ETL_Rtn!$C96:$C155,ETL_Rtn!Z96:Z155),"")</f>
        <v>-0.20182430926695422</v>
      </c>
      <c r="AG145" s="84">
        <f ca="1">IF(ISNUMBER(CORREL(ETL_Rtn!$C96:$C155,ETL_Rtn!AA96:AA155)),CORREL(ETL_Rtn!$C96:$C155,ETL_Rtn!AA96:AA155),"")</f>
        <v>5.4135680224135882E-2</v>
      </c>
      <c r="AH145" s="84">
        <f ca="1">IF(ISNUMBER(CORREL(ETL_Rtn!$C96:$C155,ETL_Rtn!AB96:AB155)),CORREL(ETL_Rtn!$C96:$C155,ETL_Rtn!AB96:AB155),"")</f>
        <v>0.26903814545563243</v>
      </c>
      <c r="AI145" s="84">
        <f ca="1">IF(ISNUMBER(CORREL(ETL_Rtn!$C96:$C155,ETL_Rtn!AC96:AC155)),CORREL(ETL_Rtn!$C96:$C155,ETL_Rtn!AC96:AC155),"")</f>
        <v>0.22467787148669904</v>
      </c>
      <c r="AJ145" s="84">
        <f ca="1">IF(ISNUMBER(CORREL(ETL_Rtn!$C96:$C155,ETL_Rtn!AD96:AD155)),CORREL(ETL_Rtn!$C96:$C155,ETL_Rtn!AD96:AD155),"")</f>
        <v>-0.4705728263691219</v>
      </c>
      <c r="AK145" s="84">
        <f ca="1">IF(ISNUMBER(CORREL(ETL_Rtn!$C96:$C155,ETL_Rtn!AE96:AE155)),CORREL(ETL_Rtn!$C96:$C155,ETL_Rtn!AE96:AE155),"")</f>
        <v>-0.49802707707066313</v>
      </c>
      <c r="AL145" s="84">
        <f ca="1">IF(ISNUMBER(CORREL(ETL_Rtn!$C96:$C155,ETL_Rtn!AF96:AF155)),CORREL(ETL_Rtn!$C96:$C155,ETL_Rtn!AF96:AF155),"")</f>
        <v>-4.4427299399202799E-3</v>
      </c>
      <c r="AM145" s="84">
        <f ca="1">IF(ISNUMBER(CORREL(ETL_Rtn!$C96:$C155,ETL_Rtn!AG96:AG155)),CORREL(ETL_Rtn!$C96:$C155,ETL_Rtn!AG96:AG155),"")</f>
        <v>0.12885858000927986</v>
      </c>
      <c r="AN145" s="84">
        <f ca="1">IF(ISNUMBER(CORREL(ETL_Rtn!$C96:$C155,ETL_Rtn!AH96:AH155)),CORREL(ETL_Rtn!$C96:$C155,ETL_Rtn!AH96:AH155),"")</f>
        <v>0.15758139313635891</v>
      </c>
      <c r="AO145" s="84">
        <f ca="1">IF(ISNUMBER(CORREL(ETL_Rtn!$C96:$C155,ETL_Rtn!AI96:AI155)),CORREL(ETL_Rtn!$C96:$C155,ETL_Rtn!AI96:AI155),"")</f>
        <v>0.18369962015336858</v>
      </c>
      <c r="AP145" s="84">
        <f ca="1">IF(ISNUMBER(CORREL(ETL_Rtn!$C96:$C155,ETL_Rtn!AJ96:AJ155)),CORREL(ETL_Rtn!$C96:$C155,ETL_Rtn!AJ96:AJ155),"")</f>
        <v>0.22216656232027215</v>
      </c>
      <c r="AQ145" s="84">
        <f ca="1">IF(ISNUMBER(CORREL(ETL_Rtn!$C96:$C155,ETL_Rtn!AK96:AK155)),CORREL(ETL_Rtn!$C96:$C155,ETL_Rtn!AK96:AK155),"")</f>
        <v>0.24991665973656588</v>
      </c>
      <c r="AR145" s="84">
        <f ca="1">IF(ISNUMBER(CORREL(ETL_Rtn!$C96:$C155,ETL_Rtn!AL96:AL155)),CORREL(ETL_Rtn!$C96:$C155,ETL_Rtn!AL96:AL155),"")</f>
        <v>-0.1957372073118287</v>
      </c>
      <c r="AS145" s="84">
        <f ca="1">IF(ISNUMBER(CORREL(ETL_Rtn!$C96:$C155,ETL_Rtn!AM96:AM155)),CORREL(ETL_Rtn!$C96:$C155,ETL_Rtn!AM96:AM155),"")</f>
        <v>0.23067200395784207</v>
      </c>
      <c r="AU145" s="84">
        <f ca="1">VLOOKUP($E145,ETL_Price!$B$5:$BA$187,Main!AU$51,0)</f>
        <v>90.88</v>
      </c>
      <c r="AV145" s="84">
        <f ca="1">VLOOKUP($E145,ETL_Price!$B$5:$BA$187,Main!AV$51,0)</f>
        <v>224.3133</v>
      </c>
      <c r="AW145" s="84">
        <f ca="1">VLOOKUP($E145,ETL_Price!$B$5:$BA$187,Main!AW$51,0)</f>
        <v>221.81880000000001</v>
      </c>
      <c r="AX145" s="84">
        <f ca="1">VLOOKUP($E145,ETL_Price!$B$5:$BA$187,Main!AX$51,0)</f>
        <v>210.0009</v>
      </c>
      <c r="AY145" s="84">
        <f ca="1">VLOOKUP($E145,ETL_Price!$B$5:$BA$187,Main!AY$51,0)</f>
        <v>123.2499</v>
      </c>
      <c r="AZ145" s="84">
        <f ca="1">VLOOKUP($E145,ETL_Price!$B$5:$BA$187,Main!AZ$51,0)</f>
        <v>222.3091</v>
      </c>
      <c r="BA145" s="84">
        <f ca="1">VLOOKUP($E145,ETL_Price!$B$5:$BA$187,Main!BA$51,0)</f>
        <v>240.21</v>
      </c>
      <c r="BB145" s="84">
        <f ca="1">VLOOKUP($E145,ETL_Price!$B$5:$BA$187,Main!BB$51,0)</f>
        <v>201.21</v>
      </c>
      <c r="BC145" s="84">
        <f ca="1">VLOOKUP($E145,ETL_Price!$B$5:$BA$187,Main!BC$51,0)</f>
        <v>253.95</v>
      </c>
      <c r="BD145" s="84">
        <f ca="1">VLOOKUP($E145,ETL_Price!$B$5:$BA$187,Main!BD$51,0)</f>
        <v>66.09</v>
      </c>
      <c r="BE145" s="84">
        <f ca="1">VLOOKUP($E145,ETL_Price!$B$5:$BA$187,Main!BE$51,0)</f>
        <v>264.83999999999997</v>
      </c>
      <c r="BF145" s="84">
        <f ca="1">VLOOKUP($E145,ETL_Price!$B$5:$BA$187,Main!BF$51,0)</f>
        <v>123.75</v>
      </c>
      <c r="BG145" s="84">
        <f ca="1">VLOOKUP($E145,ETL_Price!$B$5:$BA$187,Main!BG$51,0)</f>
        <v>1387.18</v>
      </c>
      <c r="BH145" s="84">
        <f ca="1">VLOOKUP($E145,ETL_Price!$B$5:$BA$187,Main!BH$51,0)</f>
        <v>1720.16</v>
      </c>
      <c r="BI145" s="84">
        <f ca="1">VLOOKUP($E145,ETL_Price!$B$5:$BA$187,Main!BI$51,0)</f>
        <v>1633.38</v>
      </c>
      <c r="BJ145" s="84">
        <f ca="1">VLOOKUP($E145,ETL_Price!$B$5:$BA$187,Main!BJ$51,0)</f>
        <v>1040.6600000000001</v>
      </c>
      <c r="BK145" s="84">
        <f ca="1">VLOOKUP($E145,ETL_Price!$B$5:$BA$187,Main!BK$51,0)</f>
        <v>2438.9</v>
      </c>
      <c r="BL145" s="84">
        <f ca="1">VLOOKUP($E145,ETL_Price!$B$5:$BA$187,Main!BL$51,0)</f>
        <v>926.92</v>
      </c>
      <c r="BM145" s="84">
        <f ca="1">VLOOKUP($E145,ETL_Price!$B$5:$BA$187,Main!BM$51,0)</f>
        <v>721.81</v>
      </c>
      <c r="BN145" s="84">
        <f ca="1">VLOOKUP($E145,ETL_Price!$B$5:$BA$187,Main!BN$51,0)</f>
        <v>883.99</v>
      </c>
      <c r="BO145" s="84">
        <f ca="1">VLOOKUP($E145,ETL_Price!$B$5:$BA$187,Main!BO$51,0)</f>
        <v>956.19</v>
      </c>
      <c r="BP145" s="84">
        <f ca="1">VLOOKUP($E145,ETL_Price!$B$5:$BA$187,Main!BP$51,0)</f>
        <v>974.47</v>
      </c>
      <c r="BQ145" s="84">
        <f ca="1">VLOOKUP($E145,ETL_Price!$B$5:$BA$187,Main!BQ$51,0)</f>
        <v>1110.7</v>
      </c>
      <c r="BR145" s="84">
        <f ca="1">VLOOKUP($E145,ETL_Price!$B$5:$BA$187,Main!BR$51,0)</f>
        <v>1083.81</v>
      </c>
      <c r="BS145" s="84">
        <f ca="1">VLOOKUP($E145,ETL_Price!$B$5:$BA$187,Main!BS$51,0)</f>
        <v>930.07</v>
      </c>
      <c r="BT145" s="84">
        <f ca="1">VLOOKUP($E145,ETL_Price!$B$5:$BA$187,Main!BT$51,0)</f>
        <v>21.1</v>
      </c>
      <c r="BU145" s="84">
        <f ca="1">VLOOKUP($E145,ETL_Price!$B$5:$BA$187,Main!BU$51,0)</f>
        <v>27.34</v>
      </c>
      <c r="BV145" s="84">
        <f ca="1">VLOOKUP($E145,ETL_Price!$B$5:$BA$187,Main!BV$51,0)</f>
        <v>1332.8</v>
      </c>
      <c r="BW145" s="84">
        <f ca="1">VLOOKUP($E145,ETL_Price!$B$5:$BA$187,Main!BW$51,0)</f>
        <v>16.391999999999999</v>
      </c>
      <c r="BX145" s="84">
        <f ca="1">VLOOKUP($E145,ETL_Price!$B$5:$BA$187,Main!BX$51,0)</f>
        <v>63.51</v>
      </c>
      <c r="BY145" s="84">
        <f ca="1">VLOOKUP($E145,ETL_Price!$B$5:$BA$187,Main!BY$51,0)</f>
        <v>2.7753000000000001</v>
      </c>
      <c r="BZ145" s="84">
        <f ca="1">VLOOKUP($E145,ETL_Price!$B$5:$BA$187,Main!BZ$51,0)</f>
        <v>2.0566</v>
      </c>
      <c r="CA145" s="84">
        <f ca="1">VLOOKUP($E145,ETL_Price!$B$5:$BA$187,Main!CA$51,0)</f>
        <v>2.0868000000000002</v>
      </c>
      <c r="CB145" s="84">
        <f ca="1">VLOOKUP($E145,ETL_Price!$B$5:$BA$187,Main!CB$51,0)</f>
        <v>6.2733999999999996</v>
      </c>
      <c r="CC145" s="84">
        <f ca="1">VLOOKUP($E145,ETL_Price!$B$5:$BA$187,Main!CC$51,0)</f>
        <v>111.96</v>
      </c>
    </row>
    <row r="146" spans="3:81">
      <c r="C146" s="84">
        <f>MATCH(E146,Cayman!$B$5:$B$187,0)-1</f>
        <v>129</v>
      </c>
      <c r="E146" s="115">
        <f>IF(ISNUMBER(Equities!$C98),Equities!B98,"")</f>
        <v>43192</v>
      </c>
      <c r="F146" s="128">
        <f ca="1">IF(ISNUMBER(OFFSET(INDIRECT($F$50),Main!$C146,1)),OFFSET(INDIRECT($F$50),Main!$C146,1)/100,"")</f>
        <v>0.181143</v>
      </c>
      <c r="G146" s="128">
        <f ca="1">IF(ISNUMBER(VLOOKUP(E146,Cayman!$G$6:$H$136,2,0)),VLOOKUP(E146,Cayman!$G$6:$H$136,2,0)/100,"")</f>
        <v>0.1666</v>
      </c>
      <c r="H146" s="116" t="str">
        <f>IF(ISNUMBER(VLOOKUP($E146,ETL_Price!$B$5:$CU$187,H$50,0)),VLOOKUP($E146,ETL_Price!$B$5:$CU$187,H$50,0)/100,"")</f>
        <v/>
      </c>
      <c r="I146" s="116" t="str">
        <f>IF(ISNUMBER(VLOOKUP($E146,ETL_Price!$B$5:$CU$187,I$50,0)),VLOOKUP($E146,ETL_Price!$B$5:$CU$187,I$50,0)/100,"")</f>
        <v/>
      </c>
      <c r="K146" s="84">
        <f ca="1">IF(ISNUMBER(CORREL(ETL_Rtn!$C97:$C156,ETL_Rtn!E97:E156)),CORREL(ETL_Rtn!$C97:$C156,ETL_Rtn!E97:E156),"")</f>
        <v>0.95146536966448469</v>
      </c>
      <c r="L146" s="84">
        <f ca="1">IF(ISNUMBER(CORREL(ETL_Rtn!$C97:$C156,ETL_Rtn!F97:F156)),CORREL(ETL_Rtn!$C97:$C156,ETL_Rtn!F97:F156),"")</f>
        <v>0.62595446392261178</v>
      </c>
      <c r="M146" s="84">
        <f ca="1">IF(ISNUMBER(CORREL(ETL_Rtn!$C97:$C156,ETL_Rtn!G97:G156)),CORREL(ETL_Rtn!$C97:$C156,ETL_Rtn!G97:G156),"")</f>
        <v>0.44201579701733301</v>
      </c>
      <c r="N146" s="84">
        <f ca="1">IF(ISNUMBER(CORREL(ETL_Rtn!$C97:$C156,ETL_Rtn!H97:H156)),CORREL(ETL_Rtn!$C97:$C156,ETL_Rtn!H97:H156),"")</f>
        <v>0.42902803505645043</v>
      </c>
      <c r="O146" s="84">
        <f ca="1">IF(ISNUMBER(CORREL(ETL_Rtn!$C97:$C156,ETL_Rtn!I97:I156)),CORREL(ETL_Rtn!$C97:$C156,ETL_Rtn!I97:I156),"")</f>
        <v>0.70432460749314441</v>
      </c>
      <c r="P146" s="84">
        <f ca="1">IF(ISNUMBER(CORREL(ETL_Rtn!$C97:$C156,ETL_Rtn!J97:J156)),CORREL(ETL_Rtn!$C97:$C156,ETL_Rtn!J97:J156),"")</f>
        <v>0.2336341505555902</v>
      </c>
      <c r="Q146" s="84">
        <f ca="1">IF(ISNUMBER(CORREL(ETL_Rtn!$C97:$C156,ETL_Rtn!K97:K156)),CORREL(ETL_Rtn!$C97:$C156,ETL_Rtn!K97:K156),"")</f>
        <v>0.74540313910330136</v>
      </c>
      <c r="R146" s="84">
        <f ca="1">IF(ISNUMBER(CORREL(ETL_Rtn!$C97:$C156,ETL_Rtn!L97:L156)),CORREL(ETL_Rtn!$C97:$C156,ETL_Rtn!L97:L156),"")</f>
        <v>0.38792020574048097</v>
      </c>
      <c r="S146" s="84">
        <f ca="1">IF(ISNUMBER(CORREL(ETL_Rtn!$C97:$C156,ETL_Rtn!M97:M156)),CORREL(ETL_Rtn!$C97:$C156,ETL_Rtn!M97:M156),"")</f>
        <v>0.64613440482171702</v>
      </c>
      <c r="T146" s="84">
        <f ca="1">IF(ISNUMBER(CORREL(ETL_Rtn!$C97:$C156,ETL_Rtn!N97:N156)),CORREL(ETL_Rtn!$C97:$C156,ETL_Rtn!N97:N156),"")</f>
        <v>0.31480573864603845</v>
      </c>
      <c r="U146" s="84">
        <f ca="1">IF(ISNUMBER(CORREL(ETL_Rtn!$C97:$C156,ETL_Rtn!O97:O156)),CORREL(ETL_Rtn!$C97:$C156,ETL_Rtn!O97:O156),"")</f>
        <v>0.63624467993730049</v>
      </c>
      <c r="V146" s="84">
        <f ca="1">IF(ISNUMBER(CORREL(ETL_Rtn!$C97:$C156,ETL_Rtn!P97:P156)),CORREL(ETL_Rtn!$C97:$C156,ETL_Rtn!P97:P156),"")</f>
        <v>0.10599638801808535</v>
      </c>
      <c r="W146" s="84">
        <f ca="1">IF(ISNUMBER(CORREL(ETL_Rtn!$C97:$C156,ETL_Rtn!Q97:Q156)),CORREL(ETL_Rtn!$C97:$C156,ETL_Rtn!Q97:Q156),"")</f>
        <v>0.89713596771454585</v>
      </c>
      <c r="X146" s="84">
        <f ca="1">IF(ISNUMBER(CORREL(ETL_Rtn!$C97:$C156,ETL_Rtn!R97:R156)),CORREL(ETL_Rtn!$C97:$C156,ETL_Rtn!R97:R156),"")</f>
        <v>0.95393700561181516</v>
      </c>
      <c r="Y146" s="84">
        <f ca="1">IF(ISNUMBER(CORREL(ETL_Rtn!$C97:$C156,ETL_Rtn!S97:S156)),CORREL(ETL_Rtn!$C97:$C156,ETL_Rtn!S97:S156),"")</f>
        <v>0.93690198006589076</v>
      </c>
      <c r="Z146" s="84">
        <f ca="1">IF(ISNUMBER(CORREL(ETL_Rtn!$C97:$C156,ETL_Rtn!T97:T156)),CORREL(ETL_Rtn!$C97:$C156,ETL_Rtn!T97:T156),"")</f>
        <v>0.44149089787856916</v>
      </c>
      <c r="AA146" s="84">
        <f ca="1">IF(ISNUMBER(CORREL(ETL_Rtn!$C97:$C156,ETL_Rtn!U97:U156)),CORREL(ETL_Rtn!$C97:$C156,ETL_Rtn!U97:U156),"")</f>
        <v>-0.12116428359836345</v>
      </c>
      <c r="AB146" s="84">
        <f ca="1">IF(ISNUMBER(CORREL(ETL_Rtn!$C97:$C156,ETL_Rtn!V97:V156)),CORREL(ETL_Rtn!$C97:$C156,ETL_Rtn!V97:V156),"")</f>
        <v>-0.4344385973401983</v>
      </c>
      <c r="AC146" s="84">
        <f ca="1">IF(ISNUMBER(CORREL(ETL_Rtn!$C97:$C156,ETL_Rtn!W97:W156)),CORREL(ETL_Rtn!$C97:$C156,ETL_Rtn!W97:W156),"")</f>
        <v>0.41558889739324406</v>
      </c>
      <c r="AD146" s="84">
        <f ca="1">IF(ISNUMBER(CORREL(ETL_Rtn!$C97:$C156,ETL_Rtn!X97:X156)),CORREL(ETL_Rtn!$C97:$C156,ETL_Rtn!X97:X156),"")</f>
        <v>0.19013068806213382</v>
      </c>
      <c r="AE146" s="84">
        <f ca="1">IF(ISNUMBER(CORREL(ETL_Rtn!$C97:$C156,ETL_Rtn!Y97:Y156)),CORREL(ETL_Rtn!$C97:$C156,ETL_Rtn!Y97:Y156),"")</f>
        <v>0.27191706366483803</v>
      </c>
      <c r="AF146" s="84">
        <f ca="1">IF(ISNUMBER(CORREL(ETL_Rtn!$C97:$C156,ETL_Rtn!Z97:Z156)),CORREL(ETL_Rtn!$C97:$C156,ETL_Rtn!Z97:Z156),"")</f>
        <v>-0.20162721040618034</v>
      </c>
      <c r="AG146" s="84">
        <f ca="1">IF(ISNUMBER(CORREL(ETL_Rtn!$C97:$C156,ETL_Rtn!AA97:AA156)),CORREL(ETL_Rtn!$C97:$C156,ETL_Rtn!AA97:AA156),"")</f>
        <v>5.5627708348395366E-2</v>
      </c>
      <c r="AH146" s="84">
        <f ca="1">IF(ISNUMBER(CORREL(ETL_Rtn!$C97:$C156,ETL_Rtn!AB97:AB156)),CORREL(ETL_Rtn!$C97:$C156,ETL_Rtn!AB97:AB156),"")</f>
        <v>0.26881754790090101</v>
      </c>
      <c r="AI146" s="84">
        <f ca="1">IF(ISNUMBER(CORREL(ETL_Rtn!$C97:$C156,ETL_Rtn!AC97:AC156)),CORREL(ETL_Rtn!$C97:$C156,ETL_Rtn!AC97:AC156),"")</f>
        <v>0.2252318493046799</v>
      </c>
      <c r="AJ146" s="84">
        <f ca="1">IF(ISNUMBER(CORREL(ETL_Rtn!$C97:$C156,ETL_Rtn!AD97:AD156)),CORREL(ETL_Rtn!$C97:$C156,ETL_Rtn!AD97:AD156),"")</f>
        <v>-0.47450271127327259</v>
      </c>
      <c r="AK146" s="84">
        <f ca="1">IF(ISNUMBER(CORREL(ETL_Rtn!$C97:$C156,ETL_Rtn!AE97:AE156)),CORREL(ETL_Rtn!$C97:$C156,ETL_Rtn!AE97:AE156),"")</f>
        <v>-0.50070482203102185</v>
      </c>
      <c r="AL146" s="84">
        <f ca="1">IF(ISNUMBER(CORREL(ETL_Rtn!$C97:$C156,ETL_Rtn!AF97:AF156)),CORREL(ETL_Rtn!$C97:$C156,ETL_Rtn!AF97:AF156),"")</f>
        <v>-2.3197994507283114E-3</v>
      </c>
      <c r="AM146" s="84">
        <f ca="1">IF(ISNUMBER(CORREL(ETL_Rtn!$C97:$C156,ETL_Rtn!AG97:AG156)),CORREL(ETL_Rtn!$C97:$C156,ETL_Rtn!AG97:AG156),"")</f>
        <v>0.13697011721285429</v>
      </c>
      <c r="AN146" s="84">
        <f ca="1">IF(ISNUMBER(CORREL(ETL_Rtn!$C97:$C156,ETL_Rtn!AH97:AH156)),CORREL(ETL_Rtn!$C97:$C156,ETL_Rtn!AH97:AH156),"")</f>
        <v>0.15700054708631325</v>
      </c>
      <c r="AO146" s="84">
        <f ca="1">IF(ISNUMBER(CORREL(ETL_Rtn!$C97:$C156,ETL_Rtn!AI97:AI156)),CORREL(ETL_Rtn!$C97:$C156,ETL_Rtn!AI97:AI156),"")</f>
        <v>0.1856550481614708</v>
      </c>
      <c r="AP146" s="84">
        <f ca="1">IF(ISNUMBER(CORREL(ETL_Rtn!$C97:$C156,ETL_Rtn!AJ97:AJ156)),CORREL(ETL_Rtn!$C97:$C156,ETL_Rtn!AJ97:AJ156),"")</f>
        <v>0.22486924609319486</v>
      </c>
      <c r="AQ146" s="84">
        <f ca="1">IF(ISNUMBER(CORREL(ETL_Rtn!$C97:$C156,ETL_Rtn!AK97:AK156)),CORREL(ETL_Rtn!$C97:$C156,ETL_Rtn!AK97:AK156),"")</f>
        <v>0.25969778837274049</v>
      </c>
      <c r="AR146" s="84">
        <f ca="1">IF(ISNUMBER(CORREL(ETL_Rtn!$C97:$C156,ETL_Rtn!AL97:AL156)),CORREL(ETL_Rtn!$C97:$C156,ETL_Rtn!AL97:AL156),"")</f>
        <v>-0.19654674440596495</v>
      </c>
      <c r="AS146" s="84">
        <f ca="1">IF(ISNUMBER(CORREL(ETL_Rtn!$C97:$C156,ETL_Rtn!AM97:AM156)),CORREL(ETL_Rtn!$C97:$C156,ETL_Rtn!AM97:AM156),"")</f>
        <v>0.23085654362207894</v>
      </c>
      <c r="AU146" s="84">
        <f ca="1">VLOOKUP($E146,ETL_Price!$B$5:$BA$187,Main!AU$51,0)</f>
        <v>90.67</v>
      </c>
      <c r="AV146" s="84">
        <f ca="1">VLOOKUP($E146,ETL_Price!$B$5:$BA$187,Main!AV$51,0)</f>
        <v>222.8169</v>
      </c>
      <c r="AW146" s="84">
        <f ca="1">VLOOKUP($E146,ETL_Price!$B$5:$BA$187,Main!AW$51,0)</f>
        <v>220.28919999999999</v>
      </c>
      <c r="AX146" s="84">
        <f ca="1">VLOOKUP($E146,ETL_Price!$B$5:$BA$187,Main!AX$51,0)</f>
        <v>207.1071</v>
      </c>
      <c r="AY146" s="84">
        <f ca="1">VLOOKUP($E146,ETL_Price!$B$5:$BA$187,Main!AY$51,0)</f>
        <v>122.77330000000001</v>
      </c>
      <c r="AZ146" s="84">
        <f ca="1">VLOOKUP($E146,ETL_Price!$B$5:$BA$187,Main!AZ$51,0)</f>
        <v>221.45570000000001</v>
      </c>
      <c r="BA146" s="84">
        <f ca="1">VLOOKUP($E146,ETL_Price!$B$5:$BA$187,Main!BA$51,0)</f>
        <v>238.68</v>
      </c>
      <c r="BB146" s="84">
        <f ca="1">VLOOKUP($E146,ETL_Price!$B$5:$BA$187,Main!BB$51,0)</f>
        <v>201.15</v>
      </c>
      <c r="BC146" s="84">
        <f ca="1">VLOOKUP($E146,ETL_Price!$B$5:$BA$187,Main!BC$51,0)</f>
        <v>253.53</v>
      </c>
      <c r="BD146" s="84">
        <f ca="1">VLOOKUP($E146,ETL_Price!$B$5:$BA$187,Main!BD$51,0)</f>
        <v>66.14</v>
      </c>
      <c r="BE146" s="84">
        <f ca="1">VLOOKUP($E146,ETL_Price!$B$5:$BA$187,Main!BE$51,0)</f>
        <v>264</v>
      </c>
      <c r="BF146" s="84">
        <f ca="1">VLOOKUP($E146,ETL_Price!$B$5:$BA$187,Main!BF$51,0)</f>
        <v>123.7</v>
      </c>
      <c r="BG146" s="84">
        <f ca="1">VLOOKUP($E146,ETL_Price!$B$5:$BA$187,Main!BG$51,0)</f>
        <v>1383</v>
      </c>
      <c r="BH146" s="84">
        <f ca="1">VLOOKUP($E146,ETL_Price!$B$5:$BA$187,Main!BH$51,0)</f>
        <v>1704.34</v>
      </c>
      <c r="BI146" s="84">
        <f ca="1">VLOOKUP($E146,ETL_Price!$B$5:$BA$187,Main!BI$51,0)</f>
        <v>1631.39</v>
      </c>
      <c r="BJ146" s="84">
        <f ca="1">VLOOKUP($E146,ETL_Price!$B$5:$BA$187,Main!BJ$51,0)</f>
        <v>1040.68</v>
      </c>
      <c r="BK146" s="84">
        <f ca="1">VLOOKUP($E146,ETL_Price!$B$5:$BA$187,Main!BK$51,0)</f>
        <v>2436.06</v>
      </c>
      <c r="BL146" s="84">
        <f ca="1">VLOOKUP($E146,ETL_Price!$B$5:$BA$187,Main!BL$51,0)</f>
        <v>925.92</v>
      </c>
      <c r="BM146" s="84">
        <f ca="1">VLOOKUP($E146,ETL_Price!$B$5:$BA$187,Main!BM$51,0)</f>
        <v>721.86</v>
      </c>
      <c r="BN146" s="84">
        <f ca="1">VLOOKUP($E146,ETL_Price!$B$5:$BA$187,Main!BN$51,0)</f>
        <v>883.7</v>
      </c>
      <c r="BO146" s="84">
        <f ca="1">VLOOKUP($E146,ETL_Price!$B$5:$BA$187,Main!BO$51,0)</f>
        <v>956.78</v>
      </c>
      <c r="BP146" s="84">
        <f ca="1">VLOOKUP($E146,ETL_Price!$B$5:$BA$187,Main!BP$51,0)</f>
        <v>975.12</v>
      </c>
      <c r="BQ146" s="84">
        <f ca="1">VLOOKUP($E146,ETL_Price!$B$5:$BA$187,Main!BQ$51,0)</f>
        <v>1111.25</v>
      </c>
      <c r="BR146" s="84">
        <f ca="1">VLOOKUP($E146,ETL_Price!$B$5:$BA$187,Main!BR$51,0)</f>
        <v>1083.82</v>
      </c>
      <c r="BS146" s="84">
        <f ca="1">VLOOKUP($E146,ETL_Price!$B$5:$BA$187,Main!BS$51,0)</f>
        <v>930.35</v>
      </c>
      <c r="BT146" s="84">
        <f ca="1">VLOOKUP($E146,ETL_Price!$B$5:$BA$187,Main!BT$51,0)</f>
        <v>23.62</v>
      </c>
      <c r="BU146" s="84">
        <f ca="1">VLOOKUP($E146,ETL_Price!$B$5:$BA$187,Main!BU$51,0)</f>
        <v>29.48</v>
      </c>
      <c r="BV146" s="84">
        <f ca="1">VLOOKUP($E146,ETL_Price!$B$5:$BA$187,Main!BV$51,0)</f>
        <v>1342.1</v>
      </c>
      <c r="BW146" s="84">
        <f ca="1">VLOOKUP($E146,ETL_Price!$B$5:$BA$187,Main!BW$51,0)</f>
        <v>16.672000000000001</v>
      </c>
      <c r="BX146" s="84">
        <f ca="1">VLOOKUP($E146,ETL_Price!$B$5:$BA$187,Main!BX$51,0)</f>
        <v>63.01</v>
      </c>
      <c r="BY146" s="84">
        <f ca="1">VLOOKUP($E146,ETL_Price!$B$5:$BA$187,Main!BY$51,0)</f>
        <v>2.7298</v>
      </c>
      <c r="BZ146" s="84">
        <f ca="1">VLOOKUP($E146,ETL_Price!$B$5:$BA$187,Main!BZ$51,0)</f>
        <v>2.0259</v>
      </c>
      <c r="CA146" s="84">
        <f ca="1">VLOOKUP($E146,ETL_Price!$B$5:$BA$187,Main!CA$51,0)</f>
        <v>2.0564</v>
      </c>
      <c r="CB146" s="84">
        <f ca="1">VLOOKUP($E146,ETL_Price!$B$5:$BA$187,Main!CB$51,0)</f>
        <v>6.2691999999999997</v>
      </c>
      <c r="CC146" s="84">
        <f ca="1">VLOOKUP($E146,ETL_Price!$B$5:$BA$187,Main!CC$51,0)</f>
        <v>111.96</v>
      </c>
    </row>
    <row r="147" spans="3:81">
      <c r="C147" s="84">
        <f>MATCH(E147,Cayman!$B$5:$B$187,0)-1</f>
        <v>132</v>
      </c>
      <c r="E147" s="115">
        <f>IF(ISNUMBER(Equities!$C99),Equities!B99,"")</f>
        <v>43189</v>
      </c>
      <c r="F147" s="128">
        <f ca="1">IF(ISNUMBER(OFFSET(INDIRECT($F$50),Main!$C147,1)),OFFSET(INDIRECT($F$50),Main!$C147,1)/100,"")</f>
        <v>0.181143</v>
      </c>
      <c r="G147" s="128">
        <f ca="1">IF(ISNUMBER(VLOOKUP(E147,Cayman!$G$6:$H$136,2,0)),VLOOKUP(E147,Cayman!$G$6:$H$136,2,0)/100,"")</f>
        <v>0.16639999999999999</v>
      </c>
      <c r="H147" s="116" t="str">
        <f>IF(ISNUMBER(VLOOKUP($E147,ETL_Price!$B$5:$CU$187,H$50,0)),VLOOKUP($E147,ETL_Price!$B$5:$CU$187,H$50,0)/100,"")</f>
        <v/>
      </c>
      <c r="I147" s="116" t="str">
        <f>IF(ISNUMBER(VLOOKUP($E147,ETL_Price!$B$5:$CU$187,I$50,0)),VLOOKUP($E147,ETL_Price!$B$5:$CU$187,I$50,0)/100,"")</f>
        <v/>
      </c>
      <c r="K147" s="84">
        <f ca="1">IF(ISNUMBER(CORREL(ETL_Rtn!$C98:$C157,ETL_Rtn!E98:E157)),CORREL(ETL_Rtn!$C98:$C157,ETL_Rtn!E98:E157),"")</f>
        <v>0.95148501271496633</v>
      </c>
      <c r="L147" s="84">
        <f ca="1">IF(ISNUMBER(CORREL(ETL_Rtn!$C98:$C157,ETL_Rtn!F98:F157)),CORREL(ETL_Rtn!$C98:$C157,ETL_Rtn!F98:F157),"")</f>
        <v>0.61857080599369729</v>
      </c>
      <c r="M147" s="84">
        <f ca="1">IF(ISNUMBER(CORREL(ETL_Rtn!$C98:$C157,ETL_Rtn!G98:G157)),CORREL(ETL_Rtn!$C98:$C157,ETL_Rtn!G98:G157),"")</f>
        <v>0.42622467059537034</v>
      </c>
      <c r="N147" s="84">
        <f ca="1">IF(ISNUMBER(CORREL(ETL_Rtn!$C98:$C157,ETL_Rtn!H98:H157)),CORREL(ETL_Rtn!$C98:$C157,ETL_Rtn!H98:H157),"")</f>
        <v>0.41395138387707442</v>
      </c>
      <c r="O147" s="84">
        <f ca="1">IF(ISNUMBER(CORREL(ETL_Rtn!$C98:$C157,ETL_Rtn!I98:I157)),CORREL(ETL_Rtn!$C98:$C157,ETL_Rtn!I98:I157),"")</f>
        <v>0.69818792271429952</v>
      </c>
      <c r="P147" s="84">
        <f ca="1">IF(ISNUMBER(CORREL(ETL_Rtn!$C98:$C157,ETL_Rtn!J98:J157)),CORREL(ETL_Rtn!$C98:$C157,ETL_Rtn!J98:J157),"")</f>
        <v>0.20836645318477029</v>
      </c>
      <c r="Q147" s="84">
        <f ca="1">IF(ISNUMBER(CORREL(ETL_Rtn!$C98:$C157,ETL_Rtn!K98:K157)),CORREL(ETL_Rtn!$C98:$C157,ETL_Rtn!K98:K157),"")</f>
        <v>0.7503466625858185</v>
      </c>
      <c r="R147" s="84">
        <f ca="1">IF(ISNUMBER(CORREL(ETL_Rtn!$C98:$C157,ETL_Rtn!L98:L157)),CORREL(ETL_Rtn!$C98:$C157,ETL_Rtn!L98:L157),"")</f>
        <v>0.37103937024812539</v>
      </c>
      <c r="S147" s="84">
        <f ca="1">IF(ISNUMBER(CORREL(ETL_Rtn!$C98:$C157,ETL_Rtn!M98:M157)),CORREL(ETL_Rtn!$C98:$C157,ETL_Rtn!M98:M157),"")</f>
        <v>0.63837780313172743</v>
      </c>
      <c r="T147" s="84">
        <f ca="1">IF(ISNUMBER(CORREL(ETL_Rtn!$C98:$C157,ETL_Rtn!N98:N157)),CORREL(ETL_Rtn!$C98:$C157,ETL_Rtn!N98:N157),"")</f>
        <v>0.30146988745285941</v>
      </c>
      <c r="U147" s="84">
        <f ca="1">IF(ISNUMBER(CORREL(ETL_Rtn!$C98:$C157,ETL_Rtn!O98:O157)),CORREL(ETL_Rtn!$C98:$C157,ETL_Rtn!O98:O157),"")</f>
        <v>0.63004648521861351</v>
      </c>
      <c r="V147" s="84">
        <f ca="1">IF(ISNUMBER(CORREL(ETL_Rtn!$C98:$C157,ETL_Rtn!P98:P157)),CORREL(ETL_Rtn!$C98:$C157,ETL_Rtn!P98:P157),"")</f>
        <v>9.194644153747264E-2</v>
      </c>
      <c r="W147" s="84">
        <f ca="1">IF(ISNUMBER(CORREL(ETL_Rtn!$C98:$C157,ETL_Rtn!Q98:Q157)),CORREL(ETL_Rtn!$C98:$C157,ETL_Rtn!Q98:Q157),"")</f>
        <v>0.89939317695044818</v>
      </c>
      <c r="X147" s="84">
        <f ca="1">IF(ISNUMBER(CORREL(ETL_Rtn!$C98:$C157,ETL_Rtn!R98:R157)),CORREL(ETL_Rtn!$C98:$C157,ETL_Rtn!R98:R157),"")</f>
        <v>0.9531944434682208</v>
      </c>
      <c r="Y147" s="84">
        <f ca="1">IF(ISNUMBER(CORREL(ETL_Rtn!$C98:$C157,ETL_Rtn!S98:S157)),CORREL(ETL_Rtn!$C98:$C157,ETL_Rtn!S98:S157),"")</f>
        <v>0.93696217885210453</v>
      </c>
      <c r="Z147" s="84">
        <f ca="1">IF(ISNUMBER(CORREL(ETL_Rtn!$C98:$C157,ETL_Rtn!T98:T157)),CORREL(ETL_Rtn!$C98:$C157,ETL_Rtn!T98:T157),"")</f>
        <v>0.43204081867085109</v>
      </c>
      <c r="AA147" s="84">
        <f ca="1">IF(ISNUMBER(CORREL(ETL_Rtn!$C98:$C157,ETL_Rtn!U98:U157)),CORREL(ETL_Rtn!$C98:$C157,ETL_Rtn!U98:U157),"")</f>
        <v>-0.11272080251985121</v>
      </c>
      <c r="AB147" s="84">
        <f ca="1">IF(ISNUMBER(CORREL(ETL_Rtn!$C98:$C157,ETL_Rtn!V98:V157)),CORREL(ETL_Rtn!$C98:$C157,ETL_Rtn!V98:V157),"")</f>
        <v>-0.43837232545737459</v>
      </c>
      <c r="AC147" s="84">
        <f ca="1">IF(ISNUMBER(CORREL(ETL_Rtn!$C98:$C157,ETL_Rtn!W98:W157)),CORREL(ETL_Rtn!$C98:$C157,ETL_Rtn!W98:W157),"")</f>
        <v>0.42455369249520802</v>
      </c>
      <c r="AD147" s="84">
        <f ca="1">IF(ISNUMBER(CORREL(ETL_Rtn!$C98:$C157,ETL_Rtn!X98:X157)),CORREL(ETL_Rtn!$C98:$C157,ETL_Rtn!X98:X157),"")</f>
        <v>0.16440390095430868</v>
      </c>
      <c r="AE147" s="84">
        <f ca="1">IF(ISNUMBER(CORREL(ETL_Rtn!$C98:$C157,ETL_Rtn!Y98:Y157)),CORREL(ETL_Rtn!$C98:$C157,ETL_Rtn!Y98:Y157),"")</f>
        <v>0.25805461943883701</v>
      </c>
      <c r="AF147" s="84">
        <f ca="1">IF(ISNUMBER(CORREL(ETL_Rtn!$C98:$C157,ETL_Rtn!Z98:Z157)),CORREL(ETL_Rtn!$C98:$C157,ETL_Rtn!Z98:Z157),"")</f>
        <v>-0.18292681178278977</v>
      </c>
      <c r="AG147" s="84">
        <f ca="1">IF(ISNUMBER(CORREL(ETL_Rtn!$C98:$C157,ETL_Rtn!AA98:AA157)),CORREL(ETL_Rtn!$C98:$C157,ETL_Rtn!AA98:AA157),"")</f>
        <v>9.9849208944971665E-2</v>
      </c>
      <c r="AH147" s="84">
        <f ca="1">IF(ISNUMBER(CORREL(ETL_Rtn!$C98:$C157,ETL_Rtn!AB98:AB157)),CORREL(ETL_Rtn!$C98:$C157,ETL_Rtn!AB98:AB157),"")</f>
        <v>0.25080719450308064</v>
      </c>
      <c r="AI147" s="84">
        <f ca="1">IF(ISNUMBER(CORREL(ETL_Rtn!$C98:$C157,ETL_Rtn!AC98:AC157)),CORREL(ETL_Rtn!$C98:$C157,ETL_Rtn!AC98:AC157),"")</f>
        <v>0.22885590979888468</v>
      </c>
      <c r="AJ147" s="84">
        <f ca="1">IF(ISNUMBER(CORREL(ETL_Rtn!$C98:$C157,ETL_Rtn!AD98:AD157)),CORREL(ETL_Rtn!$C98:$C157,ETL_Rtn!AD98:AD157),"")</f>
        <v>-0.46029261913994096</v>
      </c>
      <c r="AK147" s="84">
        <f ca="1">IF(ISNUMBER(CORREL(ETL_Rtn!$C98:$C157,ETL_Rtn!AE98:AE157)),CORREL(ETL_Rtn!$C98:$C157,ETL_Rtn!AE98:AE157),"")</f>
        <v>-0.48795935799530032</v>
      </c>
      <c r="AL147" s="84">
        <f ca="1">IF(ISNUMBER(CORREL(ETL_Rtn!$C98:$C157,ETL_Rtn!AF98:AF157)),CORREL(ETL_Rtn!$C98:$C157,ETL_Rtn!AF98:AF157),"")</f>
        <v>3.7348190639445757E-2</v>
      </c>
      <c r="AM147" s="84">
        <f ca="1">IF(ISNUMBER(CORREL(ETL_Rtn!$C98:$C157,ETL_Rtn!AG98:AG157)),CORREL(ETL_Rtn!$C98:$C157,ETL_Rtn!AG98:AG157),"")</f>
        <v>0.1993324201391409</v>
      </c>
      <c r="AN147" s="84">
        <f ca="1">IF(ISNUMBER(CORREL(ETL_Rtn!$C98:$C157,ETL_Rtn!AH98:AH157)),CORREL(ETL_Rtn!$C98:$C157,ETL_Rtn!AH98:AH157),"")</f>
        <v>0.11952525756582948</v>
      </c>
      <c r="AO147" s="84">
        <f ca="1">IF(ISNUMBER(CORREL(ETL_Rtn!$C98:$C157,ETL_Rtn!AI98:AI157)),CORREL(ETL_Rtn!$C98:$C157,ETL_Rtn!AI98:AI157),"")</f>
        <v>0.18328572626962614</v>
      </c>
      <c r="AP147" s="84">
        <f ca="1">IF(ISNUMBER(CORREL(ETL_Rtn!$C98:$C157,ETL_Rtn!AJ98:AJ157)),CORREL(ETL_Rtn!$C98:$C157,ETL_Rtn!AJ98:AJ157),"")</f>
        <v>0.20963074614353616</v>
      </c>
      <c r="AQ147" s="84">
        <f ca="1">IF(ISNUMBER(CORREL(ETL_Rtn!$C98:$C157,ETL_Rtn!AK98:AK157)),CORREL(ETL_Rtn!$C98:$C157,ETL_Rtn!AK98:AK157),"")</f>
        <v>0.26306071091907723</v>
      </c>
      <c r="AR147" s="84">
        <f ca="1">IF(ISNUMBER(CORREL(ETL_Rtn!$C98:$C157,ETL_Rtn!AL98:AL157)),CORREL(ETL_Rtn!$C98:$C157,ETL_Rtn!AL98:AL157),"")</f>
        <v>-0.19111441439759635</v>
      </c>
      <c r="AS147" s="84">
        <f ca="1">IF(ISNUMBER(CORREL(ETL_Rtn!$C98:$C157,ETL_Rtn!AM98:AM157)),CORREL(ETL_Rtn!$C98:$C157,ETL_Rtn!AM98:AM157),"")</f>
        <v>0.24208805565015867</v>
      </c>
      <c r="AU147" s="84">
        <f ca="1">VLOOKUP($E147,ETL_Price!$B$5:$BA$187,Main!AU$51,0)</f>
        <v>91.33</v>
      </c>
      <c r="AV147" s="84">
        <f ca="1">VLOOKUP($E147,ETL_Price!$B$5:$BA$187,Main!AV$51,0)</f>
        <v>227.6387</v>
      </c>
      <c r="AW147" s="84">
        <f ca="1">VLOOKUP($E147,ETL_Price!$B$5:$BA$187,Main!AW$51,0)</f>
        <v>223.61750000000001</v>
      </c>
      <c r="AX147" s="84">
        <f ca="1">VLOOKUP($E147,ETL_Price!$B$5:$BA$187,Main!AX$51,0)</f>
        <v>209.9126</v>
      </c>
      <c r="AY147" s="84">
        <f ca="1">VLOOKUP($E147,ETL_Price!$B$5:$BA$187,Main!AY$51,0)</f>
        <v>124.14319999999999</v>
      </c>
      <c r="AZ147" s="84">
        <f ca="1">VLOOKUP($E147,ETL_Price!$B$5:$BA$187,Main!AZ$51,0)</f>
        <v>224.1386</v>
      </c>
      <c r="BA147" s="84">
        <f ca="1">VLOOKUP($E147,ETL_Price!$B$5:$BA$187,Main!BA$51,0)</f>
        <v>242.98</v>
      </c>
      <c r="BB147" s="84">
        <f ca="1">VLOOKUP($E147,ETL_Price!$B$5:$BA$187,Main!BB$51,0)</f>
        <v>202.76</v>
      </c>
      <c r="BC147" s="84">
        <f ca="1">VLOOKUP($E147,ETL_Price!$B$5:$BA$187,Main!BC$51,0)</f>
        <v>256.29000000000002</v>
      </c>
      <c r="BD147" s="84">
        <f ca="1">VLOOKUP($E147,ETL_Price!$B$5:$BA$187,Main!BD$51,0)</f>
        <v>66.56</v>
      </c>
      <c r="BE147" s="84">
        <f ca="1">VLOOKUP($E147,ETL_Price!$B$5:$BA$187,Main!BE$51,0)</f>
        <v>266</v>
      </c>
      <c r="BF147" s="84">
        <f ca="1">VLOOKUP($E147,ETL_Price!$B$5:$BA$187,Main!BF$51,0)</f>
        <v>124.18</v>
      </c>
      <c r="BG147" s="84">
        <f ca="1">VLOOKUP($E147,ETL_Price!$B$5:$BA$187,Main!BG$51,0)</f>
        <v>1384.11</v>
      </c>
      <c r="BH147" s="84">
        <f ca="1">VLOOKUP($E147,ETL_Price!$B$5:$BA$187,Main!BH$51,0)</f>
        <v>1716.61</v>
      </c>
      <c r="BI147" s="84">
        <f ca="1">VLOOKUP($E147,ETL_Price!$B$5:$BA$187,Main!BI$51,0)</f>
        <v>1643.35</v>
      </c>
      <c r="BJ147" s="84">
        <f ca="1">VLOOKUP($E147,ETL_Price!$B$5:$BA$187,Main!BJ$51,0)</f>
        <v>1041.95</v>
      </c>
      <c r="BK147" s="84">
        <f ca="1">VLOOKUP($E147,ETL_Price!$B$5:$BA$187,Main!BK$51,0)</f>
        <v>2434.65</v>
      </c>
      <c r="BL147" s="84">
        <f ca="1">VLOOKUP($E147,ETL_Price!$B$5:$BA$187,Main!BL$51,0)</f>
        <v>926.04</v>
      </c>
      <c r="BM147" s="84">
        <f ca="1">VLOOKUP($E147,ETL_Price!$B$5:$BA$187,Main!BM$51,0)</f>
        <v>721.83</v>
      </c>
      <c r="BN147" s="84">
        <f ca="1">VLOOKUP($E147,ETL_Price!$B$5:$BA$187,Main!BN$51,0)</f>
        <v>885.37</v>
      </c>
      <c r="BO147" s="84">
        <f ca="1">VLOOKUP($E147,ETL_Price!$B$5:$BA$187,Main!BO$51,0)</f>
        <v>957.31</v>
      </c>
      <c r="BP147" s="84">
        <f ca="1">VLOOKUP($E147,ETL_Price!$B$5:$BA$187,Main!BP$51,0)</f>
        <v>974.49</v>
      </c>
      <c r="BQ147" s="84">
        <f ca="1">VLOOKUP($E147,ETL_Price!$B$5:$BA$187,Main!BQ$51,0)</f>
        <v>1109.46</v>
      </c>
      <c r="BR147" s="84">
        <f ca="1">VLOOKUP($E147,ETL_Price!$B$5:$BA$187,Main!BR$51,0)</f>
        <v>1085.19</v>
      </c>
      <c r="BS147" s="84">
        <f ca="1">VLOOKUP($E147,ETL_Price!$B$5:$BA$187,Main!BS$51,0)</f>
        <v>930.44</v>
      </c>
      <c r="BT147" s="84">
        <f ca="1">VLOOKUP($E147,ETL_Price!$B$5:$BA$187,Main!BT$51,0)</f>
        <v>19.97</v>
      </c>
      <c r="BU147" s="84">
        <f ca="1">VLOOKUP($E147,ETL_Price!$B$5:$BA$187,Main!BU$51,0)</f>
        <v>26.26</v>
      </c>
      <c r="BV147" s="84">
        <f ca="1">VLOOKUP($E147,ETL_Price!$B$5:$BA$187,Main!BV$51,0)</f>
        <v>1322.8</v>
      </c>
      <c r="BW147" s="84">
        <f ca="1">VLOOKUP($E147,ETL_Price!$B$5:$BA$187,Main!BW$51,0)</f>
        <v>16.268000000000001</v>
      </c>
      <c r="BX147" s="84">
        <f ca="1">VLOOKUP($E147,ETL_Price!$B$5:$BA$187,Main!BX$51,0)</f>
        <v>64.94</v>
      </c>
      <c r="BY147" s="84">
        <f ca="1">VLOOKUP($E147,ETL_Price!$B$5:$BA$187,Main!BY$51,0)</f>
        <v>2.7389000000000001</v>
      </c>
      <c r="BZ147" s="84">
        <f ca="1">VLOOKUP($E147,ETL_Price!$B$5:$BA$187,Main!BZ$51,0)</f>
        <v>2.0413000000000001</v>
      </c>
      <c r="CA147" s="84">
        <f ca="1">VLOOKUP($E147,ETL_Price!$B$5:$BA$187,Main!CA$51,0)</f>
        <v>2.0558999999999998</v>
      </c>
      <c r="CB147" s="84">
        <f ca="1">VLOOKUP($E147,ETL_Price!$B$5:$BA$187,Main!CB$51,0)</f>
        <v>6.2634999999999996</v>
      </c>
      <c r="CC147" s="84">
        <f ca="1">VLOOKUP($E147,ETL_Price!$B$5:$BA$187,Main!CC$51,0)</f>
        <v>111.84</v>
      </c>
    </row>
    <row r="148" spans="3:81">
      <c r="C148" s="84">
        <f>MATCH(E148,Cayman!$B$5:$B$187,0)-1</f>
        <v>133</v>
      </c>
      <c r="E148" s="115">
        <f>IF(ISNUMBER(Equities!$C100),Equities!B100,"")</f>
        <v>43188</v>
      </c>
      <c r="F148" s="128">
        <f ca="1">IF(ISNUMBER(OFFSET(INDIRECT($F$50),Main!$C148,1)),OFFSET(INDIRECT($F$50),Main!$C148,1)/100,"")</f>
        <v>0.18094200000000002</v>
      </c>
      <c r="G148" s="128">
        <f ca="1">IF(ISNUMBER(VLOOKUP(E148,Cayman!$G$6:$H$136,2,0)),VLOOKUP(E148,Cayman!$G$6:$H$136,2,0)/100,"")</f>
        <v>0.1666</v>
      </c>
      <c r="H148" s="116" t="str">
        <f>IF(ISNUMBER(VLOOKUP($E148,ETL_Price!$B$5:$CU$187,H$50,0)),VLOOKUP($E148,ETL_Price!$B$5:$CU$187,H$50,0)/100,"")</f>
        <v/>
      </c>
      <c r="I148" s="116" t="str">
        <f>IF(ISNUMBER(VLOOKUP($E148,ETL_Price!$B$5:$CU$187,I$50,0)),VLOOKUP($E148,ETL_Price!$B$5:$CU$187,I$50,0)/100,"")</f>
        <v/>
      </c>
      <c r="K148" s="84">
        <f ca="1">IF(ISNUMBER(CORREL(ETL_Rtn!$C99:$C158,ETL_Rtn!E99:E158)),CORREL(ETL_Rtn!$C99:$C158,ETL_Rtn!E99:E158),"")</f>
        <v>0.95151382235934789</v>
      </c>
      <c r="L148" s="84">
        <f ca="1">IF(ISNUMBER(CORREL(ETL_Rtn!$C99:$C158,ETL_Rtn!F99:F158)),CORREL(ETL_Rtn!$C99:$C158,ETL_Rtn!F99:F158),"")</f>
        <v>0.61866464692549683</v>
      </c>
      <c r="M148" s="84">
        <f ca="1">IF(ISNUMBER(CORREL(ETL_Rtn!$C99:$C158,ETL_Rtn!G99:G158)),CORREL(ETL_Rtn!$C99:$C158,ETL_Rtn!G99:G158),"")</f>
        <v>0.42632807943283685</v>
      </c>
      <c r="N148" s="84">
        <f ca="1">IF(ISNUMBER(CORREL(ETL_Rtn!$C99:$C158,ETL_Rtn!H99:H158)),CORREL(ETL_Rtn!$C99:$C158,ETL_Rtn!H99:H158),"")</f>
        <v>0.41390318420937888</v>
      </c>
      <c r="O148" s="84">
        <f ca="1">IF(ISNUMBER(CORREL(ETL_Rtn!$C99:$C158,ETL_Rtn!I99:I158)),CORREL(ETL_Rtn!$C99:$C158,ETL_Rtn!I99:I158),"")</f>
        <v>0.69848612866810278</v>
      </c>
      <c r="P148" s="84">
        <f ca="1">IF(ISNUMBER(CORREL(ETL_Rtn!$C99:$C158,ETL_Rtn!J99:J158)),CORREL(ETL_Rtn!$C99:$C158,ETL_Rtn!J99:J158),"")</f>
        <v>0.20856547492053137</v>
      </c>
      <c r="Q148" s="84">
        <f ca="1">IF(ISNUMBER(CORREL(ETL_Rtn!$C99:$C158,ETL_Rtn!K99:K158)),CORREL(ETL_Rtn!$C99:$C158,ETL_Rtn!K99:K158),"")</f>
        <v>0.75093196778296722</v>
      </c>
      <c r="R148" s="84">
        <f ca="1">IF(ISNUMBER(CORREL(ETL_Rtn!$C99:$C158,ETL_Rtn!L99:L158)),CORREL(ETL_Rtn!$C99:$C158,ETL_Rtn!L99:L158),"")</f>
        <v>0.37149710879816378</v>
      </c>
      <c r="S148" s="84">
        <f ca="1">IF(ISNUMBER(CORREL(ETL_Rtn!$C99:$C158,ETL_Rtn!M99:M158)),CORREL(ETL_Rtn!$C99:$C158,ETL_Rtn!M99:M158),"")</f>
        <v>0.63919868506766286</v>
      </c>
      <c r="T148" s="84">
        <f ca="1">IF(ISNUMBER(CORREL(ETL_Rtn!$C99:$C158,ETL_Rtn!N99:N158)),CORREL(ETL_Rtn!$C99:$C158,ETL_Rtn!N99:N158),"")</f>
        <v>0.30266691731701695</v>
      </c>
      <c r="U148" s="84">
        <f ca="1">IF(ISNUMBER(CORREL(ETL_Rtn!$C99:$C158,ETL_Rtn!O99:O158)),CORREL(ETL_Rtn!$C99:$C158,ETL_Rtn!O99:O158),"")</f>
        <v>0.63105584636277501</v>
      </c>
      <c r="V148" s="84">
        <f ca="1">IF(ISNUMBER(CORREL(ETL_Rtn!$C99:$C158,ETL_Rtn!P99:P158)),CORREL(ETL_Rtn!$C99:$C158,ETL_Rtn!P99:P158),"")</f>
        <v>9.1173513250216859E-2</v>
      </c>
      <c r="W148" s="84">
        <f ca="1">IF(ISNUMBER(CORREL(ETL_Rtn!$C99:$C158,ETL_Rtn!Q99:Q158)),CORREL(ETL_Rtn!$C99:$C158,ETL_Rtn!Q99:Q158),"")</f>
        <v>0.89937992898723984</v>
      </c>
      <c r="X148" s="84">
        <f ca="1">IF(ISNUMBER(CORREL(ETL_Rtn!$C99:$C158,ETL_Rtn!R99:R158)),CORREL(ETL_Rtn!$C99:$C158,ETL_Rtn!R99:R158),"")</f>
        <v>0.95326675880981937</v>
      </c>
      <c r="Y148" s="84">
        <f ca="1">IF(ISNUMBER(CORREL(ETL_Rtn!$C99:$C158,ETL_Rtn!S99:S158)),CORREL(ETL_Rtn!$C99:$C158,ETL_Rtn!S99:S158),"")</f>
        <v>0.93702932328718014</v>
      </c>
      <c r="Z148" s="84">
        <f ca="1">IF(ISNUMBER(CORREL(ETL_Rtn!$C99:$C158,ETL_Rtn!T99:T158)),CORREL(ETL_Rtn!$C99:$C158,ETL_Rtn!T99:T158),"")</f>
        <v>0.43171514240402914</v>
      </c>
      <c r="AA148" s="84">
        <f ca="1">IF(ISNUMBER(CORREL(ETL_Rtn!$C99:$C158,ETL_Rtn!U99:U158)),CORREL(ETL_Rtn!$C99:$C158,ETL_Rtn!U99:U158),"")</f>
        <v>-0.11266268364429036</v>
      </c>
      <c r="AB148" s="84">
        <f ca="1">IF(ISNUMBER(CORREL(ETL_Rtn!$C99:$C158,ETL_Rtn!V99:V158)),CORREL(ETL_Rtn!$C99:$C158,ETL_Rtn!V99:V158),"")</f>
        <v>-0.43819491475226485</v>
      </c>
      <c r="AC148" s="84">
        <f ca="1">IF(ISNUMBER(CORREL(ETL_Rtn!$C99:$C158,ETL_Rtn!W99:W158)),CORREL(ETL_Rtn!$C99:$C158,ETL_Rtn!W99:W158),"")</f>
        <v>0.42562886538372613</v>
      </c>
      <c r="AD148" s="84">
        <f ca="1">IF(ISNUMBER(CORREL(ETL_Rtn!$C99:$C158,ETL_Rtn!X99:X158)),CORREL(ETL_Rtn!$C99:$C158,ETL_Rtn!X99:X158),"")</f>
        <v>0.16413824868310431</v>
      </c>
      <c r="AE148" s="84">
        <f ca="1">IF(ISNUMBER(CORREL(ETL_Rtn!$C99:$C158,ETL_Rtn!Y99:Y158)),CORREL(ETL_Rtn!$C99:$C158,ETL_Rtn!Y99:Y158),"")</f>
        <v>0.2575147468746945</v>
      </c>
      <c r="AF148" s="84">
        <f ca="1">IF(ISNUMBER(CORREL(ETL_Rtn!$C99:$C158,ETL_Rtn!Z99:Z158)),CORREL(ETL_Rtn!$C99:$C158,ETL_Rtn!Z99:Z158),"")</f>
        <v>-0.18237422155427235</v>
      </c>
      <c r="AG148" s="84">
        <f ca="1">IF(ISNUMBER(CORREL(ETL_Rtn!$C99:$C158,ETL_Rtn!AA99:AA158)),CORREL(ETL_Rtn!$C99:$C158,ETL_Rtn!AA99:AA158),"")</f>
        <v>0.10005474494256535</v>
      </c>
      <c r="AH148" s="84">
        <f ca="1">IF(ISNUMBER(CORREL(ETL_Rtn!$C99:$C158,ETL_Rtn!AB99:AB158)),CORREL(ETL_Rtn!$C99:$C158,ETL_Rtn!AB99:AB158),"")</f>
        <v>0.25130616549142559</v>
      </c>
      <c r="AI148" s="84">
        <f ca="1">IF(ISNUMBER(CORREL(ETL_Rtn!$C99:$C158,ETL_Rtn!AC99:AC158)),CORREL(ETL_Rtn!$C99:$C158,ETL_Rtn!AC99:AC158),"")</f>
        <v>0.22974265925191087</v>
      </c>
      <c r="AJ148" s="84">
        <f ca="1">IF(ISNUMBER(CORREL(ETL_Rtn!$C99:$C158,ETL_Rtn!AD99:AD158)),CORREL(ETL_Rtn!$C99:$C158,ETL_Rtn!AD99:AD158),"")</f>
        <v>-0.46022797983633518</v>
      </c>
      <c r="AK148" s="84">
        <f ca="1">IF(ISNUMBER(CORREL(ETL_Rtn!$C99:$C158,ETL_Rtn!AE99:AE158)),CORREL(ETL_Rtn!$C99:$C158,ETL_Rtn!AE99:AE158),"")</f>
        <v>-0.48799453540666271</v>
      </c>
      <c r="AL148" s="84">
        <f ca="1">IF(ISNUMBER(CORREL(ETL_Rtn!$C99:$C158,ETL_Rtn!AF99:AF158)),CORREL(ETL_Rtn!$C99:$C158,ETL_Rtn!AF99:AF158),"")</f>
        <v>3.7247670596342493E-2</v>
      </c>
      <c r="AM148" s="84">
        <f ca="1">IF(ISNUMBER(CORREL(ETL_Rtn!$C99:$C158,ETL_Rtn!AG99:AG158)),CORREL(ETL_Rtn!$C99:$C158,ETL_Rtn!AG99:AG158),"")</f>
        <v>0.19928177558623528</v>
      </c>
      <c r="AN148" s="84">
        <f ca="1">IF(ISNUMBER(CORREL(ETL_Rtn!$C99:$C158,ETL_Rtn!AH99:AH158)),CORREL(ETL_Rtn!$C99:$C158,ETL_Rtn!AH99:AH158),"")</f>
        <v>0.11892789994608441</v>
      </c>
      <c r="AO148" s="84">
        <f ca="1">IF(ISNUMBER(CORREL(ETL_Rtn!$C99:$C158,ETL_Rtn!AI99:AI158)),CORREL(ETL_Rtn!$C99:$C158,ETL_Rtn!AI99:AI158),"")</f>
        <v>0.18366151712380063</v>
      </c>
      <c r="AP148" s="84">
        <f ca="1">IF(ISNUMBER(CORREL(ETL_Rtn!$C99:$C158,ETL_Rtn!AJ99:AJ158)),CORREL(ETL_Rtn!$C99:$C158,ETL_Rtn!AJ99:AJ158),"")</f>
        <v>0.20924099787114622</v>
      </c>
      <c r="AQ148" s="84">
        <f ca="1">IF(ISNUMBER(CORREL(ETL_Rtn!$C99:$C158,ETL_Rtn!AK99:AK158)),CORREL(ETL_Rtn!$C99:$C158,ETL_Rtn!AK99:AK158),"")</f>
        <v>0.26318144417893069</v>
      </c>
      <c r="AR148" s="84">
        <f ca="1">IF(ISNUMBER(CORREL(ETL_Rtn!$C99:$C158,ETL_Rtn!AL99:AL158)),CORREL(ETL_Rtn!$C99:$C158,ETL_Rtn!AL99:AL158),"")</f>
        <v>-0.19262306213501643</v>
      </c>
      <c r="AS148" s="84">
        <f ca="1">IF(ISNUMBER(CORREL(ETL_Rtn!$C99:$C158,ETL_Rtn!AM99:AM158)),CORREL(ETL_Rtn!$C99:$C158,ETL_Rtn!AM99:AM158),"")</f>
        <v>0.24209043159137772</v>
      </c>
      <c r="AU148" s="84">
        <f ca="1">VLOOKUP($E148,ETL_Price!$B$5:$BA$187,Main!AU$51,0)</f>
        <v>91.33</v>
      </c>
      <c r="AV148" s="84">
        <f ca="1">VLOOKUP($E148,ETL_Price!$B$5:$BA$187,Main!AV$51,0)</f>
        <v>227.43010000000001</v>
      </c>
      <c r="AW148" s="84">
        <f ca="1">VLOOKUP($E148,ETL_Price!$B$5:$BA$187,Main!AW$51,0)</f>
        <v>223.58410000000001</v>
      </c>
      <c r="AX148" s="84">
        <f ca="1">VLOOKUP($E148,ETL_Price!$B$5:$BA$187,Main!AX$51,0)</f>
        <v>209.87540000000001</v>
      </c>
      <c r="AY148" s="84">
        <f ca="1">VLOOKUP($E148,ETL_Price!$B$5:$BA$187,Main!AY$51,0)</f>
        <v>124.1374</v>
      </c>
      <c r="AZ148" s="84">
        <f ca="1">VLOOKUP($E148,ETL_Price!$B$5:$BA$187,Main!AZ$51,0)</f>
        <v>224.07210000000001</v>
      </c>
      <c r="BA148" s="84">
        <f ca="1">VLOOKUP($E148,ETL_Price!$B$5:$BA$187,Main!BA$51,0)</f>
        <v>242.76</v>
      </c>
      <c r="BB148" s="84">
        <f ca="1">VLOOKUP($E148,ETL_Price!$B$5:$BA$187,Main!BB$51,0)</f>
        <v>202.48</v>
      </c>
      <c r="BC148" s="84">
        <f ca="1">VLOOKUP($E148,ETL_Price!$B$5:$BA$187,Main!BC$51,0)</f>
        <v>255.94</v>
      </c>
      <c r="BD148" s="84">
        <f ca="1">VLOOKUP($E148,ETL_Price!$B$5:$BA$187,Main!BD$51,0)</f>
        <v>66.459999999999994</v>
      </c>
      <c r="BE148" s="84">
        <f ca="1">VLOOKUP($E148,ETL_Price!$B$5:$BA$187,Main!BE$51,0)</f>
        <v>265.67</v>
      </c>
      <c r="BF148" s="84">
        <f ca="1">VLOOKUP($E148,ETL_Price!$B$5:$BA$187,Main!BF$51,0)</f>
        <v>124.22</v>
      </c>
      <c r="BG148" s="84">
        <f ca="1">VLOOKUP($E148,ETL_Price!$B$5:$BA$187,Main!BG$51,0)</f>
        <v>1383.48</v>
      </c>
      <c r="BH148" s="84">
        <f ca="1">VLOOKUP($E148,ETL_Price!$B$5:$BA$187,Main!BH$51,0)</f>
        <v>1716.61</v>
      </c>
      <c r="BI148" s="84">
        <f ca="1">VLOOKUP($E148,ETL_Price!$B$5:$BA$187,Main!BI$51,0)</f>
        <v>1643.34</v>
      </c>
      <c r="BJ148" s="84">
        <f ca="1">VLOOKUP($E148,ETL_Price!$B$5:$BA$187,Main!BJ$51,0)</f>
        <v>1041.95</v>
      </c>
      <c r="BK148" s="84">
        <f ca="1">VLOOKUP($E148,ETL_Price!$B$5:$BA$187,Main!BK$51,0)</f>
        <v>2434.65</v>
      </c>
      <c r="BL148" s="84">
        <f ca="1">VLOOKUP($E148,ETL_Price!$B$5:$BA$187,Main!BL$51,0)</f>
        <v>926.04</v>
      </c>
      <c r="BM148" s="84">
        <f ca="1">VLOOKUP($E148,ETL_Price!$B$5:$BA$187,Main!BM$51,0)</f>
        <v>721.83</v>
      </c>
      <c r="BN148" s="84">
        <f ca="1">VLOOKUP($E148,ETL_Price!$B$5:$BA$187,Main!BN$51,0)</f>
        <v>885.37</v>
      </c>
      <c r="BO148" s="84">
        <f ca="1">VLOOKUP($E148,ETL_Price!$B$5:$BA$187,Main!BO$51,0)</f>
        <v>957.31</v>
      </c>
      <c r="BP148" s="84">
        <f ca="1">VLOOKUP($E148,ETL_Price!$B$5:$BA$187,Main!BP$51,0)</f>
        <v>974.49</v>
      </c>
      <c r="BQ148" s="84">
        <f ca="1">VLOOKUP($E148,ETL_Price!$B$5:$BA$187,Main!BQ$51,0)</f>
        <v>1109.46</v>
      </c>
      <c r="BR148" s="84">
        <f ca="1">VLOOKUP($E148,ETL_Price!$B$5:$BA$187,Main!BR$51,0)</f>
        <v>1085.19</v>
      </c>
      <c r="BS148" s="84">
        <f ca="1">VLOOKUP($E148,ETL_Price!$B$5:$BA$187,Main!BS$51,0)</f>
        <v>930.44</v>
      </c>
      <c r="BT148" s="84">
        <f ca="1">VLOOKUP($E148,ETL_Price!$B$5:$BA$187,Main!BT$51,0)</f>
        <v>19.97</v>
      </c>
      <c r="BU148" s="84">
        <f ca="1">VLOOKUP($E148,ETL_Price!$B$5:$BA$187,Main!BU$51,0)</f>
        <v>26.26</v>
      </c>
      <c r="BV148" s="84">
        <f ca="1">VLOOKUP($E148,ETL_Price!$B$5:$BA$187,Main!BV$51,0)</f>
        <v>1322.8</v>
      </c>
      <c r="BW148" s="84">
        <f ca="1">VLOOKUP($E148,ETL_Price!$B$5:$BA$187,Main!BW$51,0)</f>
        <v>16.268000000000001</v>
      </c>
      <c r="BX148" s="84">
        <f ca="1">VLOOKUP($E148,ETL_Price!$B$5:$BA$187,Main!BX$51,0)</f>
        <v>64.94</v>
      </c>
      <c r="BY148" s="84">
        <f ca="1">VLOOKUP($E148,ETL_Price!$B$5:$BA$187,Main!BY$51,0)</f>
        <v>2.7389000000000001</v>
      </c>
      <c r="BZ148" s="84">
        <f ca="1">VLOOKUP($E148,ETL_Price!$B$5:$BA$187,Main!BZ$51,0)</f>
        <v>2.0413000000000001</v>
      </c>
      <c r="CA148" s="84">
        <f ca="1">VLOOKUP($E148,ETL_Price!$B$5:$BA$187,Main!CA$51,0)</f>
        <v>2.0558999999999998</v>
      </c>
      <c r="CB148" s="84">
        <f ca="1">VLOOKUP($E148,ETL_Price!$B$5:$BA$187,Main!CB$51,0)</f>
        <v>6.2716000000000003</v>
      </c>
      <c r="CC148" s="84">
        <f ca="1">VLOOKUP($E148,ETL_Price!$B$5:$BA$187,Main!CC$51,0)</f>
        <v>111.83</v>
      </c>
    </row>
    <row r="149" spans="3:81">
      <c r="C149" s="84">
        <f>MATCH(E149,Cayman!$B$5:$B$187,0)-1</f>
        <v>134</v>
      </c>
      <c r="E149" s="115">
        <f>IF(ISNUMBER(Equities!$C101),Equities!B101,"")</f>
        <v>43187</v>
      </c>
      <c r="F149" s="128">
        <f ca="1">IF(ISNUMBER(OFFSET(INDIRECT($F$50),Main!$C149,1)),OFFSET(INDIRECT($F$50),Main!$C149,1)/100,"")</f>
        <v>0.18094200000000002</v>
      </c>
      <c r="G149" s="128">
        <f ca="1">IF(ISNUMBER(VLOOKUP(E149,Cayman!$G$6:$H$136,2,0)),VLOOKUP(E149,Cayman!$G$6:$H$136,2,0)/100,"")</f>
        <v>0.16670000000000001</v>
      </c>
      <c r="H149" s="116" t="str">
        <f>IF(ISNUMBER(VLOOKUP($E149,ETL_Price!$B$5:$CU$187,H$50,0)),VLOOKUP($E149,ETL_Price!$B$5:$CU$187,H$50,0)/100,"")</f>
        <v/>
      </c>
      <c r="I149" s="116" t="str">
        <f>IF(ISNUMBER(VLOOKUP($E149,ETL_Price!$B$5:$CU$187,I$50,0)),VLOOKUP($E149,ETL_Price!$B$5:$CU$187,I$50,0)/100,"")</f>
        <v/>
      </c>
      <c r="K149" s="84">
        <f ca="1">IF(ISNUMBER(CORREL(ETL_Rtn!$C100:$C159,ETL_Rtn!E100:E159)),CORREL(ETL_Rtn!$C100:$C159,ETL_Rtn!E100:E159),"")</f>
        <v>0.95283294483810588</v>
      </c>
      <c r="L149" s="84">
        <f ca="1">IF(ISNUMBER(CORREL(ETL_Rtn!$C100:$C159,ETL_Rtn!F100:F159)),CORREL(ETL_Rtn!$C100:$C159,ETL_Rtn!F100:F159),"")</f>
        <v>0.61221825974407651</v>
      </c>
      <c r="M149" s="84">
        <f ca="1">IF(ISNUMBER(CORREL(ETL_Rtn!$C100:$C159,ETL_Rtn!G100:G159)),CORREL(ETL_Rtn!$C100:$C159,ETL_Rtn!G100:G159),"")</f>
        <v>0.42507210468064321</v>
      </c>
      <c r="N149" s="84">
        <f ca="1">IF(ISNUMBER(CORREL(ETL_Rtn!$C100:$C159,ETL_Rtn!H100:H159)),CORREL(ETL_Rtn!$C100:$C159,ETL_Rtn!H100:H159),"")</f>
        <v>0.40047651363500397</v>
      </c>
      <c r="O149" s="84">
        <f ca="1">IF(ISNUMBER(CORREL(ETL_Rtn!$C100:$C159,ETL_Rtn!I100:I159)),CORREL(ETL_Rtn!$C100:$C159,ETL_Rtn!I100:I159),"")</f>
        <v>0.69431316255744713</v>
      </c>
      <c r="P149" s="84">
        <f ca="1">IF(ISNUMBER(CORREL(ETL_Rtn!$C100:$C159,ETL_Rtn!J100:J159)),CORREL(ETL_Rtn!$C100:$C159,ETL_Rtn!J100:J159),"")</f>
        <v>0.19714173344948482</v>
      </c>
      <c r="Q149" s="84">
        <f ca="1">IF(ISNUMBER(CORREL(ETL_Rtn!$C100:$C159,ETL_Rtn!K100:K159)),CORREL(ETL_Rtn!$C100:$C159,ETL_Rtn!K100:K159),"")</f>
        <v>0.74820017334501421</v>
      </c>
      <c r="R149" s="84">
        <f ca="1">IF(ISNUMBER(CORREL(ETL_Rtn!$C100:$C159,ETL_Rtn!L100:L159)),CORREL(ETL_Rtn!$C100:$C159,ETL_Rtn!L100:L159),"")</f>
        <v>0.37338700449330209</v>
      </c>
      <c r="S149" s="84">
        <f ca="1">IF(ISNUMBER(CORREL(ETL_Rtn!$C100:$C159,ETL_Rtn!M100:M159)),CORREL(ETL_Rtn!$C100:$C159,ETL_Rtn!M100:M159),"")</f>
        <v>0.63289841004047853</v>
      </c>
      <c r="T149" s="84">
        <f ca="1">IF(ISNUMBER(CORREL(ETL_Rtn!$C100:$C159,ETL_Rtn!N100:N159)),CORREL(ETL_Rtn!$C100:$C159,ETL_Rtn!N100:N159),"")</f>
        <v>0.3049615700215027</v>
      </c>
      <c r="U149" s="84">
        <f ca="1">IF(ISNUMBER(CORREL(ETL_Rtn!$C100:$C159,ETL_Rtn!O100:O159)),CORREL(ETL_Rtn!$C100:$C159,ETL_Rtn!O100:O159),"")</f>
        <v>0.62467434585781412</v>
      </c>
      <c r="V149" s="84">
        <f ca="1">IF(ISNUMBER(CORREL(ETL_Rtn!$C100:$C159,ETL_Rtn!P100:P159)),CORREL(ETL_Rtn!$C100:$C159,ETL_Rtn!P100:P159),"")</f>
        <v>9.5379431006492252E-2</v>
      </c>
      <c r="W149" s="84">
        <f ca="1">IF(ISNUMBER(CORREL(ETL_Rtn!$C100:$C159,ETL_Rtn!Q100:Q159)),CORREL(ETL_Rtn!$C100:$C159,ETL_Rtn!Q100:Q159),"")</f>
        <v>0.90040270878958595</v>
      </c>
      <c r="X149" s="84">
        <f ca="1">IF(ISNUMBER(CORREL(ETL_Rtn!$C100:$C159,ETL_Rtn!R100:R159)),CORREL(ETL_Rtn!$C100:$C159,ETL_Rtn!R100:R159),"")</f>
        <v>0.95353382853625235</v>
      </c>
      <c r="Y149" s="84">
        <f ca="1">IF(ISNUMBER(CORREL(ETL_Rtn!$C100:$C159,ETL_Rtn!S100:S159)),CORREL(ETL_Rtn!$C100:$C159,ETL_Rtn!S100:S159),"")</f>
        <v>0.93932628642670113</v>
      </c>
      <c r="Z149" s="84">
        <f ca="1">IF(ISNUMBER(CORREL(ETL_Rtn!$C100:$C159,ETL_Rtn!T100:T159)),CORREL(ETL_Rtn!$C100:$C159,ETL_Rtn!T100:T159),"")</f>
        <v>0.42769663768034388</v>
      </c>
      <c r="AA149" s="84">
        <f ca="1">IF(ISNUMBER(CORREL(ETL_Rtn!$C100:$C159,ETL_Rtn!U100:U159)),CORREL(ETL_Rtn!$C100:$C159,ETL_Rtn!U100:U159),"")</f>
        <v>-0.11679941160729157</v>
      </c>
      <c r="AB149" s="84">
        <f ca="1">IF(ISNUMBER(CORREL(ETL_Rtn!$C100:$C159,ETL_Rtn!V100:V159)),CORREL(ETL_Rtn!$C100:$C159,ETL_Rtn!V100:V159),"")</f>
        <v>-0.42719422637890359</v>
      </c>
      <c r="AC149" s="84">
        <f ca="1">IF(ISNUMBER(CORREL(ETL_Rtn!$C100:$C159,ETL_Rtn!W100:W159)),CORREL(ETL_Rtn!$C100:$C159,ETL_Rtn!W100:W159),"")</f>
        <v>0.41261432205429727</v>
      </c>
      <c r="AD149" s="84">
        <f ca="1">IF(ISNUMBER(CORREL(ETL_Rtn!$C100:$C159,ETL_Rtn!X100:X159)),CORREL(ETL_Rtn!$C100:$C159,ETL_Rtn!X100:X159),"")</f>
        <v>0.1519896516653732</v>
      </c>
      <c r="AE149" s="84">
        <f ca="1">IF(ISNUMBER(CORREL(ETL_Rtn!$C100:$C159,ETL_Rtn!Y100:Y159)),CORREL(ETL_Rtn!$C100:$C159,ETL_Rtn!Y100:Y159),"")</f>
        <v>0.23759823239050615</v>
      </c>
      <c r="AF149" s="84">
        <f ca="1">IF(ISNUMBER(CORREL(ETL_Rtn!$C100:$C159,ETL_Rtn!Z100:Z159)),CORREL(ETL_Rtn!$C100:$C159,ETL_Rtn!Z100:Z159),"")</f>
        <v>-0.19047607941884526</v>
      </c>
      <c r="AG149" s="84">
        <f ca="1">IF(ISNUMBER(CORREL(ETL_Rtn!$C100:$C159,ETL_Rtn!AA100:AA159)),CORREL(ETL_Rtn!$C100:$C159,ETL_Rtn!AA100:AA159),"")</f>
        <v>9.1222587111576298E-2</v>
      </c>
      <c r="AH149" s="84">
        <f ca="1">IF(ISNUMBER(CORREL(ETL_Rtn!$C100:$C159,ETL_Rtn!AB100:AB159)),CORREL(ETL_Rtn!$C100:$C159,ETL_Rtn!AB100:AB159),"")</f>
        <v>0.23377013736084484</v>
      </c>
      <c r="AI149" s="84">
        <f ca="1">IF(ISNUMBER(CORREL(ETL_Rtn!$C100:$C159,ETL_Rtn!AC100:AC159)),CORREL(ETL_Rtn!$C100:$C159,ETL_Rtn!AC100:AC159),"")</f>
        <v>0.22256340948821976</v>
      </c>
      <c r="AJ149" s="84">
        <f ca="1">IF(ISNUMBER(CORREL(ETL_Rtn!$C100:$C159,ETL_Rtn!AD100:AD159)),CORREL(ETL_Rtn!$C100:$C159,ETL_Rtn!AD100:AD159),"")</f>
        <v>-0.44911492847886553</v>
      </c>
      <c r="AK149" s="84">
        <f ca="1">IF(ISNUMBER(CORREL(ETL_Rtn!$C100:$C159,ETL_Rtn!AE100:AE159)),CORREL(ETL_Rtn!$C100:$C159,ETL_Rtn!AE100:AE159),"")</f>
        <v>-0.47729741195715247</v>
      </c>
      <c r="AL149" s="84">
        <f ca="1">IF(ISNUMBER(CORREL(ETL_Rtn!$C100:$C159,ETL_Rtn!AF100:AF159)),CORREL(ETL_Rtn!$C100:$C159,ETL_Rtn!AF100:AF159),"")</f>
        <v>4.0832746852933297E-2</v>
      </c>
      <c r="AM149" s="84">
        <f ca="1">IF(ISNUMBER(CORREL(ETL_Rtn!$C100:$C159,ETL_Rtn!AG100:AG159)),CORREL(ETL_Rtn!$C100:$C159,ETL_Rtn!AG100:AG159),"")</f>
        <v>0.19943944029670269</v>
      </c>
      <c r="AN149" s="84">
        <f ca="1">IF(ISNUMBER(CORREL(ETL_Rtn!$C100:$C159,ETL_Rtn!AH100:AH159)),CORREL(ETL_Rtn!$C100:$C159,ETL_Rtn!AH100:AH159),"")</f>
        <v>0.11175142954910702</v>
      </c>
      <c r="AO149" s="84">
        <f ca="1">IF(ISNUMBER(CORREL(ETL_Rtn!$C100:$C159,ETL_Rtn!AI100:AI159)),CORREL(ETL_Rtn!$C100:$C159,ETL_Rtn!AI100:AI159),"")</f>
        <v>0.21201642661536005</v>
      </c>
      <c r="AP149" s="84">
        <f ca="1">IF(ISNUMBER(CORREL(ETL_Rtn!$C100:$C159,ETL_Rtn!AJ100:AJ159)),CORREL(ETL_Rtn!$C100:$C159,ETL_Rtn!AJ100:AJ159),"")</f>
        <v>0.22179427510505931</v>
      </c>
      <c r="AQ149" s="84">
        <f ca="1">IF(ISNUMBER(CORREL(ETL_Rtn!$C100:$C159,ETL_Rtn!AK100:AK159)),CORREL(ETL_Rtn!$C100:$C159,ETL_Rtn!AK100:AK159),"")</f>
        <v>0.26724074953676658</v>
      </c>
      <c r="AR149" s="84">
        <f ca="1">IF(ISNUMBER(CORREL(ETL_Rtn!$C100:$C159,ETL_Rtn!AL100:AL159)),CORREL(ETL_Rtn!$C100:$C159,ETL_Rtn!AL100:AL159),"")</f>
        <v>-0.18245951338909769</v>
      </c>
      <c r="AS149" s="84">
        <f ca="1">IF(ISNUMBER(CORREL(ETL_Rtn!$C100:$C159,ETL_Rtn!AM100:AM159)),CORREL(ETL_Rtn!$C100:$C159,ETL_Rtn!AM100:AM159),"")</f>
        <v>0.23628452022230106</v>
      </c>
      <c r="AU149" s="84">
        <f ca="1">VLOOKUP($E149,ETL_Price!$B$5:$BA$187,Main!AU$51,0)</f>
        <v>90.8</v>
      </c>
      <c r="AV149" s="84">
        <f ca="1">VLOOKUP($E149,ETL_Price!$B$5:$BA$187,Main!AV$51,0)</f>
        <v>223.26159999999999</v>
      </c>
      <c r="AW149" s="84">
        <f ca="1">VLOOKUP($E149,ETL_Price!$B$5:$BA$187,Main!AW$51,0)</f>
        <v>223.11369999999999</v>
      </c>
      <c r="AX149" s="84">
        <f ca="1">VLOOKUP($E149,ETL_Price!$B$5:$BA$187,Main!AX$51,0)</f>
        <v>206.8177</v>
      </c>
      <c r="AY149" s="84">
        <f ca="1">VLOOKUP($E149,ETL_Price!$B$5:$BA$187,Main!AY$51,0)</f>
        <v>123.4121</v>
      </c>
      <c r="AZ149" s="84">
        <f ca="1">VLOOKUP($E149,ETL_Price!$B$5:$BA$187,Main!AZ$51,0)</f>
        <v>222.91540000000001</v>
      </c>
      <c r="BA149" s="84">
        <f ca="1">VLOOKUP($E149,ETL_Price!$B$5:$BA$187,Main!BA$51,0)</f>
        <v>240.23</v>
      </c>
      <c r="BB149" s="84">
        <f ca="1">VLOOKUP($E149,ETL_Price!$B$5:$BA$187,Main!BB$51,0)</f>
        <v>202.28</v>
      </c>
      <c r="BC149" s="84">
        <f ca="1">VLOOKUP($E149,ETL_Price!$B$5:$BA$187,Main!BC$51,0)</f>
        <v>253.76</v>
      </c>
      <c r="BD149" s="84">
        <f ca="1">VLOOKUP($E149,ETL_Price!$B$5:$BA$187,Main!BD$51,0)</f>
        <v>66.48</v>
      </c>
      <c r="BE149" s="84">
        <f ca="1">VLOOKUP($E149,ETL_Price!$B$5:$BA$187,Main!BE$51,0)</f>
        <v>263.45999999999998</v>
      </c>
      <c r="BF149" s="84">
        <f ca="1">VLOOKUP($E149,ETL_Price!$B$5:$BA$187,Main!BF$51,0)</f>
        <v>124.19</v>
      </c>
      <c r="BG149" s="84">
        <f ca="1">VLOOKUP($E149,ETL_Price!$B$5:$BA$187,Main!BG$51,0)</f>
        <v>1375.19</v>
      </c>
      <c r="BH149" s="84">
        <f ca="1">VLOOKUP($E149,ETL_Price!$B$5:$BA$187,Main!BH$51,0)</f>
        <v>1690.56</v>
      </c>
      <c r="BI149" s="84">
        <f ca="1">VLOOKUP($E149,ETL_Price!$B$5:$BA$187,Main!BI$51,0)</f>
        <v>1636.26</v>
      </c>
      <c r="BJ149" s="84">
        <f ca="1">VLOOKUP($E149,ETL_Price!$B$5:$BA$187,Main!BJ$51,0)</f>
        <v>1040.76</v>
      </c>
      <c r="BK149" s="84">
        <f ca="1">VLOOKUP($E149,ETL_Price!$B$5:$BA$187,Main!BK$51,0)</f>
        <v>2434.1799999999998</v>
      </c>
      <c r="BL149" s="84">
        <f ca="1">VLOOKUP($E149,ETL_Price!$B$5:$BA$187,Main!BL$51,0)</f>
        <v>928.55</v>
      </c>
      <c r="BM149" s="84">
        <f ca="1">VLOOKUP($E149,ETL_Price!$B$5:$BA$187,Main!BM$51,0)</f>
        <v>720.64</v>
      </c>
      <c r="BN149" s="84">
        <f ca="1">VLOOKUP($E149,ETL_Price!$B$5:$BA$187,Main!BN$51,0)</f>
        <v>884.43</v>
      </c>
      <c r="BO149" s="84">
        <f ca="1">VLOOKUP($E149,ETL_Price!$B$5:$BA$187,Main!BO$51,0)</f>
        <v>955.95</v>
      </c>
      <c r="BP149" s="84">
        <f ca="1">VLOOKUP($E149,ETL_Price!$B$5:$BA$187,Main!BP$51,0)</f>
        <v>974.4</v>
      </c>
      <c r="BQ149" s="84">
        <f ca="1">VLOOKUP($E149,ETL_Price!$B$5:$BA$187,Main!BQ$51,0)</f>
        <v>1109.03</v>
      </c>
      <c r="BR149" s="84">
        <f ca="1">VLOOKUP($E149,ETL_Price!$B$5:$BA$187,Main!BR$51,0)</f>
        <v>1084</v>
      </c>
      <c r="BS149" s="84">
        <f ca="1">VLOOKUP($E149,ETL_Price!$B$5:$BA$187,Main!BS$51,0)</f>
        <v>930.24</v>
      </c>
      <c r="BT149" s="84">
        <f ca="1">VLOOKUP($E149,ETL_Price!$B$5:$BA$187,Main!BT$51,0)</f>
        <v>22.87</v>
      </c>
      <c r="BU149" s="84">
        <f ca="1">VLOOKUP($E149,ETL_Price!$B$5:$BA$187,Main!BU$51,0)</f>
        <v>29.78</v>
      </c>
      <c r="BV149" s="84">
        <f ca="1">VLOOKUP($E149,ETL_Price!$B$5:$BA$187,Main!BV$51,0)</f>
        <v>1324.2</v>
      </c>
      <c r="BW149" s="84">
        <f ca="1">VLOOKUP($E149,ETL_Price!$B$5:$BA$187,Main!BW$51,0)</f>
        <v>16.253</v>
      </c>
      <c r="BX149" s="84">
        <f ca="1">VLOOKUP($E149,ETL_Price!$B$5:$BA$187,Main!BX$51,0)</f>
        <v>64.38</v>
      </c>
      <c r="BY149" s="84">
        <f ca="1">VLOOKUP($E149,ETL_Price!$B$5:$BA$187,Main!BY$51,0)</f>
        <v>2.7806999999999999</v>
      </c>
      <c r="BZ149" s="84">
        <f ca="1">VLOOKUP($E149,ETL_Price!$B$5:$BA$187,Main!BZ$51,0)</f>
        <v>2.0488</v>
      </c>
      <c r="CA149" s="84">
        <f ca="1">VLOOKUP($E149,ETL_Price!$B$5:$BA$187,Main!CA$51,0)</f>
        <v>2.0577999999999999</v>
      </c>
      <c r="CB149" s="84">
        <f ca="1">VLOOKUP($E149,ETL_Price!$B$5:$BA$187,Main!CB$51,0)</f>
        <v>6.2857000000000003</v>
      </c>
      <c r="CC149" s="84">
        <f ca="1">VLOOKUP($E149,ETL_Price!$B$5:$BA$187,Main!CC$51,0)</f>
        <v>111.71</v>
      </c>
    </row>
    <row r="150" spans="3:81">
      <c r="C150" s="84">
        <f>MATCH(E150,Cayman!$B$5:$B$187,0)-1</f>
        <v>135</v>
      </c>
      <c r="E150" s="115">
        <f>IF(ISNUMBER(Equities!$C102),Equities!B102,"")</f>
        <v>43186</v>
      </c>
      <c r="F150" s="128">
        <f ca="1">IF(ISNUMBER(OFFSET(INDIRECT($F$50),Main!$C150,1)),OFFSET(INDIRECT($F$50),Main!$C150,1)/100,"")</f>
        <v>0.18094200000000002</v>
      </c>
      <c r="G150" s="128">
        <f ca="1">IF(ISNUMBER(VLOOKUP(E150,Cayman!$G$6:$H$136,2,0)),VLOOKUP(E150,Cayman!$G$6:$H$136,2,0)/100,"")</f>
        <v>0.16420000000000001</v>
      </c>
      <c r="H150" s="116" t="str">
        <f>IF(ISNUMBER(VLOOKUP($E150,ETL_Price!$B$5:$CU$187,H$50,0)),VLOOKUP($E150,ETL_Price!$B$5:$CU$187,H$50,0)/100,"")</f>
        <v/>
      </c>
      <c r="I150" s="116" t="str">
        <f>IF(ISNUMBER(VLOOKUP($E150,ETL_Price!$B$5:$CU$187,I$50,0)),VLOOKUP($E150,ETL_Price!$B$5:$CU$187,I$50,0)/100,"")</f>
        <v/>
      </c>
      <c r="K150" s="84">
        <f ca="1">IF(ISNUMBER(CORREL(ETL_Rtn!$C101:$C160,ETL_Rtn!E101:E160)),CORREL(ETL_Rtn!$C101:$C160,ETL_Rtn!E101:E160),"")</f>
        <v>0.94783635395705657</v>
      </c>
      <c r="L150" s="84">
        <f ca="1">IF(ISNUMBER(CORREL(ETL_Rtn!$C101:$C160,ETL_Rtn!F101:F160)),CORREL(ETL_Rtn!$C101:$C160,ETL_Rtn!F101:F160),"")</f>
        <v>0.61224367700433868</v>
      </c>
      <c r="M150" s="84">
        <f ca="1">IF(ISNUMBER(CORREL(ETL_Rtn!$C101:$C160,ETL_Rtn!G101:G160)),CORREL(ETL_Rtn!$C101:$C160,ETL_Rtn!G101:G160),"")</f>
        <v>0.52493448031349099</v>
      </c>
      <c r="N150" s="84">
        <f ca="1">IF(ISNUMBER(CORREL(ETL_Rtn!$C101:$C160,ETL_Rtn!H101:H160)),CORREL(ETL_Rtn!$C101:$C160,ETL_Rtn!H101:H160),"")</f>
        <v>0.32724609233449531</v>
      </c>
      <c r="O150" s="84">
        <f ca="1">IF(ISNUMBER(CORREL(ETL_Rtn!$C101:$C160,ETL_Rtn!I101:I160)),CORREL(ETL_Rtn!$C101:$C160,ETL_Rtn!I101:I160),"")</f>
        <v>0.74550866346841582</v>
      </c>
      <c r="P150" s="84">
        <f ca="1">IF(ISNUMBER(CORREL(ETL_Rtn!$C101:$C160,ETL_Rtn!J101:J160)),CORREL(ETL_Rtn!$C101:$C160,ETL_Rtn!J101:J160),"")</f>
        <v>0.39003574364157106</v>
      </c>
      <c r="Q150" s="84">
        <f ca="1">IF(ISNUMBER(CORREL(ETL_Rtn!$C101:$C160,ETL_Rtn!K101:K160)),CORREL(ETL_Rtn!$C101:$C160,ETL_Rtn!K101:K160),"")</f>
        <v>0.73669324551929072</v>
      </c>
      <c r="R150" s="84">
        <f ca="1">IF(ISNUMBER(CORREL(ETL_Rtn!$C101:$C160,ETL_Rtn!L101:L160)),CORREL(ETL_Rtn!$C101:$C160,ETL_Rtn!L101:L160),"")</f>
        <v>0.48285968793921358</v>
      </c>
      <c r="S150" s="84">
        <f ca="1">IF(ISNUMBER(CORREL(ETL_Rtn!$C101:$C160,ETL_Rtn!M101:M160)),CORREL(ETL_Rtn!$C101:$C160,ETL_Rtn!M101:M160),"")</f>
        <v>0.64086396387582401</v>
      </c>
      <c r="T150" s="84">
        <f ca="1">IF(ISNUMBER(CORREL(ETL_Rtn!$C101:$C160,ETL_Rtn!N101:N160)),CORREL(ETL_Rtn!$C101:$C160,ETL_Rtn!N101:N160),"")</f>
        <v>0.370661948544318</v>
      </c>
      <c r="U150" s="84">
        <f ca="1">IF(ISNUMBER(CORREL(ETL_Rtn!$C101:$C160,ETL_Rtn!O101:O160)),CORREL(ETL_Rtn!$C101:$C160,ETL_Rtn!O101:O160),"")</f>
        <v>0.58981851865685886</v>
      </c>
      <c r="V150" s="84">
        <f ca="1">IF(ISNUMBER(CORREL(ETL_Rtn!$C101:$C160,ETL_Rtn!P101:P160)),CORREL(ETL_Rtn!$C101:$C160,ETL_Rtn!P101:P160),"")</f>
        <v>0.18085648622202757</v>
      </c>
      <c r="W150" s="84">
        <f ca="1">IF(ISNUMBER(CORREL(ETL_Rtn!$C101:$C160,ETL_Rtn!Q101:Q160)),CORREL(ETL_Rtn!$C101:$C160,ETL_Rtn!Q101:Q160),"")</f>
        <v>0.89350542690186074</v>
      </c>
      <c r="X150" s="84">
        <f ca="1">IF(ISNUMBER(CORREL(ETL_Rtn!$C101:$C160,ETL_Rtn!R101:R160)),CORREL(ETL_Rtn!$C101:$C160,ETL_Rtn!R101:R160),"")</f>
        <v>0.94661892020691329</v>
      </c>
      <c r="Y150" s="84">
        <f ca="1">IF(ISNUMBER(CORREL(ETL_Rtn!$C101:$C160,ETL_Rtn!S101:S160)),CORREL(ETL_Rtn!$C101:$C160,ETL_Rtn!S101:S160),"")</f>
        <v>0.93304590071600724</v>
      </c>
      <c r="Z150" s="84">
        <f ca="1">IF(ISNUMBER(CORREL(ETL_Rtn!$C101:$C160,ETL_Rtn!T101:T160)),CORREL(ETL_Rtn!$C101:$C160,ETL_Rtn!T101:T160),"")</f>
        <v>0.34224509832133559</v>
      </c>
      <c r="AA150" s="84">
        <f ca="1">IF(ISNUMBER(CORREL(ETL_Rtn!$C101:$C160,ETL_Rtn!U101:U160)),CORREL(ETL_Rtn!$C101:$C160,ETL_Rtn!U101:U160),"")</f>
        <v>7.593588167146538E-2</v>
      </c>
      <c r="AB150" s="84">
        <f ca="1">IF(ISNUMBER(CORREL(ETL_Rtn!$C101:$C160,ETL_Rtn!V101:V160)),CORREL(ETL_Rtn!$C101:$C160,ETL_Rtn!V101:V160),"")</f>
        <v>-0.34018511939346241</v>
      </c>
      <c r="AC150" s="84">
        <f ca="1">IF(ISNUMBER(CORREL(ETL_Rtn!$C101:$C160,ETL_Rtn!W101:W160)),CORREL(ETL_Rtn!$C101:$C160,ETL_Rtn!W101:W160),"")</f>
        <v>0.36085904192308998</v>
      </c>
      <c r="AD150" s="84">
        <f ca="1">IF(ISNUMBER(CORREL(ETL_Rtn!$C101:$C160,ETL_Rtn!X101:X160)),CORREL(ETL_Rtn!$C101:$C160,ETL_Rtn!X101:X160),"")</f>
        <v>9.2242533097776358E-2</v>
      </c>
      <c r="AE150" s="84">
        <f ca="1">IF(ISNUMBER(CORREL(ETL_Rtn!$C101:$C160,ETL_Rtn!Y101:Y160)),CORREL(ETL_Rtn!$C101:$C160,ETL_Rtn!Y101:Y160),"")</f>
        <v>0.16969606693231021</v>
      </c>
      <c r="AF150" s="84">
        <f ca="1">IF(ISNUMBER(CORREL(ETL_Rtn!$C101:$C160,ETL_Rtn!Z101:Z160)),CORREL(ETL_Rtn!$C101:$C160,ETL_Rtn!Z101:Z160),"")</f>
        <v>-0.21029293141892033</v>
      </c>
      <c r="AG150" s="84">
        <f ca="1">IF(ISNUMBER(CORREL(ETL_Rtn!$C101:$C160,ETL_Rtn!AA101:AA160)),CORREL(ETL_Rtn!$C101:$C160,ETL_Rtn!AA101:AA160),"")</f>
        <v>0.16342521805059623</v>
      </c>
      <c r="AH150" s="84">
        <f ca="1">IF(ISNUMBER(CORREL(ETL_Rtn!$C101:$C160,ETL_Rtn!AB101:AB160)),CORREL(ETL_Rtn!$C101:$C160,ETL_Rtn!AB101:AB160),"")</f>
        <v>0.25171679427286131</v>
      </c>
      <c r="AI150" s="84">
        <f ca="1">IF(ISNUMBER(CORREL(ETL_Rtn!$C101:$C160,ETL_Rtn!AC101:AC160)),CORREL(ETL_Rtn!$C101:$C160,ETL_Rtn!AC101:AC160),"")</f>
        <v>0.20643251070010671</v>
      </c>
      <c r="AJ150" s="84">
        <f ca="1">IF(ISNUMBER(CORREL(ETL_Rtn!$C101:$C160,ETL_Rtn!AD101:AD160)),CORREL(ETL_Rtn!$C101:$C160,ETL_Rtn!AD101:AD160),"")</f>
        <v>-0.47931802253468636</v>
      </c>
      <c r="AK150" s="84">
        <f ca="1">IF(ISNUMBER(CORREL(ETL_Rtn!$C101:$C160,ETL_Rtn!AE101:AE160)),CORREL(ETL_Rtn!$C101:$C160,ETL_Rtn!AE101:AE160),"")</f>
        <v>-0.50126309947092795</v>
      </c>
      <c r="AL150" s="84">
        <f ca="1">IF(ISNUMBER(CORREL(ETL_Rtn!$C101:$C160,ETL_Rtn!AF101:AF160)),CORREL(ETL_Rtn!$C101:$C160,ETL_Rtn!AF101:AF160),"")</f>
        <v>-9.2882407246252671E-2</v>
      </c>
      <c r="AM150" s="84">
        <f ca="1">IF(ISNUMBER(CORREL(ETL_Rtn!$C101:$C160,ETL_Rtn!AG101:AG160)),CORREL(ETL_Rtn!$C101:$C160,ETL_Rtn!AG101:AG160),"")</f>
        <v>0.11439750020359944</v>
      </c>
      <c r="AN150" s="84">
        <f ca="1">IF(ISNUMBER(CORREL(ETL_Rtn!$C101:$C160,ETL_Rtn!AH101:AH160)),CORREL(ETL_Rtn!$C101:$C160,ETL_Rtn!AH101:AH160),"")</f>
        <v>3.5810229817272402E-2</v>
      </c>
      <c r="AO150" s="84">
        <f ca="1">IF(ISNUMBER(CORREL(ETL_Rtn!$C101:$C160,ETL_Rtn!AI101:AI160)),CORREL(ETL_Rtn!$C101:$C160,ETL_Rtn!AI101:AI160),"")</f>
        <v>0.25002554583897413</v>
      </c>
      <c r="AP150" s="84">
        <f ca="1">IF(ISNUMBER(CORREL(ETL_Rtn!$C101:$C160,ETL_Rtn!AJ101:AJ160)),CORREL(ETL_Rtn!$C101:$C160,ETL_Rtn!AJ101:AJ160),"")</f>
        <v>0.17730443904654283</v>
      </c>
      <c r="AQ150" s="84">
        <f ca="1">IF(ISNUMBER(CORREL(ETL_Rtn!$C101:$C160,ETL_Rtn!AK101:AK160)),CORREL(ETL_Rtn!$C101:$C160,ETL_Rtn!AK101:AK160),"")</f>
        <v>0.25137724915410758</v>
      </c>
      <c r="AR150" s="84">
        <f ca="1">IF(ISNUMBER(CORREL(ETL_Rtn!$C101:$C160,ETL_Rtn!AL101:AL160)),CORREL(ETL_Rtn!$C101:$C160,ETL_Rtn!AL101:AL160),"")</f>
        <v>-0.13285329696286077</v>
      </c>
      <c r="AS150" s="84">
        <f ca="1">IF(ISNUMBER(CORREL(ETL_Rtn!$C101:$C160,ETL_Rtn!AM101:AM160)),CORREL(ETL_Rtn!$C101:$C160,ETL_Rtn!AM101:AM160),"")</f>
        <v>0.2417394250779849</v>
      </c>
      <c r="AU150" s="84">
        <f ca="1">VLOOKUP($E150,ETL_Price!$B$5:$BA$187,Main!AU$51,0)</f>
        <v>93.43</v>
      </c>
      <c r="AV150" s="84">
        <f ca="1">VLOOKUP($E150,ETL_Price!$B$5:$BA$187,Main!AV$51,0)</f>
        <v>225.7045</v>
      </c>
      <c r="AW150" s="84">
        <f ca="1">VLOOKUP($E150,ETL_Price!$B$5:$BA$187,Main!AW$51,0)</f>
        <v>221.71039999999999</v>
      </c>
      <c r="AX150" s="84">
        <f ca="1">VLOOKUP($E150,ETL_Price!$B$5:$BA$187,Main!AX$51,0)</f>
        <v>210.1557</v>
      </c>
      <c r="AY150" s="84">
        <f ca="1">VLOOKUP($E150,ETL_Price!$B$5:$BA$187,Main!AY$51,0)</f>
        <v>123.715</v>
      </c>
      <c r="AZ150" s="84">
        <f ca="1">VLOOKUP($E150,ETL_Price!$B$5:$BA$187,Main!AZ$51,0)</f>
        <v>219.86429999999999</v>
      </c>
      <c r="BA150" s="84">
        <f ca="1">VLOOKUP($E150,ETL_Price!$B$5:$BA$187,Main!BA$51,0)</f>
        <v>243.01</v>
      </c>
      <c r="BB150" s="84">
        <f ca="1">VLOOKUP($E150,ETL_Price!$B$5:$BA$187,Main!BB$51,0)</f>
        <v>201.04</v>
      </c>
      <c r="BC150" s="84">
        <f ca="1">VLOOKUP($E150,ETL_Price!$B$5:$BA$187,Main!BC$51,0)</f>
        <v>255.4</v>
      </c>
      <c r="BD150" s="84">
        <f ca="1">VLOOKUP($E150,ETL_Price!$B$5:$BA$187,Main!BD$51,0)</f>
        <v>66.290000000000006</v>
      </c>
      <c r="BE150" s="84">
        <f ca="1">VLOOKUP($E150,ETL_Price!$B$5:$BA$187,Main!BE$51,0)</f>
        <v>267.24</v>
      </c>
      <c r="BF150" s="84">
        <f ca="1">VLOOKUP($E150,ETL_Price!$B$5:$BA$187,Main!BF$51,0)</f>
        <v>123.12</v>
      </c>
      <c r="BG150" s="84">
        <f ca="1">VLOOKUP($E150,ETL_Price!$B$5:$BA$187,Main!BG$51,0)</f>
        <v>1398.45</v>
      </c>
      <c r="BH150" s="84">
        <f ca="1">VLOOKUP($E150,ETL_Price!$B$5:$BA$187,Main!BH$51,0)</f>
        <v>1734.3</v>
      </c>
      <c r="BI150" s="84">
        <f ca="1">VLOOKUP($E150,ETL_Price!$B$5:$BA$187,Main!BI$51,0)</f>
        <v>1684.31</v>
      </c>
      <c r="BJ150" s="84">
        <f ca="1">VLOOKUP($E150,ETL_Price!$B$5:$BA$187,Main!BJ$51,0)</f>
        <v>1044.3399999999999</v>
      </c>
      <c r="BK150" s="84">
        <f ca="1">VLOOKUP($E150,ETL_Price!$B$5:$BA$187,Main!BK$51,0)</f>
        <v>2425.9299999999998</v>
      </c>
      <c r="BL150" s="84">
        <f ca="1">VLOOKUP($E150,ETL_Price!$B$5:$BA$187,Main!BL$51,0)</f>
        <v>926.48</v>
      </c>
      <c r="BM150" s="84">
        <f ca="1">VLOOKUP($E150,ETL_Price!$B$5:$BA$187,Main!BM$51,0)</f>
        <v>722.18</v>
      </c>
      <c r="BN150" s="84">
        <f ca="1">VLOOKUP($E150,ETL_Price!$B$5:$BA$187,Main!BN$51,0)</f>
        <v>885.47</v>
      </c>
      <c r="BO150" s="84">
        <f ca="1">VLOOKUP($E150,ETL_Price!$B$5:$BA$187,Main!BO$51,0)</f>
        <v>956.76</v>
      </c>
      <c r="BP150" s="84">
        <f ca="1">VLOOKUP($E150,ETL_Price!$B$5:$BA$187,Main!BP$51,0)</f>
        <v>974.56</v>
      </c>
      <c r="BQ150" s="84">
        <f ca="1">VLOOKUP($E150,ETL_Price!$B$5:$BA$187,Main!BQ$51,0)</f>
        <v>1108.32</v>
      </c>
      <c r="BR150" s="84">
        <f ca="1">VLOOKUP($E150,ETL_Price!$B$5:$BA$187,Main!BR$51,0)</f>
        <v>1084.23</v>
      </c>
      <c r="BS150" s="84">
        <f ca="1">VLOOKUP($E150,ETL_Price!$B$5:$BA$187,Main!BS$51,0)</f>
        <v>930.77</v>
      </c>
      <c r="BT150" s="84">
        <f ca="1">VLOOKUP($E150,ETL_Price!$B$5:$BA$187,Main!BT$51,0)</f>
        <v>22.5</v>
      </c>
      <c r="BU150" s="84">
        <f ca="1">VLOOKUP($E150,ETL_Price!$B$5:$BA$187,Main!BU$51,0)</f>
        <v>28.98</v>
      </c>
      <c r="BV150" s="84">
        <f ca="1">VLOOKUP($E150,ETL_Price!$B$5:$BA$187,Main!BV$51,0)</f>
        <v>1342</v>
      </c>
      <c r="BW150" s="84">
        <f ca="1">VLOOKUP($E150,ETL_Price!$B$5:$BA$187,Main!BW$51,0)</f>
        <v>16.489000000000001</v>
      </c>
      <c r="BX150" s="84">
        <f ca="1">VLOOKUP($E150,ETL_Price!$B$5:$BA$187,Main!BX$51,0)</f>
        <v>65.25</v>
      </c>
      <c r="BY150" s="84">
        <f ca="1">VLOOKUP($E150,ETL_Price!$B$5:$BA$187,Main!BY$51,0)</f>
        <v>2.7753000000000001</v>
      </c>
      <c r="BZ150" s="84">
        <f ca="1">VLOOKUP($E150,ETL_Price!$B$5:$BA$187,Main!BZ$51,0)</f>
        <v>2.0634000000000001</v>
      </c>
      <c r="CA150" s="84">
        <f ca="1">VLOOKUP($E150,ETL_Price!$B$5:$BA$187,Main!CA$51,0)</f>
        <v>2.0661999999999998</v>
      </c>
      <c r="CB150" s="84">
        <f ca="1">VLOOKUP($E150,ETL_Price!$B$5:$BA$187,Main!CB$51,0)</f>
        <v>6.2682000000000002</v>
      </c>
      <c r="CC150" s="84">
        <f ca="1">VLOOKUP($E150,ETL_Price!$B$5:$BA$187,Main!CC$51,0)</f>
        <v>111.76</v>
      </c>
    </row>
    <row r="151" spans="3:81">
      <c r="C151" s="84">
        <f>MATCH(E151,Cayman!$B$5:$B$187,0)-1</f>
        <v>136</v>
      </c>
      <c r="E151" s="115">
        <f>IF(ISNUMBER(Equities!$C103),Equities!B103,"")</f>
        <v>43185</v>
      </c>
      <c r="F151" s="128">
        <f ca="1">IF(ISNUMBER(OFFSET(INDIRECT($F$50),Main!$C151,1)),OFFSET(INDIRECT($F$50),Main!$C151,1)/100,"")</f>
        <v>0.18094200000000002</v>
      </c>
      <c r="G151" s="128">
        <f ca="1">IF(ISNUMBER(VLOOKUP(E151,Cayman!$G$6:$H$136,2,0)),VLOOKUP(E151,Cayman!$G$6:$H$136,2,0)/100,"")</f>
        <v>0.16420000000000001</v>
      </c>
      <c r="H151" s="116" t="str">
        <f>IF(ISNUMBER(VLOOKUP($E151,ETL_Price!$B$5:$CU$187,H$50,0)),VLOOKUP($E151,ETL_Price!$B$5:$CU$187,H$50,0)/100,"")</f>
        <v/>
      </c>
      <c r="I151" s="116" t="str">
        <f>IF(ISNUMBER(VLOOKUP($E151,ETL_Price!$B$5:$CU$187,I$50,0)),VLOOKUP($E151,ETL_Price!$B$5:$CU$187,I$50,0)/100,"")</f>
        <v/>
      </c>
      <c r="K151" s="84">
        <f ca="1">IF(ISNUMBER(CORREL(ETL_Rtn!$C102:$C161,ETL_Rtn!E102:E161)),CORREL(ETL_Rtn!$C102:$C161,ETL_Rtn!E102:E161),"")</f>
        <v>0.9481000968394182</v>
      </c>
      <c r="L151" s="84">
        <f ca="1">IF(ISNUMBER(CORREL(ETL_Rtn!$C102:$C161,ETL_Rtn!F102:F161)),CORREL(ETL_Rtn!$C102:$C161,ETL_Rtn!F102:F161),"")</f>
        <v>0.63562908925025219</v>
      </c>
      <c r="M151" s="84">
        <f ca="1">IF(ISNUMBER(CORREL(ETL_Rtn!$C102:$C161,ETL_Rtn!G102:G161)),CORREL(ETL_Rtn!$C102:$C161,ETL_Rtn!G102:G161),"")</f>
        <v>0.52276836014033734</v>
      </c>
      <c r="N151" s="84">
        <f ca="1">IF(ISNUMBER(CORREL(ETL_Rtn!$C102:$C161,ETL_Rtn!H102:H161)),CORREL(ETL_Rtn!$C102:$C161,ETL_Rtn!H102:H161),"")</f>
        <v>0.32606196480683569</v>
      </c>
      <c r="O151" s="84">
        <f ca="1">IF(ISNUMBER(CORREL(ETL_Rtn!$C102:$C161,ETL_Rtn!I102:I161)),CORREL(ETL_Rtn!$C102:$C161,ETL_Rtn!I102:I161),"")</f>
        <v>0.74524850237619866</v>
      </c>
      <c r="P151" s="84">
        <f ca="1">IF(ISNUMBER(CORREL(ETL_Rtn!$C102:$C161,ETL_Rtn!J102:J161)),CORREL(ETL_Rtn!$C102:$C161,ETL_Rtn!J102:J161),"")</f>
        <v>0.39999641509145956</v>
      </c>
      <c r="Q151" s="84">
        <f ca="1">IF(ISNUMBER(CORREL(ETL_Rtn!$C102:$C161,ETL_Rtn!K102:K161)),CORREL(ETL_Rtn!$C102:$C161,ETL_Rtn!K102:K161),"")</f>
        <v>0.7376440262810221</v>
      </c>
      <c r="R151" s="84">
        <f ca="1">IF(ISNUMBER(CORREL(ETL_Rtn!$C102:$C161,ETL_Rtn!L102:L161)),CORREL(ETL_Rtn!$C102:$C161,ETL_Rtn!L102:L161),"")</f>
        <v>0.49418136830704545</v>
      </c>
      <c r="S151" s="84">
        <f ca="1">IF(ISNUMBER(CORREL(ETL_Rtn!$C102:$C161,ETL_Rtn!M102:M161)),CORREL(ETL_Rtn!$C102:$C161,ETL_Rtn!M102:M161),"")</f>
        <v>0.64300879383014942</v>
      </c>
      <c r="T151" s="84">
        <f ca="1">IF(ISNUMBER(CORREL(ETL_Rtn!$C102:$C161,ETL_Rtn!N102:N161)),CORREL(ETL_Rtn!$C102:$C161,ETL_Rtn!N102:N161),"")</f>
        <v>0.38878559027091292</v>
      </c>
      <c r="U151" s="84">
        <f ca="1">IF(ISNUMBER(CORREL(ETL_Rtn!$C102:$C161,ETL_Rtn!O102:O161)),CORREL(ETL_Rtn!$C102:$C161,ETL_Rtn!O102:O161),"")</f>
        <v>0.59981948237027971</v>
      </c>
      <c r="V151" s="84">
        <f ca="1">IF(ISNUMBER(CORREL(ETL_Rtn!$C102:$C161,ETL_Rtn!P102:P161)),CORREL(ETL_Rtn!$C102:$C161,ETL_Rtn!P102:P161),"")</f>
        <v>0.20263672355077514</v>
      </c>
      <c r="W151" s="84">
        <f ca="1">IF(ISNUMBER(CORREL(ETL_Rtn!$C102:$C161,ETL_Rtn!Q102:Q161)),CORREL(ETL_Rtn!$C102:$C161,ETL_Rtn!Q102:Q161),"")</f>
        <v>0.91849551275560337</v>
      </c>
      <c r="X151" s="84">
        <f ca="1">IF(ISNUMBER(CORREL(ETL_Rtn!$C102:$C161,ETL_Rtn!R102:R161)),CORREL(ETL_Rtn!$C102:$C161,ETL_Rtn!R102:R161),"")</f>
        <v>0.94640164809728167</v>
      </c>
      <c r="Y151" s="84">
        <f ca="1">IF(ISNUMBER(CORREL(ETL_Rtn!$C102:$C161,ETL_Rtn!S102:S161)),CORREL(ETL_Rtn!$C102:$C161,ETL_Rtn!S102:S161),"")</f>
        <v>0.93338539104698648</v>
      </c>
      <c r="Z151" s="84">
        <f ca="1">IF(ISNUMBER(CORREL(ETL_Rtn!$C102:$C161,ETL_Rtn!T102:T161)),CORREL(ETL_Rtn!$C102:$C161,ETL_Rtn!T102:T161),"")</f>
        <v>0.35808803040475395</v>
      </c>
      <c r="AA151" s="84">
        <f ca="1">IF(ISNUMBER(CORREL(ETL_Rtn!$C102:$C161,ETL_Rtn!U102:U161)),CORREL(ETL_Rtn!$C102:$C161,ETL_Rtn!U102:U161),"")</f>
        <v>8.3126966690957038E-2</v>
      </c>
      <c r="AB151" s="84">
        <f ca="1">IF(ISNUMBER(CORREL(ETL_Rtn!$C102:$C161,ETL_Rtn!V102:V161)),CORREL(ETL_Rtn!$C102:$C161,ETL_Rtn!V102:V161),"")</f>
        <v>-0.3403150386690646</v>
      </c>
      <c r="AC151" s="84">
        <f ca="1">IF(ISNUMBER(CORREL(ETL_Rtn!$C102:$C161,ETL_Rtn!W102:W161)),CORREL(ETL_Rtn!$C102:$C161,ETL_Rtn!W102:W161),"")</f>
        <v>0.35708217794807157</v>
      </c>
      <c r="AD151" s="84">
        <f ca="1">IF(ISNUMBER(CORREL(ETL_Rtn!$C102:$C161,ETL_Rtn!X102:X161)),CORREL(ETL_Rtn!$C102:$C161,ETL_Rtn!X102:X161),"")</f>
        <v>7.4013454122251465E-2</v>
      </c>
      <c r="AE151" s="84">
        <f ca="1">IF(ISNUMBER(CORREL(ETL_Rtn!$C102:$C161,ETL_Rtn!Y102:Y161)),CORREL(ETL_Rtn!$C102:$C161,ETL_Rtn!Y102:Y161),"")</f>
        <v>0.15743070931933845</v>
      </c>
      <c r="AF151" s="84">
        <f ca="1">IF(ISNUMBER(CORREL(ETL_Rtn!$C102:$C161,ETL_Rtn!Z102:Z161)),CORREL(ETL_Rtn!$C102:$C161,ETL_Rtn!Z102:Z161),"")</f>
        <v>-0.20812505337463744</v>
      </c>
      <c r="AG151" s="84">
        <f ca="1">IF(ISNUMBER(CORREL(ETL_Rtn!$C102:$C161,ETL_Rtn!AA102:AA161)),CORREL(ETL_Rtn!$C102:$C161,ETL_Rtn!AA102:AA161),"")</f>
        <v>0.18846845329139927</v>
      </c>
      <c r="AH151" s="84">
        <f ca="1">IF(ISNUMBER(CORREL(ETL_Rtn!$C102:$C161,ETL_Rtn!AB102:AB161)),CORREL(ETL_Rtn!$C102:$C161,ETL_Rtn!AB102:AB161),"")</f>
        <v>0.24830960067204175</v>
      </c>
      <c r="AI151" s="84">
        <f ca="1">IF(ISNUMBER(CORREL(ETL_Rtn!$C102:$C161,ETL_Rtn!AC102:AC161)),CORREL(ETL_Rtn!$C102:$C161,ETL_Rtn!AC102:AC161),"")</f>
        <v>0.19865681259725526</v>
      </c>
      <c r="AJ151" s="84">
        <f ca="1">IF(ISNUMBER(CORREL(ETL_Rtn!$C102:$C161,ETL_Rtn!AD102:AD161)),CORREL(ETL_Rtn!$C102:$C161,ETL_Rtn!AD102:AD161),"")</f>
        <v>-0.47600400267902138</v>
      </c>
      <c r="AK151" s="84">
        <f ca="1">IF(ISNUMBER(CORREL(ETL_Rtn!$C102:$C161,ETL_Rtn!AE102:AE161)),CORREL(ETL_Rtn!$C102:$C161,ETL_Rtn!AE102:AE161),"")</f>
        <v>-0.49900162382207186</v>
      </c>
      <c r="AL151" s="84">
        <f ca="1">IF(ISNUMBER(CORREL(ETL_Rtn!$C102:$C161,ETL_Rtn!AF102:AF161)),CORREL(ETL_Rtn!$C102:$C161,ETL_Rtn!AF102:AF161),"")</f>
        <v>-0.11136884625101166</v>
      </c>
      <c r="AM151" s="84">
        <f ca="1">IF(ISNUMBER(CORREL(ETL_Rtn!$C102:$C161,ETL_Rtn!AG102:AG161)),CORREL(ETL_Rtn!$C102:$C161,ETL_Rtn!AG102:AG161),"")</f>
        <v>0.10581932590927282</v>
      </c>
      <c r="AN151" s="84">
        <f ca="1">IF(ISNUMBER(CORREL(ETL_Rtn!$C102:$C161,ETL_Rtn!AH102:AH161)),CORREL(ETL_Rtn!$C102:$C161,ETL_Rtn!AH102:AH161),"")</f>
        <v>2.9866571037767218E-2</v>
      </c>
      <c r="AO151" s="84">
        <f ca="1">IF(ISNUMBER(CORREL(ETL_Rtn!$C102:$C161,ETL_Rtn!AI102:AI161)),CORREL(ETL_Rtn!$C102:$C161,ETL_Rtn!AI102:AI161),"")</f>
        <v>0.24425242453488863</v>
      </c>
      <c r="AP151" s="84">
        <f ca="1">IF(ISNUMBER(CORREL(ETL_Rtn!$C102:$C161,ETL_Rtn!AJ102:AJ161)),CORREL(ETL_Rtn!$C102:$C161,ETL_Rtn!AJ102:AJ161),"")</f>
        <v>0.16796070275086483</v>
      </c>
      <c r="AQ151" s="84">
        <f ca="1">IF(ISNUMBER(CORREL(ETL_Rtn!$C102:$C161,ETL_Rtn!AK102:AK161)),CORREL(ETL_Rtn!$C102:$C161,ETL_Rtn!AK102:AK161),"")</f>
        <v>0.24397799293040873</v>
      </c>
      <c r="AR151" s="84">
        <f ca="1">IF(ISNUMBER(CORREL(ETL_Rtn!$C102:$C161,ETL_Rtn!AL102:AL161)),CORREL(ETL_Rtn!$C102:$C161,ETL_Rtn!AL102:AL161),"")</f>
        <v>-0.12573669202402094</v>
      </c>
      <c r="AS151" s="84">
        <f ca="1">IF(ISNUMBER(CORREL(ETL_Rtn!$C102:$C161,ETL_Rtn!AM102:AM161)),CORREL(ETL_Rtn!$C102:$C161,ETL_Rtn!AM102:AM161),"")</f>
        <v>0.24172460817246358</v>
      </c>
      <c r="AU151" s="84">
        <f ca="1">VLOOKUP($E151,ETL_Price!$B$5:$BA$187,Main!AU$51,0)</f>
        <v>93.53</v>
      </c>
      <c r="AV151" s="84">
        <f ca="1">VLOOKUP($E151,ETL_Price!$B$5:$BA$187,Main!AV$51,0)</f>
        <v>232.16419999999999</v>
      </c>
      <c r="AW151" s="84">
        <f ca="1">VLOOKUP($E151,ETL_Price!$B$5:$BA$187,Main!AW$51,0)</f>
        <v>222.5538</v>
      </c>
      <c r="AX151" s="84">
        <f ca="1">VLOOKUP($E151,ETL_Price!$B$5:$BA$187,Main!AX$51,0)</f>
        <v>210.3794</v>
      </c>
      <c r="AY151" s="84">
        <f ca="1">VLOOKUP($E151,ETL_Price!$B$5:$BA$187,Main!AY$51,0)</f>
        <v>124.6557</v>
      </c>
      <c r="AZ151" s="84">
        <f ca="1">VLOOKUP($E151,ETL_Price!$B$5:$BA$187,Main!AZ$51,0)</f>
        <v>219.0745</v>
      </c>
      <c r="BA151" s="84">
        <f ca="1">VLOOKUP($E151,ETL_Price!$B$5:$BA$187,Main!BA$51,0)</f>
        <v>244.88</v>
      </c>
      <c r="BB151" s="84">
        <f ca="1">VLOOKUP($E151,ETL_Price!$B$5:$BA$187,Main!BB$51,0)</f>
        <v>200.12</v>
      </c>
      <c r="BC151" s="84">
        <f ca="1">VLOOKUP($E151,ETL_Price!$B$5:$BA$187,Main!BC$51,0)</f>
        <v>255.23</v>
      </c>
      <c r="BD151" s="84">
        <f ca="1">VLOOKUP($E151,ETL_Price!$B$5:$BA$187,Main!BD$51,0)</f>
        <v>65.849999999999994</v>
      </c>
      <c r="BE151" s="84">
        <f ca="1">VLOOKUP($E151,ETL_Price!$B$5:$BA$187,Main!BE$51,0)</f>
        <v>266.01</v>
      </c>
      <c r="BF151" s="84">
        <f ca="1">VLOOKUP($E151,ETL_Price!$B$5:$BA$187,Main!BF$51,0)</f>
        <v>121.7</v>
      </c>
      <c r="BG151" s="84">
        <f ca="1">VLOOKUP($E151,ETL_Price!$B$5:$BA$187,Main!BG$51,0)</f>
        <v>1380.6</v>
      </c>
      <c r="BH151" s="84">
        <f ca="1">VLOOKUP($E151,ETL_Price!$B$5:$BA$187,Main!BH$51,0)</f>
        <v>1736.26</v>
      </c>
      <c r="BI151" s="84">
        <f ca="1">VLOOKUP($E151,ETL_Price!$B$5:$BA$187,Main!BI$51,0)</f>
        <v>1686.2</v>
      </c>
      <c r="BJ151" s="84">
        <f ca="1">VLOOKUP($E151,ETL_Price!$B$5:$BA$187,Main!BJ$51,0)</f>
        <v>1049.6300000000001</v>
      </c>
      <c r="BK151" s="84">
        <f ca="1">VLOOKUP($E151,ETL_Price!$B$5:$BA$187,Main!BK$51,0)</f>
        <v>2424.52</v>
      </c>
      <c r="BL151" s="84">
        <f ca="1">VLOOKUP($E151,ETL_Price!$B$5:$BA$187,Main!BL$51,0)</f>
        <v>924.4</v>
      </c>
      <c r="BM151" s="84">
        <f ca="1">VLOOKUP($E151,ETL_Price!$B$5:$BA$187,Main!BM$51,0)</f>
        <v>722.93</v>
      </c>
      <c r="BN151" s="84">
        <f ca="1">VLOOKUP($E151,ETL_Price!$B$5:$BA$187,Main!BN$51,0)</f>
        <v>887.76</v>
      </c>
      <c r="BO151" s="84">
        <f ca="1">VLOOKUP($E151,ETL_Price!$B$5:$BA$187,Main!BO$51,0)</f>
        <v>958.14</v>
      </c>
      <c r="BP151" s="84">
        <f ca="1">VLOOKUP($E151,ETL_Price!$B$5:$BA$187,Main!BP$51,0)</f>
        <v>974.53</v>
      </c>
      <c r="BQ151" s="84">
        <f ca="1">VLOOKUP($E151,ETL_Price!$B$5:$BA$187,Main!BQ$51,0)</f>
        <v>1106.8800000000001</v>
      </c>
      <c r="BR151" s="84">
        <f ca="1">VLOOKUP($E151,ETL_Price!$B$5:$BA$187,Main!BR$51,0)</f>
        <v>1087</v>
      </c>
      <c r="BS151" s="84">
        <f ca="1">VLOOKUP($E151,ETL_Price!$B$5:$BA$187,Main!BS$51,0)</f>
        <v>931.67</v>
      </c>
      <c r="BT151" s="84">
        <f ca="1">VLOOKUP($E151,ETL_Price!$B$5:$BA$187,Main!BT$51,0)</f>
        <v>21.03</v>
      </c>
      <c r="BU151" s="84">
        <f ca="1">VLOOKUP($E151,ETL_Price!$B$5:$BA$187,Main!BU$51,0)</f>
        <v>26.48</v>
      </c>
      <c r="BV151" s="84">
        <f ca="1">VLOOKUP($E151,ETL_Price!$B$5:$BA$187,Main!BV$51,0)</f>
        <v>1355</v>
      </c>
      <c r="BW151" s="84">
        <f ca="1">VLOOKUP($E151,ETL_Price!$B$5:$BA$187,Main!BW$51,0)</f>
        <v>16.632000000000001</v>
      </c>
      <c r="BX151" s="84">
        <f ca="1">VLOOKUP($E151,ETL_Price!$B$5:$BA$187,Main!BX$51,0)</f>
        <v>65.55</v>
      </c>
      <c r="BY151" s="84">
        <f ca="1">VLOOKUP($E151,ETL_Price!$B$5:$BA$187,Main!BY$51,0)</f>
        <v>2.8519999999999999</v>
      </c>
      <c r="BZ151" s="84">
        <f ca="1">VLOOKUP($E151,ETL_Price!$B$5:$BA$187,Main!BZ$51,0)</f>
        <v>2.0840000000000001</v>
      </c>
      <c r="CA151" s="84">
        <f ca="1">VLOOKUP($E151,ETL_Price!$B$5:$BA$187,Main!CA$51,0)</f>
        <v>2.0831</v>
      </c>
      <c r="CB151" s="84">
        <f ca="1">VLOOKUP($E151,ETL_Price!$B$5:$BA$187,Main!CB$51,0)</f>
        <v>6.2539999999999996</v>
      </c>
      <c r="CC151" s="84">
        <f ca="1">VLOOKUP($E151,ETL_Price!$B$5:$BA$187,Main!CC$51,0)</f>
        <v>111.76</v>
      </c>
    </row>
    <row r="152" spans="3:81">
      <c r="C152" s="84">
        <f>MATCH(E152,Cayman!$B$5:$B$187,0)-1</f>
        <v>139</v>
      </c>
      <c r="E152" s="115">
        <f>IF(ISNUMBER(Equities!$C104),Equities!B104,"")</f>
        <v>43182</v>
      </c>
      <c r="F152" s="128">
        <f ca="1">IF(ISNUMBER(OFFSET(INDIRECT($F$50),Main!$C152,1)),OFFSET(INDIRECT($F$50),Main!$C152,1)/100,"")</f>
        <v>0.18094200000000002</v>
      </c>
      <c r="G152" s="128">
        <f ca="1">IF(ISNUMBER(VLOOKUP(E152,Cayman!$G$6:$H$136,2,0)),VLOOKUP(E152,Cayman!$G$6:$H$136,2,0)/100,"")</f>
        <v>0.1636</v>
      </c>
      <c r="H152" s="116" t="str">
        <f>IF(ISNUMBER(VLOOKUP($E152,ETL_Price!$B$5:$CU$187,H$50,0)),VLOOKUP($E152,ETL_Price!$B$5:$CU$187,H$50,0)/100,"")</f>
        <v/>
      </c>
      <c r="I152" s="116" t="str">
        <f>IF(ISNUMBER(VLOOKUP($E152,ETL_Price!$B$5:$CU$187,I$50,0)),VLOOKUP($E152,ETL_Price!$B$5:$CU$187,I$50,0)/100,"")</f>
        <v/>
      </c>
      <c r="K152" s="84">
        <f ca="1">IF(ISNUMBER(CORREL(ETL_Rtn!$C103:$C162,ETL_Rtn!E103:E162)),CORREL(ETL_Rtn!$C103:$C162,ETL_Rtn!E103:E162),"")</f>
        <v>0.94635044898208387</v>
      </c>
      <c r="L152" s="84">
        <f ca="1">IF(ISNUMBER(CORREL(ETL_Rtn!$C103:$C162,ETL_Rtn!F103:F162)),CORREL(ETL_Rtn!$C103:$C162,ETL_Rtn!F103:F162),"")</f>
        <v>0.63060905091647723</v>
      </c>
      <c r="M152" s="84">
        <f ca="1">IF(ISNUMBER(CORREL(ETL_Rtn!$C103:$C162,ETL_Rtn!G103:G162)),CORREL(ETL_Rtn!$C103:$C162,ETL_Rtn!G103:G162),"")</f>
        <v>0.50210204639238298</v>
      </c>
      <c r="N152" s="84">
        <f ca="1">IF(ISNUMBER(CORREL(ETL_Rtn!$C103:$C162,ETL_Rtn!H103:H162)),CORREL(ETL_Rtn!$C103:$C162,ETL_Rtn!H103:H162),"")</f>
        <v>0.29770255326952461</v>
      </c>
      <c r="O152" s="84">
        <f ca="1">IF(ISNUMBER(CORREL(ETL_Rtn!$C103:$C162,ETL_Rtn!I103:I162)),CORREL(ETL_Rtn!$C103:$C162,ETL_Rtn!I103:I162),"")</f>
        <v>0.73716795930565138</v>
      </c>
      <c r="P152" s="84">
        <f ca="1">IF(ISNUMBER(CORREL(ETL_Rtn!$C103:$C162,ETL_Rtn!J103:J162)),CORREL(ETL_Rtn!$C103:$C162,ETL_Rtn!J103:J162),"")</f>
        <v>0.37930464241434608</v>
      </c>
      <c r="Q152" s="84">
        <f ca="1">IF(ISNUMBER(CORREL(ETL_Rtn!$C103:$C162,ETL_Rtn!K103:K162)),CORREL(ETL_Rtn!$C103:$C162,ETL_Rtn!K103:K162),"")</f>
        <v>0.73672328886606187</v>
      </c>
      <c r="R152" s="84">
        <f ca="1">IF(ISNUMBER(CORREL(ETL_Rtn!$C103:$C162,ETL_Rtn!L103:L162)),CORREL(ETL_Rtn!$C103:$C162,ETL_Rtn!L103:L162),"")</f>
        <v>0.4779486513665413</v>
      </c>
      <c r="S152" s="84">
        <f ca="1">IF(ISNUMBER(CORREL(ETL_Rtn!$C103:$C162,ETL_Rtn!M103:M162)),CORREL(ETL_Rtn!$C103:$C162,ETL_Rtn!M103:M162),"")</f>
        <v>0.62800485648132187</v>
      </c>
      <c r="T152" s="84">
        <f ca="1">IF(ISNUMBER(CORREL(ETL_Rtn!$C103:$C162,ETL_Rtn!N103:N162)),CORREL(ETL_Rtn!$C103:$C162,ETL_Rtn!N103:N162),"")</f>
        <v>0.3836791175628973</v>
      </c>
      <c r="U152" s="84">
        <f ca="1">IF(ISNUMBER(CORREL(ETL_Rtn!$C103:$C162,ETL_Rtn!O103:O162)),CORREL(ETL_Rtn!$C103:$C162,ETL_Rtn!O103:O162),"")</f>
        <v>0.59098923997374653</v>
      </c>
      <c r="V152" s="84">
        <f ca="1">IF(ISNUMBER(CORREL(ETL_Rtn!$C103:$C162,ETL_Rtn!P103:P162)),CORREL(ETL_Rtn!$C103:$C162,ETL_Rtn!P103:P162),"")</f>
        <v>0.18745583572155974</v>
      </c>
      <c r="W152" s="84">
        <f ca="1">IF(ISNUMBER(CORREL(ETL_Rtn!$C103:$C162,ETL_Rtn!Q103:Q162)),CORREL(ETL_Rtn!$C103:$C162,ETL_Rtn!Q103:Q162),"")</f>
        <v>0.91672489670707558</v>
      </c>
      <c r="X152" s="84">
        <f ca="1">IF(ISNUMBER(CORREL(ETL_Rtn!$C103:$C162,ETL_Rtn!R103:R162)),CORREL(ETL_Rtn!$C103:$C162,ETL_Rtn!R103:R162),"")</f>
        <v>0.94616993408730021</v>
      </c>
      <c r="Y152" s="84">
        <f ca="1">IF(ISNUMBER(CORREL(ETL_Rtn!$C103:$C162,ETL_Rtn!S103:S162)),CORREL(ETL_Rtn!$C103:$C162,ETL_Rtn!S103:S162),"")</f>
        <v>0.93111685009873346</v>
      </c>
      <c r="Z152" s="84">
        <f ca="1">IF(ISNUMBER(CORREL(ETL_Rtn!$C103:$C162,ETL_Rtn!T103:T162)),CORREL(ETL_Rtn!$C103:$C162,ETL_Rtn!T103:T162),"")</f>
        <v>0.32747698510650997</v>
      </c>
      <c r="AA152" s="84">
        <f ca="1">IF(ISNUMBER(CORREL(ETL_Rtn!$C103:$C162,ETL_Rtn!U103:U162)),CORREL(ETL_Rtn!$C103:$C162,ETL_Rtn!U103:U162),"")</f>
        <v>8.6354907171988168E-2</v>
      </c>
      <c r="AB152" s="84">
        <f ca="1">IF(ISNUMBER(CORREL(ETL_Rtn!$C103:$C162,ETL_Rtn!V103:V162)),CORREL(ETL_Rtn!$C103:$C162,ETL_Rtn!V103:V162),"")</f>
        <v>-0.31326663147309008</v>
      </c>
      <c r="AC152" s="84">
        <f ca="1">IF(ISNUMBER(CORREL(ETL_Rtn!$C103:$C162,ETL_Rtn!W103:W162)),CORREL(ETL_Rtn!$C103:$C162,ETL_Rtn!W103:W162),"")</f>
        <v>0.32203666454967811</v>
      </c>
      <c r="AD152" s="84">
        <f ca="1">IF(ISNUMBER(CORREL(ETL_Rtn!$C103:$C162,ETL_Rtn!X103:X162)),CORREL(ETL_Rtn!$C103:$C162,ETL_Rtn!X103:X162),"")</f>
        <v>6.2808265087415979E-2</v>
      </c>
      <c r="AE152" s="84">
        <f ca="1">IF(ISNUMBER(CORREL(ETL_Rtn!$C103:$C162,ETL_Rtn!Y103:Y162)),CORREL(ETL_Rtn!$C103:$C162,ETL_Rtn!Y103:Y162),"")</f>
        <v>0.20366429446996934</v>
      </c>
      <c r="AF152" s="84">
        <f ca="1">IF(ISNUMBER(CORREL(ETL_Rtn!$C103:$C162,ETL_Rtn!Z103:Z162)),CORREL(ETL_Rtn!$C103:$C162,ETL_Rtn!Z103:Z162),"")</f>
        <v>-0.16753004759374121</v>
      </c>
      <c r="AG152" s="84">
        <f ca="1">IF(ISNUMBER(CORREL(ETL_Rtn!$C103:$C162,ETL_Rtn!AA103:AA162)),CORREL(ETL_Rtn!$C103:$C162,ETL_Rtn!AA103:AA162),"")</f>
        <v>0.18924761337583712</v>
      </c>
      <c r="AH152" s="84">
        <f ca="1">IF(ISNUMBER(CORREL(ETL_Rtn!$C103:$C162,ETL_Rtn!AB103:AB162)),CORREL(ETL_Rtn!$C103:$C162,ETL_Rtn!AB103:AB162),"")</f>
        <v>0.24513378653709259</v>
      </c>
      <c r="AI152" s="84">
        <f ca="1">IF(ISNUMBER(CORREL(ETL_Rtn!$C103:$C162,ETL_Rtn!AC103:AC162)),CORREL(ETL_Rtn!$C103:$C162,ETL_Rtn!AC103:AC162),"")</f>
        <v>0.20729306433973524</v>
      </c>
      <c r="AJ152" s="84">
        <f ca="1">IF(ISNUMBER(CORREL(ETL_Rtn!$C103:$C162,ETL_Rtn!AD103:AD162)),CORREL(ETL_Rtn!$C103:$C162,ETL_Rtn!AD103:AD162),"")</f>
        <v>-0.45256903334550164</v>
      </c>
      <c r="AK152" s="84">
        <f ca="1">IF(ISNUMBER(CORREL(ETL_Rtn!$C103:$C162,ETL_Rtn!AE103:AE162)),CORREL(ETL_Rtn!$C103:$C162,ETL_Rtn!AE103:AE162),"")</f>
        <v>-0.47889517903193379</v>
      </c>
      <c r="AL152" s="84">
        <f ca="1">IF(ISNUMBER(CORREL(ETL_Rtn!$C103:$C162,ETL_Rtn!AF103:AF162)),CORREL(ETL_Rtn!$C103:$C162,ETL_Rtn!AF103:AF162),"")</f>
        <v>-0.12511167558345473</v>
      </c>
      <c r="AM152" s="84">
        <f ca="1">IF(ISNUMBER(CORREL(ETL_Rtn!$C103:$C162,ETL_Rtn!AG103:AG162)),CORREL(ETL_Rtn!$C103:$C162,ETL_Rtn!AG103:AG162),"")</f>
        <v>9.197764100668486E-2</v>
      </c>
      <c r="AN152" s="84">
        <f ca="1">IF(ISNUMBER(CORREL(ETL_Rtn!$C103:$C162,ETL_Rtn!AH103:AH162)),CORREL(ETL_Rtn!$C103:$C162,ETL_Rtn!AH103:AH162),"")</f>
        <v>4.9573813441499887E-2</v>
      </c>
      <c r="AO152" s="84">
        <f ca="1">IF(ISNUMBER(CORREL(ETL_Rtn!$C103:$C162,ETL_Rtn!AI103:AI162)),CORREL(ETL_Rtn!$C103:$C162,ETL_Rtn!AI103:AI162),"")</f>
        <v>0.21458992409706015</v>
      </c>
      <c r="AP152" s="84">
        <f ca="1">IF(ISNUMBER(CORREL(ETL_Rtn!$C103:$C162,ETL_Rtn!AJ103:AJ162)),CORREL(ETL_Rtn!$C103:$C162,ETL_Rtn!AJ103:AJ162),"")</f>
        <v>0.16402028804938412</v>
      </c>
      <c r="AQ152" s="84">
        <f ca="1">IF(ISNUMBER(CORREL(ETL_Rtn!$C103:$C162,ETL_Rtn!AK103:AK162)),CORREL(ETL_Rtn!$C103:$C162,ETL_Rtn!AK103:AK162),"")</f>
        <v>0.23171318815364605</v>
      </c>
      <c r="AR152" s="84">
        <f ca="1">IF(ISNUMBER(CORREL(ETL_Rtn!$C103:$C162,ETL_Rtn!AL103:AL162)),CORREL(ETL_Rtn!$C103:$C162,ETL_Rtn!AL103:AL162),"")</f>
        <v>-4.5158681809095803E-2</v>
      </c>
      <c r="AS152" s="84">
        <f ca="1">IF(ISNUMBER(CORREL(ETL_Rtn!$C103:$C162,ETL_Rtn!AM103:AM162)),CORREL(ETL_Rtn!$C103:$C162,ETL_Rtn!AM103:AM162),"")</f>
        <v>0.19436105970034989</v>
      </c>
      <c r="AU152" s="84">
        <f ca="1">VLOOKUP($E152,ETL_Price!$B$5:$BA$187,Main!AU$51,0)</f>
        <v>92.03</v>
      </c>
      <c r="AV152" s="84">
        <f ca="1">VLOOKUP($E152,ETL_Price!$B$5:$BA$187,Main!AV$51,0)</f>
        <v>224.70660000000001</v>
      </c>
      <c r="AW152" s="84">
        <f ca="1">VLOOKUP($E152,ETL_Price!$B$5:$BA$187,Main!AW$51,0)</f>
        <v>219.78450000000001</v>
      </c>
      <c r="AX152" s="84">
        <f ca="1">VLOOKUP($E152,ETL_Price!$B$5:$BA$187,Main!AX$51,0)</f>
        <v>207.57159999999999</v>
      </c>
      <c r="AY152" s="84">
        <f ca="1">VLOOKUP($E152,ETL_Price!$B$5:$BA$187,Main!AY$51,0)</f>
        <v>122.754</v>
      </c>
      <c r="AZ152" s="84">
        <f ca="1">VLOOKUP($E152,ETL_Price!$B$5:$BA$187,Main!AZ$51,0)</f>
        <v>217.63900000000001</v>
      </c>
      <c r="BA152" s="84">
        <f ca="1">VLOOKUP($E152,ETL_Price!$B$5:$BA$187,Main!BA$51,0)</f>
        <v>240.46</v>
      </c>
      <c r="BB152" s="84">
        <f ca="1">VLOOKUP($E152,ETL_Price!$B$5:$BA$187,Main!BB$51,0)</f>
        <v>198.8</v>
      </c>
      <c r="BC152" s="84">
        <f ca="1">VLOOKUP($E152,ETL_Price!$B$5:$BA$187,Main!BC$51,0)</f>
        <v>252.16</v>
      </c>
      <c r="BD152" s="84">
        <f ca="1">VLOOKUP($E152,ETL_Price!$B$5:$BA$187,Main!BD$51,0)</f>
        <v>65.709999999999994</v>
      </c>
      <c r="BE152" s="84">
        <f ca="1">VLOOKUP($E152,ETL_Price!$B$5:$BA$187,Main!BE$51,0)</f>
        <v>264.35000000000002</v>
      </c>
      <c r="BF152" s="84">
        <f ca="1">VLOOKUP($E152,ETL_Price!$B$5:$BA$187,Main!BF$51,0)</f>
        <v>121.03</v>
      </c>
      <c r="BG152" s="84">
        <f ca="1">VLOOKUP($E152,ETL_Price!$B$5:$BA$187,Main!BG$51,0)</f>
        <v>1364.9</v>
      </c>
      <c r="BH152" s="84">
        <f ca="1">VLOOKUP($E152,ETL_Price!$B$5:$BA$187,Main!BH$51,0)</f>
        <v>1714.48</v>
      </c>
      <c r="BI152" s="84">
        <f ca="1">VLOOKUP($E152,ETL_Price!$B$5:$BA$187,Main!BI$51,0)</f>
        <v>1658.39</v>
      </c>
      <c r="BJ152" s="84">
        <f ca="1">VLOOKUP($E152,ETL_Price!$B$5:$BA$187,Main!BJ$51,0)</f>
        <v>1046.32</v>
      </c>
      <c r="BK152" s="84">
        <f ca="1">VLOOKUP($E152,ETL_Price!$B$5:$BA$187,Main!BK$51,0)</f>
        <v>2425.11</v>
      </c>
      <c r="BL152" s="84">
        <f ca="1">VLOOKUP($E152,ETL_Price!$B$5:$BA$187,Main!BL$51,0)</f>
        <v>925.85</v>
      </c>
      <c r="BM152" s="84">
        <f ca="1">VLOOKUP($E152,ETL_Price!$B$5:$BA$187,Main!BM$51,0)</f>
        <v>721.37</v>
      </c>
      <c r="BN152" s="84">
        <f ca="1">VLOOKUP($E152,ETL_Price!$B$5:$BA$187,Main!BN$51,0)</f>
        <v>887.14</v>
      </c>
      <c r="BO152" s="84">
        <f ca="1">VLOOKUP($E152,ETL_Price!$B$5:$BA$187,Main!BO$51,0)</f>
        <v>958.81</v>
      </c>
      <c r="BP152" s="84">
        <f ca="1">VLOOKUP($E152,ETL_Price!$B$5:$BA$187,Main!BP$51,0)</f>
        <v>975.83</v>
      </c>
      <c r="BQ152" s="84">
        <f ca="1">VLOOKUP($E152,ETL_Price!$B$5:$BA$187,Main!BQ$51,0)</f>
        <v>1106.95</v>
      </c>
      <c r="BR152" s="84">
        <f ca="1">VLOOKUP($E152,ETL_Price!$B$5:$BA$187,Main!BR$51,0)</f>
        <v>1086.8499999999999</v>
      </c>
      <c r="BS152" s="84">
        <f ca="1">VLOOKUP($E152,ETL_Price!$B$5:$BA$187,Main!BS$51,0)</f>
        <v>931.92</v>
      </c>
      <c r="BT152" s="84">
        <f ca="1">VLOOKUP($E152,ETL_Price!$B$5:$BA$187,Main!BT$51,0)</f>
        <v>24.87</v>
      </c>
      <c r="BU152" s="84">
        <f ca="1">VLOOKUP($E152,ETL_Price!$B$5:$BA$187,Main!BU$51,0)</f>
        <v>29.8</v>
      </c>
      <c r="BV152" s="84">
        <f ca="1">VLOOKUP($E152,ETL_Price!$B$5:$BA$187,Main!BV$51,0)</f>
        <v>1349.9</v>
      </c>
      <c r="BW152" s="84">
        <f ca="1">VLOOKUP($E152,ETL_Price!$B$5:$BA$187,Main!BW$51,0)</f>
        <v>16.53</v>
      </c>
      <c r="BX152" s="84">
        <f ca="1">VLOOKUP($E152,ETL_Price!$B$5:$BA$187,Main!BX$51,0)</f>
        <v>65.88</v>
      </c>
      <c r="BY152" s="84">
        <f ca="1">VLOOKUP($E152,ETL_Price!$B$5:$BA$187,Main!BY$51,0)</f>
        <v>2.8134999999999999</v>
      </c>
      <c r="BZ152" s="84">
        <f ca="1">VLOOKUP($E152,ETL_Price!$B$5:$BA$187,Main!BZ$51,0)</f>
        <v>2.0750999999999999</v>
      </c>
      <c r="CA152" s="84">
        <f ca="1">VLOOKUP($E152,ETL_Price!$B$5:$BA$187,Main!CA$51,0)</f>
        <v>2.0745</v>
      </c>
      <c r="CB152" s="84">
        <f ca="1">VLOOKUP($E152,ETL_Price!$B$5:$BA$187,Main!CB$51,0)</f>
        <v>6.3132000000000001</v>
      </c>
      <c r="CC152" s="84">
        <f ca="1">VLOOKUP($E152,ETL_Price!$B$5:$BA$187,Main!CC$51,0)</f>
        <v>111.21</v>
      </c>
    </row>
    <row r="153" spans="3:81">
      <c r="C153" s="84">
        <f>MATCH(E153,Cayman!$B$5:$B$187,0)-1</f>
        <v>140</v>
      </c>
      <c r="E153" s="115">
        <f>IF(ISNUMBER(Equities!$C105),Equities!B105,"")</f>
        <v>43181</v>
      </c>
      <c r="F153" s="128">
        <f ca="1">IF(ISNUMBER(OFFSET(INDIRECT($F$50),Main!$C153,1)),OFFSET(INDIRECT($F$50),Main!$C153,1)/100,"")</f>
        <v>0.17536399999999999</v>
      </c>
      <c r="G153" s="128">
        <f ca="1">IF(ISNUMBER(VLOOKUP(E153,Cayman!$G$6:$H$136,2,0)),VLOOKUP(E153,Cayman!$G$6:$H$136,2,0)/100,"")</f>
        <v>0.16089999999999999</v>
      </c>
      <c r="H153" s="116" t="str">
        <f>IF(ISNUMBER(VLOOKUP($E153,ETL_Price!$B$5:$CU$187,H$50,0)),VLOOKUP($E153,ETL_Price!$B$5:$CU$187,H$50,0)/100,"")</f>
        <v/>
      </c>
      <c r="I153" s="116" t="str">
        <f>IF(ISNUMBER(VLOOKUP($E153,ETL_Price!$B$5:$CU$187,I$50,0)),VLOOKUP($E153,ETL_Price!$B$5:$CU$187,I$50,0)/100,"")</f>
        <v/>
      </c>
      <c r="K153" s="84">
        <f ca="1">IF(ISNUMBER(CORREL(ETL_Rtn!$C104:$C163,ETL_Rtn!E104:E163)),CORREL(ETL_Rtn!$C104:$C163,ETL_Rtn!E104:E163),"")</f>
        <v>0.9385019124099514</v>
      </c>
      <c r="L153" s="84">
        <f ca="1">IF(ISNUMBER(CORREL(ETL_Rtn!$C104:$C163,ETL_Rtn!F104:F163)),CORREL(ETL_Rtn!$C104:$C163,ETL_Rtn!F104:F163),"")</f>
        <v>0.5393458157633052</v>
      </c>
      <c r="M153" s="84">
        <f ca="1">IF(ISNUMBER(CORREL(ETL_Rtn!$C104:$C163,ETL_Rtn!G104:G163)),CORREL(ETL_Rtn!$C104:$C163,ETL_Rtn!G104:G163),"")</f>
        <v>0.4087099055579318</v>
      </c>
      <c r="N153" s="84">
        <f ca="1">IF(ISNUMBER(CORREL(ETL_Rtn!$C104:$C163,ETL_Rtn!H104:H163)),CORREL(ETL_Rtn!$C104:$C163,ETL_Rtn!H104:H163),"")</f>
        <v>0.28800564733784928</v>
      </c>
      <c r="O153" s="84">
        <f ca="1">IF(ISNUMBER(CORREL(ETL_Rtn!$C104:$C163,ETL_Rtn!I104:I163)),CORREL(ETL_Rtn!$C104:$C163,ETL_Rtn!I104:I163),"")</f>
        <v>0.67360411673005438</v>
      </c>
      <c r="P153" s="84">
        <f ca="1">IF(ISNUMBER(CORREL(ETL_Rtn!$C104:$C163,ETL_Rtn!J104:J163)),CORREL(ETL_Rtn!$C104:$C163,ETL_Rtn!J104:J163),"")</f>
        <v>0.32882837568182599</v>
      </c>
      <c r="Q153" s="84">
        <f ca="1">IF(ISNUMBER(CORREL(ETL_Rtn!$C104:$C163,ETL_Rtn!K104:K163)),CORREL(ETL_Rtn!$C104:$C163,ETL_Rtn!K104:K163),"")</f>
        <v>0.67048565914511449</v>
      </c>
      <c r="R153" s="84">
        <f ca="1">IF(ISNUMBER(CORREL(ETL_Rtn!$C104:$C163,ETL_Rtn!L104:L163)),CORREL(ETL_Rtn!$C104:$C163,ETL_Rtn!L104:L163),"")</f>
        <v>0.35582424808178237</v>
      </c>
      <c r="S153" s="84">
        <f ca="1">IF(ISNUMBER(CORREL(ETL_Rtn!$C104:$C163,ETL_Rtn!M104:M163)),CORREL(ETL_Rtn!$C104:$C163,ETL_Rtn!M104:M163),"")</f>
        <v>0.56772205546662213</v>
      </c>
      <c r="T153" s="84">
        <f ca="1">IF(ISNUMBER(CORREL(ETL_Rtn!$C104:$C163,ETL_Rtn!N104:N163)),CORREL(ETL_Rtn!$C104:$C163,ETL_Rtn!N104:N163),"")</f>
        <v>0.29563263696048231</v>
      </c>
      <c r="U153" s="84">
        <f ca="1">IF(ISNUMBER(CORREL(ETL_Rtn!$C104:$C163,ETL_Rtn!O104:O163)),CORREL(ETL_Rtn!$C104:$C163,ETL_Rtn!O104:O163),"")</f>
        <v>0.53746735263744649</v>
      </c>
      <c r="V153" s="84">
        <f ca="1">IF(ISNUMBER(CORREL(ETL_Rtn!$C104:$C163,ETL_Rtn!P104:P163)),CORREL(ETL_Rtn!$C104:$C163,ETL_Rtn!P104:P163),"")</f>
        <v>0.11091357065119713</v>
      </c>
      <c r="W153" s="84">
        <f ca="1">IF(ISNUMBER(CORREL(ETL_Rtn!$C104:$C163,ETL_Rtn!Q104:Q163)),CORREL(ETL_Rtn!$C104:$C163,ETL_Rtn!Q104:Q163),"")</f>
        <v>0.89269603651440765</v>
      </c>
      <c r="X153" s="84">
        <f ca="1">IF(ISNUMBER(CORREL(ETL_Rtn!$C104:$C163,ETL_Rtn!R104:R163)),CORREL(ETL_Rtn!$C104:$C163,ETL_Rtn!R104:R163),"")</f>
        <v>0.93399063973898222</v>
      </c>
      <c r="Y153" s="84">
        <f ca="1">IF(ISNUMBER(CORREL(ETL_Rtn!$C104:$C163,ETL_Rtn!S104:S163)),CORREL(ETL_Rtn!$C104:$C163,ETL_Rtn!S104:S163),"")</f>
        <v>0.92183221840475049</v>
      </c>
      <c r="Z153" s="84">
        <f ca="1">IF(ISNUMBER(CORREL(ETL_Rtn!$C104:$C163,ETL_Rtn!T104:T163)),CORREL(ETL_Rtn!$C104:$C163,ETL_Rtn!T104:T163),"")</f>
        <v>0.35975470425855194</v>
      </c>
      <c r="AA153" s="84">
        <f ca="1">IF(ISNUMBER(CORREL(ETL_Rtn!$C104:$C163,ETL_Rtn!U104:U163)),CORREL(ETL_Rtn!$C104:$C163,ETL_Rtn!U104:U163),"")</f>
        <v>-5.1885361503888595E-2</v>
      </c>
      <c r="AB153" s="84">
        <f ca="1">IF(ISNUMBER(CORREL(ETL_Rtn!$C104:$C163,ETL_Rtn!V104:V163)),CORREL(ETL_Rtn!$C104:$C163,ETL_Rtn!V104:V163),"")</f>
        <v>-0.22172540442107383</v>
      </c>
      <c r="AC153" s="84">
        <f ca="1">IF(ISNUMBER(CORREL(ETL_Rtn!$C104:$C163,ETL_Rtn!W104:W163)),CORREL(ETL_Rtn!$C104:$C163,ETL_Rtn!W104:W163),"")</f>
        <v>0.30317604681210886</v>
      </c>
      <c r="AD153" s="84">
        <f ca="1">IF(ISNUMBER(CORREL(ETL_Rtn!$C104:$C163,ETL_Rtn!X104:X163)),CORREL(ETL_Rtn!$C104:$C163,ETL_Rtn!X104:X163),"")</f>
        <v>0.11233921164272452</v>
      </c>
      <c r="AE153" s="84">
        <f ca="1">IF(ISNUMBER(CORREL(ETL_Rtn!$C104:$C163,ETL_Rtn!Y104:Y163)),CORREL(ETL_Rtn!$C104:$C163,ETL_Rtn!Y104:Y163),"")</f>
        <v>0.15089239114386016</v>
      </c>
      <c r="AF153" s="84">
        <f ca="1">IF(ISNUMBER(CORREL(ETL_Rtn!$C104:$C163,ETL_Rtn!Z104:Z163)),CORREL(ETL_Rtn!$C104:$C163,ETL_Rtn!Z104:Z163),"")</f>
        <v>-9.9912967454878598E-2</v>
      </c>
      <c r="AG153" s="84">
        <f ca="1">IF(ISNUMBER(CORREL(ETL_Rtn!$C104:$C163,ETL_Rtn!AA104:AA163)),CORREL(ETL_Rtn!$C104:$C163,ETL_Rtn!AA104:AA163),"")</f>
        <v>0.32221785064525305</v>
      </c>
      <c r="AH153" s="84">
        <f ca="1">IF(ISNUMBER(CORREL(ETL_Rtn!$C104:$C163,ETL_Rtn!AB104:AB163)),CORREL(ETL_Rtn!$C104:$C163,ETL_Rtn!AB104:AB163),"")</f>
        <v>0.13989881357148243</v>
      </c>
      <c r="AI153" s="84">
        <f ca="1">IF(ISNUMBER(CORREL(ETL_Rtn!$C104:$C163,ETL_Rtn!AC104:AC163)),CORREL(ETL_Rtn!$C104:$C163,ETL_Rtn!AC104:AC163),"")</f>
        <v>3.9344208192732773E-2</v>
      </c>
      <c r="AJ153" s="84">
        <f ca="1">IF(ISNUMBER(CORREL(ETL_Rtn!$C104:$C163,ETL_Rtn!AD104:AD163)),CORREL(ETL_Rtn!$C104:$C163,ETL_Rtn!AD104:AD163),"")</f>
        <v>-0.45497805320593276</v>
      </c>
      <c r="AK153" s="84">
        <f ca="1">IF(ISNUMBER(CORREL(ETL_Rtn!$C104:$C163,ETL_Rtn!AE104:AE163)),CORREL(ETL_Rtn!$C104:$C163,ETL_Rtn!AE104:AE163),"")</f>
        <v>-0.46271475437022958</v>
      </c>
      <c r="AL153" s="84">
        <f ca="1">IF(ISNUMBER(CORREL(ETL_Rtn!$C104:$C163,ETL_Rtn!AF104:AF163)),CORREL(ETL_Rtn!$C104:$C163,ETL_Rtn!AF104:AF163),"")</f>
        <v>6.3589703896722943E-2</v>
      </c>
      <c r="AM153" s="84">
        <f ca="1">IF(ISNUMBER(CORREL(ETL_Rtn!$C104:$C163,ETL_Rtn!AG104:AG163)),CORREL(ETL_Rtn!$C104:$C163,ETL_Rtn!AG104:AG163),"")</f>
        <v>0.21346036620371753</v>
      </c>
      <c r="AN153" s="84">
        <f ca="1">IF(ISNUMBER(CORREL(ETL_Rtn!$C104:$C163,ETL_Rtn!AH104:AH163)),CORREL(ETL_Rtn!$C104:$C163,ETL_Rtn!AH104:AH163),"")</f>
        <v>0.20205717012807733</v>
      </c>
      <c r="AO153" s="84">
        <f ca="1">IF(ISNUMBER(CORREL(ETL_Rtn!$C104:$C163,ETL_Rtn!AI104:AI163)),CORREL(ETL_Rtn!$C104:$C163,ETL_Rtn!AI104:AI163),"")</f>
        <v>0.21383355553120736</v>
      </c>
      <c r="AP153" s="84">
        <f ca="1">IF(ISNUMBER(CORREL(ETL_Rtn!$C104:$C163,ETL_Rtn!AJ104:AJ163)),CORREL(ETL_Rtn!$C104:$C163,ETL_Rtn!AJ104:AJ163),"")</f>
        <v>0.14981048603592034</v>
      </c>
      <c r="AQ153" s="84">
        <f ca="1">IF(ISNUMBER(CORREL(ETL_Rtn!$C104:$C163,ETL_Rtn!AK104:AK163)),CORREL(ETL_Rtn!$C104:$C163,ETL_Rtn!AK104:AK163),"")</f>
        <v>0.2096241194725216</v>
      </c>
      <c r="AR153" s="84">
        <f ca="1">IF(ISNUMBER(CORREL(ETL_Rtn!$C104:$C163,ETL_Rtn!AL104:AL163)),CORREL(ETL_Rtn!$C104:$C163,ETL_Rtn!AL104:AL163),"")</f>
        <v>-0.19344057162842507</v>
      </c>
      <c r="AS153" s="84">
        <f ca="1">IF(ISNUMBER(CORREL(ETL_Rtn!$C104:$C163,ETL_Rtn!AM104:AM163)),CORREL(ETL_Rtn!$C104:$C163,ETL_Rtn!AM104:AM163),"")</f>
        <v>0.28344319100028575</v>
      </c>
      <c r="AU153" s="84">
        <f ca="1">VLOOKUP($E153,ETL_Price!$B$5:$BA$187,Main!AU$51,0)</f>
        <v>94.77</v>
      </c>
      <c r="AV153" s="84">
        <f ca="1">VLOOKUP($E153,ETL_Price!$B$5:$BA$187,Main!AV$51,0)</f>
        <v>230.7714</v>
      </c>
      <c r="AW153" s="84">
        <f ca="1">VLOOKUP($E153,ETL_Price!$B$5:$BA$187,Main!AW$51,0)</f>
        <v>223.77209999999999</v>
      </c>
      <c r="AX153" s="84">
        <f ca="1">VLOOKUP($E153,ETL_Price!$B$5:$BA$187,Main!AX$51,0)</f>
        <v>208.58009999999999</v>
      </c>
      <c r="AY153" s="84">
        <f ca="1">VLOOKUP($E153,ETL_Price!$B$5:$BA$187,Main!AY$51,0)</f>
        <v>125.429</v>
      </c>
      <c r="AZ153" s="84">
        <f ca="1">VLOOKUP($E153,ETL_Price!$B$5:$BA$187,Main!AZ$51,0)</f>
        <v>219.57249999999999</v>
      </c>
      <c r="BA153" s="84">
        <f ca="1">VLOOKUP($E153,ETL_Price!$B$5:$BA$187,Main!BA$51,0)</f>
        <v>245.06</v>
      </c>
      <c r="BB153" s="84">
        <f ca="1">VLOOKUP($E153,ETL_Price!$B$5:$BA$187,Main!BB$51,0)</f>
        <v>201.59</v>
      </c>
      <c r="BC153" s="84">
        <f ca="1">VLOOKUP($E153,ETL_Price!$B$5:$BA$187,Main!BC$51,0)</f>
        <v>256.14</v>
      </c>
      <c r="BD153" s="84">
        <f ca="1">VLOOKUP($E153,ETL_Price!$B$5:$BA$187,Main!BD$51,0)</f>
        <v>66.489999999999995</v>
      </c>
      <c r="BE153" s="84">
        <f ca="1">VLOOKUP($E153,ETL_Price!$B$5:$BA$187,Main!BE$51,0)</f>
        <v>268.47000000000003</v>
      </c>
      <c r="BF153" s="84">
        <f ca="1">VLOOKUP($E153,ETL_Price!$B$5:$BA$187,Main!BF$51,0)</f>
        <v>121.9</v>
      </c>
      <c r="BG153" s="84">
        <f ca="1">VLOOKUP($E153,ETL_Price!$B$5:$BA$187,Main!BG$51,0)</f>
        <v>1406.75</v>
      </c>
      <c r="BH153" s="84">
        <f ca="1">VLOOKUP($E153,ETL_Price!$B$5:$BA$187,Main!BH$51,0)</f>
        <v>1761.1</v>
      </c>
      <c r="BI153" s="84">
        <f ca="1">VLOOKUP($E153,ETL_Price!$B$5:$BA$187,Main!BI$51,0)</f>
        <v>1708.13</v>
      </c>
      <c r="BJ153" s="84">
        <f ca="1">VLOOKUP($E153,ETL_Price!$B$5:$BA$187,Main!BJ$51,0)</f>
        <v>1045.97</v>
      </c>
      <c r="BK153" s="84">
        <f ca="1">VLOOKUP($E153,ETL_Price!$B$5:$BA$187,Main!BK$51,0)</f>
        <v>2430.29</v>
      </c>
      <c r="BL153" s="84">
        <f ca="1">VLOOKUP($E153,ETL_Price!$B$5:$BA$187,Main!BL$51,0)</f>
        <v>924.51</v>
      </c>
      <c r="BM153" s="84">
        <f ca="1">VLOOKUP($E153,ETL_Price!$B$5:$BA$187,Main!BM$51,0)</f>
        <v>722.26</v>
      </c>
      <c r="BN153" s="84">
        <f ca="1">VLOOKUP($E153,ETL_Price!$B$5:$BA$187,Main!BN$51,0)</f>
        <v>886.49</v>
      </c>
      <c r="BO153" s="84">
        <f ca="1">VLOOKUP($E153,ETL_Price!$B$5:$BA$187,Main!BO$51,0)</f>
        <v>959.18</v>
      </c>
      <c r="BP153" s="84">
        <f ca="1">VLOOKUP($E153,ETL_Price!$B$5:$BA$187,Main!BP$51,0)</f>
        <v>975.27</v>
      </c>
      <c r="BQ153" s="84">
        <f ca="1">VLOOKUP($E153,ETL_Price!$B$5:$BA$187,Main!BQ$51,0)</f>
        <v>1106.06</v>
      </c>
      <c r="BR153" s="84">
        <f ca="1">VLOOKUP($E153,ETL_Price!$B$5:$BA$187,Main!BR$51,0)</f>
        <v>1088.43</v>
      </c>
      <c r="BS153" s="84">
        <f ca="1">VLOOKUP($E153,ETL_Price!$B$5:$BA$187,Main!BS$51,0)</f>
        <v>933.62</v>
      </c>
      <c r="BT153" s="84">
        <f ca="1">VLOOKUP($E153,ETL_Price!$B$5:$BA$187,Main!BT$51,0)</f>
        <v>23.34</v>
      </c>
      <c r="BU153" s="84">
        <f ca="1">VLOOKUP($E153,ETL_Price!$B$5:$BA$187,Main!BU$51,0)</f>
        <v>27.61</v>
      </c>
      <c r="BV153" s="84">
        <f ca="1">VLOOKUP($E153,ETL_Price!$B$5:$BA$187,Main!BV$51,0)</f>
        <v>1327.4</v>
      </c>
      <c r="BW153" s="84">
        <f ca="1">VLOOKUP($E153,ETL_Price!$B$5:$BA$187,Main!BW$51,0)</f>
        <v>16.327999999999999</v>
      </c>
      <c r="BX153" s="84">
        <f ca="1">VLOOKUP($E153,ETL_Price!$B$5:$BA$187,Main!BX$51,0)</f>
        <v>64.3</v>
      </c>
      <c r="BY153" s="84">
        <f ca="1">VLOOKUP($E153,ETL_Price!$B$5:$BA$187,Main!BY$51,0)</f>
        <v>2.8243999999999998</v>
      </c>
      <c r="BZ153" s="84">
        <f ca="1">VLOOKUP($E153,ETL_Price!$B$5:$BA$187,Main!BZ$51,0)</f>
        <v>2.0785</v>
      </c>
      <c r="CA153" s="84">
        <f ca="1">VLOOKUP($E153,ETL_Price!$B$5:$BA$187,Main!CA$51,0)</f>
        <v>2.0827</v>
      </c>
      <c r="CB153" s="84">
        <f ca="1">VLOOKUP($E153,ETL_Price!$B$5:$BA$187,Main!CB$51,0)</f>
        <v>6.3395000000000001</v>
      </c>
      <c r="CC153" s="84">
        <f ca="1">VLOOKUP($E153,ETL_Price!$B$5:$BA$187,Main!CC$51,0)</f>
        <v>111.05</v>
      </c>
    </row>
    <row r="154" spans="3:81">
      <c r="C154" s="84">
        <f>MATCH(E154,Cayman!$B$5:$B$187,0)-1</f>
        <v>141</v>
      </c>
      <c r="E154" s="115">
        <f>IF(ISNUMBER(Equities!$C106),Equities!B106,"")</f>
        <v>43180</v>
      </c>
      <c r="F154" s="128">
        <f ca="1">IF(ISNUMBER(OFFSET(INDIRECT($F$50),Main!$C154,1)),OFFSET(INDIRECT($F$50),Main!$C154,1)/100,"")</f>
        <v>0.17536399999999999</v>
      </c>
      <c r="G154" s="128">
        <f ca="1">IF(ISNUMBER(VLOOKUP(E154,Cayman!$G$6:$H$136,2,0)),VLOOKUP(E154,Cayman!$G$6:$H$136,2,0)/100,"")</f>
        <v>0.15839999999999999</v>
      </c>
      <c r="H154" s="116" t="str">
        <f>IF(ISNUMBER(VLOOKUP($E154,ETL_Price!$B$5:$CU$187,H$50,0)),VLOOKUP($E154,ETL_Price!$B$5:$CU$187,H$50,0)/100,"")</f>
        <v/>
      </c>
      <c r="I154" s="116" t="str">
        <f>IF(ISNUMBER(VLOOKUP($E154,ETL_Price!$B$5:$CU$187,I$50,0)),VLOOKUP($E154,ETL_Price!$B$5:$CU$187,I$50,0)/100,"")</f>
        <v/>
      </c>
      <c r="K154" s="84">
        <f ca="1">IF(ISNUMBER(CORREL(ETL_Rtn!$C105:$C164,ETL_Rtn!E105:E164)),CORREL(ETL_Rtn!$C105:$C164,ETL_Rtn!E105:E164),"")</f>
        <v>0.93255667098575223</v>
      </c>
      <c r="L154" s="84">
        <f ca="1">IF(ISNUMBER(CORREL(ETL_Rtn!$C105:$C164,ETL_Rtn!F105:F164)),CORREL(ETL_Rtn!$C105:$C164,ETL_Rtn!F105:F164),"")</f>
        <v>0.46642740223602053</v>
      </c>
      <c r="M154" s="84">
        <f ca="1">IF(ISNUMBER(CORREL(ETL_Rtn!$C105:$C164,ETL_Rtn!G105:G164)),CORREL(ETL_Rtn!$C105:$C164,ETL_Rtn!G105:G164),"")</f>
        <v>0.30940501658315439</v>
      </c>
      <c r="N154" s="84">
        <f ca="1">IF(ISNUMBER(CORREL(ETL_Rtn!$C105:$C164,ETL_Rtn!H105:H164)),CORREL(ETL_Rtn!$C105:$C164,ETL_Rtn!H105:H164),"")</f>
        <v>0.21405582263850251</v>
      </c>
      <c r="O154" s="84">
        <f ca="1">IF(ISNUMBER(CORREL(ETL_Rtn!$C105:$C164,ETL_Rtn!I105:I164)),CORREL(ETL_Rtn!$C105:$C164,ETL_Rtn!I105:I164),"")</f>
        <v>0.62455666026332923</v>
      </c>
      <c r="P154" s="84">
        <f ca="1">IF(ISNUMBER(CORREL(ETL_Rtn!$C105:$C164,ETL_Rtn!J105:J164)),CORREL(ETL_Rtn!$C105:$C164,ETL_Rtn!J105:J164),"")</f>
        <v>0.32975086754447441</v>
      </c>
      <c r="Q154" s="84">
        <f ca="1">IF(ISNUMBER(CORREL(ETL_Rtn!$C105:$C164,ETL_Rtn!K105:K164)),CORREL(ETL_Rtn!$C105:$C164,ETL_Rtn!K105:K164),"")</f>
        <v>0.62565015471666563</v>
      </c>
      <c r="R154" s="84">
        <f ca="1">IF(ISNUMBER(CORREL(ETL_Rtn!$C105:$C164,ETL_Rtn!L105:L164)),CORREL(ETL_Rtn!$C105:$C164,ETL_Rtn!L105:L164),"")</f>
        <v>0.34542674243697985</v>
      </c>
      <c r="S154" s="84">
        <f ca="1">IF(ISNUMBER(CORREL(ETL_Rtn!$C105:$C164,ETL_Rtn!M105:M164)),CORREL(ETL_Rtn!$C105:$C164,ETL_Rtn!M105:M164),"")</f>
        <v>0.50131670632188519</v>
      </c>
      <c r="T154" s="84">
        <f ca="1">IF(ISNUMBER(CORREL(ETL_Rtn!$C105:$C164,ETL_Rtn!N105:N164)),CORREL(ETL_Rtn!$C105:$C164,ETL_Rtn!N105:N164),"")</f>
        <v>0.23405300319377625</v>
      </c>
      <c r="U154" s="84">
        <f ca="1">IF(ISNUMBER(CORREL(ETL_Rtn!$C105:$C164,ETL_Rtn!O105:O164)),CORREL(ETL_Rtn!$C105:$C164,ETL_Rtn!O105:O164),"")</f>
        <v>0.47786216702703166</v>
      </c>
      <c r="V154" s="84">
        <f ca="1">IF(ISNUMBER(CORREL(ETL_Rtn!$C105:$C164,ETL_Rtn!P105:P164)),CORREL(ETL_Rtn!$C105:$C164,ETL_Rtn!P105:P164),"")</f>
        <v>0.11086893139243535</v>
      </c>
      <c r="W154" s="84">
        <f ca="1">IF(ISNUMBER(CORREL(ETL_Rtn!$C105:$C164,ETL_Rtn!Q105:Q164)),CORREL(ETL_Rtn!$C105:$C164,ETL_Rtn!Q105:Q164),"")</f>
        <v>0.88546622897909932</v>
      </c>
      <c r="X154" s="84">
        <f ca="1">IF(ISNUMBER(CORREL(ETL_Rtn!$C105:$C164,ETL_Rtn!R105:R164)),CORREL(ETL_Rtn!$C105:$C164,ETL_Rtn!R105:R164),"")</f>
        <v>0.92579977118213674</v>
      </c>
      <c r="Y154" s="84">
        <f ca="1">IF(ISNUMBER(CORREL(ETL_Rtn!$C105:$C164,ETL_Rtn!S105:S164)),CORREL(ETL_Rtn!$C105:$C164,ETL_Rtn!S105:S164),"")</f>
        <v>0.91311214902335092</v>
      </c>
      <c r="Z154" s="84">
        <f ca="1">IF(ISNUMBER(CORREL(ETL_Rtn!$C105:$C164,ETL_Rtn!T105:T164)),CORREL(ETL_Rtn!$C105:$C164,ETL_Rtn!T105:T164),"")</f>
        <v>0.29235670445960749</v>
      </c>
      <c r="AA154" s="84">
        <f ca="1">IF(ISNUMBER(CORREL(ETL_Rtn!$C105:$C164,ETL_Rtn!U105:U164)),CORREL(ETL_Rtn!$C105:$C164,ETL_Rtn!U105:U164),"")</f>
        <v>-0.16673027012697533</v>
      </c>
      <c r="AB154" s="84">
        <f ca="1">IF(ISNUMBER(CORREL(ETL_Rtn!$C105:$C164,ETL_Rtn!V105:V164)),CORREL(ETL_Rtn!$C105:$C164,ETL_Rtn!V105:V164),"")</f>
        <v>-9.459101283986307E-2</v>
      </c>
      <c r="AC154" s="84">
        <f ca="1">IF(ISNUMBER(CORREL(ETL_Rtn!$C105:$C164,ETL_Rtn!W105:W164)),CORREL(ETL_Rtn!$C105:$C164,ETL_Rtn!W105:W164),"")</f>
        <v>0.24946392319621047</v>
      </c>
      <c r="AD154" s="84">
        <f ca="1">IF(ISNUMBER(CORREL(ETL_Rtn!$C105:$C164,ETL_Rtn!X105:X164)),CORREL(ETL_Rtn!$C105:$C164,ETL_Rtn!X105:X164),"")</f>
        <v>6.5353265512317363E-2</v>
      </c>
      <c r="AE154" s="84">
        <f ca="1">IF(ISNUMBER(CORREL(ETL_Rtn!$C105:$C164,ETL_Rtn!Y105:Y164)),CORREL(ETL_Rtn!$C105:$C164,ETL_Rtn!Y105:Y164),"")</f>
        <v>0.12358879180880041</v>
      </c>
      <c r="AF154" s="84">
        <f ca="1">IF(ISNUMBER(CORREL(ETL_Rtn!$C105:$C164,ETL_Rtn!Z105:Z164)),CORREL(ETL_Rtn!$C105:$C164,ETL_Rtn!Z105:Z164),"")</f>
        <v>-6.1495717057741622E-2</v>
      </c>
      <c r="AG154" s="84">
        <f ca="1">IF(ISNUMBER(CORREL(ETL_Rtn!$C105:$C164,ETL_Rtn!AA105:AA164)),CORREL(ETL_Rtn!$C105:$C164,ETL_Rtn!AA105:AA164),"")</f>
        <v>0.35779528130445309</v>
      </c>
      <c r="AH154" s="84">
        <f ca="1">IF(ISNUMBER(CORREL(ETL_Rtn!$C105:$C164,ETL_Rtn!AB105:AB164)),CORREL(ETL_Rtn!$C105:$C164,ETL_Rtn!AB105:AB164),"")</f>
        <v>7.2535493974034749E-4</v>
      </c>
      <c r="AI154" s="84">
        <f ca="1">IF(ISNUMBER(CORREL(ETL_Rtn!$C105:$C164,ETL_Rtn!AC105:AC164)),CORREL(ETL_Rtn!$C105:$C164,ETL_Rtn!AC105:AC164),"")</f>
        <v>0.10713146257300896</v>
      </c>
      <c r="AJ154" s="84">
        <f ca="1">IF(ISNUMBER(CORREL(ETL_Rtn!$C105:$C164,ETL_Rtn!AD105:AD164)),CORREL(ETL_Rtn!$C105:$C164,ETL_Rtn!AD105:AD164),"")</f>
        <v>-0.34856741507345118</v>
      </c>
      <c r="AK154" s="84">
        <f ca="1">IF(ISNUMBER(CORREL(ETL_Rtn!$C105:$C164,ETL_Rtn!AE105:AE164)),CORREL(ETL_Rtn!$C105:$C164,ETL_Rtn!AE105:AE164),"")</f>
        <v>-0.34680347820895652</v>
      </c>
      <c r="AL154" s="84">
        <f ca="1">IF(ISNUMBER(CORREL(ETL_Rtn!$C105:$C164,ETL_Rtn!AF105:AF164)),CORREL(ETL_Rtn!$C105:$C164,ETL_Rtn!AF105:AF164),"")</f>
        <v>0.10385926212195337</v>
      </c>
      <c r="AM154" s="84">
        <f ca="1">IF(ISNUMBER(CORREL(ETL_Rtn!$C105:$C164,ETL_Rtn!AG105:AG164)),CORREL(ETL_Rtn!$C105:$C164,ETL_Rtn!AG105:AG164),"")</f>
        <v>0.21259682465683566</v>
      </c>
      <c r="AN154" s="84">
        <f ca="1">IF(ISNUMBER(CORREL(ETL_Rtn!$C105:$C164,ETL_Rtn!AH105:AH164)),CORREL(ETL_Rtn!$C105:$C164,ETL_Rtn!AH105:AH164),"")</f>
        <v>0.14374880932895293</v>
      </c>
      <c r="AO154" s="84">
        <f ca="1">IF(ISNUMBER(CORREL(ETL_Rtn!$C105:$C164,ETL_Rtn!AI105:AI164)),CORREL(ETL_Rtn!$C105:$C164,ETL_Rtn!AI105:AI164),"")</f>
        <v>0.12103135738939093</v>
      </c>
      <c r="AP154" s="84">
        <f ca="1">IF(ISNUMBER(CORREL(ETL_Rtn!$C105:$C164,ETL_Rtn!AJ105:AJ164)),CORREL(ETL_Rtn!$C105:$C164,ETL_Rtn!AJ105:AJ164),"")</f>
        <v>8.5015889136306033E-2</v>
      </c>
      <c r="AQ154" s="84">
        <f ca="1">IF(ISNUMBER(CORREL(ETL_Rtn!$C105:$C164,ETL_Rtn!AK105:AK164)),CORREL(ETL_Rtn!$C105:$C164,ETL_Rtn!AK105:AK164),"")</f>
        <v>0.12338200887802905</v>
      </c>
      <c r="AR154" s="84">
        <f ca="1">IF(ISNUMBER(CORREL(ETL_Rtn!$C105:$C164,ETL_Rtn!AL105:AL164)),CORREL(ETL_Rtn!$C105:$C164,ETL_Rtn!AL105:AL164),"")</f>
        <v>-9.0915547945613351E-2</v>
      </c>
      <c r="AS154" s="84">
        <f ca="1">IF(ISNUMBER(CORREL(ETL_Rtn!$C105:$C164,ETL_Rtn!AM105:AM164)),CORREL(ETL_Rtn!$C105:$C164,ETL_Rtn!AM105:AM164),"")</f>
        <v>0.1864069307683979</v>
      </c>
      <c r="AU154" s="84">
        <f ca="1">VLOOKUP($E154,ETL_Price!$B$5:$BA$187,Main!AU$51,0)</f>
        <v>97.32</v>
      </c>
      <c r="AV154" s="84">
        <f ca="1">VLOOKUP($E154,ETL_Price!$B$5:$BA$187,Main!AV$51,0)</f>
        <v>236.2593</v>
      </c>
      <c r="AW154" s="84">
        <f ca="1">VLOOKUP($E154,ETL_Price!$B$5:$BA$187,Main!AW$51,0)</f>
        <v>228.52359999999999</v>
      </c>
      <c r="AX154" s="84">
        <f ca="1">VLOOKUP($E154,ETL_Price!$B$5:$BA$187,Main!AX$51,0)</f>
        <v>211.75649999999999</v>
      </c>
      <c r="AY154" s="84">
        <f ca="1">VLOOKUP($E154,ETL_Price!$B$5:$BA$187,Main!AY$51,0)</f>
        <v>128.54900000000001</v>
      </c>
      <c r="AZ154" s="84">
        <f ca="1">VLOOKUP($E154,ETL_Price!$B$5:$BA$187,Main!AZ$51,0)</f>
        <v>220.1842</v>
      </c>
      <c r="BA154" s="84">
        <f ca="1">VLOOKUP($E154,ETL_Price!$B$5:$BA$187,Main!BA$51,0)</f>
        <v>248.51</v>
      </c>
      <c r="BB154" s="84">
        <f ca="1">VLOOKUP($E154,ETL_Price!$B$5:$BA$187,Main!BB$51,0)</f>
        <v>202.04</v>
      </c>
      <c r="BC154" s="84">
        <f ca="1">VLOOKUP($E154,ETL_Price!$B$5:$BA$187,Main!BC$51,0)</f>
        <v>260.86</v>
      </c>
      <c r="BD154" s="84">
        <f ca="1">VLOOKUP($E154,ETL_Price!$B$5:$BA$187,Main!BD$51,0)</f>
        <v>67.13</v>
      </c>
      <c r="BE154" s="84">
        <f ca="1">VLOOKUP($E154,ETL_Price!$B$5:$BA$187,Main!BE$51,0)</f>
        <v>273.08</v>
      </c>
      <c r="BF154" s="84">
        <f ca="1">VLOOKUP($E154,ETL_Price!$B$5:$BA$187,Main!BF$51,0)</f>
        <v>121.85</v>
      </c>
      <c r="BG154" s="84">
        <f ca="1">VLOOKUP($E154,ETL_Price!$B$5:$BA$187,Main!BG$51,0)</f>
        <v>1419.74</v>
      </c>
      <c r="BH154" s="84">
        <f ca="1">VLOOKUP($E154,ETL_Price!$B$5:$BA$187,Main!BH$51,0)</f>
        <v>1794.8</v>
      </c>
      <c r="BI154" s="84">
        <f ca="1">VLOOKUP($E154,ETL_Price!$B$5:$BA$187,Main!BI$51,0)</f>
        <v>1756.21</v>
      </c>
      <c r="BJ154" s="84">
        <f ca="1">VLOOKUP($E154,ETL_Price!$B$5:$BA$187,Main!BJ$51,0)</f>
        <v>1048.22</v>
      </c>
      <c r="BK154" s="84">
        <f ca="1">VLOOKUP($E154,ETL_Price!$B$5:$BA$187,Main!BK$51,0)</f>
        <v>2435.4899999999998</v>
      </c>
      <c r="BL154" s="84">
        <f ca="1">VLOOKUP($E154,ETL_Price!$B$5:$BA$187,Main!BL$51,0)</f>
        <v>922.4</v>
      </c>
      <c r="BM154" s="84">
        <f ca="1">VLOOKUP($E154,ETL_Price!$B$5:$BA$187,Main!BM$51,0)</f>
        <v>723.67</v>
      </c>
      <c r="BN154" s="84">
        <f ca="1">VLOOKUP($E154,ETL_Price!$B$5:$BA$187,Main!BN$51,0)</f>
        <v>887.28</v>
      </c>
      <c r="BO154" s="84">
        <f ca="1">VLOOKUP($E154,ETL_Price!$B$5:$BA$187,Main!BO$51,0)</f>
        <v>959.33</v>
      </c>
      <c r="BP154" s="84">
        <f ca="1">VLOOKUP($E154,ETL_Price!$B$5:$BA$187,Main!BP$51,0)</f>
        <v>974.91</v>
      </c>
      <c r="BQ154" s="84">
        <f ca="1">VLOOKUP($E154,ETL_Price!$B$5:$BA$187,Main!BQ$51,0)</f>
        <v>1105.99</v>
      </c>
      <c r="BR154" s="84">
        <f ca="1">VLOOKUP($E154,ETL_Price!$B$5:$BA$187,Main!BR$51,0)</f>
        <v>1090.74</v>
      </c>
      <c r="BS154" s="84">
        <f ca="1">VLOOKUP($E154,ETL_Price!$B$5:$BA$187,Main!BS$51,0)</f>
        <v>932.97</v>
      </c>
      <c r="BT154" s="84">
        <f ca="1">VLOOKUP($E154,ETL_Price!$B$5:$BA$187,Main!BT$51,0)</f>
        <v>17.86</v>
      </c>
      <c r="BU154" s="84">
        <f ca="1">VLOOKUP($E154,ETL_Price!$B$5:$BA$187,Main!BU$51,0)</f>
        <v>21.08</v>
      </c>
      <c r="BV154" s="84">
        <f ca="1">VLOOKUP($E154,ETL_Price!$B$5:$BA$187,Main!BV$51,0)</f>
        <v>1321.5</v>
      </c>
      <c r="BW154" s="84">
        <f ca="1">VLOOKUP($E154,ETL_Price!$B$5:$BA$187,Main!BW$51,0)</f>
        <v>16.356999999999999</v>
      </c>
      <c r="BX154" s="84">
        <f ca="1">VLOOKUP($E154,ETL_Price!$B$5:$BA$187,Main!BX$51,0)</f>
        <v>65.17</v>
      </c>
      <c r="BY154" s="84">
        <f ca="1">VLOOKUP($E154,ETL_Price!$B$5:$BA$187,Main!BY$51,0)</f>
        <v>2.883</v>
      </c>
      <c r="BZ154" s="84">
        <f ca="1">VLOOKUP($E154,ETL_Price!$B$5:$BA$187,Main!BZ$51,0)</f>
        <v>2.0989</v>
      </c>
      <c r="CA154" s="84">
        <f ca="1">VLOOKUP($E154,ETL_Price!$B$5:$BA$187,Main!CA$51,0)</f>
        <v>2.1074000000000002</v>
      </c>
      <c r="CB154" s="84">
        <f ca="1">VLOOKUP($E154,ETL_Price!$B$5:$BA$187,Main!CB$51,0)</f>
        <v>6.3044000000000002</v>
      </c>
      <c r="CC154" s="84">
        <f ca="1">VLOOKUP($E154,ETL_Price!$B$5:$BA$187,Main!CC$51,0)</f>
        <v>111.58</v>
      </c>
    </row>
    <row r="155" spans="3:81">
      <c r="C155" s="84">
        <f>MATCH(E155,Cayman!$B$5:$B$187,0)-1</f>
        <v>142</v>
      </c>
      <c r="E155" s="115">
        <f>IF(ISNUMBER(Equities!$C107),Equities!B107,"")</f>
        <v>43179</v>
      </c>
      <c r="F155" s="128">
        <f ca="1">IF(ISNUMBER(OFFSET(INDIRECT($F$50),Main!$C155,1)),OFFSET(INDIRECT($F$50),Main!$C155,1)/100,"")</f>
        <v>0.17536399999999999</v>
      </c>
      <c r="G155" s="128">
        <f ca="1">IF(ISNUMBER(VLOOKUP(E155,Cayman!$G$6:$H$136,2,0)),VLOOKUP(E155,Cayman!$G$6:$H$136,2,0)/100,"")</f>
        <v>0.15820000000000001</v>
      </c>
      <c r="H155" s="116" t="str">
        <f>IF(ISNUMBER(VLOOKUP($E155,ETL_Price!$B$5:$CU$187,H$50,0)),VLOOKUP($E155,ETL_Price!$B$5:$CU$187,H$50,0)/100,"")</f>
        <v/>
      </c>
      <c r="I155" s="116" t="str">
        <f>IF(ISNUMBER(VLOOKUP($E155,ETL_Price!$B$5:$CU$187,I$50,0)),VLOOKUP($E155,ETL_Price!$B$5:$CU$187,I$50,0)/100,"")</f>
        <v/>
      </c>
      <c r="K155" s="84">
        <f ca="1">IF(ISNUMBER(CORREL(ETL_Rtn!$C106:$C165,ETL_Rtn!E106:E165)),CORREL(ETL_Rtn!$C106:$C165,ETL_Rtn!E106:E165),"")</f>
        <v>0.93122811968451535</v>
      </c>
      <c r="L155" s="84">
        <f ca="1">IF(ISNUMBER(CORREL(ETL_Rtn!$C106:$C165,ETL_Rtn!F106:F165)),CORREL(ETL_Rtn!$C106:$C165,ETL_Rtn!F106:F165),"")</f>
        <v>0.45028411901137827</v>
      </c>
      <c r="M155" s="84">
        <f ca="1">IF(ISNUMBER(CORREL(ETL_Rtn!$C106:$C165,ETL_Rtn!G106:G165)),CORREL(ETL_Rtn!$C106:$C165,ETL_Rtn!G106:G165),"")</f>
        <v>0.29762794588541258</v>
      </c>
      <c r="N155" s="84">
        <f ca="1">IF(ISNUMBER(CORREL(ETL_Rtn!$C106:$C165,ETL_Rtn!H106:H165)),CORREL(ETL_Rtn!$C106:$C165,ETL_Rtn!H106:H165),"")</f>
        <v>0.3508067916539247</v>
      </c>
      <c r="O155" s="84">
        <f ca="1">IF(ISNUMBER(CORREL(ETL_Rtn!$C106:$C165,ETL_Rtn!I106:I165)),CORREL(ETL_Rtn!$C106:$C165,ETL_Rtn!I106:I165),"")</f>
        <v>0.62993780898286056</v>
      </c>
      <c r="P155" s="84">
        <f ca="1">IF(ISNUMBER(CORREL(ETL_Rtn!$C106:$C165,ETL_Rtn!J106:J165)),CORREL(ETL_Rtn!$C106:$C165,ETL_Rtn!J106:J165),"")</f>
        <v>0.28942129272786643</v>
      </c>
      <c r="Q155" s="84">
        <f ca="1">IF(ISNUMBER(CORREL(ETL_Rtn!$C106:$C165,ETL_Rtn!K106:K165)),CORREL(ETL_Rtn!$C106:$C165,ETL_Rtn!K106:K165),"")</f>
        <v>0.63352506924253127</v>
      </c>
      <c r="R155" s="84">
        <f ca="1">IF(ISNUMBER(CORREL(ETL_Rtn!$C106:$C165,ETL_Rtn!L106:L165)),CORREL(ETL_Rtn!$C106:$C165,ETL_Rtn!L106:L165),"")</f>
        <v>0.31070497404790853</v>
      </c>
      <c r="S155" s="84">
        <f ca="1">IF(ISNUMBER(CORREL(ETL_Rtn!$C106:$C165,ETL_Rtn!M106:M165)),CORREL(ETL_Rtn!$C106:$C165,ETL_Rtn!M106:M165),"")</f>
        <v>0.5091943985561781</v>
      </c>
      <c r="T155" s="84">
        <f ca="1">IF(ISNUMBER(CORREL(ETL_Rtn!$C106:$C165,ETL_Rtn!N106:N165)),CORREL(ETL_Rtn!$C106:$C165,ETL_Rtn!N106:N165),"")</f>
        <v>0.21469594373667361</v>
      </c>
      <c r="U155" s="84">
        <f ca="1">IF(ISNUMBER(CORREL(ETL_Rtn!$C106:$C165,ETL_Rtn!O106:O165)),CORREL(ETL_Rtn!$C106:$C165,ETL_Rtn!O106:O165),"")</f>
        <v>0.5465770473433228</v>
      </c>
      <c r="V155" s="84">
        <f ca="1">IF(ISNUMBER(CORREL(ETL_Rtn!$C106:$C165,ETL_Rtn!P106:P165)),CORREL(ETL_Rtn!$C106:$C165,ETL_Rtn!P106:P165),"")</f>
        <v>0.10374121040058104</v>
      </c>
      <c r="W155" s="84">
        <f ca="1">IF(ISNUMBER(CORREL(ETL_Rtn!$C106:$C165,ETL_Rtn!Q106:Q165)),CORREL(ETL_Rtn!$C106:$C165,ETL_Rtn!Q106:Q165),"")</f>
        <v>0.87987859121236101</v>
      </c>
      <c r="X155" s="84">
        <f ca="1">IF(ISNUMBER(CORREL(ETL_Rtn!$C106:$C165,ETL_Rtn!R106:R165)),CORREL(ETL_Rtn!$C106:$C165,ETL_Rtn!R106:R165),"")</f>
        <v>0.92180656464536181</v>
      </c>
      <c r="Y155" s="84">
        <f ca="1">IF(ISNUMBER(CORREL(ETL_Rtn!$C106:$C165,ETL_Rtn!S106:S165)),CORREL(ETL_Rtn!$C106:$C165,ETL_Rtn!S106:S165),"")</f>
        <v>0.91168410584459592</v>
      </c>
      <c r="Z155" s="84">
        <f ca="1">IF(ISNUMBER(CORREL(ETL_Rtn!$C106:$C165,ETL_Rtn!T106:T165)),CORREL(ETL_Rtn!$C106:$C165,ETL_Rtn!T106:T165),"")</f>
        <v>0.26627436633568952</v>
      </c>
      <c r="AA155" s="84">
        <f ca="1">IF(ISNUMBER(CORREL(ETL_Rtn!$C106:$C165,ETL_Rtn!U106:U165)),CORREL(ETL_Rtn!$C106:$C165,ETL_Rtn!U106:U165),"")</f>
        <v>-0.14508640096865213</v>
      </c>
      <c r="AB155" s="84">
        <f ca="1">IF(ISNUMBER(CORREL(ETL_Rtn!$C106:$C165,ETL_Rtn!V106:V165)),CORREL(ETL_Rtn!$C106:$C165,ETL_Rtn!V106:V165),"")</f>
        <v>-0.12491233924956055</v>
      </c>
      <c r="AC155" s="84">
        <f ca="1">IF(ISNUMBER(CORREL(ETL_Rtn!$C106:$C165,ETL_Rtn!W106:W165)),CORREL(ETL_Rtn!$C106:$C165,ETL_Rtn!W106:W165),"")</f>
        <v>0.21976944071103482</v>
      </c>
      <c r="AD155" s="84">
        <f ca="1">IF(ISNUMBER(CORREL(ETL_Rtn!$C106:$C165,ETL_Rtn!X106:X165)),CORREL(ETL_Rtn!$C106:$C165,ETL_Rtn!X106:X165),"")</f>
        <v>9.8677896752741731E-2</v>
      </c>
      <c r="AE155" s="84">
        <f ca="1">IF(ISNUMBER(CORREL(ETL_Rtn!$C106:$C165,ETL_Rtn!Y106:Y165)),CORREL(ETL_Rtn!$C106:$C165,ETL_Rtn!Y106:Y165),"")</f>
        <v>8.1202612583263528E-2</v>
      </c>
      <c r="AF155" s="84">
        <f ca="1">IF(ISNUMBER(CORREL(ETL_Rtn!$C106:$C165,ETL_Rtn!Z106:Z165)),CORREL(ETL_Rtn!$C106:$C165,ETL_Rtn!Z106:Z165),"")</f>
        <v>-5.6101605640705661E-2</v>
      </c>
      <c r="AG155" s="84">
        <f ca="1">IF(ISNUMBER(CORREL(ETL_Rtn!$C106:$C165,ETL_Rtn!AA106:AA165)),CORREL(ETL_Rtn!$C106:$C165,ETL_Rtn!AA106:AA165),"")</f>
        <v>0.32252904334895677</v>
      </c>
      <c r="AH155" s="84">
        <f ca="1">IF(ISNUMBER(CORREL(ETL_Rtn!$C106:$C165,ETL_Rtn!AB106:AB165)),CORREL(ETL_Rtn!$C106:$C165,ETL_Rtn!AB106:AB165),"")</f>
        <v>5.8225056597747307E-2</v>
      </c>
      <c r="AI155" s="84">
        <f ca="1">IF(ISNUMBER(CORREL(ETL_Rtn!$C106:$C165,ETL_Rtn!AC106:AC165)),CORREL(ETL_Rtn!$C106:$C165,ETL_Rtn!AC106:AC165),"")</f>
        <v>0.15331236016676689</v>
      </c>
      <c r="AJ155" s="84">
        <f ca="1">IF(ISNUMBER(CORREL(ETL_Rtn!$C106:$C165,ETL_Rtn!AD106:AD165)),CORREL(ETL_Rtn!$C106:$C165,ETL_Rtn!AD106:AD165),"")</f>
        <v>-0.36050443031226082</v>
      </c>
      <c r="AK155" s="84">
        <f ca="1">IF(ISNUMBER(CORREL(ETL_Rtn!$C106:$C165,ETL_Rtn!AE106:AE165)),CORREL(ETL_Rtn!$C106:$C165,ETL_Rtn!AE106:AE165),"")</f>
        <v>-0.39812326346913085</v>
      </c>
      <c r="AL155" s="84">
        <f ca="1">IF(ISNUMBER(CORREL(ETL_Rtn!$C106:$C165,ETL_Rtn!AF106:AF165)),CORREL(ETL_Rtn!$C106:$C165,ETL_Rtn!AF106:AF165),"")</f>
        <v>0.15077188575446798</v>
      </c>
      <c r="AM155" s="84">
        <f ca="1">IF(ISNUMBER(CORREL(ETL_Rtn!$C106:$C165,ETL_Rtn!AG106:AG165)),CORREL(ETL_Rtn!$C106:$C165,ETL_Rtn!AG106:AG165),"")</f>
        <v>0.28256143509612847</v>
      </c>
      <c r="AN155" s="84">
        <f ca="1">IF(ISNUMBER(CORREL(ETL_Rtn!$C106:$C165,ETL_Rtn!AH106:AH165)),CORREL(ETL_Rtn!$C106:$C165,ETL_Rtn!AH106:AH165),"")</f>
        <v>0.23458020074038921</v>
      </c>
      <c r="AO155" s="84">
        <f ca="1">IF(ISNUMBER(CORREL(ETL_Rtn!$C106:$C165,ETL_Rtn!AI106:AI165)),CORREL(ETL_Rtn!$C106:$C165,ETL_Rtn!AI106:AI165),"")</f>
        <v>0.10539373106287921</v>
      </c>
      <c r="AP155" s="84">
        <f ca="1">IF(ISNUMBER(CORREL(ETL_Rtn!$C106:$C165,ETL_Rtn!AJ106:AJ165)),CORREL(ETL_Rtn!$C106:$C165,ETL_Rtn!AJ106:AJ165),"")</f>
        <v>0.11278065321616332</v>
      </c>
      <c r="AQ155" s="84">
        <f ca="1">IF(ISNUMBER(CORREL(ETL_Rtn!$C106:$C165,ETL_Rtn!AK106:AK165)),CORREL(ETL_Rtn!$C106:$C165,ETL_Rtn!AK106:AK165),"")</f>
        <v>0.17567600342755429</v>
      </c>
      <c r="AR155" s="84">
        <f ca="1">IF(ISNUMBER(CORREL(ETL_Rtn!$C106:$C165,ETL_Rtn!AL106:AL165)),CORREL(ETL_Rtn!$C106:$C165,ETL_Rtn!AL106:AL165),"")</f>
        <v>-0.17278173785560733</v>
      </c>
      <c r="AS155" s="84">
        <f ca="1">IF(ISNUMBER(CORREL(ETL_Rtn!$C106:$C165,ETL_Rtn!AM106:AM165)),CORREL(ETL_Rtn!$C106:$C165,ETL_Rtn!AM106:AM165),"")</f>
        <v>0.2619976305971401</v>
      </c>
      <c r="AU155" s="84">
        <f ca="1">VLOOKUP($E155,ETL_Price!$B$5:$BA$187,Main!AU$51,0)</f>
        <v>98.08</v>
      </c>
      <c r="AV155" s="84">
        <f ca="1">VLOOKUP($E155,ETL_Price!$B$5:$BA$187,Main!AV$51,0)</f>
        <v>237.4068</v>
      </c>
      <c r="AW155" s="84">
        <f ca="1">VLOOKUP($E155,ETL_Price!$B$5:$BA$187,Main!AW$51,0)</f>
        <v>229.1908</v>
      </c>
      <c r="AX155" s="84">
        <f ca="1">VLOOKUP($E155,ETL_Price!$B$5:$BA$187,Main!AX$51,0)</f>
        <v>206.99770000000001</v>
      </c>
      <c r="AY155" s="84">
        <f ca="1">VLOOKUP($E155,ETL_Price!$B$5:$BA$187,Main!AY$51,0)</f>
        <v>128.68430000000001</v>
      </c>
      <c r="AZ155" s="84">
        <f ca="1">VLOOKUP($E155,ETL_Price!$B$5:$BA$187,Main!AZ$51,0)</f>
        <v>222.4538</v>
      </c>
      <c r="BA155" s="84">
        <f ca="1">VLOOKUP($E155,ETL_Price!$B$5:$BA$187,Main!BA$51,0)</f>
        <v>248.63</v>
      </c>
      <c r="BB155" s="84">
        <f ca="1">VLOOKUP($E155,ETL_Price!$B$5:$BA$187,Main!BB$51,0)</f>
        <v>203.3</v>
      </c>
      <c r="BC155" s="84">
        <f ca="1">VLOOKUP($E155,ETL_Price!$B$5:$BA$187,Main!BC$51,0)</f>
        <v>260.88</v>
      </c>
      <c r="BD155" s="84">
        <f ca="1">VLOOKUP($E155,ETL_Price!$B$5:$BA$187,Main!BD$51,0)</f>
        <v>67.41</v>
      </c>
      <c r="BE155" s="84">
        <f ca="1">VLOOKUP($E155,ETL_Price!$B$5:$BA$187,Main!BE$51,0)</f>
        <v>270.52999999999997</v>
      </c>
      <c r="BF155" s="84">
        <f ca="1">VLOOKUP($E155,ETL_Price!$B$5:$BA$187,Main!BF$51,0)</f>
        <v>121.92</v>
      </c>
      <c r="BG155" s="84">
        <f ca="1">VLOOKUP($E155,ETL_Price!$B$5:$BA$187,Main!BG$51,0)</f>
        <v>1434.25</v>
      </c>
      <c r="BH155" s="84">
        <f ca="1">VLOOKUP($E155,ETL_Price!$B$5:$BA$187,Main!BH$51,0)</f>
        <v>1809.75</v>
      </c>
      <c r="BI155" s="84">
        <f ca="1">VLOOKUP($E155,ETL_Price!$B$5:$BA$187,Main!BI$51,0)</f>
        <v>1770.04</v>
      </c>
      <c r="BJ155" s="84">
        <f ca="1">VLOOKUP($E155,ETL_Price!$B$5:$BA$187,Main!BJ$51,0)</f>
        <v>1049.05</v>
      </c>
      <c r="BK155" s="84">
        <f ca="1">VLOOKUP($E155,ETL_Price!$B$5:$BA$187,Main!BK$51,0)</f>
        <v>2433.71</v>
      </c>
      <c r="BL155" s="84">
        <f ca="1">VLOOKUP($E155,ETL_Price!$B$5:$BA$187,Main!BL$51,0)</f>
        <v>923.23</v>
      </c>
      <c r="BM155" s="84">
        <f ca="1">VLOOKUP($E155,ETL_Price!$B$5:$BA$187,Main!BM$51,0)</f>
        <v>724.74</v>
      </c>
      <c r="BN155" s="84">
        <f ca="1">VLOOKUP($E155,ETL_Price!$B$5:$BA$187,Main!BN$51,0)</f>
        <v>886.28</v>
      </c>
      <c r="BO155" s="84">
        <f ca="1">VLOOKUP($E155,ETL_Price!$B$5:$BA$187,Main!BO$51,0)</f>
        <v>959.86</v>
      </c>
      <c r="BP155" s="84">
        <f ca="1">VLOOKUP($E155,ETL_Price!$B$5:$BA$187,Main!BP$51,0)</f>
        <v>974.95</v>
      </c>
      <c r="BQ155" s="84">
        <f ca="1">VLOOKUP($E155,ETL_Price!$B$5:$BA$187,Main!BQ$51,0)</f>
        <v>1107.4000000000001</v>
      </c>
      <c r="BR155" s="84">
        <f ca="1">VLOOKUP($E155,ETL_Price!$B$5:$BA$187,Main!BR$51,0)</f>
        <v>1089.52</v>
      </c>
      <c r="BS155" s="84">
        <f ca="1">VLOOKUP($E155,ETL_Price!$B$5:$BA$187,Main!BS$51,0)</f>
        <v>932.38</v>
      </c>
      <c r="BT155" s="84">
        <f ca="1">VLOOKUP($E155,ETL_Price!$B$5:$BA$187,Main!BT$51,0)</f>
        <v>18.2</v>
      </c>
      <c r="BU155" s="84">
        <f ca="1">VLOOKUP($E155,ETL_Price!$B$5:$BA$187,Main!BU$51,0)</f>
        <v>22.67</v>
      </c>
      <c r="BV155" s="84">
        <f ca="1">VLOOKUP($E155,ETL_Price!$B$5:$BA$187,Main!BV$51,0)</f>
        <v>1311.9</v>
      </c>
      <c r="BW155" s="84">
        <f ca="1">VLOOKUP($E155,ETL_Price!$B$5:$BA$187,Main!BW$51,0)</f>
        <v>16.125</v>
      </c>
      <c r="BX155" s="84">
        <f ca="1">VLOOKUP($E155,ETL_Price!$B$5:$BA$187,Main!BX$51,0)</f>
        <v>63.4</v>
      </c>
      <c r="BY155" s="84">
        <f ca="1">VLOOKUP($E155,ETL_Price!$B$5:$BA$187,Main!BY$51,0)</f>
        <v>2.8959000000000001</v>
      </c>
      <c r="BZ155" s="84">
        <f ca="1">VLOOKUP($E155,ETL_Price!$B$5:$BA$187,Main!BZ$51,0)</f>
        <v>2.0811999999999999</v>
      </c>
      <c r="CA155" s="84">
        <f ca="1">VLOOKUP($E155,ETL_Price!$B$5:$BA$187,Main!CA$51,0)</f>
        <v>2.0901000000000001</v>
      </c>
      <c r="CB155" s="84">
        <f ca="1">VLOOKUP($E155,ETL_Price!$B$5:$BA$187,Main!CB$51,0)</f>
        <v>6.3334999999999999</v>
      </c>
      <c r="CC155" s="84">
        <f ca="1">VLOOKUP($E155,ETL_Price!$B$5:$BA$187,Main!CC$51,0)</f>
        <v>111.22</v>
      </c>
    </row>
    <row r="156" spans="3:81">
      <c r="C156" s="84">
        <f>MATCH(E156,Cayman!$B$5:$B$187,0)-1</f>
        <v>143</v>
      </c>
      <c r="E156" s="115">
        <f>IF(ISNUMBER(Equities!$C108),Equities!B108,"")</f>
        <v>43178</v>
      </c>
      <c r="F156" s="128">
        <f ca="1">IF(ISNUMBER(OFFSET(INDIRECT($F$50),Main!$C156,1)),OFFSET(INDIRECT($F$50),Main!$C156,1)/100,"")</f>
        <v>0.17536399999999999</v>
      </c>
      <c r="G156" s="128">
        <f ca="1">IF(ISNUMBER(VLOOKUP(E156,Cayman!$G$6:$H$136,2,0)),VLOOKUP(E156,Cayman!$G$6:$H$136,2,0)/100,"")</f>
        <v>0.1583</v>
      </c>
      <c r="H156" s="116" t="str">
        <f>IF(ISNUMBER(VLOOKUP($E156,ETL_Price!$B$5:$CU$187,H$50,0)),VLOOKUP($E156,ETL_Price!$B$5:$CU$187,H$50,0)/100,"")</f>
        <v/>
      </c>
      <c r="I156" s="116" t="str">
        <f>IF(ISNUMBER(VLOOKUP($E156,ETL_Price!$B$5:$CU$187,I$50,0)),VLOOKUP($E156,ETL_Price!$B$5:$CU$187,I$50,0)/100,"")</f>
        <v/>
      </c>
      <c r="K156" s="84">
        <f ca="1">IF(ISNUMBER(CORREL(ETL_Rtn!$C107:$C166,ETL_Rtn!E107:E166)),CORREL(ETL_Rtn!$C107:$C166,ETL_Rtn!E107:E166),"")</f>
        <v>0.94086500357105807</v>
      </c>
      <c r="L156" s="84">
        <f ca="1">IF(ISNUMBER(CORREL(ETL_Rtn!$C107:$C166,ETL_Rtn!F107:F166)),CORREL(ETL_Rtn!$C107:$C166,ETL_Rtn!F107:F166),"")</f>
        <v>0.47840123838433535</v>
      </c>
      <c r="M156" s="84">
        <f ca="1">IF(ISNUMBER(CORREL(ETL_Rtn!$C107:$C166,ETL_Rtn!G107:G166)),CORREL(ETL_Rtn!$C107:$C166,ETL_Rtn!G107:G166),"")</f>
        <v>0.31994884914831401</v>
      </c>
      <c r="N156" s="84">
        <f ca="1">IF(ISNUMBER(CORREL(ETL_Rtn!$C107:$C166,ETL_Rtn!H107:H166)),CORREL(ETL_Rtn!$C107:$C166,ETL_Rtn!H107:H166),"")</f>
        <v>0.33217786219060252</v>
      </c>
      <c r="O156" s="84">
        <f ca="1">IF(ISNUMBER(CORREL(ETL_Rtn!$C107:$C166,ETL_Rtn!I107:I166)),CORREL(ETL_Rtn!$C107:$C166,ETL_Rtn!I107:I166),"")</f>
        <v>0.63575854022587475</v>
      </c>
      <c r="P156" s="84">
        <f ca="1">IF(ISNUMBER(CORREL(ETL_Rtn!$C107:$C166,ETL_Rtn!J107:J166)),CORREL(ETL_Rtn!$C107:$C166,ETL_Rtn!J107:J166),"")</f>
        <v>0.32686887898068129</v>
      </c>
      <c r="Q156" s="84">
        <f ca="1">IF(ISNUMBER(CORREL(ETL_Rtn!$C107:$C166,ETL_Rtn!K107:K166)),CORREL(ETL_Rtn!$C107:$C166,ETL_Rtn!K107:K166),"")</f>
        <v>0.63611604694833779</v>
      </c>
      <c r="R156" s="84">
        <f ca="1">IF(ISNUMBER(CORREL(ETL_Rtn!$C107:$C166,ETL_Rtn!L107:L166)),CORREL(ETL_Rtn!$C107:$C166,ETL_Rtn!L107:L166),"")</f>
        <v>0.3434874319415564</v>
      </c>
      <c r="S156" s="84">
        <f ca="1">IF(ISNUMBER(CORREL(ETL_Rtn!$C107:$C166,ETL_Rtn!M107:M166)),CORREL(ETL_Rtn!$C107:$C166,ETL_Rtn!M107:M166),"")</f>
        <v>0.52381453692686031</v>
      </c>
      <c r="T156" s="84">
        <f ca="1">IF(ISNUMBER(CORREL(ETL_Rtn!$C107:$C166,ETL_Rtn!N107:N166)),CORREL(ETL_Rtn!$C107:$C166,ETL_Rtn!N107:N166),"")</f>
        <v>0.29637455928817996</v>
      </c>
      <c r="U156" s="84">
        <f ca="1">IF(ISNUMBER(CORREL(ETL_Rtn!$C107:$C166,ETL_Rtn!O107:O166)),CORREL(ETL_Rtn!$C107:$C166,ETL_Rtn!O107:O166),"")</f>
        <v>0.57515565262244983</v>
      </c>
      <c r="V156" s="84">
        <f ca="1">IF(ISNUMBER(CORREL(ETL_Rtn!$C107:$C166,ETL_Rtn!P107:P166)),CORREL(ETL_Rtn!$C107:$C166,ETL_Rtn!P107:P166),"")</f>
        <v>0.13610932662771971</v>
      </c>
      <c r="W156" s="84">
        <f ca="1">IF(ISNUMBER(CORREL(ETL_Rtn!$C107:$C166,ETL_Rtn!Q107:Q166)),CORREL(ETL_Rtn!$C107:$C166,ETL_Rtn!Q107:Q166),"")</f>
        <v>0.91004918890086273</v>
      </c>
      <c r="X156" s="84">
        <f ca="1">IF(ISNUMBER(CORREL(ETL_Rtn!$C107:$C166,ETL_Rtn!R107:R166)),CORREL(ETL_Rtn!$C107:$C166,ETL_Rtn!R107:R166),"")</f>
        <v>0.91986059951422461</v>
      </c>
      <c r="Y156" s="84">
        <f ca="1">IF(ISNUMBER(CORREL(ETL_Rtn!$C107:$C166,ETL_Rtn!S107:S166)),CORREL(ETL_Rtn!$C107:$C166,ETL_Rtn!S107:S166),"")</f>
        <v>0.92601235103177681</v>
      </c>
      <c r="Z156" s="84">
        <f ca="1">IF(ISNUMBER(CORREL(ETL_Rtn!$C107:$C166,ETL_Rtn!T107:T166)),CORREL(ETL_Rtn!$C107:$C166,ETL_Rtn!T107:T166),"")</f>
        <v>0.16280527168200495</v>
      </c>
      <c r="AA156" s="84">
        <f ca="1">IF(ISNUMBER(CORREL(ETL_Rtn!$C107:$C166,ETL_Rtn!U107:U166)),CORREL(ETL_Rtn!$C107:$C166,ETL_Rtn!U107:U166),"")</f>
        <v>-9.8967732274947276E-2</v>
      </c>
      <c r="AB156" s="84">
        <f ca="1">IF(ISNUMBER(CORREL(ETL_Rtn!$C107:$C166,ETL_Rtn!V107:V166)),CORREL(ETL_Rtn!$C107:$C166,ETL_Rtn!V107:V166),"")</f>
        <v>-0.1584309102621155</v>
      </c>
      <c r="AC156" s="84">
        <f ca="1">IF(ISNUMBER(CORREL(ETL_Rtn!$C107:$C166,ETL_Rtn!W107:W166)),CORREL(ETL_Rtn!$C107:$C166,ETL_Rtn!W107:W166),"")</f>
        <v>0.22700963020621792</v>
      </c>
      <c r="AD156" s="84">
        <f ca="1">IF(ISNUMBER(CORREL(ETL_Rtn!$C107:$C166,ETL_Rtn!X107:X166)),CORREL(ETL_Rtn!$C107:$C166,ETL_Rtn!X107:X166),"")</f>
        <v>9.2724473359324058E-2</v>
      </c>
      <c r="AE156" s="84">
        <f ca="1">IF(ISNUMBER(CORREL(ETL_Rtn!$C107:$C166,ETL_Rtn!Y107:Y166)),CORREL(ETL_Rtn!$C107:$C166,ETL_Rtn!Y107:Y166),"")</f>
        <v>0.11108036430293683</v>
      </c>
      <c r="AF156" s="84">
        <f ca="1">IF(ISNUMBER(CORREL(ETL_Rtn!$C107:$C166,ETL_Rtn!Z107:Z166)),CORREL(ETL_Rtn!$C107:$C166,ETL_Rtn!Z107:Z166),"")</f>
        <v>-1.3210083544915596E-3</v>
      </c>
      <c r="AG156" s="84">
        <f ca="1">IF(ISNUMBER(CORREL(ETL_Rtn!$C107:$C166,ETL_Rtn!AA107:AA166)),CORREL(ETL_Rtn!$C107:$C166,ETL_Rtn!AA107:AA166),"")</f>
        <v>0.27937351228466556</v>
      </c>
      <c r="AH156" s="84">
        <f ca="1">IF(ISNUMBER(CORREL(ETL_Rtn!$C107:$C166,ETL_Rtn!AB107:AB166)),CORREL(ETL_Rtn!$C107:$C166,ETL_Rtn!AB107:AB166),"")</f>
        <v>6.6919311073115648E-2</v>
      </c>
      <c r="AI156" s="84">
        <f ca="1">IF(ISNUMBER(CORREL(ETL_Rtn!$C107:$C166,ETL_Rtn!AC107:AC166)),CORREL(ETL_Rtn!$C107:$C166,ETL_Rtn!AC107:AC166),"")</f>
        <v>0.14240763811102616</v>
      </c>
      <c r="AJ156" s="84">
        <f ca="1">IF(ISNUMBER(CORREL(ETL_Rtn!$C107:$C166,ETL_Rtn!AD107:AD166)),CORREL(ETL_Rtn!$C107:$C166,ETL_Rtn!AD107:AD166),"")</f>
        <v>-0.35605342116830718</v>
      </c>
      <c r="AK156" s="84">
        <f ca="1">IF(ISNUMBER(CORREL(ETL_Rtn!$C107:$C166,ETL_Rtn!AE107:AE166)),CORREL(ETL_Rtn!$C107:$C166,ETL_Rtn!AE107:AE166),"")</f>
        <v>-0.42558809543090298</v>
      </c>
      <c r="AL156" s="84">
        <f ca="1">IF(ISNUMBER(CORREL(ETL_Rtn!$C107:$C166,ETL_Rtn!AF107:AF166)),CORREL(ETL_Rtn!$C107:$C166,ETL_Rtn!AF107:AF166),"")</f>
        <v>0.18322011422030382</v>
      </c>
      <c r="AM156" s="84">
        <f ca="1">IF(ISNUMBER(CORREL(ETL_Rtn!$C107:$C166,ETL_Rtn!AG107:AG166)),CORREL(ETL_Rtn!$C107:$C166,ETL_Rtn!AG107:AG166),"")</f>
        <v>0.32739769254612955</v>
      </c>
      <c r="AN156" s="84">
        <f ca="1">IF(ISNUMBER(CORREL(ETL_Rtn!$C107:$C166,ETL_Rtn!AH107:AH166)),CORREL(ETL_Rtn!$C107:$C166,ETL_Rtn!AH107:AH166),"")</f>
        <v>0.18563505199652955</v>
      </c>
      <c r="AO156" s="84">
        <f ca="1">IF(ISNUMBER(CORREL(ETL_Rtn!$C107:$C166,ETL_Rtn!AI107:AI166)),CORREL(ETL_Rtn!$C107:$C166,ETL_Rtn!AI107:AI166),"")</f>
        <v>5.6225009583942408E-2</v>
      </c>
      <c r="AP156" s="84">
        <f ca="1">IF(ISNUMBER(CORREL(ETL_Rtn!$C107:$C166,ETL_Rtn!AJ107:AJ166)),CORREL(ETL_Rtn!$C107:$C166,ETL_Rtn!AJ107:AJ166),"")</f>
        <v>0.10404272884646013</v>
      </c>
      <c r="AQ156" s="84">
        <f ca="1">IF(ISNUMBER(CORREL(ETL_Rtn!$C107:$C166,ETL_Rtn!AK107:AK166)),CORREL(ETL_Rtn!$C107:$C166,ETL_Rtn!AK107:AK166),"")</f>
        <v>0.15036803460758497</v>
      </c>
      <c r="AR156" s="84">
        <f ca="1">IF(ISNUMBER(CORREL(ETL_Rtn!$C107:$C166,ETL_Rtn!AL107:AL166)),CORREL(ETL_Rtn!$C107:$C166,ETL_Rtn!AL107:AL166),"")</f>
        <v>-0.21521260447764715</v>
      </c>
      <c r="AS156" s="84">
        <f ca="1">IF(ISNUMBER(CORREL(ETL_Rtn!$C107:$C166,ETL_Rtn!AM107:AM166)),CORREL(ETL_Rtn!$C107:$C166,ETL_Rtn!AM107:AM166),"")</f>
        <v>0.2811986153968527</v>
      </c>
      <c r="AU156" s="84">
        <f ca="1">VLOOKUP($E156,ETL_Price!$B$5:$BA$187,Main!AU$51,0)</f>
        <v>97.22</v>
      </c>
      <c r="AV156" s="84">
        <f ca="1">VLOOKUP($E156,ETL_Price!$B$5:$BA$187,Main!AV$51,0)</f>
        <v>237.50919999999999</v>
      </c>
      <c r="AW156" s="84">
        <f ca="1">VLOOKUP($E156,ETL_Price!$B$5:$BA$187,Main!AW$51,0)</f>
        <v>229.51150000000001</v>
      </c>
      <c r="AX156" s="84">
        <f ca="1">VLOOKUP($E156,ETL_Price!$B$5:$BA$187,Main!AX$51,0)</f>
        <v>205.67070000000001</v>
      </c>
      <c r="AY156" s="84">
        <f ca="1">VLOOKUP($E156,ETL_Price!$B$5:$BA$187,Main!AY$51,0)</f>
        <v>128.3219</v>
      </c>
      <c r="AZ156" s="84">
        <f ca="1">VLOOKUP($E156,ETL_Price!$B$5:$BA$187,Main!AZ$51,0)</f>
        <v>223.47810000000001</v>
      </c>
      <c r="BA156" s="84">
        <f ca="1">VLOOKUP($E156,ETL_Price!$B$5:$BA$187,Main!BA$51,0)</f>
        <v>247.78</v>
      </c>
      <c r="BB156" s="84">
        <f ca="1">VLOOKUP($E156,ETL_Price!$B$5:$BA$187,Main!BB$51,0)</f>
        <v>203.68</v>
      </c>
      <c r="BC156" s="84">
        <f ca="1">VLOOKUP($E156,ETL_Price!$B$5:$BA$187,Main!BC$51,0)</f>
        <v>260.69</v>
      </c>
      <c r="BD156" s="84">
        <f ca="1">VLOOKUP($E156,ETL_Price!$B$5:$BA$187,Main!BD$51,0)</f>
        <v>68.069999999999993</v>
      </c>
      <c r="BE156" s="84">
        <f ca="1">VLOOKUP($E156,ETL_Price!$B$5:$BA$187,Main!BE$51,0)</f>
        <v>271.14999999999998</v>
      </c>
      <c r="BF156" s="84">
        <f ca="1">VLOOKUP($E156,ETL_Price!$B$5:$BA$187,Main!BF$51,0)</f>
        <v>122.37</v>
      </c>
      <c r="BG156" s="84">
        <f ca="1">VLOOKUP($E156,ETL_Price!$B$5:$BA$187,Main!BG$51,0)</f>
        <v>1429.58</v>
      </c>
      <c r="BH156" s="84">
        <f ca="1">VLOOKUP($E156,ETL_Price!$B$5:$BA$187,Main!BH$51,0)</f>
        <v>1768.57</v>
      </c>
      <c r="BI156" s="84">
        <f ca="1">VLOOKUP($E156,ETL_Price!$B$5:$BA$187,Main!BI$51,0)</f>
        <v>1758.1</v>
      </c>
      <c r="BJ156" s="84">
        <f ca="1">VLOOKUP($E156,ETL_Price!$B$5:$BA$187,Main!BJ$51,0)</f>
        <v>1042.6099999999999</v>
      </c>
      <c r="BK156" s="84">
        <f ca="1">VLOOKUP($E156,ETL_Price!$B$5:$BA$187,Main!BK$51,0)</f>
        <v>2437.38</v>
      </c>
      <c r="BL156" s="84">
        <f ca="1">VLOOKUP($E156,ETL_Price!$B$5:$BA$187,Main!BL$51,0)</f>
        <v>922.88</v>
      </c>
      <c r="BM156" s="84">
        <f ca="1">VLOOKUP($E156,ETL_Price!$B$5:$BA$187,Main!BM$51,0)</f>
        <v>724.93</v>
      </c>
      <c r="BN156" s="84">
        <f ca="1">VLOOKUP($E156,ETL_Price!$B$5:$BA$187,Main!BN$51,0)</f>
        <v>885.89</v>
      </c>
      <c r="BO156" s="84">
        <f ca="1">VLOOKUP($E156,ETL_Price!$B$5:$BA$187,Main!BO$51,0)</f>
        <v>959.99</v>
      </c>
      <c r="BP156" s="84">
        <f ca="1">VLOOKUP($E156,ETL_Price!$B$5:$BA$187,Main!BP$51,0)</f>
        <v>976.04</v>
      </c>
      <c r="BQ156" s="84">
        <f ca="1">VLOOKUP($E156,ETL_Price!$B$5:$BA$187,Main!BQ$51,0)</f>
        <v>1106.18</v>
      </c>
      <c r="BR156" s="84">
        <f ca="1">VLOOKUP($E156,ETL_Price!$B$5:$BA$187,Main!BR$51,0)</f>
        <v>1089.6600000000001</v>
      </c>
      <c r="BS156" s="84">
        <f ca="1">VLOOKUP($E156,ETL_Price!$B$5:$BA$187,Main!BS$51,0)</f>
        <v>932.25</v>
      </c>
      <c r="BT156" s="84">
        <f ca="1">VLOOKUP($E156,ETL_Price!$B$5:$BA$187,Main!BT$51,0)</f>
        <v>19.02</v>
      </c>
      <c r="BU156" s="84">
        <f ca="1">VLOOKUP($E156,ETL_Price!$B$5:$BA$187,Main!BU$51,0)</f>
        <v>22.36</v>
      </c>
      <c r="BV156" s="84">
        <f ca="1">VLOOKUP($E156,ETL_Price!$B$5:$BA$187,Main!BV$51,0)</f>
        <v>1317.8</v>
      </c>
      <c r="BW156" s="84">
        <f ca="1">VLOOKUP($E156,ETL_Price!$B$5:$BA$187,Main!BW$51,0)</f>
        <v>16.254999999999999</v>
      </c>
      <c r="BX156" s="84">
        <f ca="1">VLOOKUP($E156,ETL_Price!$B$5:$BA$187,Main!BX$51,0)</f>
        <v>62.06</v>
      </c>
      <c r="BY156" s="84">
        <f ca="1">VLOOKUP($E156,ETL_Price!$B$5:$BA$187,Main!BY$51,0)</f>
        <v>2.8555000000000001</v>
      </c>
      <c r="BZ156" s="84">
        <f ca="1">VLOOKUP($E156,ETL_Price!$B$5:$BA$187,Main!BZ$51,0)</f>
        <v>2.0703999999999998</v>
      </c>
      <c r="CA156" s="84">
        <f ca="1">VLOOKUP($E156,ETL_Price!$B$5:$BA$187,Main!CA$51,0)</f>
        <v>2.0787</v>
      </c>
      <c r="CB156" s="84">
        <f ca="1">VLOOKUP($E156,ETL_Price!$B$5:$BA$187,Main!CB$51,0)</f>
        <v>6.3192000000000004</v>
      </c>
      <c r="CC156" s="84">
        <f ca="1">VLOOKUP($E156,ETL_Price!$B$5:$BA$187,Main!CC$51,0)</f>
        <v>111.29</v>
      </c>
    </row>
    <row r="157" spans="3:81">
      <c r="C157" s="84">
        <f>MATCH(E157,Cayman!$B$5:$B$187,0)-1</f>
        <v>146</v>
      </c>
      <c r="E157" s="115">
        <f>IF(ISNUMBER(Equities!$C109),Equities!B109,"")</f>
        <v>43175</v>
      </c>
      <c r="F157" s="128">
        <f ca="1">IF(ISNUMBER(OFFSET(INDIRECT($F$50),Main!$C157,1)),OFFSET(INDIRECT($F$50),Main!$C157,1)/100,"")</f>
        <v>0.17536399999999999</v>
      </c>
      <c r="G157" s="128">
        <f ca="1">IF(ISNUMBER(VLOOKUP(E157,Cayman!$G$6:$H$136,2,0)),VLOOKUP(E157,Cayman!$G$6:$H$136,2,0)/100,"")</f>
        <v>0.15810000000000002</v>
      </c>
      <c r="H157" s="116" t="str">
        <f>IF(ISNUMBER(VLOOKUP($E157,ETL_Price!$B$5:$CU$187,H$50,0)),VLOOKUP($E157,ETL_Price!$B$5:$CU$187,H$50,0)/100,"")</f>
        <v/>
      </c>
      <c r="I157" s="116" t="str">
        <f>IF(ISNUMBER(VLOOKUP($E157,ETL_Price!$B$5:$CU$187,I$50,0)),VLOOKUP($E157,ETL_Price!$B$5:$CU$187,I$50,0)/100,"")</f>
        <v/>
      </c>
      <c r="K157" s="84">
        <f ca="1">IF(ISNUMBER(CORREL(ETL_Rtn!$C108:$C167,ETL_Rtn!E108:E167)),CORREL(ETL_Rtn!$C108:$C167,ETL_Rtn!E108:E167),"")</f>
        <v>0.94283468069082665</v>
      </c>
      <c r="L157" s="84">
        <f ca="1">IF(ISNUMBER(CORREL(ETL_Rtn!$C108:$C167,ETL_Rtn!F108:F167)),CORREL(ETL_Rtn!$C108:$C167,ETL_Rtn!F108:F167),"")</f>
        <v>0.48249638781064763</v>
      </c>
      <c r="M157" s="84">
        <f ca="1">IF(ISNUMBER(CORREL(ETL_Rtn!$C108:$C167,ETL_Rtn!G108:G167)),CORREL(ETL_Rtn!$C108:$C167,ETL_Rtn!G108:G167),"")</f>
        <v>0.3024396653184902</v>
      </c>
      <c r="N157" s="84">
        <f ca="1">IF(ISNUMBER(CORREL(ETL_Rtn!$C108:$C167,ETL_Rtn!H108:H167)),CORREL(ETL_Rtn!$C108:$C167,ETL_Rtn!H108:H167),"")</f>
        <v>0.31562411756889064</v>
      </c>
      <c r="O157" s="84">
        <f ca="1">IF(ISNUMBER(CORREL(ETL_Rtn!$C108:$C167,ETL_Rtn!I108:I167)),CORREL(ETL_Rtn!$C108:$C167,ETL_Rtn!I108:I167),"")</f>
        <v>0.63052006548804918</v>
      </c>
      <c r="P157" s="84">
        <f ca="1">IF(ISNUMBER(CORREL(ETL_Rtn!$C108:$C167,ETL_Rtn!J108:J167)),CORREL(ETL_Rtn!$C108:$C167,ETL_Rtn!J108:J167),"")</f>
        <v>0.31307695092092275</v>
      </c>
      <c r="Q157" s="84">
        <f ca="1">IF(ISNUMBER(CORREL(ETL_Rtn!$C108:$C167,ETL_Rtn!K108:K167)),CORREL(ETL_Rtn!$C108:$C167,ETL_Rtn!K108:K167),"")</f>
        <v>0.63613788137012195</v>
      </c>
      <c r="R157" s="84">
        <f ca="1">IF(ISNUMBER(CORREL(ETL_Rtn!$C108:$C167,ETL_Rtn!L108:L167)),CORREL(ETL_Rtn!$C108:$C167,ETL_Rtn!L108:L167),"")</f>
        <v>0.33121702943642817</v>
      </c>
      <c r="S157" s="84">
        <f ca="1">IF(ISNUMBER(CORREL(ETL_Rtn!$C108:$C167,ETL_Rtn!M108:M167)),CORREL(ETL_Rtn!$C108:$C167,ETL_Rtn!M108:M167),"")</f>
        <v>0.51538052780242805</v>
      </c>
      <c r="T157" s="84">
        <f ca="1">IF(ISNUMBER(CORREL(ETL_Rtn!$C108:$C167,ETL_Rtn!N108:N167)),CORREL(ETL_Rtn!$C108:$C167,ETL_Rtn!N108:N167),"")</f>
        <v>0.28230441410917606</v>
      </c>
      <c r="U157" s="84">
        <f ca="1">IF(ISNUMBER(CORREL(ETL_Rtn!$C108:$C167,ETL_Rtn!O108:O167)),CORREL(ETL_Rtn!$C108:$C167,ETL_Rtn!O108:O167),"")</f>
        <v>0.57115370371106222</v>
      </c>
      <c r="V157" s="84">
        <f ca="1">IF(ISNUMBER(CORREL(ETL_Rtn!$C108:$C167,ETL_Rtn!P108:P167)),CORREL(ETL_Rtn!$C108:$C167,ETL_Rtn!P108:P167),"")</f>
        <v>0.11686509048352531</v>
      </c>
      <c r="W157" s="84">
        <f ca="1">IF(ISNUMBER(CORREL(ETL_Rtn!$C108:$C167,ETL_Rtn!Q108:Q167)),CORREL(ETL_Rtn!$C108:$C167,ETL_Rtn!Q108:Q167),"")</f>
        <v>0.90893718228785503</v>
      </c>
      <c r="X157" s="84">
        <f ca="1">IF(ISNUMBER(CORREL(ETL_Rtn!$C108:$C167,ETL_Rtn!R108:R167)),CORREL(ETL_Rtn!$C108:$C167,ETL_Rtn!R108:R167),"")</f>
        <v>0.92063521637636569</v>
      </c>
      <c r="Y157" s="84">
        <f ca="1">IF(ISNUMBER(CORREL(ETL_Rtn!$C108:$C167,ETL_Rtn!S108:S167)),CORREL(ETL_Rtn!$C108:$C167,ETL_Rtn!S108:S167),"")</f>
        <v>0.92747627609980776</v>
      </c>
      <c r="Z157" s="84">
        <f ca="1">IF(ISNUMBER(CORREL(ETL_Rtn!$C108:$C167,ETL_Rtn!T108:T167)),CORREL(ETL_Rtn!$C108:$C167,ETL_Rtn!T108:T167),"")</f>
        <v>0.20706921368890016</v>
      </c>
      <c r="AA157" s="84">
        <f ca="1">IF(ISNUMBER(CORREL(ETL_Rtn!$C108:$C167,ETL_Rtn!U108:U167)),CORREL(ETL_Rtn!$C108:$C167,ETL_Rtn!U108:U167),"")</f>
        <v>-8.3005910515422776E-2</v>
      </c>
      <c r="AB157" s="84">
        <f ca="1">IF(ISNUMBER(CORREL(ETL_Rtn!$C108:$C167,ETL_Rtn!V108:V167)),CORREL(ETL_Rtn!$C108:$C167,ETL_Rtn!V108:V167),"")</f>
        <v>-0.15236986710931774</v>
      </c>
      <c r="AC157" s="84">
        <f ca="1">IF(ISNUMBER(CORREL(ETL_Rtn!$C108:$C167,ETL_Rtn!W108:W167)),CORREL(ETL_Rtn!$C108:$C167,ETL_Rtn!W108:W167),"")</f>
        <v>0.20745532070711412</v>
      </c>
      <c r="AD157" s="84">
        <f ca="1">IF(ISNUMBER(CORREL(ETL_Rtn!$C108:$C167,ETL_Rtn!X108:X167)),CORREL(ETL_Rtn!$C108:$C167,ETL_Rtn!X108:X167),"")</f>
        <v>6.8053580422525739E-2</v>
      </c>
      <c r="AE157" s="84">
        <f ca="1">IF(ISNUMBER(CORREL(ETL_Rtn!$C108:$C167,ETL_Rtn!Y108:Y167)),CORREL(ETL_Rtn!$C108:$C167,ETL_Rtn!Y108:Y167),"")</f>
        <v>7.9741214226750665E-2</v>
      </c>
      <c r="AF157" s="84">
        <f ca="1">IF(ISNUMBER(CORREL(ETL_Rtn!$C108:$C167,ETL_Rtn!Z108:Z167)),CORREL(ETL_Rtn!$C108:$C167,ETL_Rtn!Z108:Z167),"")</f>
        <v>-3.515008626850558E-3</v>
      </c>
      <c r="AG157" s="84">
        <f ca="1">IF(ISNUMBER(CORREL(ETL_Rtn!$C108:$C167,ETL_Rtn!AA108:AA167)),CORREL(ETL_Rtn!$C108:$C167,ETL_Rtn!AA108:AA167),"")</f>
        <v>0.29729924511800049</v>
      </c>
      <c r="AH157" s="84">
        <f ca="1">IF(ISNUMBER(CORREL(ETL_Rtn!$C108:$C167,ETL_Rtn!AB108:AB167)),CORREL(ETL_Rtn!$C108:$C167,ETL_Rtn!AB108:AB167),"")</f>
        <v>3.3365005544531909E-2</v>
      </c>
      <c r="AI157" s="84">
        <f ca="1">IF(ISNUMBER(CORREL(ETL_Rtn!$C108:$C167,ETL_Rtn!AC108:AC167)),CORREL(ETL_Rtn!$C108:$C167,ETL_Rtn!AC108:AC167),"")</f>
        <v>0.10496008773570303</v>
      </c>
      <c r="AJ157" s="84">
        <f ca="1">IF(ISNUMBER(CORREL(ETL_Rtn!$C108:$C167,ETL_Rtn!AD108:AD167)),CORREL(ETL_Rtn!$C108:$C167,ETL_Rtn!AD108:AD167),"")</f>
        <v>-0.34585207501161702</v>
      </c>
      <c r="AK157" s="84">
        <f ca="1">IF(ISNUMBER(CORREL(ETL_Rtn!$C108:$C167,ETL_Rtn!AE108:AE167)),CORREL(ETL_Rtn!$C108:$C167,ETL_Rtn!AE108:AE167),"")</f>
        <v>-0.41931568436571331</v>
      </c>
      <c r="AL157" s="84">
        <f ca="1">IF(ISNUMBER(CORREL(ETL_Rtn!$C108:$C167,ETL_Rtn!AF108:AF167)),CORREL(ETL_Rtn!$C108:$C167,ETL_Rtn!AF108:AF167),"")</f>
        <v>0.19706421424412165</v>
      </c>
      <c r="AM157" s="84">
        <f ca="1">IF(ISNUMBER(CORREL(ETL_Rtn!$C108:$C167,ETL_Rtn!AG108:AG167)),CORREL(ETL_Rtn!$C108:$C167,ETL_Rtn!AG108:AG167),"")</f>
        <v>0.33577108500149544</v>
      </c>
      <c r="AN157" s="84">
        <f ca="1">IF(ISNUMBER(CORREL(ETL_Rtn!$C108:$C167,ETL_Rtn!AH108:AH167)),CORREL(ETL_Rtn!$C108:$C167,ETL_Rtn!AH108:AH167),"")</f>
        <v>0.17727521316436157</v>
      </c>
      <c r="AO157" s="84">
        <f ca="1">IF(ISNUMBER(CORREL(ETL_Rtn!$C108:$C167,ETL_Rtn!AI108:AI167)),CORREL(ETL_Rtn!$C108:$C167,ETL_Rtn!AI108:AI167),"")</f>
        <v>6.3904672026912537E-2</v>
      </c>
      <c r="AP157" s="84">
        <f ca="1">IF(ISNUMBER(CORREL(ETL_Rtn!$C108:$C167,ETL_Rtn!AJ108:AJ167)),CORREL(ETL_Rtn!$C108:$C167,ETL_Rtn!AJ108:AJ167),"")</f>
        <v>8.8113654051271334E-2</v>
      </c>
      <c r="AQ157" s="84">
        <f ca="1">IF(ISNUMBER(CORREL(ETL_Rtn!$C108:$C167,ETL_Rtn!AK108:AK167)),CORREL(ETL_Rtn!$C108:$C167,ETL_Rtn!AK108:AK167),"")</f>
        <v>0.14262621214886728</v>
      </c>
      <c r="AR157" s="84">
        <f ca="1">IF(ISNUMBER(CORREL(ETL_Rtn!$C108:$C167,ETL_Rtn!AL108:AL167)),CORREL(ETL_Rtn!$C108:$C167,ETL_Rtn!AL108:AL167),"")</f>
        <v>-0.22677145178739169</v>
      </c>
      <c r="AS157" s="84">
        <f ca="1">IF(ISNUMBER(CORREL(ETL_Rtn!$C108:$C167,ETL_Rtn!AM108:AM167)),CORREL(ETL_Rtn!$C108:$C167,ETL_Rtn!AM108:AM167),"")</f>
        <v>0.27901615265871821</v>
      </c>
      <c r="AU157" s="84">
        <f ca="1">VLOOKUP($E157,ETL_Price!$B$5:$BA$187,Main!AU$51,0)</f>
        <v>98.05</v>
      </c>
      <c r="AV157" s="84">
        <f ca="1">VLOOKUP($E157,ETL_Price!$B$5:$BA$187,Main!AV$51,0)</f>
        <v>242.2885</v>
      </c>
      <c r="AW157" s="84">
        <f ca="1">VLOOKUP($E157,ETL_Price!$B$5:$BA$187,Main!AW$51,0)</f>
        <v>232.50700000000001</v>
      </c>
      <c r="AX157" s="84">
        <f ca="1">VLOOKUP($E157,ETL_Price!$B$5:$BA$187,Main!AX$51,0)</f>
        <v>209.10380000000001</v>
      </c>
      <c r="AY157" s="84">
        <f ca="1">VLOOKUP($E157,ETL_Price!$B$5:$BA$187,Main!AY$51,0)</f>
        <v>129.2139</v>
      </c>
      <c r="AZ157" s="84">
        <f ca="1">VLOOKUP($E157,ETL_Price!$B$5:$BA$187,Main!AZ$51,0)</f>
        <v>225.14789999999999</v>
      </c>
      <c r="BA157" s="84">
        <f ca="1">VLOOKUP($E157,ETL_Price!$B$5:$BA$187,Main!BA$51,0)</f>
        <v>250.24</v>
      </c>
      <c r="BB157" s="84">
        <f ca="1">VLOOKUP($E157,ETL_Price!$B$5:$BA$187,Main!BB$51,0)</f>
        <v>204.54</v>
      </c>
      <c r="BC157" s="84">
        <f ca="1">VLOOKUP($E157,ETL_Price!$B$5:$BA$187,Main!BC$51,0)</f>
        <v>262.49</v>
      </c>
      <c r="BD157" s="84">
        <f ca="1">VLOOKUP($E157,ETL_Price!$B$5:$BA$187,Main!BD$51,0)</f>
        <v>68.48</v>
      </c>
      <c r="BE157" s="84">
        <f ca="1">VLOOKUP($E157,ETL_Price!$B$5:$BA$187,Main!BE$51,0)</f>
        <v>274.58</v>
      </c>
      <c r="BF157" s="84">
        <f ca="1">VLOOKUP($E157,ETL_Price!$B$5:$BA$187,Main!BF$51,0)</f>
        <v>123.2</v>
      </c>
      <c r="BG157" s="84">
        <f ca="1">VLOOKUP($E157,ETL_Price!$B$5:$BA$187,Main!BG$51,0)</f>
        <v>1431.46</v>
      </c>
      <c r="BH157" s="84">
        <f ca="1">VLOOKUP($E157,ETL_Price!$B$5:$BA$187,Main!BH$51,0)</f>
        <v>1777.28</v>
      </c>
      <c r="BI157" s="84">
        <f ca="1">VLOOKUP($E157,ETL_Price!$B$5:$BA$187,Main!BI$51,0)</f>
        <v>1774.15</v>
      </c>
      <c r="BJ157" s="84">
        <f ca="1">VLOOKUP($E157,ETL_Price!$B$5:$BA$187,Main!BJ$51,0)</f>
        <v>1039.98</v>
      </c>
      <c r="BK157" s="84">
        <f ca="1">VLOOKUP($E157,ETL_Price!$B$5:$BA$187,Main!BK$51,0)</f>
        <v>2434.94</v>
      </c>
      <c r="BL157" s="84">
        <f ca="1">VLOOKUP($E157,ETL_Price!$B$5:$BA$187,Main!BL$51,0)</f>
        <v>922.83</v>
      </c>
      <c r="BM157" s="84">
        <f ca="1">VLOOKUP($E157,ETL_Price!$B$5:$BA$187,Main!BM$51,0)</f>
        <v>726.35</v>
      </c>
      <c r="BN157" s="84">
        <f ca="1">VLOOKUP($E157,ETL_Price!$B$5:$BA$187,Main!BN$51,0)</f>
        <v>887.21</v>
      </c>
      <c r="BO157" s="84">
        <f ca="1">VLOOKUP($E157,ETL_Price!$B$5:$BA$187,Main!BO$51,0)</f>
        <v>960.94</v>
      </c>
      <c r="BP157" s="84">
        <f ca="1">VLOOKUP($E157,ETL_Price!$B$5:$BA$187,Main!BP$51,0)</f>
        <v>976.24</v>
      </c>
      <c r="BQ157" s="84">
        <f ca="1">VLOOKUP($E157,ETL_Price!$B$5:$BA$187,Main!BQ$51,0)</f>
        <v>1105.75</v>
      </c>
      <c r="BR157" s="84">
        <f ca="1">VLOOKUP($E157,ETL_Price!$B$5:$BA$187,Main!BR$51,0)</f>
        <v>1091.18</v>
      </c>
      <c r="BS157" s="84">
        <f ca="1">VLOOKUP($E157,ETL_Price!$B$5:$BA$187,Main!BS$51,0)</f>
        <v>934.08</v>
      </c>
      <c r="BT157" s="84">
        <f ca="1">VLOOKUP($E157,ETL_Price!$B$5:$BA$187,Main!BT$51,0)</f>
        <v>15.8</v>
      </c>
      <c r="BU157" s="84">
        <f ca="1">VLOOKUP($E157,ETL_Price!$B$5:$BA$187,Main!BU$51,0)</f>
        <v>19.760000000000002</v>
      </c>
      <c r="BV157" s="84">
        <f ca="1">VLOOKUP($E157,ETL_Price!$B$5:$BA$187,Main!BV$51,0)</f>
        <v>1312.3</v>
      </c>
      <c r="BW157" s="84">
        <f ca="1">VLOOKUP($E157,ETL_Price!$B$5:$BA$187,Main!BW$51,0)</f>
        <v>16.202000000000002</v>
      </c>
      <c r="BX157" s="84">
        <f ca="1">VLOOKUP($E157,ETL_Price!$B$5:$BA$187,Main!BX$51,0)</f>
        <v>62.34</v>
      </c>
      <c r="BY157" s="84">
        <f ca="1">VLOOKUP($E157,ETL_Price!$B$5:$BA$187,Main!BY$51,0)</f>
        <v>2.8445</v>
      </c>
      <c r="BZ157" s="84">
        <f ca="1">VLOOKUP($E157,ETL_Price!$B$5:$BA$187,Main!BZ$51,0)</f>
        <v>2.0832999999999999</v>
      </c>
      <c r="CA157" s="84">
        <f ca="1">VLOOKUP($E157,ETL_Price!$B$5:$BA$187,Main!CA$51,0)</f>
        <v>2.0846</v>
      </c>
      <c r="CB157" s="84">
        <f ca="1">VLOOKUP($E157,ETL_Price!$B$5:$BA$187,Main!CB$51,0)</f>
        <v>6.3263999999999996</v>
      </c>
      <c r="CC157" s="84">
        <f ca="1">VLOOKUP($E157,ETL_Price!$B$5:$BA$187,Main!CC$51,0)</f>
        <v>111.34</v>
      </c>
    </row>
    <row r="158" spans="3:81">
      <c r="C158" s="84">
        <f>MATCH(E158,Cayman!$B$5:$B$187,0)-1</f>
        <v>147</v>
      </c>
      <c r="E158" s="115">
        <f>IF(ISNUMBER(Equities!$C110),Equities!B110,"")</f>
        <v>43174</v>
      </c>
      <c r="F158" s="128">
        <f ca="1">IF(ISNUMBER(OFFSET(INDIRECT($F$50),Main!$C158,1)),OFFSET(INDIRECT($F$50),Main!$C158,1)/100,"")</f>
        <v>0.175208</v>
      </c>
      <c r="G158" s="128">
        <f ca="1">IF(ISNUMBER(VLOOKUP(E158,Cayman!$G$6:$H$136,2,0)),VLOOKUP(E158,Cayman!$G$6:$H$136,2,0)/100,"")</f>
        <v>0.1583</v>
      </c>
      <c r="H158" s="116" t="str">
        <f>IF(ISNUMBER(VLOOKUP($E158,ETL_Price!$B$5:$CU$187,H$50,0)),VLOOKUP($E158,ETL_Price!$B$5:$CU$187,H$50,0)/100,"")</f>
        <v/>
      </c>
      <c r="I158" s="116" t="str">
        <f>IF(ISNUMBER(VLOOKUP($E158,ETL_Price!$B$5:$CU$187,I$50,0)),VLOOKUP($E158,ETL_Price!$B$5:$CU$187,I$50,0)/100,"")</f>
        <v/>
      </c>
      <c r="K158" s="84">
        <f ca="1">IF(ISNUMBER(CORREL(ETL_Rtn!$C109:$C168,ETL_Rtn!E109:E168)),CORREL(ETL_Rtn!$C109:$C168,ETL_Rtn!E109:E168),"")</f>
        <v>0.94266593868369697</v>
      </c>
      <c r="L158" s="84">
        <f ca="1">IF(ISNUMBER(CORREL(ETL_Rtn!$C109:$C168,ETL_Rtn!F109:F168)),CORREL(ETL_Rtn!$C109:$C168,ETL_Rtn!F109:F168),"")</f>
        <v>0.47640737338176053</v>
      </c>
      <c r="M158" s="84">
        <f ca="1">IF(ISNUMBER(CORREL(ETL_Rtn!$C109:$C168,ETL_Rtn!G109:G168)),CORREL(ETL_Rtn!$C109:$C168,ETL_Rtn!G109:G168),"")</f>
        <v>0.30137996062397537</v>
      </c>
      <c r="N158" s="84">
        <f ca="1">IF(ISNUMBER(CORREL(ETL_Rtn!$C109:$C168,ETL_Rtn!H109:H168)),CORREL(ETL_Rtn!$C109:$C168,ETL_Rtn!H109:H168),"")</f>
        <v>0.34850789869897542</v>
      </c>
      <c r="O158" s="84">
        <f ca="1">IF(ISNUMBER(CORREL(ETL_Rtn!$C109:$C168,ETL_Rtn!I109:I168)),CORREL(ETL_Rtn!$C109:$C168,ETL_Rtn!I109:I168),"")</f>
        <v>0.63050112525265467</v>
      </c>
      <c r="P158" s="84">
        <f ca="1">IF(ISNUMBER(CORREL(ETL_Rtn!$C109:$C168,ETL_Rtn!J109:J168)),CORREL(ETL_Rtn!$C109:$C168,ETL_Rtn!J109:J168),"")</f>
        <v>0.31014493399226822</v>
      </c>
      <c r="Q158" s="84">
        <f ca="1">IF(ISNUMBER(CORREL(ETL_Rtn!$C109:$C168,ETL_Rtn!K109:K168)),CORREL(ETL_Rtn!$C109:$C168,ETL_Rtn!K109:K168),"")</f>
        <v>0.63329623264727331</v>
      </c>
      <c r="R158" s="84">
        <f ca="1">IF(ISNUMBER(CORREL(ETL_Rtn!$C109:$C168,ETL_Rtn!L109:L168)),CORREL(ETL_Rtn!$C109:$C168,ETL_Rtn!L109:L168),"")</f>
        <v>0.33441427534371865</v>
      </c>
      <c r="S158" s="84">
        <f ca="1">IF(ISNUMBER(CORREL(ETL_Rtn!$C109:$C168,ETL_Rtn!M109:M168)),CORREL(ETL_Rtn!$C109:$C168,ETL_Rtn!M109:M168),"")</f>
        <v>0.51648319961092981</v>
      </c>
      <c r="T158" s="84">
        <f ca="1">IF(ISNUMBER(CORREL(ETL_Rtn!$C109:$C168,ETL_Rtn!N109:N168)),CORREL(ETL_Rtn!$C109:$C168,ETL_Rtn!N109:N168),"")</f>
        <v>0.28906101049199162</v>
      </c>
      <c r="U158" s="84">
        <f ca="1">IF(ISNUMBER(CORREL(ETL_Rtn!$C109:$C168,ETL_Rtn!O109:O168)),CORREL(ETL_Rtn!$C109:$C168,ETL_Rtn!O109:O168),"")</f>
        <v>0.56920352578837607</v>
      </c>
      <c r="V158" s="84">
        <f ca="1">IF(ISNUMBER(CORREL(ETL_Rtn!$C109:$C168,ETL_Rtn!P109:P168)),CORREL(ETL_Rtn!$C109:$C168,ETL_Rtn!P109:P168),"")</f>
        <v>0.12809434479295831</v>
      </c>
      <c r="W158" s="84">
        <f ca="1">IF(ISNUMBER(CORREL(ETL_Rtn!$C109:$C168,ETL_Rtn!Q109:Q168)),CORREL(ETL_Rtn!$C109:$C168,ETL_Rtn!Q109:Q168),"")</f>
        <v>0.908080864545043</v>
      </c>
      <c r="X158" s="84">
        <f ca="1">IF(ISNUMBER(CORREL(ETL_Rtn!$C109:$C168,ETL_Rtn!R109:R168)),CORREL(ETL_Rtn!$C109:$C168,ETL_Rtn!R109:R168),"")</f>
        <v>0.92138787710543701</v>
      </c>
      <c r="Y158" s="84">
        <f ca="1">IF(ISNUMBER(CORREL(ETL_Rtn!$C109:$C168,ETL_Rtn!S109:S168)),CORREL(ETL_Rtn!$C109:$C168,ETL_Rtn!S109:S168),"")</f>
        <v>0.92713400329378903</v>
      </c>
      <c r="Z158" s="84">
        <f ca="1">IF(ISNUMBER(CORREL(ETL_Rtn!$C109:$C168,ETL_Rtn!T109:T168)),CORREL(ETL_Rtn!$C109:$C168,ETL_Rtn!T109:T168),"")</f>
        <v>0.19300133335621589</v>
      </c>
      <c r="AA158" s="84">
        <f ca="1">IF(ISNUMBER(CORREL(ETL_Rtn!$C109:$C168,ETL_Rtn!U109:U168)),CORREL(ETL_Rtn!$C109:$C168,ETL_Rtn!U109:U168),"")</f>
        <v>-4.3837610750534765E-2</v>
      </c>
      <c r="AB158" s="84">
        <f ca="1">IF(ISNUMBER(CORREL(ETL_Rtn!$C109:$C168,ETL_Rtn!V109:V168)),CORREL(ETL_Rtn!$C109:$C168,ETL_Rtn!V109:V168),"")</f>
        <v>-0.16359884449042386</v>
      </c>
      <c r="AC158" s="84">
        <f ca="1">IF(ISNUMBER(CORREL(ETL_Rtn!$C109:$C168,ETL_Rtn!W109:W168)),CORREL(ETL_Rtn!$C109:$C168,ETL_Rtn!W109:W168),"")</f>
        <v>0.19181339599804231</v>
      </c>
      <c r="AD158" s="84">
        <f ca="1">IF(ISNUMBER(CORREL(ETL_Rtn!$C109:$C168,ETL_Rtn!X109:X168)),CORREL(ETL_Rtn!$C109:$C168,ETL_Rtn!X109:X168),"")</f>
        <v>5.4420304336617924E-2</v>
      </c>
      <c r="AE158" s="84">
        <f ca="1">IF(ISNUMBER(CORREL(ETL_Rtn!$C109:$C168,ETL_Rtn!Y109:Y168)),CORREL(ETL_Rtn!$C109:$C168,ETL_Rtn!Y109:Y168),"")</f>
        <v>6.5435531695152677E-2</v>
      </c>
      <c r="AF158" s="84">
        <f ca="1">IF(ISNUMBER(CORREL(ETL_Rtn!$C109:$C168,ETL_Rtn!Z109:Z168)),CORREL(ETL_Rtn!$C109:$C168,ETL_Rtn!Z109:Z168),"")</f>
        <v>7.5253675922022471E-4</v>
      </c>
      <c r="AG158" s="84">
        <f ca="1">IF(ISNUMBER(CORREL(ETL_Rtn!$C109:$C168,ETL_Rtn!AA109:AA168)),CORREL(ETL_Rtn!$C109:$C168,ETL_Rtn!AA109:AA168),"")</f>
        <v>0.30335469269042592</v>
      </c>
      <c r="AH158" s="84">
        <f ca="1">IF(ISNUMBER(CORREL(ETL_Rtn!$C109:$C168,ETL_Rtn!AB109:AB168)),CORREL(ETL_Rtn!$C109:$C168,ETL_Rtn!AB109:AB168),"")</f>
        <v>3.5508888187174514E-2</v>
      </c>
      <c r="AI158" s="84">
        <f ca="1">IF(ISNUMBER(CORREL(ETL_Rtn!$C109:$C168,ETL_Rtn!AC109:AC168)),CORREL(ETL_Rtn!$C109:$C168,ETL_Rtn!AC109:AC168),"")</f>
        <v>0.10320109110902362</v>
      </c>
      <c r="AJ158" s="84">
        <f ca="1">IF(ISNUMBER(CORREL(ETL_Rtn!$C109:$C168,ETL_Rtn!AD109:AD168)),CORREL(ETL_Rtn!$C109:$C168,ETL_Rtn!AD109:AD168),"")</f>
        <v>-0.35457856034045426</v>
      </c>
      <c r="AK158" s="84">
        <f ca="1">IF(ISNUMBER(CORREL(ETL_Rtn!$C109:$C168,ETL_Rtn!AE109:AE168)),CORREL(ETL_Rtn!$C109:$C168,ETL_Rtn!AE109:AE168),"")</f>
        <v>-0.43382116532621195</v>
      </c>
      <c r="AL158" s="84">
        <f ca="1">IF(ISNUMBER(CORREL(ETL_Rtn!$C109:$C168,ETL_Rtn!AF109:AF168)),CORREL(ETL_Rtn!$C109:$C168,ETL_Rtn!AF109:AF168),"")</f>
        <v>0.18836195104703754</v>
      </c>
      <c r="AM158" s="84">
        <f ca="1">IF(ISNUMBER(CORREL(ETL_Rtn!$C109:$C168,ETL_Rtn!AG109:AG168)),CORREL(ETL_Rtn!$C109:$C168,ETL_Rtn!AG109:AG168),"")</f>
        <v>0.32535652368424739</v>
      </c>
      <c r="AN158" s="84">
        <f ca="1">IF(ISNUMBER(CORREL(ETL_Rtn!$C109:$C168,ETL_Rtn!AH109:AH168)),CORREL(ETL_Rtn!$C109:$C168,ETL_Rtn!AH109:AH168),"")</f>
        <v>0.20811357851120235</v>
      </c>
      <c r="AO158" s="84">
        <f ca="1">IF(ISNUMBER(CORREL(ETL_Rtn!$C109:$C168,ETL_Rtn!AI109:AI168)),CORREL(ETL_Rtn!$C109:$C168,ETL_Rtn!AI109:AI168),"")</f>
        <v>7.4643543332288287E-2</v>
      </c>
      <c r="AP158" s="84">
        <f ca="1">IF(ISNUMBER(CORREL(ETL_Rtn!$C109:$C168,ETL_Rtn!AJ109:AJ168)),CORREL(ETL_Rtn!$C109:$C168,ETL_Rtn!AJ109:AJ168),"")</f>
        <v>7.7441198690446494E-2</v>
      </c>
      <c r="AQ158" s="84">
        <f ca="1">IF(ISNUMBER(CORREL(ETL_Rtn!$C109:$C168,ETL_Rtn!AK109:AK168)),CORREL(ETL_Rtn!$C109:$C168,ETL_Rtn!AK109:AK168),"")</f>
        <v>0.13491222851469747</v>
      </c>
      <c r="AR158" s="84">
        <f ca="1">IF(ISNUMBER(CORREL(ETL_Rtn!$C109:$C168,ETL_Rtn!AL109:AL168)),CORREL(ETL_Rtn!$C109:$C168,ETL_Rtn!AL109:AL168),"")</f>
        <v>-0.23222117418605737</v>
      </c>
      <c r="AS158" s="84">
        <f ca="1">IF(ISNUMBER(CORREL(ETL_Rtn!$C109:$C168,ETL_Rtn!AM109:AM168)),CORREL(ETL_Rtn!$C109:$C168,ETL_Rtn!AM109:AM168),"")</f>
        <v>0.28198955580823803</v>
      </c>
      <c r="AU158" s="84">
        <f ca="1">VLOOKUP($E158,ETL_Price!$B$5:$BA$187,Main!AU$51,0)</f>
        <v>98.1</v>
      </c>
      <c r="AV158" s="84">
        <f ca="1">VLOOKUP($E158,ETL_Price!$B$5:$BA$187,Main!AV$51,0)</f>
        <v>242.70099999999999</v>
      </c>
      <c r="AW158" s="84">
        <f ca="1">VLOOKUP($E158,ETL_Price!$B$5:$BA$187,Main!AW$51,0)</f>
        <v>232.35169999999999</v>
      </c>
      <c r="AX158" s="84">
        <f ca="1">VLOOKUP($E158,ETL_Price!$B$5:$BA$187,Main!AX$51,0)</f>
        <v>206.9315</v>
      </c>
      <c r="AY158" s="84">
        <f ca="1">VLOOKUP($E158,ETL_Price!$B$5:$BA$187,Main!AY$51,0)</f>
        <v>129.226</v>
      </c>
      <c r="AZ158" s="84">
        <f ca="1">VLOOKUP($E158,ETL_Price!$B$5:$BA$187,Main!AZ$51,0)</f>
        <v>225.50389999999999</v>
      </c>
      <c r="BA158" s="84">
        <f ca="1">VLOOKUP($E158,ETL_Price!$B$5:$BA$187,Main!BA$51,0)</f>
        <v>250.61</v>
      </c>
      <c r="BB158" s="84">
        <f ca="1">VLOOKUP($E158,ETL_Price!$B$5:$BA$187,Main!BB$51,0)</f>
        <v>204.14</v>
      </c>
      <c r="BC158" s="84">
        <f ca="1">VLOOKUP($E158,ETL_Price!$B$5:$BA$187,Main!BC$51,0)</f>
        <v>262.32</v>
      </c>
      <c r="BD158" s="84">
        <f ca="1">VLOOKUP($E158,ETL_Price!$B$5:$BA$187,Main!BD$51,0)</f>
        <v>68.3</v>
      </c>
      <c r="BE158" s="84">
        <f ca="1">VLOOKUP($E158,ETL_Price!$B$5:$BA$187,Main!BE$51,0)</f>
        <v>275.02999999999997</v>
      </c>
      <c r="BF158" s="84">
        <f ca="1">VLOOKUP($E158,ETL_Price!$B$5:$BA$187,Main!BF$51,0)</f>
        <v>122.49</v>
      </c>
      <c r="BG158" s="84">
        <f ca="1">VLOOKUP($E158,ETL_Price!$B$5:$BA$187,Main!BG$51,0)</f>
        <v>1432.25</v>
      </c>
      <c r="BH158" s="84">
        <f ca="1">VLOOKUP($E158,ETL_Price!$B$5:$BA$187,Main!BH$51,0)</f>
        <v>1772.63</v>
      </c>
      <c r="BI158" s="84">
        <f ca="1">VLOOKUP($E158,ETL_Price!$B$5:$BA$187,Main!BI$51,0)</f>
        <v>1775.96</v>
      </c>
      <c r="BJ158" s="84">
        <f ca="1">VLOOKUP($E158,ETL_Price!$B$5:$BA$187,Main!BJ$51,0)</f>
        <v>1040.8399999999999</v>
      </c>
      <c r="BK158" s="84">
        <f ca="1">VLOOKUP($E158,ETL_Price!$B$5:$BA$187,Main!BK$51,0)</f>
        <v>2428.2399999999998</v>
      </c>
      <c r="BL158" s="84">
        <f ca="1">VLOOKUP($E158,ETL_Price!$B$5:$BA$187,Main!BL$51,0)</f>
        <v>923.58</v>
      </c>
      <c r="BM158" s="84">
        <f ca="1">VLOOKUP($E158,ETL_Price!$B$5:$BA$187,Main!BM$51,0)</f>
        <v>727.52</v>
      </c>
      <c r="BN158" s="84">
        <f ca="1">VLOOKUP($E158,ETL_Price!$B$5:$BA$187,Main!BN$51,0)</f>
        <v>887.85</v>
      </c>
      <c r="BO158" s="84">
        <f ca="1">VLOOKUP($E158,ETL_Price!$B$5:$BA$187,Main!BO$51,0)</f>
        <v>961.13</v>
      </c>
      <c r="BP158" s="84">
        <f ca="1">VLOOKUP($E158,ETL_Price!$B$5:$BA$187,Main!BP$51,0)</f>
        <v>976.2</v>
      </c>
      <c r="BQ158" s="84">
        <f ca="1">VLOOKUP($E158,ETL_Price!$B$5:$BA$187,Main!BQ$51,0)</f>
        <v>1105.75</v>
      </c>
      <c r="BR158" s="84">
        <f ca="1">VLOOKUP($E158,ETL_Price!$B$5:$BA$187,Main!BR$51,0)</f>
        <v>1091.02</v>
      </c>
      <c r="BS158" s="84">
        <f ca="1">VLOOKUP($E158,ETL_Price!$B$5:$BA$187,Main!BS$51,0)</f>
        <v>934.22</v>
      </c>
      <c r="BT158" s="84">
        <f ca="1">VLOOKUP($E158,ETL_Price!$B$5:$BA$187,Main!BT$51,0)</f>
        <v>16.59</v>
      </c>
      <c r="BU158" s="84">
        <f ca="1">VLOOKUP($E158,ETL_Price!$B$5:$BA$187,Main!BU$51,0)</f>
        <v>20.81</v>
      </c>
      <c r="BV158" s="84">
        <f ca="1">VLOOKUP($E158,ETL_Price!$B$5:$BA$187,Main!BV$51,0)</f>
        <v>1317.8</v>
      </c>
      <c r="BW158" s="84">
        <f ca="1">VLOOKUP($E158,ETL_Price!$B$5:$BA$187,Main!BW$51,0)</f>
        <v>16.353000000000002</v>
      </c>
      <c r="BX158" s="84">
        <f ca="1">VLOOKUP($E158,ETL_Price!$B$5:$BA$187,Main!BX$51,0)</f>
        <v>61.19</v>
      </c>
      <c r="BY158" s="84">
        <f ca="1">VLOOKUP($E158,ETL_Price!$B$5:$BA$187,Main!BY$51,0)</f>
        <v>2.8279999999999998</v>
      </c>
      <c r="BZ158" s="84">
        <f ca="1">VLOOKUP($E158,ETL_Price!$B$5:$BA$187,Main!BZ$51,0)</f>
        <v>2.0907</v>
      </c>
      <c r="CA158" s="84">
        <f ca="1">VLOOKUP($E158,ETL_Price!$B$5:$BA$187,Main!CA$51,0)</f>
        <v>2.0909</v>
      </c>
      <c r="CB158" s="84">
        <f ca="1">VLOOKUP($E158,ETL_Price!$B$5:$BA$187,Main!CB$51,0)</f>
        <v>6.3295000000000003</v>
      </c>
      <c r="CC158" s="84">
        <f ca="1">VLOOKUP($E158,ETL_Price!$B$5:$BA$187,Main!CC$51,0)</f>
        <v>111.32</v>
      </c>
    </row>
    <row r="159" spans="3:81">
      <c r="C159" s="84">
        <f>MATCH(E159,Cayman!$B$5:$B$187,0)-1</f>
        <v>148</v>
      </c>
      <c r="E159" s="115">
        <f>IF(ISNUMBER(Equities!$C111),Equities!B111,"")</f>
        <v>43173</v>
      </c>
      <c r="F159" s="128">
        <f ca="1">IF(ISNUMBER(OFFSET(INDIRECT($F$50),Main!$C159,1)),OFFSET(INDIRECT($F$50),Main!$C159,1)/100,"")</f>
        <v>0.175208</v>
      </c>
      <c r="G159" s="128">
        <f ca="1">IF(ISNUMBER(VLOOKUP(E159,Cayman!$G$6:$H$136,2,0)),VLOOKUP(E159,Cayman!$G$6:$H$136,2,0)/100,"")</f>
        <v>0.15810000000000002</v>
      </c>
      <c r="H159" s="116" t="str">
        <f>IF(ISNUMBER(VLOOKUP($E159,ETL_Price!$B$5:$CU$187,H$50,0)),VLOOKUP($E159,ETL_Price!$B$5:$CU$187,H$50,0)/100,"")</f>
        <v/>
      </c>
      <c r="I159" s="116" t="str">
        <f>IF(ISNUMBER(VLOOKUP($E159,ETL_Price!$B$5:$CU$187,I$50,0)),VLOOKUP($E159,ETL_Price!$B$5:$CU$187,I$50,0)/100,"")</f>
        <v/>
      </c>
      <c r="K159" s="84">
        <f ca="1">IF(ISNUMBER(CORREL(ETL_Rtn!$C110:$C169,ETL_Rtn!E110:E169)),CORREL(ETL_Rtn!$C110:$C169,ETL_Rtn!E110:E169),"")</f>
        <v>0.94238156345912438</v>
      </c>
      <c r="L159" s="84">
        <f ca="1">IF(ISNUMBER(CORREL(ETL_Rtn!$C110:$C169,ETL_Rtn!F110:F169)),CORREL(ETL_Rtn!$C110:$C169,ETL_Rtn!F110:F169),"")</f>
        <v>0.48995760187289539</v>
      </c>
      <c r="M159" s="84">
        <f ca="1">IF(ISNUMBER(CORREL(ETL_Rtn!$C110:$C169,ETL_Rtn!G110:G169)),CORREL(ETL_Rtn!$C110:$C169,ETL_Rtn!G110:G169),"")</f>
        <v>0.31701147967055981</v>
      </c>
      <c r="N159" s="84">
        <f ca="1">IF(ISNUMBER(CORREL(ETL_Rtn!$C110:$C169,ETL_Rtn!H110:H169)),CORREL(ETL_Rtn!$C110:$C169,ETL_Rtn!H110:H169),"")</f>
        <v>0.3745503406712426</v>
      </c>
      <c r="O159" s="84">
        <f ca="1">IF(ISNUMBER(CORREL(ETL_Rtn!$C110:$C169,ETL_Rtn!I110:I169)),CORREL(ETL_Rtn!$C110:$C169,ETL_Rtn!I110:I169),"")</f>
        <v>0.63917231915614736</v>
      </c>
      <c r="P159" s="84">
        <f ca="1">IF(ISNUMBER(CORREL(ETL_Rtn!$C110:$C169,ETL_Rtn!J110:J169)),CORREL(ETL_Rtn!$C110:$C169,ETL_Rtn!J110:J169),"")</f>
        <v>0.32913308091689969</v>
      </c>
      <c r="Q159" s="84">
        <f ca="1">IF(ISNUMBER(CORREL(ETL_Rtn!$C110:$C169,ETL_Rtn!K110:K169)),CORREL(ETL_Rtn!$C110:$C169,ETL_Rtn!K110:K169),"")</f>
        <v>0.63736087802826036</v>
      </c>
      <c r="R159" s="84">
        <f ca="1">IF(ISNUMBER(CORREL(ETL_Rtn!$C110:$C169,ETL_Rtn!L110:L169)),CORREL(ETL_Rtn!$C110:$C169,ETL_Rtn!L110:L169),"")</f>
        <v>0.34000196162038071</v>
      </c>
      <c r="S159" s="84">
        <f ca="1">IF(ISNUMBER(CORREL(ETL_Rtn!$C110:$C169,ETL_Rtn!M110:M169)),CORREL(ETL_Rtn!$C110:$C169,ETL_Rtn!M110:M169),"")</f>
        <v>0.51708694089303364</v>
      </c>
      <c r="T159" s="84">
        <f ca="1">IF(ISNUMBER(CORREL(ETL_Rtn!$C110:$C169,ETL_Rtn!N110:N169)),CORREL(ETL_Rtn!$C110:$C169,ETL_Rtn!N110:N169),"")</f>
        <v>0.30213973729204235</v>
      </c>
      <c r="U159" s="84">
        <f ca="1">IF(ISNUMBER(CORREL(ETL_Rtn!$C110:$C169,ETL_Rtn!O110:O169)),CORREL(ETL_Rtn!$C110:$C169,ETL_Rtn!O110:O169),"")</f>
        <v>0.59461666513511091</v>
      </c>
      <c r="V159" s="84">
        <f ca="1">IF(ISNUMBER(CORREL(ETL_Rtn!$C110:$C169,ETL_Rtn!P110:P169)),CORREL(ETL_Rtn!$C110:$C169,ETL_Rtn!P110:P169),"")</f>
        <v>0.13760534828787113</v>
      </c>
      <c r="W159" s="84">
        <f ca="1">IF(ISNUMBER(CORREL(ETL_Rtn!$C110:$C169,ETL_Rtn!Q110:Q169)),CORREL(ETL_Rtn!$C110:$C169,ETL_Rtn!Q110:Q169),"")</f>
        <v>0.91669257399409232</v>
      </c>
      <c r="X159" s="84">
        <f ca="1">IF(ISNUMBER(CORREL(ETL_Rtn!$C110:$C169,ETL_Rtn!R110:R169)),CORREL(ETL_Rtn!$C110:$C169,ETL_Rtn!R110:R169),"")</f>
        <v>0.92595038347703662</v>
      </c>
      <c r="Y159" s="84">
        <f ca="1">IF(ISNUMBER(CORREL(ETL_Rtn!$C110:$C169,ETL_Rtn!S110:S169)),CORREL(ETL_Rtn!$C110:$C169,ETL_Rtn!S110:S169),"")</f>
        <v>0.92643962437029015</v>
      </c>
      <c r="Z159" s="84">
        <f ca="1">IF(ISNUMBER(CORREL(ETL_Rtn!$C110:$C169,ETL_Rtn!T110:T169)),CORREL(ETL_Rtn!$C110:$C169,ETL_Rtn!T110:T169),"")</f>
        <v>0.20200380731223838</v>
      </c>
      <c r="AA159" s="84">
        <f ca="1">IF(ISNUMBER(CORREL(ETL_Rtn!$C110:$C169,ETL_Rtn!U110:U169)),CORREL(ETL_Rtn!$C110:$C169,ETL_Rtn!U110:U169),"")</f>
        <v>-3.261347048469912E-2</v>
      </c>
      <c r="AB159" s="84">
        <f ca="1">IF(ISNUMBER(CORREL(ETL_Rtn!$C110:$C169,ETL_Rtn!V110:V169)),CORREL(ETL_Rtn!$C110:$C169,ETL_Rtn!V110:V169),"")</f>
        <v>-0.16511919422803281</v>
      </c>
      <c r="AC159" s="84">
        <f ca="1">IF(ISNUMBER(CORREL(ETL_Rtn!$C110:$C169,ETL_Rtn!W110:W169)),CORREL(ETL_Rtn!$C110:$C169,ETL_Rtn!W110:W169),"")</f>
        <v>0.17534007999783649</v>
      </c>
      <c r="AD159" s="84">
        <f ca="1">IF(ISNUMBER(CORREL(ETL_Rtn!$C110:$C169,ETL_Rtn!X110:X169)),CORREL(ETL_Rtn!$C110:$C169,ETL_Rtn!X110:X169),"")</f>
        <v>9.2989918361643623E-2</v>
      </c>
      <c r="AE159" s="84">
        <f ca="1">IF(ISNUMBER(CORREL(ETL_Rtn!$C110:$C169,ETL_Rtn!Y110:Y169)),CORREL(ETL_Rtn!$C110:$C169,ETL_Rtn!Y110:Y169),"")</f>
        <v>0.10430027366079915</v>
      </c>
      <c r="AF159" s="84">
        <f ca="1">IF(ISNUMBER(CORREL(ETL_Rtn!$C110:$C169,ETL_Rtn!Z110:Z169)),CORREL(ETL_Rtn!$C110:$C169,ETL_Rtn!Z110:Z169),"")</f>
        <v>2.3699814659792453E-2</v>
      </c>
      <c r="AG159" s="84">
        <f ca="1">IF(ISNUMBER(CORREL(ETL_Rtn!$C110:$C169,ETL_Rtn!AA110:AA169)),CORREL(ETL_Rtn!$C110:$C169,ETL_Rtn!AA110:AA169),"")</f>
        <v>0.28154843262678819</v>
      </c>
      <c r="AH159" s="84">
        <f ca="1">IF(ISNUMBER(CORREL(ETL_Rtn!$C110:$C169,ETL_Rtn!AB110:AB169)),CORREL(ETL_Rtn!$C110:$C169,ETL_Rtn!AB110:AB169),"")</f>
        <v>5.2198028618763784E-2</v>
      </c>
      <c r="AI159" s="84">
        <f ca="1">IF(ISNUMBER(CORREL(ETL_Rtn!$C110:$C169,ETL_Rtn!AC110:AC169)),CORREL(ETL_Rtn!$C110:$C169,ETL_Rtn!AC110:AC169),"")</f>
        <v>0.10370554967750555</v>
      </c>
      <c r="AJ159" s="84">
        <f ca="1">IF(ISNUMBER(CORREL(ETL_Rtn!$C110:$C169,ETL_Rtn!AD110:AD169)),CORREL(ETL_Rtn!$C110:$C169,ETL_Rtn!AD110:AD169),"")</f>
        <v>-0.35231038969855255</v>
      </c>
      <c r="AK159" s="84">
        <f ca="1">IF(ISNUMBER(CORREL(ETL_Rtn!$C110:$C169,ETL_Rtn!AE110:AE169)),CORREL(ETL_Rtn!$C110:$C169,ETL_Rtn!AE110:AE169),"")</f>
        <v>-0.44644974919197605</v>
      </c>
      <c r="AL159" s="84">
        <f ca="1">IF(ISNUMBER(CORREL(ETL_Rtn!$C110:$C169,ETL_Rtn!AF110:AF169)),CORREL(ETL_Rtn!$C110:$C169,ETL_Rtn!AF110:AF169),"")</f>
        <v>0.21245335113240713</v>
      </c>
      <c r="AM159" s="84">
        <f ca="1">IF(ISNUMBER(CORREL(ETL_Rtn!$C110:$C169,ETL_Rtn!AG110:AG169)),CORREL(ETL_Rtn!$C110:$C169,ETL_Rtn!AG110:AG169),"")</f>
        <v>0.34854823492500953</v>
      </c>
      <c r="AN159" s="84">
        <f ca="1">IF(ISNUMBER(CORREL(ETL_Rtn!$C110:$C169,ETL_Rtn!AH110:AH169)),CORREL(ETL_Rtn!$C110:$C169,ETL_Rtn!AH110:AH169),"")</f>
        <v>0.20554008027928483</v>
      </c>
      <c r="AO159" s="84">
        <f ca="1">IF(ISNUMBER(CORREL(ETL_Rtn!$C110:$C169,ETL_Rtn!AI110:AI169)),CORREL(ETL_Rtn!$C110:$C169,ETL_Rtn!AI110:AI169),"")</f>
        <v>6.6314330068658972E-2</v>
      </c>
      <c r="AP159" s="84">
        <f ca="1">IF(ISNUMBER(CORREL(ETL_Rtn!$C110:$C169,ETL_Rtn!AJ110:AJ169)),CORREL(ETL_Rtn!$C110:$C169,ETL_Rtn!AJ110:AJ169),"")</f>
        <v>8.8906873210090026E-2</v>
      </c>
      <c r="AQ159" s="84">
        <f ca="1">IF(ISNUMBER(CORREL(ETL_Rtn!$C110:$C169,ETL_Rtn!AK110:AK169)),CORREL(ETL_Rtn!$C110:$C169,ETL_Rtn!AK110:AK169),"")</f>
        <v>0.12720944413148111</v>
      </c>
      <c r="AR159" s="84">
        <f ca="1">IF(ISNUMBER(CORREL(ETL_Rtn!$C110:$C169,ETL_Rtn!AL110:AL169)),CORREL(ETL_Rtn!$C110:$C169,ETL_Rtn!AL110:AL169),"")</f>
        <v>-0.27315004058368147</v>
      </c>
      <c r="AS159" s="84">
        <f ca="1">IF(ISNUMBER(CORREL(ETL_Rtn!$C110:$C169,ETL_Rtn!AM110:AM169)),CORREL(ETL_Rtn!$C110:$C169,ETL_Rtn!AM110:AM169),"")</f>
        <v>0.31713092295608009</v>
      </c>
      <c r="AU159" s="84">
        <f ca="1">VLOOKUP($E159,ETL_Price!$B$5:$BA$187,Main!AU$51,0)</f>
        <v>97.11</v>
      </c>
      <c r="AV159" s="84">
        <f ca="1">VLOOKUP($E159,ETL_Price!$B$5:$BA$187,Main!AV$51,0)</f>
        <v>242.47380000000001</v>
      </c>
      <c r="AW159" s="84">
        <f ca="1">VLOOKUP($E159,ETL_Price!$B$5:$BA$187,Main!AW$51,0)</f>
        <v>232.81460000000001</v>
      </c>
      <c r="AX159" s="84">
        <f ca="1">VLOOKUP($E159,ETL_Price!$B$5:$BA$187,Main!AX$51,0)</f>
        <v>208.22739999999999</v>
      </c>
      <c r="AY159" s="84">
        <f ca="1">VLOOKUP($E159,ETL_Price!$B$5:$BA$187,Main!AY$51,0)</f>
        <v>129.20519999999999</v>
      </c>
      <c r="AZ159" s="84">
        <f ca="1">VLOOKUP($E159,ETL_Price!$B$5:$BA$187,Main!AZ$51,0)</f>
        <v>226.38509999999999</v>
      </c>
      <c r="BA159" s="84">
        <f ca="1">VLOOKUP($E159,ETL_Price!$B$5:$BA$187,Main!BA$51,0)</f>
        <v>250.2</v>
      </c>
      <c r="BB159" s="84">
        <f ca="1">VLOOKUP($E159,ETL_Price!$B$5:$BA$187,Main!BB$51,0)</f>
        <v>203.99</v>
      </c>
      <c r="BC159" s="84">
        <f ca="1">VLOOKUP($E159,ETL_Price!$B$5:$BA$187,Main!BC$51,0)</f>
        <v>261.70999999999998</v>
      </c>
      <c r="BD159" s="84">
        <f ca="1">VLOOKUP($E159,ETL_Price!$B$5:$BA$187,Main!BD$51,0)</f>
        <v>68.430000000000007</v>
      </c>
      <c r="BE159" s="84">
        <f ca="1">VLOOKUP($E159,ETL_Price!$B$5:$BA$187,Main!BE$51,0)</f>
        <v>276.3</v>
      </c>
      <c r="BF159" s="84">
        <f ca="1">VLOOKUP($E159,ETL_Price!$B$5:$BA$187,Main!BF$51,0)</f>
        <v>122.61</v>
      </c>
      <c r="BG159" s="84">
        <f ca="1">VLOOKUP($E159,ETL_Price!$B$5:$BA$187,Main!BG$51,0)</f>
        <v>1426</v>
      </c>
      <c r="BH159" s="84">
        <f ca="1">VLOOKUP($E159,ETL_Price!$B$5:$BA$187,Main!BH$51,0)</f>
        <v>1761.36</v>
      </c>
      <c r="BI159" s="84">
        <f ca="1">VLOOKUP($E159,ETL_Price!$B$5:$BA$187,Main!BI$51,0)</f>
        <v>1757.1</v>
      </c>
      <c r="BJ159" s="84">
        <f ca="1">VLOOKUP($E159,ETL_Price!$B$5:$BA$187,Main!BJ$51,0)</f>
        <v>1040.76</v>
      </c>
      <c r="BK159" s="84">
        <f ca="1">VLOOKUP($E159,ETL_Price!$B$5:$BA$187,Main!BK$51,0)</f>
        <v>2429.89</v>
      </c>
      <c r="BL159" s="84">
        <f ca="1">VLOOKUP($E159,ETL_Price!$B$5:$BA$187,Main!BL$51,0)</f>
        <v>923.83</v>
      </c>
      <c r="BM159" s="84">
        <f ca="1">VLOOKUP($E159,ETL_Price!$B$5:$BA$187,Main!BM$51,0)</f>
        <v>726.8</v>
      </c>
      <c r="BN159" s="84">
        <f ca="1">VLOOKUP($E159,ETL_Price!$B$5:$BA$187,Main!BN$51,0)</f>
        <v>889.19</v>
      </c>
      <c r="BO159" s="84">
        <f ca="1">VLOOKUP($E159,ETL_Price!$B$5:$BA$187,Main!BO$51,0)</f>
        <v>961.72</v>
      </c>
      <c r="BP159" s="84">
        <f ca="1">VLOOKUP($E159,ETL_Price!$B$5:$BA$187,Main!BP$51,0)</f>
        <v>977.01</v>
      </c>
      <c r="BQ159" s="84">
        <f ca="1">VLOOKUP($E159,ETL_Price!$B$5:$BA$187,Main!BQ$51,0)</f>
        <v>1104.5</v>
      </c>
      <c r="BR159" s="84">
        <f ca="1">VLOOKUP($E159,ETL_Price!$B$5:$BA$187,Main!BR$51,0)</f>
        <v>1091.53</v>
      </c>
      <c r="BS159" s="84">
        <f ca="1">VLOOKUP($E159,ETL_Price!$B$5:$BA$187,Main!BS$51,0)</f>
        <v>934.27</v>
      </c>
      <c r="BT159" s="84">
        <f ca="1">VLOOKUP($E159,ETL_Price!$B$5:$BA$187,Main!BT$51,0)</f>
        <v>17.23</v>
      </c>
      <c r="BU159" s="84">
        <f ca="1">VLOOKUP($E159,ETL_Price!$B$5:$BA$187,Main!BU$51,0)</f>
        <v>20.68</v>
      </c>
      <c r="BV159" s="84">
        <f ca="1">VLOOKUP($E159,ETL_Price!$B$5:$BA$187,Main!BV$51,0)</f>
        <v>1325.6</v>
      </c>
      <c r="BW159" s="84">
        <f ca="1">VLOOKUP($E159,ETL_Price!$B$5:$BA$187,Main!BW$51,0)</f>
        <v>16.466999999999999</v>
      </c>
      <c r="BX159" s="84">
        <f ca="1">VLOOKUP($E159,ETL_Price!$B$5:$BA$187,Main!BX$51,0)</f>
        <v>60.96</v>
      </c>
      <c r="BY159" s="84">
        <f ca="1">VLOOKUP($E159,ETL_Price!$B$5:$BA$187,Main!BY$51,0)</f>
        <v>2.8170000000000002</v>
      </c>
      <c r="BZ159" s="84">
        <f ca="1">VLOOKUP($E159,ETL_Price!$B$5:$BA$187,Main!BZ$51,0)</f>
        <v>2.0937999999999999</v>
      </c>
      <c r="CA159" s="84">
        <f ca="1">VLOOKUP($E159,ETL_Price!$B$5:$BA$187,Main!CA$51,0)</f>
        <v>2.0842000000000001</v>
      </c>
      <c r="CB159" s="84">
        <f ca="1">VLOOKUP($E159,ETL_Price!$B$5:$BA$187,Main!CB$51,0)</f>
        <v>6.3071000000000002</v>
      </c>
      <c r="CC159" s="84">
        <f ca="1">VLOOKUP($E159,ETL_Price!$B$5:$BA$187,Main!CC$51,0)</f>
        <v>111.59</v>
      </c>
    </row>
    <row r="160" spans="3:81">
      <c r="C160" s="84">
        <f>MATCH(E160,Cayman!$B$5:$B$187,0)-1</f>
        <v>149</v>
      </c>
      <c r="E160" s="115">
        <f>IF(ISNUMBER(Equities!$C112),Equities!B112,"")</f>
        <v>43172</v>
      </c>
      <c r="F160" s="128">
        <f ca="1">IF(ISNUMBER(OFFSET(INDIRECT($F$50),Main!$C160,1)),OFFSET(INDIRECT($F$50),Main!$C160,1)/100,"")</f>
        <v>0.175208</v>
      </c>
      <c r="G160" s="128">
        <f ca="1">IF(ISNUMBER(VLOOKUP(E160,Cayman!$G$6:$H$136,2,0)),VLOOKUP(E160,Cayman!$G$6:$H$136,2,0)/100,"")</f>
        <v>0.1593</v>
      </c>
      <c r="H160" s="116" t="str">
        <f>IF(ISNUMBER(VLOOKUP($E160,ETL_Price!$B$5:$CU$187,H$50,0)),VLOOKUP($E160,ETL_Price!$B$5:$CU$187,H$50,0)/100,"")</f>
        <v/>
      </c>
      <c r="I160" s="116" t="str">
        <f>IF(ISNUMBER(VLOOKUP($E160,ETL_Price!$B$5:$CU$187,I$50,0)),VLOOKUP($E160,ETL_Price!$B$5:$CU$187,I$50,0)/100,"")</f>
        <v/>
      </c>
      <c r="K160" s="84">
        <f ca="1">IF(ISNUMBER(CORREL(ETL_Rtn!$C111:$C170,ETL_Rtn!E111:E170)),CORREL(ETL_Rtn!$C111:$C170,ETL_Rtn!E111:E170),"")</f>
        <v>0.94643487540759363</v>
      </c>
      <c r="L160" s="84">
        <f ca="1">IF(ISNUMBER(CORREL(ETL_Rtn!$C111:$C170,ETL_Rtn!F111:F170)),CORREL(ETL_Rtn!$C111:$C170,ETL_Rtn!F111:F170),"")</f>
        <v>0.48208405199747822</v>
      </c>
      <c r="M160" s="84">
        <f ca="1">IF(ISNUMBER(CORREL(ETL_Rtn!$C111:$C170,ETL_Rtn!G111:G170)),CORREL(ETL_Rtn!$C111:$C170,ETL_Rtn!G111:G170),"")</f>
        <v>0.29817969336942668</v>
      </c>
      <c r="N160" s="84">
        <f ca="1">IF(ISNUMBER(CORREL(ETL_Rtn!$C111:$C170,ETL_Rtn!H111:H170)),CORREL(ETL_Rtn!$C111:$C170,ETL_Rtn!H111:H170),"")</f>
        <v>0.35754925755683675</v>
      </c>
      <c r="O160" s="84">
        <f ca="1">IF(ISNUMBER(CORREL(ETL_Rtn!$C111:$C170,ETL_Rtn!I111:I170)),CORREL(ETL_Rtn!$C111:$C170,ETL_Rtn!I111:I170),"")</f>
        <v>0.63004012671614074</v>
      </c>
      <c r="P160" s="84">
        <f ca="1">IF(ISNUMBER(CORREL(ETL_Rtn!$C111:$C170,ETL_Rtn!J111:J170)),CORREL(ETL_Rtn!$C111:$C170,ETL_Rtn!J111:J170),"")</f>
        <v>0.30765721804968221</v>
      </c>
      <c r="Q160" s="84">
        <f ca="1">IF(ISNUMBER(CORREL(ETL_Rtn!$C111:$C170,ETL_Rtn!K111:K170)),CORREL(ETL_Rtn!$C111:$C170,ETL_Rtn!K111:K170),"")</f>
        <v>0.63323363161230062</v>
      </c>
      <c r="R160" s="84">
        <f ca="1">IF(ISNUMBER(CORREL(ETL_Rtn!$C111:$C170,ETL_Rtn!L111:L170)),CORREL(ETL_Rtn!$C111:$C170,ETL_Rtn!L111:L170),"")</f>
        <v>0.3370015828009208</v>
      </c>
      <c r="S160" s="84">
        <f ca="1">IF(ISNUMBER(CORREL(ETL_Rtn!$C111:$C170,ETL_Rtn!M111:M170)),CORREL(ETL_Rtn!$C111:$C170,ETL_Rtn!M111:M170),"")</f>
        <v>0.50296154264297754</v>
      </c>
      <c r="T160" s="84">
        <f ca="1">IF(ISNUMBER(CORREL(ETL_Rtn!$C111:$C170,ETL_Rtn!N111:N170)),CORREL(ETL_Rtn!$C111:$C170,ETL_Rtn!N111:N170),"")</f>
        <v>0.28363403917497287</v>
      </c>
      <c r="U160" s="84">
        <f ca="1">IF(ISNUMBER(CORREL(ETL_Rtn!$C111:$C170,ETL_Rtn!O111:O170)),CORREL(ETL_Rtn!$C111:$C170,ETL_Rtn!O111:O170),"")</f>
        <v>0.58419505781104963</v>
      </c>
      <c r="V160" s="84">
        <f ca="1">IF(ISNUMBER(CORREL(ETL_Rtn!$C111:$C170,ETL_Rtn!P111:P170)),CORREL(ETL_Rtn!$C111:$C170,ETL_Rtn!P111:P170),"")</f>
        <v>0.15407036057168516</v>
      </c>
      <c r="W160" s="84">
        <f ca="1">IF(ISNUMBER(CORREL(ETL_Rtn!$C111:$C170,ETL_Rtn!Q111:Q170)),CORREL(ETL_Rtn!$C111:$C170,ETL_Rtn!Q111:Q170),"")</f>
        <v>0.915483230574896</v>
      </c>
      <c r="X160" s="84">
        <f ca="1">IF(ISNUMBER(CORREL(ETL_Rtn!$C111:$C170,ETL_Rtn!R111:R170)),CORREL(ETL_Rtn!$C111:$C170,ETL_Rtn!R111:R170),"")</f>
        <v>0.92611770926199932</v>
      </c>
      <c r="Y160" s="84">
        <f ca="1">IF(ISNUMBER(CORREL(ETL_Rtn!$C111:$C170,ETL_Rtn!S111:S170)),CORREL(ETL_Rtn!$C111:$C170,ETL_Rtn!S111:S170),"")</f>
        <v>0.93108898862770906</v>
      </c>
      <c r="Z160" s="84">
        <f ca="1">IF(ISNUMBER(CORREL(ETL_Rtn!$C111:$C170,ETL_Rtn!T111:T170)),CORREL(ETL_Rtn!$C111:$C170,ETL_Rtn!T111:T170),"")</f>
        <v>0.29607251460516071</v>
      </c>
      <c r="AA160" s="84">
        <f ca="1">IF(ISNUMBER(CORREL(ETL_Rtn!$C111:$C170,ETL_Rtn!U111:U170)),CORREL(ETL_Rtn!$C111:$C170,ETL_Rtn!U111:U170),"")</f>
        <v>-6.9445065384125232E-2</v>
      </c>
      <c r="AB160" s="84">
        <f ca="1">IF(ISNUMBER(CORREL(ETL_Rtn!$C111:$C170,ETL_Rtn!V111:V170)),CORREL(ETL_Rtn!$C111:$C170,ETL_Rtn!V111:V170),"")</f>
        <v>-0.1322613700018247</v>
      </c>
      <c r="AC160" s="84">
        <f ca="1">IF(ISNUMBER(CORREL(ETL_Rtn!$C111:$C170,ETL_Rtn!W111:W170)),CORREL(ETL_Rtn!$C111:$C170,ETL_Rtn!W111:W170),"")</f>
        <v>0.1611187527842258</v>
      </c>
      <c r="AD160" s="84">
        <f ca="1">IF(ISNUMBER(CORREL(ETL_Rtn!$C111:$C170,ETL_Rtn!X111:X170)),CORREL(ETL_Rtn!$C111:$C170,ETL_Rtn!X111:X170),"")</f>
        <v>8.2300097117262341E-2</v>
      </c>
      <c r="AE160" s="84">
        <f ca="1">IF(ISNUMBER(CORREL(ETL_Rtn!$C111:$C170,ETL_Rtn!Y111:Y170)),CORREL(ETL_Rtn!$C111:$C170,ETL_Rtn!Y111:Y170),"")</f>
        <v>0.15147266224403977</v>
      </c>
      <c r="AF160" s="84">
        <f ca="1">IF(ISNUMBER(CORREL(ETL_Rtn!$C111:$C170,ETL_Rtn!Z111:Z170)),CORREL(ETL_Rtn!$C111:$C170,ETL_Rtn!Z111:Z170),"")</f>
        <v>3.5774634383234707E-2</v>
      </c>
      <c r="AG160" s="84">
        <f ca="1">IF(ISNUMBER(CORREL(ETL_Rtn!$C111:$C170,ETL_Rtn!AA111:AA170)),CORREL(ETL_Rtn!$C111:$C170,ETL_Rtn!AA111:AA170),"")</f>
        <v>0.26665932778248319</v>
      </c>
      <c r="AH160" s="84">
        <f ca="1">IF(ISNUMBER(CORREL(ETL_Rtn!$C111:$C170,ETL_Rtn!AB111:AB170)),CORREL(ETL_Rtn!$C111:$C170,ETL_Rtn!AB111:AB170),"")</f>
        <v>4.8723314645697437E-2</v>
      </c>
      <c r="AI160" s="84">
        <f ca="1">IF(ISNUMBER(CORREL(ETL_Rtn!$C111:$C170,ETL_Rtn!AC111:AC170)),CORREL(ETL_Rtn!$C111:$C170,ETL_Rtn!AC111:AC170),"")</f>
        <v>5.7297530805119803E-2</v>
      </c>
      <c r="AJ160" s="84">
        <f ca="1">IF(ISNUMBER(CORREL(ETL_Rtn!$C111:$C170,ETL_Rtn!AD111:AD170)),CORREL(ETL_Rtn!$C111:$C170,ETL_Rtn!AD111:AD170),"")</f>
        <v>-0.33583786111287983</v>
      </c>
      <c r="AK160" s="84">
        <f ca="1">IF(ISNUMBER(CORREL(ETL_Rtn!$C111:$C170,ETL_Rtn!AE111:AE170)),CORREL(ETL_Rtn!$C111:$C170,ETL_Rtn!AE111:AE170),"")</f>
        <v>-0.46232700725872344</v>
      </c>
      <c r="AL160" s="84">
        <f ca="1">IF(ISNUMBER(CORREL(ETL_Rtn!$C111:$C170,ETL_Rtn!AF111:AF170)),CORREL(ETL_Rtn!$C111:$C170,ETL_Rtn!AF111:AF170),"")</f>
        <v>0.2086841790836837</v>
      </c>
      <c r="AM160" s="84">
        <f ca="1">IF(ISNUMBER(CORREL(ETL_Rtn!$C111:$C170,ETL_Rtn!AG111:AG170)),CORREL(ETL_Rtn!$C111:$C170,ETL_Rtn!AG111:AG170),"")</f>
        <v>0.3368423213185045</v>
      </c>
      <c r="AN160" s="84">
        <f ca="1">IF(ISNUMBER(CORREL(ETL_Rtn!$C111:$C170,ETL_Rtn!AH111:AH170)),CORREL(ETL_Rtn!$C111:$C170,ETL_Rtn!AH111:AH170),"")</f>
        <v>0.21404161254896276</v>
      </c>
      <c r="AO160" s="84">
        <f ca="1">IF(ISNUMBER(CORREL(ETL_Rtn!$C111:$C170,ETL_Rtn!AI111:AI170)),CORREL(ETL_Rtn!$C111:$C170,ETL_Rtn!AI111:AI170),"")</f>
        <v>4.5271808696327021E-2</v>
      </c>
      <c r="AP160" s="84">
        <f ca="1">IF(ISNUMBER(CORREL(ETL_Rtn!$C111:$C170,ETL_Rtn!AJ111:AJ170)),CORREL(ETL_Rtn!$C111:$C170,ETL_Rtn!AJ111:AJ170),"")</f>
        <v>9.1315548850115086E-2</v>
      </c>
      <c r="AQ160" s="84">
        <f ca="1">IF(ISNUMBER(CORREL(ETL_Rtn!$C111:$C170,ETL_Rtn!AK111:AK170)),CORREL(ETL_Rtn!$C111:$C170,ETL_Rtn!AK111:AK170),"")</f>
        <v>0.10939734351554155</v>
      </c>
      <c r="AR160" s="84">
        <f ca="1">IF(ISNUMBER(CORREL(ETL_Rtn!$C111:$C170,ETL_Rtn!AL111:AL170)),CORREL(ETL_Rtn!$C111:$C170,ETL_Rtn!AL111:AL170),"")</f>
        <v>-0.31846359441901906</v>
      </c>
      <c r="AS160" s="84">
        <f ca="1">IF(ISNUMBER(CORREL(ETL_Rtn!$C111:$C170,ETL_Rtn!AM111:AM170)),CORREL(ETL_Rtn!$C111:$C170,ETL_Rtn!AM111:AM170),"")</f>
        <v>0.33779391569972034</v>
      </c>
      <c r="AU160" s="84">
        <f ca="1">VLOOKUP($E160,ETL_Price!$B$5:$BA$187,Main!AU$51,0)</f>
        <v>97.01</v>
      </c>
      <c r="AV160" s="84">
        <f ca="1">VLOOKUP($E160,ETL_Price!$B$5:$BA$187,Main!AV$51,0)</f>
        <v>242.62909999999999</v>
      </c>
      <c r="AW160" s="84">
        <f ca="1">VLOOKUP($E160,ETL_Price!$B$5:$BA$187,Main!AW$51,0)</f>
        <v>234.05369999999999</v>
      </c>
      <c r="AX160" s="84">
        <f ca="1">VLOOKUP($E160,ETL_Price!$B$5:$BA$187,Main!AX$51,0)</f>
        <v>209.72579999999999</v>
      </c>
      <c r="AY160" s="84">
        <f ca="1">VLOOKUP($E160,ETL_Price!$B$5:$BA$187,Main!AY$51,0)</f>
        <v>130.357</v>
      </c>
      <c r="AZ160" s="84">
        <f ca="1">VLOOKUP($E160,ETL_Price!$B$5:$BA$187,Main!AZ$51,0)</f>
        <v>228.06809999999999</v>
      </c>
      <c r="BA160" s="84">
        <f ca="1">VLOOKUP($E160,ETL_Price!$B$5:$BA$187,Main!BA$51,0)</f>
        <v>250.64</v>
      </c>
      <c r="BB160" s="84">
        <f ca="1">VLOOKUP($E160,ETL_Price!$B$5:$BA$187,Main!BB$51,0)</f>
        <v>203.98</v>
      </c>
      <c r="BC160" s="84">
        <f ca="1">VLOOKUP($E160,ETL_Price!$B$5:$BA$187,Main!BC$51,0)</f>
        <v>263.52999999999997</v>
      </c>
      <c r="BD160" s="84">
        <f ca="1">VLOOKUP($E160,ETL_Price!$B$5:$BA$187,Main!BD$51,0)</f>
        <v>68.78</v>
      </c>
      <c r="BE160" s="84">
        <f ca="1">VLOOKUP($E160,ETL_Price!$B$5:$BA$187,Main!BE$51,0)</f>
        <v>278.04000000000002</v>
      </c>
      <c r="BF160" s="84">
        <f ca="1">VLOOKUP($E160,ETL_Price!$B$5:$BA$187,Main!BF$51,0)</f>
        <v>121.94</v>
      </c>
      <c r="BG160" s="84">
        <f ca="1">VLOOKUP($E160,ETL_Price!$B$5:$BA$187,Main!BG$51,0)</f>
        <v>1426.54</v>
      </c>
      <c r="BH160" s="84">
        <f ca="1">VLOOKUP($E160,ETL_Price!$B$5:$BA$187,Main!BH$51,0)</f>
        <v>1761</v>
      </c>
      <c r="BI160" s="84">
        <f ca="1">VLOOKUP($E160,ETL_Price!$B$5:$BA$187,Main!BI$51,0)</f>
        <v>1755</v>
      </c>
      <c r="BJ160" s="84">
        <f ca="1">VLOOKUP($E160,ETL_Price!$B$5:$BA$187,Main!BJ$51,0)</f>
        <v>1037.48</v>
      </c>
      <c r="BK160" s="84">
        <f ca="1">VLOOKUP($E160,ETL_Price!$B$5:$BA$187,Main!BK$51,0)</f>
        <v>2433.34</v>
      </c>
      <c r="BL160" s="84">
        <f ca="1">VLOOKUP($E160,ETL_Price!$B$5:$BA$187,Main!BL$51,0)</f>
        <v>922.83</v>
      </c>
      <c r="BM160" s="84">
        <f ca="1">VLOOKUP($E160,ETL_Price!$B$5:$BA$187,Main!BM$51,0)</f>
        <v>727.45</v>
      </c>
      <c r="BN160" s="84">
        <f ca="1">VLOOKUP($E160,ETL_Price!$B$5:$BA$187,Main!BN$51,0)</f>
        <v>889.31</v>
      </c>
      <c r="BO160" s="84">
        <f ca="1">VLOOKUP($E160,ETL_Price!$B$5:$BA$187,Main!BO$51,0)</f>
        <v>960.31</v>
      </c>
      <c r="BP160" s="84">
        <f ca="1">VLOOKUP($E160,ETL_Price!$B$5:$BA$187,Main!BP$51,0)</f>
        <v>976.82</v>
      </c>
      <c r="BQ160" s="84">
        <f ca="1">VLOOKUP($E160,ETL_Price!$B$5:$BA$187,Main!BQ$51,0)</f>
        <v>1105.44</v>
      </c>
      <c r="BR160" s="84">
        <f ca="1">VLOOKUP($E160,ETL_Price!$B$5:$BA$187,Main!BR$51,0)</f>
        <v>1091.56</v>
      </c>
      <c r="BS160" s="84">
        <f ca="1">VLOOKUP($E160,ETL_Price!$B$5:$BA$187,Main!BS$51,0)</f>
        <v>935.5</v>
      </c>
      <c r="BT160" s="84">
        <f ca="1">VLOOKUP($E160,ETL_Price!$B$5:$BA$187,Main!BT$51,0)</f>
        <v>16.350000000000001</v>
      </c>
      <c r="BU160" s="84">
        <f ca="1">VLOOKUP($E160,ETL_Price!$B$5:$BA$187,Main!BU$51,0)</f>
        <v>21.5</v>
      </c>
      <c r="BV160" s="84">
        <f ca="1">VLOOKUP($E160,ETL_Price!$B$5:$BA$187,Main!BV$51,0)</f>
        <v>1327.1</v>
      </c>
      <c r="BW160" s="84">
        <f ca="1">VLOOKUP($E160,ETL_Price!$B$5:$BA$187,Main!BW$51,0)</f>
        <v>16.559000000000001</v>
      </c>
      <c r="BX160" s="84">
        <f ca="1">VLOOKUP($E160,ETL_Price!$B$5:$BA$187,Main!BX$51,0)</f>
        <v>60.71</v>
      </c>
      <c r="BY160" s="84">
        <f ca="1">VLOOKUP($E160,ETL_Price!$B$5:$BA$187,Main!BY$51,0)</f>
        <v>2.8426</v>
      </c>
      <c r="BZ160" s="84">
        <f ca="1">VLOOKUP($E160,ETL_Price!$B$5:$BA$187,Main!BZ$51,0)</f>
        <v>2.0861000000000001</v>
      </c>
      <c r="CA160" s="84">
        <f ca="1">VLOOKUP($E160,ETL_Price!$B$5:$BA$187,Main!CA$51,0)</f>
        <v>2.0939000000000001</v>
      </c>
      <c r="CB160" s="84">
        <f ca="1">VLOOKUP($E160,ETL_Price!$B$5:$BA$187,Main!CB$51,0)</f>
        <v>6.3266999999999998</v>
      </c>
      <c r="CC160" s="84">
        <f ca="1">VLOOKUP($E160,ETL_Price!$B$5:$BA$187,Main!CC$51,0)</f>
        <v>111.45</v>
      </c>
    </row>
    <row r="161" spans="3:81">
      <c r="C161" s="84">
        <f>MATCH(E161,Cayman!$B$5:$B$187,0)-1</f>
        <v>150</v>
      </c>
      <c r="E161" s="115">
        <f>IF(ISNUMBER(Equities!$C113),Equities!B113,"")</f>
        <v>43171</v>
      </c>
      <c r="F161" s="128">
        <f ca="1">IF(ISNUMBER(OFFSET(INDIRECT($F$50),Main!$C161,1)),OFFSET(INDIRECT($F$50),Main!$C161,1)/100,"")</f>
        <v>0.175208</v>
      </c>
      <c r="G161" s="128">
        <f ca="1">IF(ISNUMBER(VLOOKUP(E161,Cayman!$G$6:$H$136,2,0)),VLOOKUP(E161,Cayman!$G$6:$H$136,2,0)/100,"")</f>
        <v>0.15920000000000001</v>
      </c>
      <c r="H161" s="116" t="str">
        <f>IF(ISNUMBER(VLOOKUP($E161,ETL_Price!$B$5:$CU$187,H$50,0)),VLOOKUP($E161,ETL_Price!$B$5:$CU$187,H$50,0)/100,"")</f>
        <v/>
      </c>
      <c r="I161" s="116" t="str">
        <f>IF(ISNUMBER(VLOOKUP($E161,ETL_Price!$B$5:$CU$187,I$50,0)),VLOOKUP($E161,ETL_Price!$B$5:$CU$187,I$50,0)/100,"")</f>
        <v/>
      </c>
      <c r="K161" s="84">
        <f ca="1">IF(ISNUMBER(CORREL(ETL_Rtn!$C112:$C171,ETL_Rtn!E112:E171)),CORREL(ETL_Rtn!$C112:$C171,ETL_Rtn!E112:E171),"")</f>
        <v>0.94683402332736821</v>
      </c>
      <c r="L161" s="84">
        <f ca="1">IF(ISNUMBER(CORREL(ETL_Rtn!$C112:$C171,ETL_Rtn!F112:F171)),CORREL(ETL_Rtn!$C112:$C171,ETL_Rtn!F112:F171),"")</f>
        <v>0.44789368295499021</v>
      </c>
      <c r="M161" s="84">
        <f ca="1">IF(ISNUMBER(CORREL(ETL_Rtn!$C112:$C171,ETL_Rtn!G112:G171)),CORREL(ETL_Rtn!$C112:$C171,ETL_Rtn!G112:G171),"")</f>
        <v>0.29397077682132766</v>
      </c>
      <c r="N161" s="84">
        <f ca="1">IF(ISNUMBER(CORREL(ETL_Rtn!$C112:$C171,ETL_Rtn!H112:H171)),CORREL(ETL_Rtn!$C112:$C171,ETL_Rtn!H112:H171),"")</f>
        <v>0.34447816198024794</v>
      </c>
      <c r="O161" s="84">
        <f ca="1">IF(ISNUMBER(CORREL(ETL_Rtn!$C112:$C171,ETL_Rtn!I112:I171)),CORREL(ETL_Rtn!$C112:$C171,ETL_Rtn!I112:I171),"")</f>
        <v>0.61103263625438353</v>
      </c>
      <c r="P161" s="84">
        <f ca="1">IF(ISNUMBER(CORREL(ETL_Rtn!$C112:$C171,ETL_Rtn!J112:J171)),CORREL(ETL_Rtn!$C112:$C171,ETL_Rtn!J112:J171),"")</f>
        <v>0.29772217438809012</v>
      </c>
      <c r="Q161" s="84">
        <f ca="1">IF(ISNUMBER(CORREL(ETL_Rtn!$C112:$C171,ETL_Rtn!K112:K171)),CORREL(ETL_Rtn!$C112:$C171,ETL_Rtn!K112:K171),"")</f>
        <v>0.61673059278003406</v>
      </c>
      <c r="R161" s="84">
        <f ca="1">IF(ISNUMBER(CORREL(ETL_Rtn!$C112:$C171,ETL_Rtn!L112:L171)),CORREL(ETL_Rtn!$C112:$C171,ETL_Rtn!L112:L171),"")</f>
        <v>0.34651296117443325</v>
      </c>
      <c r="S161" s="84">
        <f ca="1">IF(ISNUMBER(CORREL(ETL_Rtn!$C112:$C171,ETL_Rtn!M112:M171)),CORREL(ETL_Rtn!$C112:$C171,ETL_Rtn!M112:M171),"")</f>
        <v>0.4918471937868536</v>
      </c>
      <c r="T161" s="84">
        <f ca="1">IF(ISNUMBER(CORREL(ETL_Rtn!$C112:$C171,ETL_Rtn!N112:N171)),CORREL(ETL_Rtn!$C112:$C171,ETL_Rtn!N112:N171),"")</f>
        <v>0.2593648133729477</v>
      </c>
      <c r="U161" s="84">
        <f ca="1">IF(ISNUMBER(CORREL(ETL_Rtn!$C112:$C171,ETL_Rtn!O112:O171)),CORREL(ETL_Rtn!$C112:$C171,ETL_Rtn!O112:O171),"")</f>
        <v>0.57983162224909901</v>
      </c>
      <c r="V161" s="84">
        <f ca="1">IF(ISNUMBER(CORREL(ETL_Rtn!$C112:$C171,ETL_Rtn!P112:P171)),CORREL(ETL_Rtn!$C112:$C171,ETL_Rtn!P112:P171),"")</f>
        <v>0.1677452521218824</v>
      </c>
      <c r="W161" s="84">
        <f ca="1">IF(ISNUMBER(CORREL(ETL_Rtn!$C112:$C171,ETL_Rtn!Q112:Q171)),CORREL(ETL_Rtn!$C112:$C171,ETL_Rtn!Q112:Q171),"")</f>
        <v>0.91453518056749161</v>
      </c>
      <c r="X161" s="84">
        <f ca="1">IF(ISNUMBER(CORREL(ETL_Rtn!$C112:$C171,ETL_Rtn!R112:R171)),CORREL(ETL_Rtn!$C112:$C171,ETL_Rtn!R112:R171),"")</f>
        <v>0.9226035599526784</v>
      </c>
      <c r="Y161" s="84">
        <f ca="1">IF(ISNUMBER(CORREL(ETL_Rtn!$C112:$C171,ETL_Rtn!S112:S171)),CORREL(ETL_Rtn!$C112:$C171,ETL_Rtn!S112:S171),"")</f>
        <v>0.93193202621694238</v>
      </c>
      <c r="Z161" s="84">
        <f ca="1">IF(ISNUMBER(CORREL(ETL_Rtn!$C112:$C171,ETL_Rtn!T112:T171)),CORREL(ETL_Rtn!$C112:$C171,ETL_Rtn!T112:T171),"")</f>
        <v>0.30492549690245185</v>
      </c>
      <c r="AA161" s="84">
        <f ca="1">IF(ISNUMBER(CORREL(ETL_Rtn!$C112:$C171,ETL_Rtn!U112:U171)),CORREL(ETL_Rtn!$C112:$C171,ETL_Rtn!U112:U171),"")</f>
        <v>1.1178620561983141E-2</v>
      </c>
      <c r="AB161" s="84">
        <f ca="1">IF(ISNUMBER(CORREL(ETL_Rtn!$C112:$C171,ETL_Rtn!V112:V171)),CORREL(ETL_Rtn!$C112:$C171,ETL_Rtn!V112:V171),"")</f>
        <v>-0.11375704526503422</v>
      </c>
      <c r="AC161" s="84">
        <f ca="1">IF(ISNUMBER(CORREL(ETL_Rtn!$C112:$C171,ETL_Rtn!W112:W171)),CORREL(ETL_Rtn!$C112:$C171,ETL_Rtn!W112:W171),"")</f>
        <v>0.15025436345999521</v>
      </c>
      <c r="AD161" s="84">
        <f ca="1">IF(ISNUMBER(CORREL(ETL_Rtn!$C112:$C171,ETL_Rtn!X112:X171)),CORREL(ETL_Rtn!$C112:$C171,ETL_Rtn!X112:X171),"")</f>
        <v>4.176306196441807E-2</v>
      </c>
      <c r="AE161" s="84">
        <f ca="1">IF(ISNUMBER(CORREL(ETL_Rtn!$C112:$C171,ETL_Rtn!Y112:Y171)),CORREL(ETL_Rtn!$C112:$C171,ETL_Rtn!Y112:Y171),"")</f>
        <v>0.12329240238280074</v>
      </c>
      <c r="AF161" s="84">
        <f ca="1">IF(ISNUMBER(CORREL(ETL_Rtn!$C112:$C171,ETL_Rtn!Z112:Z171)),CORREL(ETL_Rtn!$C112:$C171,ETL_Rtn!Z112:Z171),"")</f>
        <v>3.3276747317310423E-2</v>
      </c>
      <c r="AG161" s="84">
        <f ca="1">IF(ISNUMBER(CORREL(ETL_Rtn!$C112:$C171,ETL_Rtn!AA112:AA171)),CORREL(ETL_Rtn!$C112:$C171,ETL_Rtn!AA112:AA171),"")</f>
        <v>0.38715635930353109</v>
      </c>
      <c r="AH161" s="84">
        <f ca="1">IF(ISNUMBER(CORREL(ETL_Rtn!$C112:$C171,ETL_Rtn!AB112:AB171)),CORREL(ETL_Rtn!$C112:$C171,ETL_Rtn!AB112:AB171),"")</f>
        <v>-2.2609166119192173E-2</v>
      </c>
      <c r="AI161" s="84">
        <f ca="1">IF(ISNUMBER(CORREL(ETL_Rtn!$C112:$C171,ETL_Rtn!AC112:AC171)),CORREL(ETL_Rtn!$C112:$C171,ETL_Rtn!AC112:AC171),"")</f>
        <v>6.0939562018966262E-2</v>
      </c>
      <c r="AJ161" s="84">
        <f ca="1">IF(ISNUMBER(CORREL(ETL_Rtn!$C112:$C171,ETL_Rtn!AD112:AD171)),CORREL(ETL_Rtn!$C112:$C171,ETL_Rtn!AD112:AD171),"")</f>
        <v>-0.3167374136904364</v>
      </c>
      <c r="AK161" s="84">
        <f ca="1">IF(ISNUMBER(CORREL(ETL_Rtn!$C112:$C171,ETL_Rtn!AE112:AE171)),CORREL(ETL_Rtn!$C112:$C171,ETL_Rtn!AE112:AE171),"")</f>
        <v>-0.43179989358601512</v>
      </c>
      <c r="AL161" s="84">
        <f ca="1">IF(ISNUMBER(CORREL(ETL_Rtn!$C112:$C171,ETL_Rtn!AF112:AF171)),CORREL(ETL_Rtn!$C112:$C171,ETL_Rtn!AF112:AF171),"")</f>
        <v>0.23954661585799186</v>
      </c>
      <c r="AM161" s="84">
        <f ca="1">IF(ISNUMBER(CORREL(ETL_Rtn!$C112:$C171,ETL_Rtn!AG112:AG171)),CORREL(ETL_Rtn!$C112:$C171,ETL_Rtn!AG112:AG171),"")</f>
        <v>0.36219595416735889</v>
      </c>
      <c r="AN161" s="84">
        <f ca="1">IF(ISNUMBER(CORREL(ETL_Rtn!$C112:$C171,ETL_Rtn!AH112:AH171)),CORREL(ETL_Rtn!$C112:$C171,ETL_Rtn!AH112:AH171),"")</f>
        <v>0.18357136327834137</v>
      </c>
      <c r="AO161" s="84">
        <f ca="1">IF(ISNUMBER(CORREL(ETL_Rtn!$C112:$C171,ETL_Rtn!AI112:AI171)),CORREL(ETL_Rtn!$C112:$C171,ETL_Rtn!AI112:AI171),"")</f>
        <v>1.2673400314882538E-2</v>
      </c>
      <c r="AP161" s="84">
        <f ca="1">IF(ISNUMBER(CORREL(ETL_Rtn!$C112:$C171,ETL_Rtn!AJ112:AJ171)),CORREL(ETL_Rtn!$C112:$C171,ETL_Rtn!AJ112:AJ171),"")</f>
        <v>7.7832493450710749E-2</v>
      </c>
      <c r="AQ161" s="84">
        <f ca="1">IF(ISNUMBER(CORREL(ETL_Rtn!$C112:$C171,ETL_Rtn!AK112:AK171)),CORREL(ETL_Rtn!$C112:$C171,ETL_Rtn!AK112:AK171),"")</f>
        <v>7.6279959302089556E-2</v>
      </c>
      <c r="AR161" s="84">
        <f ca="1">IF(ISNUMBER(CORREL(ETL_Rtn!$C112:$C171,ETL_Rtn!AL112:AL171)),CORREL(ETL_Rtn!$C112:$C171,ETL_Rtn!AL112:AL171),"")</f>
        <v>-0.32235621254828395</v>
      </c>
      <c r="AS161" s="84">
        <f ca="1">IF(ISNUMBER(CORREL(ETL_Rtn!$C112:$C171,ETL_Rtn!AM112:AM171)),CORREL(ETL_Rtn!$C112:$C171,ETL_Rtn!AM112:AM171),"")</f>
        <v>0.34821863740956938</v>
      </c>
      <c r="AU161" s="84">
        <f ca="1">VLOOKUP($E161,ETL_Price!$B$5:$BA$187,Main!AU$51,0)</f>
        <v>97.47</v>
      </c>
      <c r="AV161" s="84">
        <f ca="1">VLOOKUP($E161,ETL_Price!$B$5:$BA$187,Main!AV$51,0)</f>
        <v>245.09880000000001</v>
      </c>
      <c r="AW161" s="84">
        <f ca="1">VLOOKUP($E161,ETL_Price!$B$5:$BA$187,Main!AW$51,0)</f>
        <v>234.0009</v>
      </c>
      <c r="AX161" s="84">
        <f ca="1">VLOOKUP($E161,ETL_Price!$B$5:$BA$187,Main!AX$51,0)</f>
        <v>210.47290000000001</v>
      </c>
      <c r="AY161" s="84">
        <f ca="1">VLOOKUP($E161,ETL_Price!$B$5:$BA$187,Main!AY$51,0)</f>
        <v>131.20529999999999</v>
      </c>
      <c r="AZ161" s="84">
        <f ca="1">VLOOKUP($E161,ETL_Price!$B$5:$BA$187,Main!AZ$51,0)</f>
        <v>228.54839999999999</v>
      </c>
      <c r="BA161" s="84">
        <f ca="1">VLOOKUP($E161,ETL_Price!$B$5:$BA$187,Main!BA$51,0)</f>
        <v>252</v>
      </c>
      <c r="BB161" s="84">
        <f ca="1">VLOOKUP($E161,ETL_Price!$B$5:$BA$187,Main!BB$51,0)</f>
        <v>203.61</v>
      </c>
      <c r="BC161" s="84">
        <f ca="1">VLOOKUP($E161,ETL_Price!$B$5:$BA$187,Main!BC$51,0)</f>
        <v>264.33999999999997</v>
      </c>
      <c r="BD161" s="84">
        <f ca="1">VLOOKUP($E161,ETL_Price!$B$5:$BA$187,Main!BD$51,0)</f>
        <v>69.06</v>
      </c>
      <c r="BE161" s="84">
        <f ca="1">VLOOKUP($E161,ETL_Price!$B$5:$BA$187,Main!BE$51,0)</f>
        <v>278.70999999999998</v>
      </c>
      <c r="BF161" s="84">
        <f ca="1">VLOOKUP($E161,ETL_Price!$B$5:$BA$187,Main!BF$51,0)</f>
        <v>121.53</v>
      </c>
      <c r="BG161" s="84">
        <f ca="1">VLOOKUP($E161,ETL_Price!$B$5:$BA$187,Main!BG$51,0)</f>
        <v>1428.41</v>
      </c>
      <c r="BH161" s="84">
        <f ca="1">VLOOKUP($E161,ETL_Price!$B$5:$BA$187,Main!BH$51,0)</f>
        <v>1772.23</v>
      </c>
      <c r="BI161" s="84">
        <f ca="1">VLOOKUP($E161,ETL_Price!$B$5:$BA$187,Main!BI$51,0)</f>
        <v>1763.06</v>
      </c>
      <c r="BJ161" s="84">
        <f ca="1">VLOOKUP($E161,ETL_Price!$B$5:$BA$187,Main!BJ$51,0)</f>
        <v>1037.07</v>
      </c>
      <c r="BK161" s="84">
        <f ca="1">VLOOKUP($E161,ETL_Price!$B$5:$BA$187,Main!BK$51,0)</f>
        <v>2428.61</v>
      </c>
      <c r="BL161" s="84">
        <f ca="1">VLOOKUP($E161,ETL_Price!$B$5:$BA$187,Main!BL$51,0)</f>
        <v>922.68</v>
      </c>
      <c r="BM161" s="84">
        <f ca="1">VLOOKUP($E161,ETL_Price!$B$5:$BA$187,Main!BM$51,0)</f>
        <v>727.85</v>
      </c>
      <c r="BN161" s="84">
        <f ca="1">VLOOKUP($E161,ETL_Price!$B$5:$BA$187,Main!BN$51,0)</f>
        <v>890.07</v>
      </c>
      <c r="BO161" s="84">
        <f ca="1">VLOOKUP($E161,ETL_Price!$B$5:$BA$187,Main!BO$51,0)</f>
        <v>960.41</v>
      </c>
      <c r="BP161" s="84">
        <f ca="1">VLOOKUP($E161,ETL_Price!$B$5:$BA$187,Main!BP$51,0)</f>
        <v>976.99</v>
      </c>
      <c r="BQ161" s="84">
        <f ca="1">VLOOKUP($E161,ETL_Price!$B$5:$BA$187,Main!BQ$51,0)</f>
        <v>1103.9000000000001</v>
      </c>
      <c r="BR161" s="84">
        <f ca="1">VLOOKUP($E161,ETL_Price!$B$5:$BA$187,Main!BR$51,0)</f>
        <v>1092.93</v>
      </c>
      <c r="BS161" s="84">
        <f ca="1">VLOOKUP($E161,ETL_Price!$B$5:$BA$187,Main!BS$51,0)</f>
        <v>935.47</v>
      </c>
      <c r="BT161" s="84">
        <f ca="1">VLOOKUP($E161,ETL_Price!$B$5:$BA$187,Main!BT$51,0)</f>
        <v>15.78</v>
      </c>
      <c r="BU161" s="84">
        <f ca="1">VLOOKUP($E161,ETL_Price!$B$5:$BA$187,Main!BU$51,0)</f>
        <v>20.12</v>
      </c>
      <c r="BV161" s="84">
        <f ca="1">VLOOKUP($E161,ETL_Price!$B$5:$BA$187,Main!BV$51,0)</f>
        <v>1320.8</v>
      </c>
      <c r="BW161" s="84">
        <f ca="1">VLOOKUP($E161,ETL_Price!$B$5:$BA$187,Main!BW$51,0)</f>
        <v>16.471</v>
      </c>
      <c r="BX161" s="84">
        <f ca="1">VLOOKUP($E161,ETL_Price!$B$5:$BA$187,Main!BX$51,0)</f>
        <v>61.36</v>
      </c>
      <c r="BY161" s="84">
        <f ca="1">VLOOKUP($E161,ETL_Price!$B$5:$BA$187,Main!BY$51,0)</f>
        <v>2.8681000000000001</v>
      </c>
      <c r="BZ161" s="84">
        <f ca="1">VLOOKUP($E161,ETL_Price!$B$5:$BA$187,Main!BZ$51,0)</f>
        <v>2.0874999999999999</v>
      </c>
      <c r="CA161" s="84">
        <f ca="1">VLOOKUP($E161,ETL_Price!$B$5:$BA$187,Main!CA$51,0)</f>
        <v>2.1057000000000001</v>
      </c>
      <c r="CB161" s="84">
        <f ca="1">VLOOKUP($E161,ETL_Price!$B$5:$BA$187,Main!CB$51,0)</f>
        <v>6.3247</v>
      </c>
      <c r="CC161" s="84">
        <f ca="1">VLOOKUP($E161,ETL_Price!$B$5:$BA$187,Main!CC$51,0)</f>
        <v>111.43</v>
      </c>
    </row>
    <row r="162" spans="3:81">
      <c r="C162" s="84">
        <f>MATCH(E162,Cayman!$B$5:$B$187,0)-1</f>
        <v>153</v>
      </c>
      <c r="E162" s="115">
        <f>IF(ISNUMBER(Equities!$C114),Equities!B114,"")</f>
        <v>43168</v>
      </c>
      <c r="F162" s="128">
        <f ca="1">IF(ISNUMBER(OFFSET(INDIRECT($F$50),Main!$C162,1)),OFFSET(INDIRECT($F$50),Main!$C162,1)/100,"")</f>
        <v>0.175208</v>
      </c>
      <c r="G162" s="128">
        <f ca="1">IF(ISNUMBER(VLOOKUP(E162,Cayman!$G$6:$H$136,2,0)),VLOOKUP(E162,Cayman!$G$6:$H$136,2,0)/100,"")</f>
        <v>0.15839999999999999</v>
      </c>
      <c r="H162" s="116" t="str">
        <f>IF(ISNUMBER(VLOOKUP($E162,ETL_Price!$B$5:$CU$187,H$50,0)),VLOOKUP($E162,ETL_Price!$B$5:$CU$187,H$50,0)/100,"")</f>
        <v/>
      </c>
      <c r="I162" s="116" t="str">
        <f>IF(ISNUMBER(VLOOKUP($E162,ETL_Price!$B$5:$CU$187,I$50,0)),VLOOKUP($E162,ETL_Price!$B$5:$CU$187,I$50,0)/100,"")</f>
        <v/>
      </c>
      <c r="K162" s="84">
        <f ca="1">IF(ISNUMBER(CORREL(ETL_Rtn!$C113:$C172,ETL_Rtn!E113:E172)),CORREL(ETL_Rtn!$C113:$C172,ETL_Rtn!E113:E172),"")</f>
        <v>0.94458010952640581</v>
      </c>
      <c r="L162" s="84">
        <f ca="1">IF(ISNUMBER(CORREL(ETL_Rtn!$C113:$C172,ETL_Rtn!F113:F172)),CORREL(ETL_Rtn!$C113:$C172,ETL_Rtn!F113:F172),"")</f>
        <v>0.46210963738799488</v>
      </c>
      <c r="M162" s="84">
        <f ca="1">IF(ISNUMBER(CORREL(ETL_Rtn!$C113:$C172,ETL_Rtn!G113:G172)),CORREL(ETL_Rtn!$C113:$C172,ETL_Rtn!G113:G172),"")</f>
        <v>0.31798343843463556</v>
      </c>
      <c r="N162" s="84">
        <f ca="1">IF(ISNUMBER(CORREL(ETL_Rtn!$C113:$C172,ETL_Rtn!H113:H172)),CORREL(ETL_Rtn!$C113:$C172,ETL_Rtn!H113:H172),"")</f>
        <v>0.35069395649182022</v>
      </c>
      <c r="O162" s="84">
        <f ca="1">IF(ISNUMBER(CORREL(ETL_Rtn!$C113:$C172,ETL_Rtn!I113:I172)),CORREL(ETL_Rtn!$C113:$C172,ETL_Rtn!I113:I172),"")</f>
        <v>0.62405187853172561</v>
      </c>
      <c r="P162" s="84">
        <f ca="1">IF(ISNUMBER(CORREL(ETL_Rtn!$C113:$C172,ETL_Rtn!J113:J172)),CORREL(ETL_Rtn!$C113:$C172,ETL_Rtn!J113:J172),"")</f>
        <v>0.30644733217725822</v>
      </c>
      <c r="Q162" s="84">
        <f ca="1">IF(ISNUMBER(CORREL(ETL_Rtn!$C113:$C172,ETL_Rtn!K113:K172)),CORREL(ETL_Rtn!$C113:$C172,ETL_Rtn!K113:K172),"")</f>
        <v>0.60902449933742075</v>
      </c>
      <c r="R162" s="84">
        <f ca="1">IF(ISNUMBER(CORREL(ETL_Rtn!$C113:$C172,ETL_Rtn!L113:L172)),CORREL(ETL_Rtn!$C113:$C172,ETL_Rtn!L113:L172),"")</f>
        <v>0.32863671883059264</v>
      </c>
      <c r="S162" s="84">
        <f ca="1">IF(ISNUMBER(CORREL(ETL_Rtn!$C113:$C172,ETL_Rtn!M113:M172)),CORREL(ETL_Rtn!$C113:$C172,ETL_Rtn!M113:M172),"")</f>
        <v>0.52560365861703251</v>
      </c>
      <c r="T162" s="84">
        <f ca="1">IF(ISNUMBER(CORREL(ETL_Rtn!$C113:$C172,ETL_Rtn!N113:N172)),CORREL(ETL_Rtn!$C113:$C172,ETL_Rtn!N113:N172),"")</f>
        <v>0.25594548396475281</v>
      </c>
      <c r="U162" s="84">
        <f ca="1">IF(ISNUMBER(CORREL(ETL_Rtn!$C113:$C172,ETL_Rtn!O113:O172)),CORREL(ETL_Rtn!$C113:$C172,ETL_Rtn!O113:O172),"")</f>
        <v>0.57963229174297759</v>
      </c>
      <c r="V162" s="84">
        <f ca="1">IF(ISNUMBER(CORREL(ETL_Rtn!$C113:$C172,ETL_Rtn!P113:P172)),CORREL(ETL_Rtn!$C113:$C172,ETL_Rtn!P113:P172),"")</f>
        <v>0.14412990716184115</v>
      </c>
      <c r="W162" s="84">
        <f ca="1">IF(ISNUMBER(CORREL(ETL_Rtn!$C113:$C172,ETL_Rtn!Q113:Q172)),CORREL(ETL_Rtn!$C113:$C172,ETL_Rtn!Q113:Q172),"")</f>
        <v>0.91220843693603404</v>
      </c>
      <c r="X162" s="84">
        <f ca="1">IF(ISNUMBER(CORREL(ETL_Rtn!$C113:$C172,ETL_Rtn!R113:R172)),CORREL(ETL_Rtn!$C113:$C172,ETL_Rtn!R113:R172),"")</f>
        <v>0.92735540679786765</v>
      </c>
      <c r="Y162" s="84">
        <f ca="1">IF(ISNUMBER(CORREL(ETL_Rtn!$C113:$C172,ETL_Rtn!S113:S172)),CORREL(ETL_Rtn!$C113:$C172,ETL_Rtn!S113:S172),"")</f>
        <v>0.92905142738368052</v>
      </c>
      <c r="Z162" s="84">
        <f ca="1">IF(ISNUMBER(CORREL(ETL_Rtn!$C113:$C172,ETL_Rtn!T113:T172)),CORREL(ETL_Rtn!$C113:$C172,ETL_Rtn!T113:T172),"")</f>
        <v>0.46757481084342606</v>
      </c>
      <c r="AA162" s="84">
        <f ca="1">IF(ISNUMBER(CORREL(ETL_Rtn!$C113:$C172,ETL_Rtn!U113:U172)),CORREL(ETL_Rtn!$C113:$C172,ETL_Rtn!U113:U172),"")</f>
        <v>4.2837409255677425E-3</v>
      </c>
      <c r="AB162" s="84">
        <f ca="1">IF(ISNUMBER(CORREL(ETL_Rtn!$C113:$C172,ETL_Rtn!V113:V172)),CORREL(ETL_Rtn!$C113:$C172,ETL_Rtn!V113:V172),"")</f>
        <v>-0.16933367084235851</v>
      </c>
      <c r="AC162" s="84">
        <f ca="1">IF(ISNUMBER(CORREL(ETL_Rtn!$C113:$C172,ETL_Rtn!W113:W172)),CORREL(ETL_Rtn!$C113:$C172,ETL_Rtn!W113:W172),"")</f>
        <v>0.1676966604659845</v>
      </c>
      <c r="AD162" s="84">
        <f ca="1">IF(ISNUMBER(CORREL(ETL_Rtn!$C113:$C172,ETL_Rtn!X113:X172)),CORREL(ETL_Rtn!$C113:$C172,ETL_Rtn!X113:X172),"")</f>
        <v>1.7551217783181156E-2</v>
      </c>
      <c r="AE162" s="84">
        <f ca="1">IF(ISNUMBER(CORREL(ETL_Rtn!$C113:$C172,ETL_Rtn!Y113:Y172)),CORREL(ETL_Rtn!$C113:$C172,ETL_Rtn!Y113:Y172),"")</f>
        <v>3.4100337615119686E-2</v>
      </c>
      <c r="AF162" s="84">
        <f ca="1">IF(ISNUMBER(CORREL(ETL_Rtn!$C113:$C172,ETL_Rtn!Z113:Z172)),CORREL(ETL_Rtn!$C113:$C172,ETL_Rtn!Z113:Z172),"")</f>
        <v>-2.4811492621294117E-3</v>
      </c>
      <c r="AG162" s="84">
        <f ca="1">IF(ISNUMBER(CORREL(ETL_Rtn!$C113:$C172,ETL_Rtn!AA113:AA172)),CORREL(ETL_Rtn!$C113:$C172,ETL_Rtn!AA113:AA172),"")</f>
        <v>0.43351918849279447</v>
      </c>
      <c r="AH162" s="84">
        <f ca="1">IF(ISNUMBER(CORREL(ETL_Rtn!$C113:$C172,ETL_Rtn!AB113:AB172)),CORREL(ETL_Rtn!$C113:$C172,ETL_Rtn!AB113:AB172),"")</f>
        <v>-3.207201118022223E-2</v>
      </c>
      <c r="AI162" s="84">
        <f ca="1">IF(ISNUMBER(CORREL(ETL_Rtn!$C113:$C172,ETL_Rtn!AC113:AC172)),CORREL(ETL_Rtn!$C113:$C172,ETL_Rtn!AC113:AC172),"")</f>
        <v>-7.0867298481840327E-2</v>
      </c>
      <c r="AJ162" s="84">
        <f ca="1">IF(ISNUMBER(CORREL(ETL_Rtn!$C113:$C172,ETL_Rtn!AD113:AD172)),CORREL(ETL_Rtn!$C113:$C172,ETL_Rtn!AD113:AD172),"")</f>
        <v>-0.38608508939038172</v>
      </c>
      <c r="AK162" s="84">
        <f ca="1">IF(ISNUMBER(CORREL(ETL_Rtn!$C113:$C172,ETL_Rtn!AE113:AE172)),CORREL(ETL_Rtn!$C113:$C172,ETL_Rtn!AE113:AE172),"")</f>
        <v>-0.44023062943993296</v>
      </c>
      <c r="AL162" s="84">
        <f ca="1">IF(ISNUMBER(CORREL(ETL_Rtn!$C113:$C172,ETL_Rtn!AF113:AF172)),CORREL(ETL_Rtn!$C113:$C172,ETL_Rtn!AF113:AF172),"")</f>
        <v>0.26025255094048216</v>
      </c>
      <c r="AM162" s="84">
        <f ca="1">IF(ISNUMBER(CORREL(ETL_Rtn!$C113:$C172,ETL_Rtn!AG113:AG172)),CORREL(ETL_Rtn!$C113:$C172,ETL_Rtn!AG113:AG172),"")</f>
        <v>0.3933679018109576</v>
      </c>
      <c r="AN162" s="84">
        <f ca="1">IF(ISNUMBER(CORREL(ETL_Rtn!$C113:$C172,ETL_Rtn!AH113:AH172)),CORREL(ETL_Rtn!$C113:$C172,ETL_Rtn!AH113:AH172),"")</f>
        <v>0.23177841344312877</v>
      </c>
      <c r="AO162" s="84">
        <f ca="1">IF(ISNUMBER(CORREL(ETL_Rtn!$C113:$C172,ETL_Rtn!AI113:AI172)),CORREL(ETL_Rtn!$C113:$C172,ETL_Rtn!AI113:AI172),"")</f>
        <v>4.7681859285425045E-2</v>
      </c>
      <c r="AP162" s="84">
        <f ca="1">IF(ISNUMBER(CORREL(ETL_Rtn!$C113:$C172,ETL_Rtn!AJ113:AJ172)),CORREL(ETL_Rtn!$C113:$C172,ETL_Rtn!AJ113:AJ172),"")</f>
        <v>0.14032562325942763</v>
      </c>
      <c r="AQ162" s="84">
        <f ca="1">IF(ISNUMBER(CORREL(ETL_Rtn!$C113:$C172,ETL_Rtn!AK113:AK172)),CORREL(ETL_Rtn!$C113:$C172,ETL_Rtn!AK113:AK172),"")</f>
        <v>0.1424705639106299</v>
      </c>
      <c r="AR162" s="84">
        <f ca="1">IF(ISNUMBER(CORREL(ETL_Rtn!$C113:$C172,ETL_Rtn!AL113:AL172)),CORREL(ETL_Rtn!$C113:$C172,ETL_Rtn!AL113:AL172),"")</f>
        <v>-0.31373140852983794</v>
      </c>
      <c r="AS162" s="84">
        <f ca="1">IF(ISNUMBER(CORREL(ETL_Rtn!$C113:$C172,ETL_Rtn!AM113:AM172)),CORREL(ETL_Rtn!$C113:$C172,ETL_Rtn!AM113:AM172),"")</f>
        <v>0.35100446408482383</v>
      </c>
      <c r="AU162" s="84">
        <f ca="1">VLOOKUP($E162,ETL_Price!$B$5:$BA$187,Main!AU$51,0)</f>
        <v>95.78</v>
      </c>
      <c r="AV162" s="84">
        <f ca="1">VLOOKUP($E162,ETL_Price!$B$5:$BA$187,Main!AV$51,0)</f>
        <v>244.07910000000001</v>
      </c>
      <c r="AW162" s="84">
        <f ca="1">VLOOKUP($E162,ETL_Price!$B$5:$BA$187,Main!AW$51,0)</f>
        <v>234.19059999999999</v>
      </c>
      <c r="AX162" s="84">
        <f ca="1">VLOOKUP($E162,ETL_Price!$B$5:$BA$187,Main!AX$51,0)</f>
        <v>210.2099</v>
      </c>
      <c r="AY162" s="84">
        <f ca="1">VLOOKUP($E162,ETL_Price!$B$5:$BA$187,Main!AY$51,0)</f>
        <v>130.94</v>
      </c>
      <c r="AZ162" s="84">
        <f ca="1">VLOOKUP($E162,ETL_Price!$B$5:$BA$187,Main!AZ$51,0)</f>
        <v>228.4425</v>
      </c>
      <c r="BA162" s="84">
        <f ca="1">VLOOKUP($E162,ETL_Price!$B$5:$BA$187,Main!BA$51,0)</f>
        <v>250.51</v>
      </c>
      <c r="BB162" s="84">
        <f ca="1">VLOOKUP($E162,ETL_Price!$B$5:$BA$187,Main!BB$51,0)</f>
        <v>202.46</v>
      </c>
      <c r="BC162" s="84">
        <f ca="1">VLOOKUP($E162,ETL_Price!$B$5:$BA$187,Main!BC$51,0)</f>
        <v>264.89</v>
      </c>
      <c r="BD162" s="84">
        <f ca="1">VLOOKUP($E162,ETL_Price!$B$5:$BA$187,Main!BD$51,0)</f>
        <v>68.86</v>
      </c>
      <c r="BE162" s="84">
        <f ca="1">VLOOKUP($E162,ETL_Price!$B$5:$BA$187,Main!BE$51,0)</f>
        <v>277.51</v>
      </c>
      <c r="BF162" s="84">
        <f ca="1">VLOOKUP($E162,ETL_Price!$B$5:$BA$187,Main!BF$51,0)</f>
        <v>120.7</v>
      </c>
      <c r="BG162" s="84">
        <f ca="1">VLOOKUP($E162,ETL_Price!$B$5:$BA$187,Main!BG$51,0)</f>
        <v>1410.45</v>
      </c>
      <c r="BH162" s="84">
        <f ca="1">VLOOKUP($E162,ETL_Price!$B$5:$BA$187,Main!BH$51,0)</f>
        <v>1753.95</v>
      </c>
      <c r="BI162" s="84">
        <f ca="1">VLOOKUP($E162,ETL_Price!$B$5:$BA$187,Main!BI$51,0)</f>
        <v>1730.92</v>
      </c>
      <c r="BJ162" s="84">
        <f ca="1">VLOOKUP($E162,ETL_Price!$B$5:$BA$187,Main!BJ$51,0)</f>
        <v>1039.57</v>
      </c>
      <c r="BK162" s="84">
        <f ca="1">VLOOKUP($E162,ETL_Price!$B$5:$BA$187,Main!BK$51,0)</f>
        <v>2428.61</v>
      </c>
      <c r="BL162" s="84">
        <f ca="1">VLOOKUP($E162,ETL_Price!$B$5:$BA$187,Main!BL$51,0)</f>
        <v>921.95</v>
      </c>
      <c r="BM162" s="84">
        <f ca="1">VLOOKUP($E162,ETL_Price!$B$5:$BA$187,Main!BM$51,0)</f>
        <v>728.23</v>
      </c>
      <c r="BN162" s="84">
        <f ca="1">VLOOKUP($E162,ETL_Price!$B$5:$BA$187,Main!BN$51,0)</f>
        <v>889.01</v>
      </c>
      <c r="BO162" s="84">
        <f ca="1">VLOOKUP($E162,ETL_Price!$B$5:$BA$187,Main!BO$51,0)</f>
        <v>958.42</v>
      </c>
      <c r="BP162" s="84">
        <f ca="1">VLOOKUP($E162,ETL_Price!$B$5:$BA$187,Main!BP$51,0)</f>
        <v>976.45</v>
      </c>
      <c r="BQ162" s="84">
        <f ca="1">VLOOKUP($E162,ETL_Price!$B$5:$BA$187,Main!BQ$51,0)</f>
        <v>1104.93</v>
      </c>
      <c r="BR162" s="84">
        <f ca="1">VLOOKUP($E162,ETL_Price!$B$5:$BA$187,Main!BR$51,0)</f>
        <v>1092.58</v>
      </c>
      <c r="BS162" s="84">
        <f ca="1">VLOOKUP($E162,ETL_Price!$B$5:$BA$187,Main!BS$51,0)</f>
        <v>933.62</v>
      </c>
      <c r="BT162" s="84">
        <f ca="1">VLOOKUP($E162,ETL_Price!$B$5:$BA$187,Main!BT$51,0)</f>
        <v>14.64</v>
      </c>
      <c r="BU162" s="84">
        <f ca="1">VLOOKUP($E162,ETL_Price!$B$5:$BA$187,Main!BU$51,0)</f>
        <v>20.53</v>
      </c>
      <c r="BV162" s="84">
        <f ca="1">VLOOKUP($E162,ETL_Price!$B$5:$BA$187,Main!BV$51,0)</f>
        <v>1324</v>
      </c>
      <c r="BW162" s="84">
        <f ca="1">VLOOKUP($E162,ETL_Price!$B$5:$BA$187,Main!BW$51,0)</f>
        <v>16.545999999999999</v>
      </c>
      <c r="BX162" s="84">
        <f ca="1">VLOOKUP($E162,ETL_Price!$B$5:$BA$187,Main!BX$51,0)</f>
        <v>62.04</v>
      </c>
      <c r="BY162" s="84">
        <f ca="1">VLOOKUP($E162,ETL_Price!$B$5:$BA$187,Main!BY$51,0)</f>
        <v>2.8938000000000001</v>
      </c>
      <c r="BZ162" s="84">
        <f ca="1">VLOOKUP($E162,ETL_Price!$B$5:$BA$187,Main!BZ$51,0)</f>
        <v>2.1103000000000001</v>
      </c>
      <c r="CA162" s="84">
        <f ca="1">VLOOKUP($E162,ETL_Price!$B$5:$BA$187,Main!CA$51,0)</f>
        <v>2.1255999999999999</v>
      </c>
      <c r="CB162" s="84">
        <f ca="1">VLOOKUP($E162,ETL_Price!$B$5:$BA$187,Main!CB$51,0)</f>
        <v>6.3306000000000004</v>
      </c>
      <c r="CC162" s="84">
        <f ca="1">VLOOKUP($E162,ETL_Price!$B$5:$BA$187,Main!CC$51,0)</f>
        <v>111.4</v>
      </c>
    </row>
    <row r="163" spans="3:81">
      <c r="C163" s="84">
        <f>MATCH(E163,Cayman!$B$5:$B$187,0)-1</f>
        <v>154</v>
      </c>
      <c r="E163" s="115">
        <f>IF(ISNUMBER(Equities!$C115),Equities!B115,"")</f>
        <v>43167</v>
      </c>
      <c r="F163" s="128">
        <f ca="1">IF(ISNUMBER(OFFSET(INDIRECT($F$50),Main!$C163,1)),OFFSET(INDIRECT($F$50),Main!$C163,1)/100,"")</f>
        <v>0.17486699999999999</v>
      </c>
      <c r="G163" s="128">
        <f ca="1">IF(ISNUMBER(VLOOKUP(E163,Cayman!$G$6:$H$136,2,0)),VLOOKUP(E163,Cayman!$G$6:$H$136,2,0)/100,"")</f>
        <v>0.15869999999999998</v>
      </c>
      <c r="H163" s="116" t="str">
        <f>IF(ISNUMBER(VLOOKUP($E163,ETL_Price!$B$5:$CU$187,H$50,0)),VLOOKUP($E163,ETL_Price!$B$5:$CU$187,H$50,0)/100,"")</f>
        <v/>
      </c>
      <c r="I163" s="116" t="str">
        <f>IF(ISNUMBER(VLOOKUP($E163,ETL_Price!$B$5:$CU$187,I$50,0)),VLOOKUP($E163,ETL_Price!$B$5:$CU$187,I$50,0)/100,"")</f>
        <v/>
      </c>
      <c r="K163" s="84">
        <f ca="1">IF(ISNUMBER(CORREL(ETL_Rtn!$C114:$C173,ETL_Rtn!E114:E173)),CORREL(ETL_Rtn!$C114:$C173,ETL_Rtn!E114:E173),"")</f>
        <v>0.94698057359783194</v>
      </c>
      <c r="L163" s="84">
        <f ca="1">IF(ISNUMBER(CORREL(ETL_Rtn!$C114:$C173,ETL_Rtn!F114:F173)),CORREL(ETL_Rtn!$C114:$C173,ETL_Rtn!F114:F173),"")</f>
        <v>0.42130840364621519</v>
      </c>
      <c r="M163" s="84">
        <f ca="1">IF(ISNUMBER(CORREL(ETL_Rtn!$C114:$C173,ETL_Rtn!G114:G173)),CORREL(ETL_Rtn!$C114:$C173,ETL_Rtn!G114:G173),"")</f>
        <v>0.28337988906766698</v>
      </c>
      <c r="N163" s="84">
        <f ca="1">IF(ISNUMBER(CORREL(ETL_Rtn!$C114:$C173,ETL_Rtn!H114:H173)),CORREL(ETL_Rtn!$C114:$C173,ETL_Rtn!H114:H173),"")</f>
        <v>0.30205977622581948</v>
      </c>
      <c r="O163" s="84">
        <f ca="1">IF(ISNUMBER(CORREL(ETL_Rtn!$C114:$C173,ETL_Rtn!I114:I173)),CORREL(ETL_Rtn!$C114:$C173,ETL_Rtn!I114:I173),"")</f>
        <v>0.59431501658482866</v>
      </c>
      <c r="P163" s="84">
        <f ca="1">IF(ISNUMBER(CORREL(ETL_Rtn!$C114:$C173,ETL_Rtn!J114:J173)),CORREL(ETL_Rtn!$C114:$C173,ETL_Rtn!J114:J173),"")</f>
        <v>0.28341109351162863</v>
      </c>
      <c r="Q163" s="84">
        <f ca="1">IF(ISNUMBER(CORREL(ETL_Rtn!$C114:$C173,ETL_Rtn!K114:K173)),CORREL(ETL_Rtn!$C114:$C173,ETL_Rtn!K114:K173),"")</f>
        <v>0.58786456242709806</v>
      </c>
      <c r="R163" s="84">
        <f ca="1">IF(ISNUMBER(CORREL(ETL_Rtn!$C114:$C173,ETL_Rtn!L114:L173)),CORREL(ETL_Rtn!$C114:$C173,ETL_Rtn!L114:L173),"")</f>
        <v>0.32001287658686289</v>
      </c>
      <c r="S163" s="84">
        <f ca="1">IF(ISNUMBER(CORREL(ETL_Rtn!$C114:$C173,ETL_Rtn!M114:M173)),CORREL(ETL_Rtn!$C114:$C173,ETL_Rtn!M114:M173),"")</f>
        <v>0.48960642642050833</v>
      </c>
      <c r="T163" s="84">
        <f ca="1">IF(ISNUMBER(CORREL(ETL_Rtn!$C114:$C173,ETL_Rtn!N114:N173)),CORREL(ETL_Rtn!$C114:$C173,ETL_Rtn!N114:N173),"")</f>
        <v>0.26547103584631848</v>
      </c>
      <c r="U163" s="84">
        <f ca="1">IF(ISNUMBER(CORREL(ETL_Rtn!$C114:$C173,ETL_Rtn!O114:O173)),CORREL(ETL_Rtn!$C114:$C173,ETL_Rtn!O114:O173),"")</f>
        <v>0.55968150539468875</v>
      </c>
      <c r="V163" s="84">
        <f ca="1">IF(ISNUMBER(CORREL(ETL_Rtn!$C114:$C173,ETL_Rtn!P114:P173)),CORREL(ETL_Rtn!$C114:$C173,ETL_Rtn!P114:P173),"")</f>
        <v>0.14936154445519476</v>
      </c>
      <c r="W163" s="84">
        <f ca="1">IF(ISNUMBER(CORREL(ETL_Rtn!$C114:$C173,ETL_Rtn!Q114:Q173)),CORREL(ETL_Rtn!$C114:$C173,ETL_Rtn!Q114:Q173),"")</f>
        <v>0.93036478895280739</v>
      </c>
      <c r="X163" s="84">
        <f ca="1">IF(ISNUMBER(CORREL(ETL_Rtn!$C114:$C173,ETL_Rtn!R114:R173)),CORREL(ETL_Rtn!$C114:$C173,ETL_Rtn!R114:R173),"")</f>
        <v>0.92306714717435834</v>
      </c>
      <c r="Y163" s="84">
        <f ca="1">IF(ISNUMBER(CORREL(ETL_Rtn!$C114:$C173,ETL_Rtn!S114:S173)),CORREL(ETL_Rtn!$C114:$C173,ETL_Rtn!S114:S173),"")</f>
        <v>0.93179974812919319</v>
      </c>
      <c r="Z163" s="84">
        <f ca="1">IF(ISNUMBER(CORREL(ETL_Rtn!$C114:$C173,ETL_Rtn!T114:T173)),CORREL(ETL_Rtn!$C114:$C173,ETL_Rtn!T114:T173),"")</f>
        <v>0.43791942034141773</v>
      </c>
      <c r="AA163" s="84">
        <f ca="1">IF(ISNUMBER(CORREL(ETL_Rtn!$C114:$C173,ETL_Rtn!U114:U173)),CORREL(ETL_Rtn!$C114:$C173,ETL_Rtn!U114:U173),"")</f>
        <v>-3.8113497345227759E-2</v>
      </c>
      <c r="AB163" s="84">
        <f ca="1">IF(ISNUMBER(CORREL(ETL_Rtn!$C114:$C173,ETL_Rtn!V114:V173)),CORREL(ETL_Rtn!$C114:$C173,ETL_Rtn!V114:V173),"")</f>
        <v>-9.8774237561958675E-2</v>
      </c>
      <c r="AC163" s="84">
        <f ca="1">IF(ISNUMBER(CORREL(ETL_Rtn!$C114:$C173,ETL_Rtn!W114:W173)),CORREL(ETL_Rtn!$C114:$C173,ETL_Rtn!W114:W173),"")</f>
        <v>0.13416541508872992</v>
      </c>
      <c r="AD163" s="84">
        <f ca="1">IF(ISNUMBER(CORREL(ETL_Rtn!$C114:$C173,ETL_Rtn!X114:X173)),CORREL(ETL_Rtn!$C114:$C173,ETL_Rtn!X114:X173),"")</f>
        <v>7.2063338416640532E-2</v>
      </c>
      <c r="AE163" s="84">
        <f ca="1">IF(ISNUMBER(CORREL(ETL_Rtn!$C114:$C173,ETL_Rtn!Y114:Y173)),CORREL(ETL_Rtn!$C114:$C173,ETL_Rtn!Y114:Y173),"")</f>
        <v>2.0830357305494953E-2</v>
      </c>
      <c r="AF163" s="84">
        <f ca="1">IF(ISNUMBER(CORREL(ETL_Rtn!$C114:$C173,ETL_Rtn!Z114:Z173)),CORREL(ETL_Rtn!$C114:$C173,ETL_Rtn!Z114:Z173),"")</f>
        <v>-1.5348417331604306E-2</v>
      </c>
      <c r="AG163" s="84">
        <f ca="1">IF(ISNUMBER(CORREL(ETL_Rtn!$C114:$C173,ETL_Rtn!AA114:AA173)),CORREL(ETL_Rtn!$C114:$C173,ETL_Rtn!AA114:AA173),"")</f>
        <v>0.42421208710355018</v>
      </c>
      <c r="AH163" s="84">
        <f ca="1">IF(ISNUMBER(CORREL(ETL_Rtn!$C114:$C173,ETL_Rtn!AB114:AB173)),CORREL(ETL_Rtn!$C114:$C173,ETL_Rtn!AB114:AB173),"")</f>
        <v>-6.5579588349415074E-2</v>
      </c>
      <c r="AI163" s="84">
        <f ca="1">IF(ISNUMBER(CORREL(ETL_Rtn!$C114:$C173,ETL_Rtn!AC114:AC173)),CORREL(ETL_Rtn!$C114:$C173,ETL_Rtn!AC114:AC173),"")</f>
        <v>2.1518048692977442E-3</v>
      </c>
      <c r="AJ163" s="84">
        <f ca="1">IF(ISNUMBER(CORREL(ETL_Rtn!$C114:$C173,ETL_Rtn!AD114:AD173)),CORREL(ETL_Rtn!$C114:$C173,ETL_Rtn!AD114:AD173),"")</f>
        <v>-0.35254952119217431</v>
      </c>
      <c r="AK163" s="84">
        <f ca="1">IF(ISNUMBER(CORREL(ETL_Rtn!$C114:$C173,ETL_Rtn!AE114:AE173)),CORREL(ETL_Rtn!$C114:$C173,ETL_Rtn!AE114:AE173),"")</f>
        <v>-0.40466432982014061</v>
      </c>
      <c r="AL163" s="84">
        <f ca="1">IF(ISNUMBER(CORREL(ETL_Rtn!$C114:$C173,ETL_Rtn!AF114:AF173)),CORREL(ETL_Rtn!$C114:$C173,ETL_Rtn!AF114:AF173),"")</f>
        <v>0.25955529840812719</v>
      </c>
      <c r="AM163" s="84">
        <f ca="1">IF(ISNUMBER(CORREL(ETL_Rtn!$C114:$C173,ETL_Rtn!AG114:AG173)),CORREL(ETL_Rtn!$C114:$C173,ETL_Rtn!AG114:AG173),"")</f>
        <v>0.38174860635355751</v>
      </c>
      <c r="AN163" s="84">
        <f ca="1">IF(ISNUMBER(CORREL(ETL_Rtn!$C114:$C173,ETL_Rtn!AH114:AH173)),CORREL(ETL_Rtn!$C114:$C173,ETL_Rtn!AH114:AH173),"")</f>
        <v>0.13955958640778054</v>
      </c>
      <c r="AO163" s="84">
        <f ca="1">IF(ISNUMBER(CORREL(ETL_Rtn!$C114:$C173,ETL_Rtn!AI114:AI173)),CORREL(ETL_Rtn!$C114:$C173,ETL_Rtn!AI114:AI173),"")</f>
        <v>-6.136956161211779E-3</v>
      </c>
      <c r="AP163" s="84">
        <f ca="1">IF(ISNUMBER(CORREL(ETL_Rtn!$C114:$C173,ETL_Rtn!AJ114:AJ173)),CORREL(ETL_Rtn!$C114:$C173,ETL_Rtn!AJ114:AJ173),"")</f>
        <v>0.17375807495831186</v>
      </c>
      <c r="AQ163" s="84">
        <f ca="1">IF(ISNUMBER(CORREL(ETL_Rtn!$C114:$C173,ETL_Rtn!AK114:AK173)),CORREL(ETL_Rtn!$C114:$C173,ETL_Rtn!AK114:AK173),"")</f>
        <v>0.13404556955277933</v>
      </c>
      <c r="AR163" s="84">
        <f ca="1">IF(ISNUMBER(CORREL(ETL_Rtn!$C114:$C173,ETL_Rtn!AL114:AL173)),CORREL(ETL_Rtn!$C114:$C173,ETL_Rtn!AL114:AL173),"")</f>
        <v>-0.28554487812284784</v>
      </c>
      <c r="AS163" s="84">
        <f ca="1">IF(ISNUMBER(CORREL(ETL_Rtn!$C114:$C173,ETL_Rtn!AM114:AM173)),CORREL(ETL_Rtn!$C114:$C173,ETL_Rtn!AM114:AM173),"")</f>
        <v>0.30927239808667373</v>
      </c>
      <c r="AU163" s="84">
        <f ca="1">VLOOKUP($E163,ETL_Price!$B$5:$BA$187,Main!AU$51,0)</f>
        <v>94.57</v>
      </c>
      <c r="AV163" s="84">
        <f ca="1">VLOOKUP($E163,ETL_Price!$B$5:$BA$187,Main!AV$51,0)</f>
        <v>239.78639999999999</v>
      </c>
      <c r="AW163" s="84">
        <f ca="1">VLOOKUP($E163,ETL_Price!$B$5:$BA$187,Main!AW$51,0)</f>
        <v>231.8553</v>
      </c>
      <c r="AX163" s="84">
        <f ca="1">VLOOKUP($E163,ETL_Price!$B$5:$BA$187,Main!AX$51,0)</f>
        <v>207.53880000000001</v>
      </c>
      <c r="AY163" s="84">
        <f ca="1">VLOOKUP($E163,ETL_Price!$B$5:$BA$187,Main!AY$51,0)</f>
        <v>129.2372</v>
      </c>
      <c r="AZ163" s="84">
        <f ca="1">VLOOKUP($E163,ETL_Price!$B$5:$BA$187,Main!AZ$51,0)</f>
        <v>227.13939999999999</v>
      </c>
      <c r="BA163" s="84">
        <f ca="1">VLOOKUP($E163,ETL_Price!$B$5:$BA$187,Main!BA$51,0)</f>
        <v>248.34</v>
      </c>
      <c r="BB163" s="84">
        <f ca="1">VLOOKUP($E163,ETL_Price!$B$5:$BA$187,Main!BB$51,0)</f>
        <v>201.72</v>
      </c>
      <c r="BC163" s="84">
        <f ca="1">VLOOKUP($E163,ETL_Price!$B$5:$BA$187,Main!BC$51,0)</f>
        <v>261.47000000000003</v>
      </c>
      <c r="BD163" s="84">
        <f ca="1">VLOOKUP($E163,ETL_Price!$B$5:$BA$187,Main!BD$51,0)</f>
        <v>68.78</v>
      </c>
      <c r="BE163" s="84">
        <f ca="1">VLOOKUP($E163,ETL_Price!$B$5:$BA$187,Main!BE$51,0)</f>
        <v>274.92</v>
      </c>
      <c r="BF163" s="84">
        <f ca="1">VLOOKUP($E163,ETL_Price!$B$5:$BA$187,Main!BF$51,0)</f>
        <v>120.57</v>
      </c>
      <c r="BG163" s="84">
        <f ca="1">VLOOKUP($E163,ETL_Price!$B$5:$BA$187,Main!BG$51,0)</f>
        <v>1400.65</v>
      </c>
      <c r="BH163" s="84">
        <f ca="1">VLOOKUP($E163,ETL_Price!$B$5:$BA$187,Main!BH$51,0)</f>
        <v>1723.6</v>
      </c>
      <c r="BI163" s="84">
        <f ca="1">VLOOKUP($E163,ETL_Price!$B$5:$BA$187,Main!BI$51,0)</f>
        <v>1709.8</v>
      </c>
      <c r="BJ163" s="84">
        <f ca="1">VLOOKUP($E163,ETL_Price!$B$5:$BA$187,Main!BJ$51,0)</f>
        <v>1037.95</v>
      </c>
      <c r="BK163" s="84">
        <f ca="1">VLOOKUP($E163,ETL_Price!$B$5:$BA$187,Main!BK$51,0)</f>
        <v>2427.04</v>
      </c>
      <c r="BL163" s="84">
        <f ca="1">VLOOKUP($E163,ETL_Price!$B$5:$BA$187,Main!BL$51,0)</f>
        <v>923.77</v>
      </c>
      <c r="BM163" s="84">
        <f ca="1">VLOOKUP($E163,ETL_Price!$B$5:$BA$187,Main!BM$51,0)</f>
        <v>727.52</v>
      </c>
      <c r="BN163" s="84">
        <f ca="1">VLOOKUP($E163,ETL_Price!$B$5:$BA$187,Main!BN$51,0)</f>
        <v>889.76</v>
      </c>
      <c r="BO163" s="84">
        <f ca="1">VLOOKUP($E163,ETL_Price!$B$5:$BA$187,Main!BO$51,0)</f>
        <v>957.89</v>
      </c>
      <c r="BP163" s="84">
        <f ca="1">VLOOKUP($E163,ETL_Price!$B$5:$BA$187,Main!BP$51,0)</f>
        <v>976.41</v>
      </c>
      <c r="BQ163" s="84">
        <f ca="1">VLOOKUP($E163,ETL_Price!$B$5:$BA$187,Main!BQ$51,0)</f>
        <v>1104.83</v>
      </c>
      <c r="BR163" s="84">
        <f ca="1">VLOOKUP($E163,ETL_Price!$B$5:$BA$187,Main!BR$51,0)</f>
        <v>1091.8900000000001</v>
      </c>
      <c r="BS163" s="84">
        <f ca="1">VLOOKUP($E163,ETL_Price!$B$5:$BA$187,Main!BS$51,0)</f>
        <v>934.49</v>
      </c>
      <c r="BT163" s="84">
        <f ca="1">VLOOKUP($E163,ETL_Price!$B$5:$BA$187,Main!BT$51,0)</f>
        <v>16.54</v>
      </c>
      <c r="BU163" s="84">
        <f ca="1">VLOOKUP($E163,ETL_Price!$B$5:$BA$187,Main!BU$51,0)</f>
        <v>22.7</v>
      </c>
      <c r="BV163" s="84">
        <f ca="1">VLOOKUP($E163,ETL_Price!$B$5:$BA$187,Main!BV$51,0)</f>
        <v>1321.7</v>
      </c>
      <c r="BW163" s="84">
        <f ca="1">VLOOKUP($E163,ETL_Price!$B$5:$BA$187,Main!BW$51,0)</f>
        <v>16.436</v>
      </c>
      <c r="BX163" s="84">
        <f ca="1">VLOOKUP($E163,ETL_Price!$B$5:$BA$187,Main!BX$51,0)</f>
        <v>60.12</v>
      </c>
      <c r="BY163" s="84">
        <f ca="1">VLOOKUP($E163,ETL_Price!$B$5:$BA$187,Main!BY$51,0)</f>
        <v>2.8571</v>
      </c>
      <c r="BZ163" s="84">
        <f ca="1">VLOOKUP($E163,ETL_Price!$B$5:$BA$187,Main!BZ$51,0)</f>
        <v>2.1135999999999999</v>
      </c>
      <c r="CA163" s="84">
        <f ca="1">VLOOKUP($E163,ETL_Price!$B$5:$BA$187,Main!CA$51,0)</f>
        <v>2.1187999999999998</v>
      </c>
      <c r="CB163" s="84">
        <f ca="1">VLOOKUP($E163,ETL_Price!$B$5:$BA$187,Main!CB$51,0)</f>
        <v>6.3433999999999999</v>
      </c>
      <c r="CC163" s="84">
        <f ca="1">VLOOKUP($E163,ETL_Price!$B$5:$BA$187,Main!CC$51,0)</f>
        <v>111.09</v>
      </c>
    </row>
    <row r="164" spans="3:81">
      <c r="C164" s="84">
        <f>MATCH(E164,Cayman!$B$5:$B$187,0)-1</f>
        <v>155</v>
      </c>
      <c r="E164" s="115">
        <f>IF(ISNUMBER(Equities!$C116),Equities!B116,"")</f>
        <v>43166</v>
      </c>
      <c r="F164" s="128">
        <f ca="1">IF(ISNUMBER(OFFSET(INDIRECT($F$50),Main!$C164,1)),OFFSET(INDIRECT($F$50),Main!$C164,1)/100,"")</f>
        <v>0.17486699999999999</v>
      </c>
      <c r="G164" s="128">
        <f ca="1">IF(ISNUMBER(VLOOKUP(E164,Cayman!$G$6:$H$136,2,0)),VLOOKUP(E164,Cayman!$G$6:$H$136,2,0)/100,"")</f>
        <v>0.15839999999999999</v>
      </c>
      <c r="H164" s="116" t="str">
        <f>IF(ISNUMBER(VLOOKUP($E164,ETL_Price!$B$5:$CU$187,H$50,0)),VLOOKUP($E164,ETL_Price!$B$5:$CU$187,H$50,0)/100,"")</f>
        <v/>
      </c>
      <c r="I164" s="116" t="str">
        <f>IF(ISNUMBER(VLOOKUP($E164,ETL_Price!$B$5:$CU$187,I$50,0)),VLOOKUP($E164,ETL_Price!$B$5:$CU$187,I$50,0)/100,"")</f>
        <v/>
      </c>
      <c r="K164" s="84">
        <f ca="1">IF(ISNUMBER(CORREL(ETL_Rtn!$C115:$C174,ETL_Rtn!E115:E174)),CORREL(ETL_Rtn!$C115:$C174,ETL_Rtn!E115:E174),"")</f>
        <v>0.94799830931917373</v>
      </c>
      <c r="L164" s="84">
        <f ca="1">IF(ISNUMBER(CORREL(ETL_Rtn!$C115:$C174,ETL_Rtn!F115:F174)),CORREL(ETL_Rtn!$C115:$C174,ETL_Rtn!F115:F174),"")</f>
        <v>0.4265690284726989</v>
      </c>
      <c r="M164" s="84">
        <f ca="1">IF(ISNUMBER(CORREL(ETL_Rtn!$C115:$C174,ETL_Rtn!G115:G174)),CORREL(ETL_Rtn!$C115:$C174,ETL_Rtn!G115:G174),"")</f>
        <v>0.26333724326677899</v>
      </c>
      <c r="N164" s="84">
        <f ca="1">IF(ISNUMBER(CORREL(ETL_Rtn!$C115:$C174,ETL_Rtn!H115:H174)),CORREL(ETL_Rtn!$C115:$C174,ETL_Rtn!H115:H174),"")</f>
        <v>0.31619657545036367</v>
      </c>
      <c r="O164" s="84">
        <f ca="1">IF(ISNUMBER(CORREL(ETL_Rtn!$C115:$C174,ETL_Rtn!I115:I174)),CORREL(ETL_Rtn!$C115:$C174,ETL_Rtn!I115:I174),"")</f>
        <v>0.59972609536687638</v>
      </c>
      <c r="P164" s="84">
        <f ca="1">IF(ISNUMBER(CORREL(ETL_Rtn!$C115:$C174,ETL_Rtn!J115:J174)),CORREL(ETL_Rtn!$C115:$C174,ETL_Rtn!J115:J174),"")</f>
        <v>0.24659220087834233</v>
      </c>
      <c r="Q164" s="84">
        <f ca="1">IF(ISNUMBER(CORREL(ETL_Rtn!$C115:$C174,ETL_Rtn!K115:K174)),CORREL(ETL_Rtn!$C115:$C174,ETL_Rtn!K115:K174),"")</f>
        <v>0.58952132707349414</v>
      </c>
      <c r="R164" s="84">
        <f ca="1">IF(ISNUMBER(CORREL(ETL_Rtn!$C115:$C174,ETL_Rtn!L115:L174)),CORREL(ETL_Rtn!$C115:$C174,ETL_Rtn!L115:L174),"")</f>
        <v>0.28864096569012287</v>
      </c>
      <c r="S164" s="84">
        <f ca="1">IF(ISNUMBER(CORREL(ETL_Rtn!$C115:$C174,ETL_Rtn!M115:M174)),CORREL(ETL_Rtn!$C115:$C174,ETL_Rtn!M115:M174),"")</f>
        <v>0.48351110239243394</v>
      </c>
      <c r="T164" s="84">
        <f ca="1">IF(ISNUMBER(CORREL(ETL_Rtn!$C115:$C174,ETL_Rtn!N115:N174)),CORREL(ETL_Rtn!$C115:$C174,ETL_Rtn!N115:N174),"")</f>
        <v>0.24779621390843412</v>
      </c>
      <c r="U164" s="84">
        <f ca="1">IF(ISNUMBER(CORREL(ETL_Rtn!$C115:$C174,ETL_Rtn!O115:O174)),CORREL(ETL_Rtn!$C115:$C174,ETL_Rtn!O115:O174),"")</f>
        <v>0.58952925007692214</v>
      </c>
      <c r="V164" s="84">
        <f ca="1">IF(ISNUMBER(CORREL(ETL_Rtn!$C115:$C174,ETL_Rtn!P115:P174)),CORREL(ETL_Rtn!$C115:$C174,ETL_Rtn!P115:P174),"")</f>
        <v>0.12054252204996158</v>
      </c>
      <c r="W164" s="84">
        <f ca="1">IF(ISNUMBER(CORREL(ETL_Rtn!$C115:$C174,ETL_Rtn!Q115:Q174)),CORREL(ETL_Rtn!$C115:$C174,ETL_Rtn!Q115:Q174),"")</f>
        <v>0.92817219099168147</v>
      </c>
      <c r="X164" s="84">
        <f ca="1">IF(ISNUMBER(CORREL(ETL_Rtn!$C115:$C174,ETL_Rtn!R115:R174)),CORREL(ETL_Rtn!$C115:$C174,ETL_Rtn!R115:R174),"")</f>
        <v>0.91970167260193281</v>
      </c>
      <c r="Y164" s="84">
        <f ca="1">IF(ISNUMBER(CORREL(ETL_Rtn!$C115:$C174,ETL_Rtn!S115:S174)),CORREL(ETL_Rtn!$C115:$C174,ETL_Rtn!S115:S174),"")</f>
        <v>0.93361928578647946</v>
      </c>
      <c r="Z164" s="84">
        <f ca="1">IF(ISNUMBER(CORREL(ETL_Rtn!$C115:$C174,ETL_Rtn!T115:T174)),CORREL(ETL_Rtn!$C115:$C174,ETL_Rtn!T115:T174),"")</f>
        <v>0.43853878334099583</v>
      </c>
      <c r="AA164" s="84">
        <f ca="1">IF(ISNUMBER(CORREL(ETL_Rtn!$C115:$C174,ETL_Rtn!U115:U174)),CORREL(ETL_Rtn!$C115:$C174,ETL_Rtn!U115:U174),"")</f>
        <v>1.3782057705527697E-2</v>
      </c>
      <c r="AB164" s="84">
        <f ca="1">IF(ISNUMBER(CORREL(ETL_Rtn!$C115:$C174,ETL_Rtn!V115:V174)),CORREL(ETL_Rtn!$C115:$C174,ETL_Rtn!V115:V174),"")</f>
        <v>-9.9445961795384563E-2</v>
      </c>
      <c r="AC164" s="84">
        <f ca="1">IF(ISNUMBER(CORREL(ETL_Rtn!$C115:$C174,ETL_Rtn!W115:W174)),CORREL(ETL_Rtn!$C115:$C174,ETL_Rtn!W115:W174),"")</f>
        <v>7.9075317206243015E-2</v>
      </c>
      <c r="AD164" s="84">
        <f ca="1">IF(ISNUMBER(CORREL(ETL_Rtn!$C115:$C174,ETL_Rtn!X115:X174)),CORREL(ETL_Rtn!$C115:$C174,ETL_Rtn!X115:X174),"")</f>
        <v>9.6435681115846675E-2</v>
      </c>
      <c r="AE164" s="84">
        <f ca="1">IF(ISNUMBER(CORREL(ETL_Rtn!$C115:$C174,ETL_Rtn!Y115:Y174)),CORREL(ETL_Rtn!$C115:$C174,ETL_Rtn!Y115:Y174),"")</f>
        <v>5.5835529830274511E-2</v>
      </c>
      <c r="AF164" s="84">
        <f ca="1">IF(ISNUMBER(CORREL(ETL_Rtn!$C115:$C174,ETL_Rtn!Z115:Z174)),CORREL(ETL_Rtn!$C115:$C174,ETL_Rtn!Z115:Z174),"")</f>
        <v>-3.5356919198624596E-2</v>
      </c>
      <c r="AG164" s="84">
        <f ca="1">IF(ISNUMBER(CORREL(ETL_Rtn!$C115:$C174,ETL_Rtn!AA115:AA174)),CORREL(ETL_Rtn!$C115:$C174,ETL_Rtn!AA115:AA174),"")</f>
        <v>0.37978172574990882</v>
      </c>
      <c r="AH164" s="84">
        <f ca="1">IF(ISNUMBER(CORREL(ETL_Rtn!$C115:$C174,ETL_Rtn!AB115:AB174)),CORREL(ETL_Rtn!$C115:$C174,ETL_Rtn!AB115:AB174),"")</f>
        <v>8.3742959379705974E-3</v>
      </c>
      <c r="AI164" s="84">
        <f ca="1">IF(ISNUMBER(CORREL(ETL_Rtn!$C115:$C174,ETL_Rtn!AC115:AC174)),CORREL(ETL_Rtn!$C115:$C174,ETL_Rtn!AC115:AC174),"")</f>
        <v>-2.1721762176855158E-2</v>
      </c>
      <c r="AJ164" s="84">
        <f ca="1">IF(ISNUMBER(CORREL(ETL_Rtn!$C115:$C174,ETL_Rtn!AD115:AD174)),CORREL(ETL_Rtn!$C115:$C174,ETL_Rtn!AD115:AD174),"")</f>
        <v>-0.33844933364582108</v>
      </c>
      <c r="AK164" s="84">
        <f ca="1">IF(ISNUMBER(CORREL(ETL_Rtn!$C115:$C174,ETL_Rtn!AE115:AE174)),CORREL(ETL_Rtn!$C115:$C174,ETL_Rtn!AE115:AE174),"")</f>
        <v>-0.40441381903366103</v>
      </c>
      <c r="AL164" s="84">
        <f ca="1">IF(ISNUMBER(CORREL(ETL_Rtn!$C115:$C174,ETL_Rtn!AF115:AF174)),CORREL(ETL_Rtn!$C115:$C174,ETL_Rtn!AF115:AF174),"")</f>
        <v>0.29649349345664694</v>
      </c>
      <c r="AM164" s="84">
        <f ca="1">IF(ISNUMBER(CORREL(ETL_Rtn!$C115:$C174,ETL_Rtn!AG115:AG174)),CORREL(ETL_Rtn!$C115:$C174,ETL_Rtn!AG115:AG174),"")</f>
        <v>0.39276152999560704</v>
      </c>
      <c r="AN164" s="84">
        <f ca="1">IF(ISNUMBER(CORREL(ETL_Rtn!$C115:$C174,ETL_Rtn!AH115:AH174)),CORREL(ETL_Rtn!$C115:$C174,ETL_Rtn!AH115:AH174),"")</f>
        <v>0.22178594957144715</v>
      </c>
      <c r="AO164" s="84">
        <f ca="1">IF(ISNUMBER(CORREL(ETL_Rtn!$C115:$C174,ETL_Rtn!AI115:AI174)),CORREL(ETL_Rtn!$C115:$C174,ETL_Rtn!AI115:AI174),"")</f>
        <v>3.1094401277800453E-2</v>
      </c>
      <c r="AP164" s="84">
        <f ca="1">IF(ISNUMBER(CORREL(ETL_Rtn!$C115:$C174,ETL_Rtn!AJ115:AJ174)),CORREL(ETL_Rtn!$C115:$C174,ETL_Rtn!AJ115:AJ174),"")</f>
        <v>0.28978509098820493</v>
      </c>
      <c r="AQ164" s="84">
        <f ca="1">IF(ISNUMBER(CORREL(ETL_Rtn!$C115:$C174,ETL_Rtn!AK115:AK174)),CORREL(ETL_Rtn!$C115:$C174,ETL_Rtn!AK115:AK174),"")</f>
        <v>0.18906389829518458</v>
      </c>
      <c r="AR164" s="84">
        <f ca="1">IF(ISNUMBER(CORREL(ETL_Rtn!$C115:$C174,ETL_Rtn!AL115:AL174)),CORREL(ETL_Rtn!$C115:$C174,ETL_Rtn!AL115:AL174),"")</f>
        <v>-0.36397261220330657</v>
      </c>
      <c r="AS164" s="84">
        <f ca="1">IF(ISNUMBER(CORREL(ETL_Rtn!$C115:$C174,ETL_Rtn!AM115:AM174)),CORREL(ETL_Rtn!$C115:$C174,ETL_Rtn!AM115:AM174),"")</f>
        <v>0.39559869825627175</v>
      </c>
      <c r="AU164" s="84">
        <f ca="1">VLOOKUP($E164,ETL_Price!$B$5:$BA$187,Main!AU$51,0)</f>
        <v>93.48</v>
      </c>
      <c r="AV164" s="84">
        <f ca="1">VLOOKUP($E164,ETL_Price!$B$5:$BA$187,Main!AV$51,0)</f>
        <v>238.4898</v>
      </c>
      <c r="AW164" s="84">
        <f ca="1">VLOOKUP($E164,ETL_Price!$B$5:$BA$187,Main!AW$51,0)</f>
        <v>230.2345</v>
      </c>
      <c r="AX164" s="84">
        <f ca="1">VLOOKUP($E164,ETL_Price!$B$5:$BA$187,Main!AX$51,0)</f>
        <v>207.70760000000001</v>
      </c>
      <c r="AY164" s="84">
        <f ca="1">VLOOKUP($E164,ETL_Price!$B$5:$BA$187,Main!AY$51,0)</f>
        <v>128.87530000000001</v>
      </c>
      <c r="AZ164" s="84">
        <f ca="1">VLOOKUP($E164,ETL_Price!$B$5:$BA$187,Main!AZ$51,0)</f>
        <v>225.22669999999999</v>
      </c>
      <c r="BA164" s="84">
        <f ca="1">VLOOKUP($E164,ETL_Price!$B$5:$BA$187,Main!BA$51,0)</f>
        <v>247.54</v>
      </c>
      <c r="BB164" s="84">
        <f ca="1">VLOOKUP($E164,ETL_Price!$B$5:$BA$187,Main!BB$51,0)</f>
        <v>200.24</v>
      </c>
      <c r="BC164" s="84">
        <f ca="1">VLOOKUP($E164,ETL_Price!$B$5:$BA$187,Main!BC$51,0)</f>
        <v>260.29000000000002</v>
      </c>
      <c r="BD164" s="84">
        <f ca="1">VLOOKUP($E164,ETL_Price!$B$5:$BA$187,Main!BD$51,0)</f>
        <v>68.42</v>
      </c>
      <c r="BE164" s="84">
        <f ca="1">VLOOKUP($E164,ETL_Price!$B$5:$BA$187,Main!BE$51,0)</f>
        <v>275.41000000000003</v>
      </c>
      <c r="BF164" s="84">
        <f ca="1">VLOOKUP($E164,ETL_Price!$B$5:$BA$187,Main!BF$51,0)</f>
        <v>119.71</v>
      </c>
      <c r="BG164" s="84">
        <f ca="1">VLOOKUP($E164,ETL_Price!$B$5:$BA$187,Main!BG$51,0)</f>
        <v>1377.55</v>
      </c>
      <c r="BH164" s="84">
        <f ca="1">VLOOKUP($E164,ETL_Price!$B$5:$BA$187,Main!BH$51,0)</f>
        <v>1697.96</v>
      </c>
      <c r="BI164" s="84">
        <f ca="1">VLOOKUP($E164,ETL_Price!$B$5:$BA$187,Main!BI$51,0)</f>
        <v>1691.39</v>
      </c>
      <c r="BJ164" s="84">
        <f ca="1">VLOOKUP($E164,ETL_Price!$B$5:$BA$187,Main!BJ$51,0)</f>
        <v>1037.29</v>
      </c>
      <c r="BK164" s="84">
        <f ca="1">VLOOKUP($E164,ETL_Price!$B$5:$BA$187,Main!BK$51,0)</f>
        <v>2430.44</v>
      </c>
      <c r="BL164" s="84">
        <f ca="1">VLOOKUP($E164,ETL_Price!$B$5:$BA$187,Main!BL$51,0)</f>
        <v>924.12</v>
      </c>
      <c r="BM164" s="84">
        <f ca="1">VLOOKUP($E164,ETL_Price!$B$5:$BA$187,Main!BM$51,0)</f>
        <v>726.3</v>
      </c>
      <c r="BN164" s="84">
        <f ca="1">VLOOKUP($E164,ETL_Price!$B$5:$BA$187,Main!BN$51,0)</f>
        <v>889.87</v>
      </c>
      <c r="BO164" s="84">
        <f ca="1">VLOOKUP($E164,ETL_Price!$B$5:$BA$187,Main!BO$51,0)</f>
        <v>957.99</v>
      </c>
      <c r="BP164" s="84">
        <f ca="1">VLOOKUP($E164,ETL_Price!$B$5:$BA$187,Main!BP$51,0)</f>
        <v>976.24</v>
      </c>
      <c r="BQ164" s="84">
        <f ca="1">VLOOKUP($E164,ETL_Price!$B$5:$BA$187,Main!BQ$51,0)</f>
        <v>1103.52</v>
      </c>
      <c r="BR164" s="84">
        <f ca="1">VLOOKUP($E164,ETL_Price!$B$5:$BA$187,Main!BR$51,0)</f>
        <v>1093.19</v>
      </c>
      <c r="BS164" s="84">
        <f ca="1">VLOOKUP($E164,ETL_Price!$B$5:$BA$187,Main!BS$51,0)</f>
        <v>934.28</v>
      </c>
      <c r="BT164" s="84">
        <f ca="1">VLOOKUP($E164,ETL_Price!$B$5:$BA$187,Main!BT$51,0)</f>
        <v>17.760000000000002</v>
      </c>
      <c r="BU164" s="84">
        <f ca="1">VLOOKUP($E164,ETL_Price!$B$5:$BA$187,Main!BU$51,0)</f>
        <v>23.38</v>
      </c>
      <c r="BV164" s="84">
        <f ca="1">VLOOKUP($E164,ETL_Price!$B$5:$BA$187,Main!BV$51,0)</f>
        <v>1327.6</v>
      </c>
      <c r="BW164" s="84">
        <f ca="1">VLOOKUP($E164,ETL_Price!$B$5:$BA$187,Main!BW$51,0)</f>
        <v>16.428000000000001</v>
      </c>
      <c r="BX164" s="84">
        <f ca="1">VLOOKUP($E164,ETL_Price!$B$5:$BA$187,Main!BX$51,0)</f>
        <v>61.15</v>
      </c>
      <c r="BY164" s="84">
        <f ca="1">VLOOKUP($E164,ETL_Price!$B$5:$BA$187,Main!BY$51,0)</f>
        <v>2.8826999999999998</v>
      </c>
      <c r="BZ164" s="84">
        <f ca="1">VLOOKUP($E164,ETL_Price!$B$5:$BA$187,Main!BZ$51,0)</f>
        <v>2.1471999999999998</v>
      </c>
      <c r="CA164" s="84">
        <f ca="1">VLOOKUP($E164,ETL_Price!$B$5:$BA$187,Main!CA$51,0)</f>
        <v>2.1318999999999999</v>
      </c>
      <c r="CB164" s="84">
        <f ca="1">VLOOKUP($E164,ETL_Price!$B$5:$BA$187,Main!CB$51,0)</f>
        <v>6.3198999999999996</v>
      </c>
      <c r="CC164" s="84">
        <f ca="1">VLOOKUP($E164,ETL_Price!$B$5:$BA$187,Main!CC$51,0)</f>
        <v>111.45</v>
      </c>
    </row>
    <row r="165" spans="3:81">
      <c r="C165" s="84">
        <f>MATCH(E165,Cayman!$B$5:$B$187,0)-1</f>
        <v>156</v>
      </c>
      <c r="E165" s="115">
        <f>IF(ISNUMBER(Equities!$C117),Equities!B117,"")</f>
        <v>43165</v>
      </c>
      <c r="F165" s="128">
        <f ca="1">IF(ISNUMBER(OFFSET(INDIRECT($F$50),Main!$C165,1)),OFFSET(INDIRECT($F$50),Main!$C165,1)/100,"")</f>
        <v>0.17486699999999999</v>
      </c>
      <c r="G165" s="128">
        <f ca="1">IF(ISNUMBER(VLOOKUP(E165,Cayman!$G$6:$H$136,2,0)),VLOOKUP(E165,Cayman!$G$6:$H$136,2,0)/100,"")</f>
        <v>0.15890000000000001</v>
      </c>
      <c r="H165" s="116" t="str">
        <f>IF(ISNUMBER(VLOOKUP($E165,ETL_Price!$B$5:$CU$187,H$50,0)),VLOOKUP($E165,ETL_Price!$B$5:$CU$187,H$50,0)/100,"")</f>
        <v/>
      </c>
      <c r="I165" s="116" t="str">
        <f>IF(ISNUMBER(VLOOKUP($E165,ETL_Price!$B$5:$CU$187,I$50,0)),VLOOKUP($E165,ETL_Price!$B$5:$CU$187,I$50,0)/100,"")</f>
        <v/>
      </c>
      <c r="K165" s="84">
        <f ca="1">IF(ISNUMBER(CORREL(ETL_Rtn!$C116:$C175,ETL_Rtn!E116:E175)),CORREL(ETL_Rtn!$C116:$C175,ETL_Rtn!E116:E175),"")</f>
        <v>0.94725848721870631</v>
      </c>
      <c r="L165" s="84">
        <f ca="1">IF(ISNUMBER(CORREL(ETL_Rtn!$C116:$C175,ETL_Rtn!F116:F175)),CORREL(ETL_Rtn!$C116:$C175,ETL_Rtn!F116:F175),"")</f>
        <v>0.43338246265662972</v>
      </c>
      <c r="M165" s="84">
        <f ca="1">IF(ISNUMBER(CORREL(ETL_Rtn!$C116:$C175,ETL_Rtn!G116:G175)),CORREL(ETL_Rtn!$C116:$C175,ETL_Rtn!G116:G175),"")</f>
        <v>0.27667856411338593</v>
      </c>
      <c r="N165" s="84">
        <f ca="1">IF(ISNUMBER(CORREL(ETL_Rtn!$C116:$C175,ETL_Rtn!H116:H175)),CORREL(ETL_Rtn!$C116:$C175,ETL_Rtn!H116:H175),"")</f>
        <v>0.29200791869501541</v>
      </c>
      <c r="O165" s="84">
        <f ca="1">IF(ISNUMBER(CORREL(ETL_Rtn!$C116:$C175,ETL_Rtn!I116:I175)),CORREL(ETL_Rtn!$C116:$C175,ETL_Rtn!I116:I175),"")</f>
        <v>0.5932977524632459</v>
      </c>
      <c r="P165" s="84">
        <f ca="1">IF(ISNUMBER(CORREL(ETL_Rtn!$C116:$C175,ETL_Rtn!J116:J175)),CORREL(ETL_Rtn!$C116:$C175,ETL_Rtn!J116:J175),"")</f>
        <v>0.22728433072608056</v>
      </c>
      <c r="Q165" s="84">
        <f ca="1">IF(ISNUMBER(CORREL(ETL_Rtn!$C116:$C175,ETL_Rtn!K116:K175)),CORREL(ETL_Rtn!$C116:$C175,ETL_Rtn!K116:K175),"")</f>
        <v>0.57591453646440782</v>
      </c>
      <c r="R165" s="84">
        <f ca="1">IF(ISNUMBER(CORREL(ETL_Rtn!$C116:$C175,ETL_Rtn!L116:L175)),CORREL(ETL_Rtn!$C116:$C175,ETL_Rtn!L116:L175),"")</f>
        <v>0.30985266806948786</v>
      </c>
      <c r="S165" s="84">
        <f ca="1">IF(ISNUMBER(CORREL(ETL_Rtn!$C116:$C175,ETL_Rtn!M116:M175)),CORREL(ETL_Rtn!$C116:$C175,ETL_Rtn!M116:M175),"")</f>
        <v>0.48178207589728383</v>
      </c>
      <c r="T165" s="84">
        <f ca="1">IF(ISNUMBER(CORREL(ETL_Rtn!$C116:$C175,ETL_Rtn!N116:N175)),CORREL(ETL_Rtn!$C116:$C175,ETL_Rtn!N116:N175),"")</f>
        <v>0.24317694758259484</v>
      </c>
      <c r="U165" s="84">
        <f ca="1">IF(ISNUMBER(CORREL(ETL_Rtn!$C116:$C175,ETL_Rtn!O116:O175)),CORREL(ETL_Rtn!$C116:$C175,ETL_Rtn!O116:O175),"")</f>
        <v>0.58346991543366078</v>
      </c>
      <c r="V165" s="84">
        <f ca="1">IF(ISNUMBER(CORREL(ETL_Rtn!$C116:$C175,ETL_Rtn!P116:P175)),CORREL(ETL_Rtn!$C116:$C175,ETL_Rtn!P116:P175),"")</f>
        <v>0.1053045609164633</v>
      </c>
      <c r="W165" s="84">
        <f ca="1">IF(ISNUMBER(CORREL(ETL_Rtn!$C116:$C175,ETL_Rtn!Q116:Q175)),CORREL(ETL_Rtn!$C116:$C175,ETL_Rtn!Q116:Q175),"")</f>
        <v>0.9268247479501478</v>
      </c>
      <c r="X165" s="84">
        <f ca="1">IF(ISNUMBER(CORREL(ETL_Rtn!$C116:$C175,ETL_Rtn!R116:R175)),CORREL(ETL_Rtn!$C116:$C175,ETL_Rtn!R116:R175),"")</f>
        <v>0.92161277448798751</v>
      </c>
      <c r="Y165" s="84">
        <f ca="1">IF(ISNUMBER(CORREL(ETL_Rtn!$C116:$C175,ETL_Rtn!S116:S175)),CORREL(ETL_Rtn!$C116:$C175,ETL_Rtn!S116:S175),"")</f>
        <v>0.93242508837051929</v>
      </c>
      <c r="Z165" s="84">
        <f ca="1">IF(ISNUMBER(CORREL(ETL_Rtn!$C116:$C175,ETL_Rtn!T116:T175)),CORREL(ETL_Rtn!$C116:$C175,ETL_Rtn!T116:T175),"")</f>
        <v>0.50699433681935135</v>
      </c>
      <c r="AA165" s="84">
        <f ca="1">IF(ISNUMBER(CORREL(ETL_Rtn!$C116:$C175,ETL_Rtn!U116:U175)),CORREL(ETL_Rtn!$C116:$C175,ETL_Rtn!U116:U175),"")</f>
        <v>-1.8701150737672378E-2</v>
      </c>
      <c r="AB165" s="84">
        <f ca="1">IF(ISNUMBER(CORREL(ETL_Rtn!$C116:$C175,ETL_Rtn!V116:V175)),CORREL(ETL_Rtn!$C116:$C175,ETL_Rtn!V116:V175),"")</f>
        <v>-0.11410628356749926</v>
      </c>
      <c r="AC165" s="84">
        <f ca="1">IF(ISNUMBER(CORREL(ETL_Rtn!$C116:$C175,ETL_Rtn!W116:W175)),CORREL(ETL_Rtn!$C116:$C175,ETL_Rtn!W116:W175),"")</f>
        <v>4.0624080180554564E-2</v>
      </c>
      <c r="AD165" s="84">
        <f ca="1">IF(ISNUMBER(CORREL(ETL_Rtn!$C116:$C175,ETL_Rtn!X116:X175)),CORREL(ETL_Rtn!$C116:$C175,ETL_Rtn!X116:X175),"")</f>
        <v>4.1700064537428513E-2</v>
      </c>
      <c r="AE165" s="84">
        <f ca="1">IF(ISNUMBER(CORREL(ETL_Rtn!$C116:$C175,ETL_Rtn!Y116:Y175)),CORREL(ETL_Rtn!$C116:$C175,ETL_Rtn!Y116:Y175),"")</f>
        <v>0.10217407759902271</v>
      </c>
      <c r="AF165" s="84">
        <f ca="1">IF(ISNUMBER(CORREL(ETL_Rtn!$C116:$C175,ETL_Rtn!Z116:Z175)),CORREL(ETL_Rtn!$C116:$C175,ETL_Rtn!Z116:Z175),"")</f>
        <v>-1.4456456319834382E-2</v>
      </c>
      <c r="AG165" s="84">
        <f ca="1">IF(ISNUMBER(CORREL(ETL_Rtn!$C116:$C175,ETL_Rtn!AA116:AA175)),CORREL(ETL_Rtn!$C116:$C175,ETL_Rtn!AA116:AA175),"")</f>
        <v>0.3518041629621958</v>
      </c>
      <c r="AH165" s="84">
        <f ca="1">IF(ISNUMBER(CORREL(ETL_Rtn!$C116:$C175,ETL_Rtn!AB116:AB175)),CORREL(ETL_Rtn!$C116:$C175,ETL_Rtn!AB116:AB175),"")</f>
        <v>-1.9079622755257038E-2</v>
      </c>
      <c r="AI165" s="84">
        <f ca="1">IF(ISNUMBER(CORREL(ETL_Rtn!$C116:$C175,ETL_Rtn!AC116:AC175)),CORREL(ETL_Rtn!$C116:$C175,ETL_Rtn!AC116:AC175),"")</f>
        <v>-5.7084543790254603E-3</v>
      </c>
      <c r="AJ165" s="84">
        <f ca="1">IF(ISNUMBER(CORREL(ETL_Rtn!$C116:$C175,ETL_Rtn!AD116:AD175)),CORREL(ETL_Rtn!$C116:$C175,ETL_Rtn!AD116:AD175),"")</f>
        <v>-0.34722508290454795</v>
      </c>
      <c r="AK165" s="84">
        <f ca="1">IF(ISNUMBER(CORREL(ETL_Rtn!$C116:$C175,ETL_Rtn!AE116:AE175)),CORREL(ETL_Rtn!$C116:$C175,ETL_Rtn!AE116:AE175),"")</f>
        <v>-0.40861983783613876</v>
      </c>
      <c r="AL165" s="84">
        <f ca="1">IF(ISNUMBER(CORREL(ETL_Rtn!$C116:$C175,ETL_Rtn!AF116:AF175)),CORREL(ETL_Rtn!$C116:$C175,ETL_Rtn!AF116:AF175),"")</f>
        <v>0.27629283871781746</v>
      </c>
      <c r="AM165" s="84">
        <f ca="1">IF(ISNUMBER(CORREL(ETL_Rtn!$C116:$C175,ETL_Rtn!AG116:AG175)),CORREL(ETL_Rtn!$C116:$C175,ETL_Rtn!AG116:AG175),"")</f>
        <v>0.3643328983117865</v>
      </c>
      <c r="AN165" s="84">
        <f ca="1">IF(ISNUMBER(CORREL(ETL_Rtn!$C116:$C175,ETL_Rtn!AH116:AH175)),CORREL(ETL_Rtn!$C116:$C175,ETL_Rtn!AH116:AH175),"")</f>
        <v>0.16861905437073985</v>
      </c>
      <c r="AO165" s="84">
        <f ca="1">IF(ISNUMBER(CORREL(ETL_Rtn!$C116:$C175,ETL_Rtn!AI116:AI175)),CORREL(ETL_Rtn!$C116:$C175,ETL_Rtn!AI116:AI175),"")</f>
        <v>2.5495129018991758E-2</v>
      </c>
      <c r="AP165" s="84">
        <f ca="1">IF(ISNUMBER(CORREL(ETL_Rtn!$C116:$C175,ETL_Rtn!AJ116:AJ175)),CORREL(ETL_Rtn!$C116:$C175,ETL_Rtn!AJ116:AJ175),"")</f>
        <v>0.30809681597888267</v>
      </c>
      <c r="AQ165" s="84">
        <f ca="1">IF(ISNUMBER(CORREL(ETL_Rtn!$C116:$C175,ETL_Rtn!AK116:AK175)),CORREL(ETL_Rtn!$C116:$C175,ETL_Rtn!AK116:AK175),"")</f>
        <v>0.1907381895292552</v>
      </c>
      <c r="AR165" s="84">
        <f ca="1">IF(ISNUMBER(CORREL(ETL_Rtn!$C116:$C175,ETL_Rtn!AL116:AL175)),CORREL(ETL_Rtn!$C116:$C175,ETL_Rtn!AL116:AL175),"")</f>
        <v>-0.35240635392527192</v>
      </c>
      <c r="AS165" s="84">
        <f ca="1">IF(ISNUMBER(CORREL(ETL_Rtn!$C116:$C175,ETL_Rtn!AM116:AM175)),CORREL(ETL_Rtn!$C116:$C175,ETL_Rtn!AM116:AM175),"")</f>
        <v>0.38864898276763887</v>
      </c>
      <c r="AU165" s="84">
        <f ca="1">VLOOKUP($E165,ETL_Price!$B$5:$BA$187,Main!AU$51,0)</f>
        <v>93.91</v>
      </c>
      <c r="AV165" s="84">
        <f ca="1">VLOOKUP($E165,ETL_Price!$B$5:$BA$187,Main!AV$51,0)</f>
        <v>237.33369999999999</v>
      </c>
      <c r="AW165" s="84">
        <f ca="1">VLOOKUP($E165,ETL_Price!$B$5:$BA$187,Main!AW$51,0)</f>
        <v>229.32849999999999</v>
      </c>
      <c r="AX165" s="84">
        <f ca="1">VLOOKUP($E165,ETL_Price!$B$5:$BA$187,Main!AX$51,0)</f>
        <v>209.36770000000001</v>
      </c>
      <c r="AY165" s="84">
        <f ca="1">VLOOKUP($E165,ETL_Price!$B$5:$BA$187,Main!AY$51,0)</f>
        <v>129.13489999999999</v>
      </c>
      <c r="AZ165" s="84">
        <f ca="1">VLOOKUP($E165,ETL_Price!$B$5:$BA$187,Main!AZ$51,0)</f>
        <v>226.33029999999999</v>
      </c>
      <c r="BA165" s="84">
        <f ca="1">VLOOKUP($E165,ETL_Price!$B$5:$BA$187,Main!BA$51,0)</f>
        <v>248.94</v>
      </c>
      <c r="BB165" s="84">
        <f ca="1">VLOOKUP($E165,ETL_Price!$B$5:$BA$187,Main!BB$51,0)</f>
        <v>199.5</v>
      </c>
      <c r="BC165" s="84">
        <f ca="1">VLOOKUP($E165,ETL_Price!$B$5:$BA$187,Main!BC$51,0)</f>
        <v>260.47000000000003</v>
      </c>
      <c r="BD165" s="84">
        <f ca="1">VLOOKUP($E165,ETL_Price!$B$5:$BA$187,Main!BD$51,0)</f>
        <v>68.45</v>
      </c>
      <c r="BE165" s="84">
        <f ca="1">VLOOKUP($E165,ETL_Price!$B$5:$BA$187,Main!BE$51,0)</f>
        <v>276.20999999999998</v>
      </c>
      <c r="BF165" s="84">
        <f ca="1">VLOOKUP($E165,ETL_Price!$B$5:$BA$187,Main!BF$51,0)</f>
        <v>120.09</v>
      </c>
      <c r="BG165" s="84">
        <f ca="1">VLOOKUP($E165,ETL_Price!$B$5:$BA$187,Main!BG$51,0)</f>
        <v>1383.11</v>
      </c>
      <c r="BH165" s="84">
        <f ca="1">VLOOKUP($E165,ETL_Price!$B$5:$BA$187,Main!BH$51,0)</f>
        <v>1696.69</v>
      </c>
      <c r="BI165" s="84">
        <f ca="1">VLOOKUP($E165,ETL_Price!$B$5:$BA$187,Main!BI$51,0)</f>
        <v>1700.59</v>
      </c>
      <c r="BJ165" s="84">
        <f ca="1">VLOOKUP($E165,ETL_Price!$B$5:$BA$187,Main!BJ$51,0)</f>
        <v>1035.52</v>
      </c>
      <c r="BK165" s="84">
        <f ca="1">VLOOKUP($E165,ETL_Price!$B$5:$BA$187,Main!BK$51,0)</f>
        <v>2433.1</v>
      </c>
      <c r="BL165" s="84">
        <f ca="1">VLOOKUP($E165,ETL_Price!$B$5:$BA$187,Main!BL$51,0)</f>
        <v>924.77</v>
      </c>
      <c r="BM165" s="84">
        <f ca="1">VLOOKUP($E165,ETL_Price!$B$5:$BA$187,Main!BM$51,0)</f>
        <v>727.56</v>
      </c>
      <c r="BN165" s="84">
        <f ca="1">VLOOKUP($E165,ETL_Price!$B$5:$BA$187,Main!BN$51,0)</f>
        <v>891.29</v>
      </c>
      <c r="BO165" s="84">
        <f ca="1">VLOOKUP($E165,ETL_Price!$B$5:$BA$187,Main!BO$51,0)</f>
        <v>956.87</v>
      </c>
      <c r="BP165" s="84">
        <f ca="1">VLOOKUP($E165,ETL_Price!$B$5:$BA$187,Main!BP$51,0)</f>
        <v>975.94</v>
      </c>
      <c r="BQ165" s="84">
        <f ca="1">VLOOKUP($E165,ETL_Price!$B$5:$BA$187,Main!BQ$51,0)</f>
        <v>1105.1400000000001</v>
      </c>
      <c r="BR165" s="84">
        <f ca="1">VLOOKUP($E165,ETL_Price!$B$5:$BA$187,Main!BR$51,0)</f>
        <v>1093.6300000000001</v>
      </c>
      <c r="BS165" s="84">
        <f ca="1">VLOOKUP($E165,ETL_Price!$B$5:$BA$187,Main!BS$51,0)</f>
        <v>934.11</v>
      </c>
      <c r="BT165" s="84">
        <f ca="1">VLOOKUP($E165,ETL_Price!$B$5:$BA$187,Main!BT$51,0)</f>
        <v>18.36</v>
      </c>
      <c r="BU165" s="84">
        <f ca="1">VLOOKUP($E165,ETL_Price!$B$5:$BA$187,Main!BU$51,0)</f>
        <v>23.68</v>
      </c>
      <c r="BV165" s="84">
        <f ca="1">VLOOKUP($E165,ETL_Price!$B$5:$BA$187,Main!BV$51,0)</f>
        <v>1335.2</v>
      </c>
      <c r="BW165" s="84">
        <f ca="1">VLOOKUP($E165,ETL_Price!$B$5:$BA$187,Main!BW$51,0)</f>
        <v>16.715</v>
      </c>
      <c r="BX165" s="84">
        <f ca="1">VLOOKUP($E165,ETL_Price!$B$5:$BA$187,Main!BX$51,0)</f>
        <v>62.6</v>
      </c>
      <c r="BY165" s="84">
        <f ca="1">VLOOKUP($E165,ETL_Price!$B$5:$BA$187,Main!BY$51,0)</f>
        <v>2.8862999999999999</v>
      </c>
      <c r="BZ165" s="84">
        <f ca="1">VLOOKUP($E165,ETL_Price!$B$5:$BA$187,Main!BZ$51,0)</f>
        <v>2.1276000000000002</v>
      </c>
      <c r="CA165" s="84">
        <f ca="1">VLOOKUP($E165,ETL_Price!$B$5:$BA$187,Main!CA$51,0)</f>
        <v>2.1284999999999998</v>
      </c>
      <c r="CB165" s="84">
        <f ca="1">VLOOKUP($E165,ETL_Price!$B$5:$BA$187,Main!CB$51,0)</f>
        <v>6.3105000000000002</v>
      </c>
      <c r="CC165" s="84">
        <f ca="1">VLOOKUP($E165,ETL_Price!$B$5:$BA$187,Main!CC$51,0)</f>
        <v>111.54</v>
      </c>
    </row>
    <row r="166" spans="3:81">
      <c r="C166" s="84">
        <f>MATCH(E166,Cayman!$B$5:$B$187,0)-1</f>
        <v>157</v>
      </c>
      <c r="E166" s="115">
        <f>IF(ISNUMBER(Equities!$C118),Equities!B118,"")</f>
        <v>43164</v>
      </c>
      <c r="F166" s="128">
        <f ca="1">IF(ISNUMBER(OFFSET(INDIRECT($F$50),Main!$C166,1)),OFFSET(INDIRECT($F$50),Main!$C166,1)/100,"")</f>
        <v>0.17486699999999999</v>
      </c>
      <c r="G166" s="128">
        <f ca="1">IF(ISNUMBER(VLOOKUP(E166,Cayman!$G$6:$H$136,2,0)),VLOOKUP(E166,Cayman!$G$6:$H$136,2,0)/100,"")</f>
        <v>0.1573</v>
      </c>
      <c r="H166" s="116" t="str">
        <f>IF(ISNUMBER(VLOOKUP($E166,ETL_Price!$B$5:$CU$187,H$50,0)),VLOOKUP($E166,ETL_Price!$B$5:$CU$187,H$50,0)/100,"")</f>
        <v/>
      </c>
      <c r="I166" s="116" t="str">
        <f>IF(ISNUMBER(VLOOKUP($E166,ETL_Price!$B$5:$CU$187,I$50,0)),VLOOKUP($E166,ETL_Price!$B$5:$CU$187,I$50,0)/100,"")</f>
        <v/>
      </c>
      <c r="K166" s="84">
        <f ca="1">IF(ISNUMBER(CORREL(ETL_Rtn!$C117:$C176,ETL_Rtn!E117:E176)),CORREL(ETL_Rtn!$C117:$C176,ETL_Rtn!E117:E176),"")</f>
        <v>0.94271200211832473</v>
      </c>
      <c r="L166" s="84">
        <f ca="1">IF(ISNUMBER(CORREL(ETL_Rtn!$C117:$C176,ETL_Rtn!F117:F176)),CORREL(ETL_Rtn!$C117:$C176,ETL_Rtn!F117:F176),"")</f>
        <v>0.4532128950240506</v>
      </c>
      <c r="M166" s="84">
        <f ca="1">IF(ISNUMBER(CORREL(ETL_Rtn!$C117:$C176,ETL_Rtn!G117:G176)),CORREL(ETL_Rtn!$C117:$C176,ETL_Rtn!G117:G176),"")</f>
        <v>0.30486158417157472</v>
      </c>
      <c r="N166" s="84">
        <f ca="1">IF(ISNUMBER(CORREL(ETL_Rtn!$C117:$C176,ETL_Rtn!H117:H176)),CORREL(ETL_Rtn!$C117:$C176,ETL_Rtn!H117:H176),"")</f>
        <v>0.27530140534829295</v>
      </c>
      <c r="O166" s="84">
        <f ca="1">IF(ISNUMBER(CORREL(ETL_Rtn!$C117:$C176,ETL_Rtn!I117:I176)),CORREL(ETL_Rtn!$C117:$C176,ETL_Rtn!I117:I176),"")</f>
        <v>0.57680164273075774</v>
      </c>
      <c r="P166" s="84">
        <f ca="1">IF(ISNUMBER(CORREL(ETL_Rtn!$C117:$C176,ETL_Rtn!J117:J176)),CORREL(ETL_Rtn!$C117:$C176,ETL_Rtn!J117:J176),"")</f>
        <v>0.21988184590488602</v>
      </c>
      <c r="Q166" s="84">
        <f ca="1">IF(ISNUMBER(CORREL(ETL_Rtn!$C117:$C176,ETL_Rtn!K117:K176)),CORREL(ETL_Rtn!$C117:$C176,ETL_Rtn!K117:K176),"")</f>
        <v>0.5482196594413995</v>
      </c>
      <c r="R166" s="84">
        <f ca="1">IF(ISNUMBER(CORREL(ETL_Rtn!$C117:$C176,ETL_Rtn!L117:L176)),CORREL(ETL_Rtn!$C117:$C176,ETL_Rtn!L117:L176),"")</f>
        <v>0.2890698345841462</v>
      </c>
      <c r="S166" s="84">
        <f ca="1">IF(ISNUMBER(CORREL(ETL_Rtn!$C117:$C176,ETL_Rtn!M117:M176)),CORREL(ETL_Rtn!$C117:$C176,ETL_Rtn!M117:M176),"")</f>
        <v>0.46222844184048933</v>
      </c>
      <c r="T166" s="84">
        <f ca="1">IF(ISNUMBER(CORREL(ETL_Rtn!$C117:$C176,ETL_Rtn!N117:N176)),CORREL(ETL_Rtn!$C117:$C176,ETL_Rtn!N117:N176),"")</f>
        <v>0.19609959470679006</v>
      </c>
      <c r="U166" s="84">
        <f ca="1">IF(ISNUMBER(CORREL(ETL_Rtn!$C117:$C176,ETL_Rtn!O117:O176)),CORREL(ETL_Rtn!$C117:$C176,ETL_Rtn!O117:O176),"")</f>
        <v>0.54668393273400573</v>
      </c>
      <c r="V166" s="84">
        <f ca="1">IF(ISNUMBER(CORREL(ETL_Rtn!$C117:$C176,ETL_Rtn!P117:P176)),CORREL(ETL_Rtn!$C117:$C176,ETL_Rtn!P117:P176),"")</f>
        <v>0.1479771844386534</v>
      </c>
      <c r="W166" s="84">
        <f ca="1">IF(ISNUMBER(CORREL(ETL_Rtn!$C117:$C176,ETL_Rtn!Q117:Q176)),CORREL(ETL_Rtn!$C117:$C176,ETL_Rtn!Q117:Q176),"")</f>
        <v>0.91964714054691465</v>
      </c>
      <c r="X166" s="84">
        <f ca="1">IF(ISNUMBER(CORREL(ETL_Rtn!$C117:$C176,ETL_Rtn!R117:R176)),CORREL(ETL_Rtn!$C117:$C176,ETL_Rtn!R117:R176),"")</f>
        <v>0.9347921349109779</v>
      </c>
      <c r="Y166" s="84">
        <f ca="1">IF(ISNUMBER(CORREL(ETL_Rtn!$C117:$C176,ETL_Rtn!S117:S176)),CORREL(ETL_Rtn!$C117:$C176,ETL_Rtn!S117:S176),"")</f>
        <v>0.9270630442980029</v>
      </c>
      <c r="Z166" s="84">
        <f ca="1">IF(ISNUMBER(CORREL(ETL_Rtn!$C117:$C176,ETL_Rtn!T117:T176)),CORREL(ETL_Rtn!$C117:$C176,ETL_Rtn!T117:T176),"")</f>
        <v>0.58703826023362482</v>
      </c>
      <c r="AA166" s="84">
        <f ca="1">IF(ISNUMBER(CORREL(ETL_Rtn!$C117:$C176,ETL_Rtn!U117:U176)),CORREL(ETL_Rtn!$C117:$C176,ETL_Rtn!U117:U176),"")</f>
        <v>-0.13472593589767928</v>
      </c>
      <c r="AB166" s="84">
        <f ca="1">IF(ISNUMBER(CORREL(ETL_Rtn!$C117:$C176,ETL_Rtn!V117:V176)),CORREL(ETL_Rtn!$C117:$C176,ETL_Rtn!V117:V176),"")</f>
        <v>-1.6871670657282355E-2</v>
      </c>
      <c r="AC166" s="84">
        <f ca="1">IF(ISNUMBER(CORREL(ETL_Rtn!$C117:$C176,ETL_Rtn!W117:W176)),CORREL(ETL_Rtn!$C117:$C176,ETL_Rtn!W117:W176),"")</f>
        <v>9.9774117635401977E-2</v>
      </c>
      <c r="AD166" s="84">
        <f ca="1">IF(ISNUMBER(CORREL(ETL_Rtn!$C117:$C176,ETL_Rtn!X117:X176)),CORREL(ETL_Rtn!$C117:$C176,ETL_Rtn!X117:X176),"")</f>
        <v>3.7383215057977218E-2</v>
      </c>
      <c r="AE166" s="84">
        <f ca="1">IF(ISNUMBER(CORREL(ETL_Rtn!$C117:$C176,ETL_Rtn!Y117:Y176)),CORREL(ETL_Rtn!$C117:$C176,ETL_Rtn!Y117:Y176),"")</f>
        <v>4.7116511227335248E-2</v>
      </c>
      <c r="AF166" s="84">
        <f ca="1">IF(ISNUMBER(CORREL(ETL_Rtn!$C117:$C176,ETL_Rtn!Z117:Z176)),CORREL(ETL_Rtn!$C117:$C176,ETL_Rtn!Z117:Z176),"")</f>
        <v>-2.4139305514806069E-2</v>
      </c>
      <c r="AG166" s="84">
        <f ca="1">IF(ISNUMBER(CORREL(ETL_Rtn!$C117:$C176,ETL_Rtn!AA117:AA176)),CORREL(ETL_Rtn!$C117:$C176,ETL_Rtn!AA117:AA176),"")</f>
        <v>0.33083995716109388</v>
      </c>
      <c r="AH166" s="84">
        <f ca="1">IF(ISNUMBER(CORREL(ETL_Rtn!$C117:$C176,ETL_Rtn!AB117:AB176)),CORREL(ETL_Rtn!$C117:$C176,ETL_Rtn!AB117:AB176),"")</f>
        <v>-2.8674539355848443E-2</v>
      </c>
      <c r="AI166" s="84">
        <f ca="1">IF(ISNUMBER(CORREL(ETL_Rtn!$C117:$C176,ETL_Rtn!AC117:AC176)),CORREL(ETL_Rtn!$C117:$C176,ETL_Rtn!AC117:AC176),"")</f>
        <v>-1.9022273674293426E-2</v>
      </c>
      <c r="AJ166" s="84">
        <f ca="1">IF(ISNUMBER(CORREL(ETL_Rtn!$C117:$C176,ETL_Rtn!AD117:AD176)),CORREL(ETL_Rtn!$C117:$C176,ETL_Rtn!AD117:AD176),"")</f>
        <v>-0.36616036624831139</v>
      </c>
      <c r="AK166" s="84">
        <f ca="1">IF(ISNUMBER(CORREL(ETL_Rtn!$C117:$C176,ETL_Rtn!AE117:AE176)),CORREL(ETL_Rtn!$C117:$C176,ETL_Rtn!AE117:AE176),"")</f>
        <v>-0.4199122835923616</v>
      </c>
      <c r="AL166" s="84">
        <f ca="1">IF(ISNUMBER(CORREL(ETL_Rtn!$C117:$C176,ETL_Rtn!AF117:AF176)),CORREL(ETL_Rtn!$C117:$C176,ETL_Rtn!AF117:AF176),"")</f>
        <v>0.2045617152215729</v>
      </c>
      <c r="AM166" s="84">
        <f ca="1">IF(ISNUMBER(CORREL(ETL_Rtn!$C117:$C176,ETL_Rtn!AG117:AG176)),CORREL(ETL_Rtn!$C117:$C176,ETL_Rtn!AG117:AG176),"")</f>
        <v>0.27133250001030895</v>
      </c>
      <c r="AN166" s="84">
        <f ca="1">IF(ISNUMBER(CORREL(ETL_Rtn!$C117:$C176,ETL_Rtn!AH117:AH176)),CORREL(ETL_Rtn!$C117:$C176,ETL_Rtn!AH117:AH176),"")</f>
        <v>0.19676802065176893</v>
      </c>
      <c r="AO166" s="84">
        <f ca="1">IF(ISNUMBER(CORREL(ETL_Rtn!$C117:$C176,ETL_Rtn!AI117:AI176)),CORREL(ETL_Rtn!$C117:$C176,ETL_Rtn!AI117:AI176),"")</f>
        <v>1.9973633065410678E-2</v>
      </c>
      <c r="AP166" s="84">
        <f ca="1">IF(ISNUMBER(CORREL(ETL_Rtn!$C117:$C176,ETL_Rtn!AJ117:AJ176)),CORREL(ETL_Rtn!$C117:$C176,ETL_Rtn!AJ117:AJ176),"")</f>
        <v>0.35317547694644569</v>
      </c>
      <c r="AQ166" s="84">
        <f ca="1">IF(ISNUMBER(CORREL(ETL_Rtn!$C117:$C176,ETL_Rtn!AK117:AK176)),CORREL(ETL_Rtn!$C117:$C176,ETL_Rtn!AK117:AK176),"")</f>
        <v>0.26720374311238831</v>
      </c>
      <c r="AR166" s="84">
        <f ca="1">IF(ISNUMBER(CORREL(ETL_Rtn!$C117:$C176,ETL_Rtn!AL117:AL176)),CORREL(ETL_Rtn!$C117:$C176,ETL_Rtn!AL117:AL176),"")</f>
        <v>-0.28356373719872752</v>
      </c>
      <c r="AS166" s="84">
        <f ca="1">IF(ISNUMBER(CORREL(ETL_Rtn!$C117:$C176,ETL_Rtn!AM117:AM176)),CORREL(ETL_Rtn!$C117:$C176,ETL_Rtn!AM117:AM176),"")</f>
        <v>0.32548317410648159</v>
      </c>
      <c r="AU166" s="84">
        <f ca="1">VLOOKUP($E166,ETL_Price!$B$5:$BA$187,Main!AU$51,0)</f>
        <v>91.69</v>
      </c>
      <c r="AV166" s="84">
        <f ca="1">VLOOKUP($E166,ETL_Price!$B$5:$BA$187,Main!AV$51,0)</f>
        <v>236.21690000000001</v>
      </c>
      <c r="AW166" s="84">
        <f ca="1">VLOOKUP($E166,ETL_Price!$B$5:$BA$187,Main!AW$51,0)</f>
        <v>229.31280000000001</v>
      </c>
      <c r="AX166" s="84">
        <f ca="1">VLOOKUP($E166,ETL_Price!$B$5:$BA$187,Main!AX$51,0)</f>
        <v>208.35210000000001</v>
      </c>
      <c r="AY166" s="84">
        <f ca="1">VLOOKUP($E166,ETL_Price!$B$5:$BA$187,Main!AY$51,0)</f>
        <v>128.2372</v>
      </c>
      <c r="AZ166" s="84">
        <f ca="1">VLOOKUP($E166,ETL_Price!$B$5:$BA$187,Main!AZ$51,0)</f>
        <v>225.77529999999999</v>
      </c>
      <c r="BA166" s="84">
        <f ca="1">VLOOKUP($E166,ETL_Price!$B$5:$BA$187,Main!BA$51,0)</f>
        <v>246.87</v>
      </c>
      <c r="BB166" s="84">
        <f ca="1">VLOOKUP($E166,ETL_Price!$B$5:$BA$187,Main!BB$51,0)</f>
        <v>198.68</v>
      </c>
      <c r="BC166" s="84">
        <f ca="1">VLOOKUP($E166,ETL_Price!$B$5:$BA$187,Main!BC$51,0)</f>
        <v>258.74</v>
      </c>
      <c r="BD166" s="84">
        <f ca="1">VLOOKUP($E166,ETL_Price!$B$5:$BA$187,Main!BD$51,0)</f>
        <v>67.930000000000007</v>
      </c>
      <c r="BE166" s="84">
        <f ca="1">VLOOKUP($E166,ETL_Price!$B$5:$BA$187,Main!BE$51,0)</f>
        <v>272.89</v>
      </c>
      <c r="BF166" s="84">
        <f ca="1">VLOOKUP($E166,ETL_Price!$B$5:$BA$187,Main!BF$51,0)</f>
        <v>120.47</v>
      </c>
      <c r="BG166" s="84">
        <f ca="1">VLOOKUP($E166,ETL_Price!$B$5:$BA$187,Main!BG$51,0)</f>
        <v>1356.93</v>
      </c>
      <c r="BH166" s="84">
        <f ca="1">VLOOKUP($E166,ETL_Price!$B$5:$BA$187,Main!BH$51,0)</f>
        <v>1678.55</v>
      </c>
      <c r="BI166" s="84">
        <f ca="1">VLOOKUP($E166,ETL_Price!$B$5:$BA$187,Main!BI$51,0)</f>
        <v>1657.34</v>
      </c>
      <c r="BJ166" s="84">
        <f ca="1">VLOOKUP($E166,ETL_Price!$B$5:$BA$187,Main!BJ$51,0)</f>
        <v>1035.9100000000001</v>
      </c>
      <c r="BK166" s="84">
        <f ca="1">VLOOKUP($E166,ETL_Price!$B$5:$BA$187,Main!BK$51,0)</f>
        <v>2429.61</v>
      </c>
      <c r="BL166" s="84">
        <f ca="1">VLOOKUP($E166,ETL_Price!$B$5:$BA$187,Main!BL$51,0)</f>
        <v>926.41</v>
      </c>
      <c r="BM166" s="84">
        <f ca="1">VLOOKUP($E166,ETL_Price!$B$5:$BA$187,Main!BM$51,0)</f>
        <v>728.39</v>
      </c>
      <c r="BN166" s="84">
        <f ca="1">VLOOKUP($E166,ETL_Price!$B$5:$BA$187,Main!BN$51,0)</f>
        <v>890.63</v>
      </c>
      <c r="BO166" s="84">
        <f ca="1">VLOOKUP($E166,ETL_Price!$B$5:$BA$187,Main!BO$51,0)</f>
        <v>956.01</v>
      </c>
      <c r="BP166" s="84">
        <f ca="1">VLOOKUP($E166,ETL_Price!$B$5:$BA$187,Main!BP$51,0)</f>
        <v>976.04</v>
      </c>
      <c r="BQ166" s="84">
        <f ca="1">VLOOKUP($E166,ETL_Price!$B$5:$BA$187,Main!BQ$51,0)</f>
        <v>1105.03</v>
      </c>
      <c r="BR166" s="84">
        <f ca="1">VLOOKUP($E166,ETL_Price!$B$5:$BA$187,Main!BR$51,0)</f>
        <v>1093.28</v>
      </c>
      <c r="BS166" s="84">
        <f ca="1">VLOOKUP($E166,ETL_Price!$B$5:$BA$187,Main!BS$51,0)</f>
        <v>934.1</v>
      </c>
      <c r="BT166" s="84">
        <f ca="1">VLOOKUP($E166,ETL_Price!$B$5:$BA$187,Main!BT$51,0)</f>
        <v>18.73</v>
      </c>
      <c r="BU166" s="84">
        <f ca="1">VLOOKUP($E166,ETL_Price!$B$5:$BA$187,Main!BU$51,0)</f>
        <v>24.24</v>
      </c>
      <c r="BV166" s="84">
        <f ca="1">VLOOKUP($E166,ETL_Price!$B$5:$BA$187,Main!BV$51,0)</f>
        <v>1319.9</v>
      </c>
      <c r="BW166" s="84">
        <f ca="1">VLOOKUP($E166,ETL_Price!$B$5:$BA$187,Main!BW$51,0)</f>
        <v>16.338000000000001</v>
      </c>
      <c r="BX166" s="84">
        <f ca="1">VLOOKUP($E166,ETL_Price!$B$5:$BA$187,Main!BX$51,0)</f>
        <v>62.57</v>
      </c>
      <c r="BY166" s="84">
        <f ca="1">VLOOKUP($E166,ETL_Price!$B$5:$BA$187,Main!BY$51,0)</f>
        <v>2.8807999999999998</v>
      </c>
      <c r="BZ166" s="84">
        <f ca="1">VLOOKUP($E166,ETL_Price!$B$5:$BA$187,Main!BZ$51,0)</f>
        <v>2.125</v>
      </c>
      <c r="CA166" s="84">
        <f ca="1">VLOOKUP($E166,ETL_Price!$B$5:$BA$187,Main!CA$51,0)</f>
        <v>2.1385000000000001</v>
      </c>
      <c r="CB166" s="84">
        <f ca="1">VLOOKUP($E166,ETL_Price!$B$5:$BA$187,Main!CB$51,0)</f>
        <v>6.3349000000000002</v>
      </c>
      <c r="CC166" s="84">
        <f ca="1">VLOOKUP($E166,ETL_Price!$B$5:$BA$187,Main!CC$51,0)</f>
        <v>111.18</v>
      </c>
    </row>
    <row r="167" spans="3:81">
      <c r="C167" s="84">
        <f>MATCH(E167,Cayman!$B$5:$B$187,0)-1</f>
        <v>160</v>
      </c>
      <c r="E167" s="115">
        <f>IF(ISNUMBER(Equities!$C119),Equities!B119,"")</f>
        <v>43161</v>
      </c>
      <c r="F167" s="128">
        <f ca="1">IF(ISNUMBER(OFFSET(INDIRECT($F$50),Main!$C167,1)),OFFSET(INDIRECT($F$50),Main!$C167,1)/100,"")</f>
        <v>0.17486699999999999</v>
      </c>
      <c r="G167" s="128">
        <f ca="1">IF(ISNUMBER(VLOOKUP(E167,Cayman!$G$6:$H$136,2,0)),VLOOKUP(E167,Cayman!$G$6:$H$136,2,0)/100,"")</f>
        <v>0.15659999999999999</v>
      </c>
      <c r="H167" s="116" t="str">
        <f>IF(ISNUMBER(VLOOKUP($E167,ETL_Price!$B$5:$CU$187,H$50,0)),VLOOKUP($E167,ETL_Price!$B$5:$CU$187,H$50,0)/100,"")</f>
        <v/>
      </c>
      <c r="I167" s="116" t="str">
        <f>IF(ISNUMBER(VLOOKUP($E167,ETL_Price!$B$5:$CU$187,I$50,0)),VLOOKUP($E167,ETL_Price!$B$5:$CU$187,I$50,0)/100,"")</f>
        <v/>
      </c>
      <c r="K167" s="84">
        <f ca="1">IF(ISNUMBER(CORREL(ETL_Rtn!$C118:$C177,ETL_Rtn!E118:E177)),CORREL(ETL_Rtn!$C118:$C177,ETL_Rtn!E118:E177),"")</f>
        <v>0.95058500938488266</v>
      </c>
      <c r="L167" s="84">
        <f ca="1">IF(ISNUMBER(CORREL(ETL_Rtn!$C118:$C177,ETL_Rtn!F118:F177)),CORREL(ETL_Rtn!$C118:$C177,ETL_Rtn!F118:F177),"")</f>
        <v>0.56494176465189549</v>
      </c>
      <c r="M167" s="84">
        <f ca="1">IF(ISNUMBER(CORREL(ETL_Rtn!$C118:$C177,ETL_Rtn!G118:G177)),CORREL(ETL_Rtn!$C118:$C177,ETL_Rtn!G118:G177),"")</f>
        <v>0.47436440671769892</v>
      </c>
      <c r="N167" s="84">
        <f ca="1">IF(ISNUMBER(CORREL(ETL_Rtn!$C118:$C177,ETL_Rtn!H118:H177)),CORREL(ETL_Rtn!$C118:$C177,ETL_Rtn!H118:H177),"")</f>
        <v>0.46471862576676293</v>
      </c>
      <c r="O167" s="84">
        <f ca="1">IF(ISNUMBER(CORREL(ETL_Rtn!$C118:$C177,ETL_Rtn!I118:I177)),CORREL(ETL_Rtn!$C118:$C177,ETL_Rtn!I118:I177),"")</f>
        <v>0.73054315902880063</v>
      </c>
      <c r="P167" s="84">
        <f ca="1">IF(ISNUMBER(CORREL(ETL_Rtn!$C118:$C177,ETL_Rtn!J118:J177)),CORREL(ETL_Rtn!$C118:$C177,ETL_Rtn!J118:J177),"")</f>
        <v>0.41644171063021862</v>
      </c>
      <c r="Q167" s="84">
        <f ca="1">IF(ISNUMBER(CORREL(ETL_Rtn!$C118:$C177,ETL_Rtn!K118:K177)),CORREL(ETL_Rtn!$C118:$C177,ETL_Rtn!K118:K177),"")</f>
        <v>0.70738471479808307</v>
      </c>
      <c r="R167" s="84">
        <f ca="1">IF(ISNUMBER(CORREL(ETL_Rtn!$C118:$C177,ETL_Rtn!L118:L177)),CORREL(ETL_Rtn!$C118:$C177,ETL_Rtn!L118:L177),"")</f>
        <v>0.39260033705672726</v>
      </c>
      <c r="S167" s="84">
        <f ca="1">IF(ISNUMBER(CORREL(ETL_Rtn!$C118:$C177,ETL_Rtn!M118:M177)),CORREL(ETL_Rtn!$C118:$C177,ETL_Rtn!M118:M177),"")</f>
        <v>0.61231015485459872</v>
      </c>
      <c r="T167" s="84">
        <f ca="1">IF(ISNUMBER(CORREL(ETL_Rtn!$C118:$C177,ETL_Rtn!N118:N177)),CORREL(ETL_Rtn!$C118:$C177,ETL_Rtn!N118:N177),"")</f>
        <v>0.38171083562912839</v>
      </c>
      <c r="U167" s="84">
        <f ca="1">IF(ISNUMBER(CORREL(ETL_Rtn!$C118:$C177,ETL_Rtn!O118:O177)),CORREL(ETL_Rtn!$C118:$C177,ETL_Rtn!O118:O177),"")</f>
        <v>0.72414503105472683</v>
      </c>
      <c r="V167" s="84">
        <f ca="1">IF(ISNUMBER(CORREL(ETL_Rtn!$C118:$C177,ETL_Rtn!P118:P177)),CORREL(ETL_Rtn!$C118:$C177,ETL_Rtn!P118:P177),"")</f>
        <v>0.3858689481092763</v>
      </c>
      <c r="W167" s="84">
        <f ca="1">IF(ISNUMBER(CORREL(ETL_Rtn!$C118:$C177,ETL_Rtn!Q118:Q177)),CORREL(ETL_Rtn!$C118:$C177,ETL_Rtn!Q118:Q177),"")</f>
        <v>0.90326148536941353</v>
      </c>
      <c r="X167" s="84">
        <f ca="1">IF(ISNUMBER(CORREL(ETL_Rtn!$C118:$C177,ETL_Rtn!R118:R177)),CORREL(ETL_Rtn!$C118:$C177,ETL_Rtn!R118:R177),"")</f>
        <v>0.91742295371015503</v>
      </c>
      <c r="Y167" s="84">
        <f ca="1">IF(ISNUMBER(CORREL(ETL_Rtn!$C118:$C177,ETL_Rtn!S118:S177)),CORREL(ETL_Rtn!$C118:$C177,ETL_Rtn!S118:S177),"")</f>
        <v>0.93810090591111939</v>
      </c>
      <c r="Z167" s="84">
        <f ca="1">IF(ISNUMBER(CORREL(ETL_Rtn!$C118:$C177,ETL_Rtn!T118:T177)),CORREL(ETL_Rtn!$C118:$C177,ETL_Rtn!T118:T177),"")</f>
        <v>0.47194061670660786</v>
      </c>
      <c r="AA167" s="84">
        <f ca="1">IF(ISNUMBER(CORREL(ETL_Rtn!$C118:$C177,ETL_Rtn!U118:U177)),CORREL(ETL_Rtn!$C118:$C177,ETL_Rtn!U118:U177),"")</f>
        <v>-0.22299165657952416</v>
      </c>
      <c r="AB167" s="84">
        <f ca="1">IF(ISNUMBER(CORREL(ETL_Rtn!$C118:$C177,ETL_Rtn!V118:V177)),CORREL(ETL_Rtn!$C118:$C177,ETL_Rtn!V118:V177),"")</f>
        <v>5.9294981830781655E-2</v>
      </c>
      <c r="AC167" s="84">
        <f ca="1">IF(ISNUMBER(CORREL(ETL_Rtn!$C118:$C177,ETL_Rtn!W118:W177)),CORREL(ETL_Rtn!$C118:$C177,ETL_Rtn!W118:W177),"")</f>
        <v>0.23534042419862181</v>
      </c>
      <c r="AD167" s="84">
        <f ca="1">IF(ISNUMBER(CORREL(ETL_Rtn!$C118:$C177,ETL_Rtn!X118:X177)),CORREL(ETL_Rtn!$C118:$C177,ETL_Rtn!X118:X177),"")</f>
        <v>0.22594877352857895</v>
      </c>
      <c r="AE167" s="84">
        <f ca="1">IF(ISNUMBER(CORREL(ETL_Rtn!$C118:$C177,ETL_Rtn!Y118:Y177)),CORREL(ETL_Rtn!$C118:$C177,ETL_Rtn!Y118:Y177),"")</f>
        <v>0.17406999076022506</v>
      </c>
      <c r="AF167" s="84">
        <f ca="1">IF(ISNUMBER(CORREL(ETL_Rtn!$C118:$C177,ETL_Rtn!Z118:Z177)),CORREL(ETL_Rtn!$C118:$C177,ETL_Rtn!Z118:Z177),"")</f>
        <v>-4.8498745281513551E-2</v>
      </c>
      <c r="AG167" s="84">
        <f ca="1">IF(ISNUMBER(CORREL(ETL_Rtn!$C118:$C177,ETL_Rtn!AA118:AA177)),CORREL(ETL_Rtn!$C118:$C177,ETL_Rtn!AA118:AA177),"")</f>
        <v>0.31565593648516099</v>
      </c>
      <c r="AH167" s="84">
        <f ca="1">IF(ISNUMBER(CORREL(ETL_Rtn!$C118:$C177,ETL_Rtn!AB118:AB177)),CORREL(ETL_Rtn!$C118:$C177,ETL_Rtn!AB118:AB177),"")</f>
        <v>0.15782573806265357</v>
      </c>
      <c r="AI167" s="84">
        <f ca="1">IF(ISNUMBER(CORREL(ETL_Rtn!$C118:$C177,ETL_Rtn!AC118:AC177)),CORREL(ETL_Rtn!$C118:$C177,ETL_Rtn!AC118:AC177),"")</f>
        <v>-2.2652226029270792E-2</v>
      </c>
      <c r="AJ167" s="84">
        <f ca="1">IF(ISNUMBER(CORREL(ETL_Rtn!$C118:$C177,ETL_Rtn!AD118:AD177)),CORREL(ETL_Rtn!$C118:$C177,ETL_Rtn!AD118:AD177),"")</f>
        <v>-0.44167933383044028</v>
      </c>
      <c r="AK167" s="84">
        <f ca="1">IF(ISNUMBER(CORREL(ETL_Rtn!$C118:$C177,ETL_Rtn!AE118:AE177)),CORREL(ETL_Rtn!$C118:$C177,ETL_Rtn!AE118:AE177),"")</f>
        <v>-0.49813161393409466</v>
      </c>
      <c r="AL167" s="84">
        <f ca="1">IF(ISNUMBER(CORREL(ETL_Rtn!$C118:$C177,ETL_Rtn!AF118:AF177)),CORREL(ETL_Rtn!$C118:$C177,ETL_Rtn!AF118:AF177),"")</f>
        <v>0.1850657359594402</v>
      </c>
      <c r="AM167" s="84">
        <f ca="1">IF(ISNUMBER(CORREL(ETL_Rtn!$C118:$C177,ETL_Rtn!AG118:AG177)),CORREL(ETL_Rtn!$C118:$C177,ETL_Rtn!AG118:AG177),"")</f>
        <v>0.25744633891977603</v>
      </c>
      <c r="AN167" s="84">
        <f ca="1">IF(ISNUMBER(CORREL(ETL_Rtn!$C118:$C177,ETL_Rtn!AH118:AH177)),CORREL(ETL_Rtn!$C118:$C177,ETL_Rtn!AH118:AH177),"")</f>
        <v>0.4534289208227068</v>
      </c>
      <c r="AO167" s="84">
        <f ca="1">IF(ISNUMBER(CORREL(ETL_Rtn!$C118:$C177,ETL_Rtn!AI118:AI177)),CORREL(ETL_Rtn!$C118:$C177,ETL_Rtn!AI118:AI177),"")</f>
        <v>7.2710702762859E-2</v>
      </c>
      <c r="AP167" s="84">
        <f ca="1">IF(ISNUMBER(CORREL(ETL_Rtn!$C118:$C177,ETL_Rtn!AJ118:AJ177)),CORREL(ETL_Rtn!$C118:$C177,ETL_Rtn!AJ118:AJ177),"")</f>
        <v>0.38511321790426267</v>
      </c>
      <c r="AQ167" s="84">
        <f ca="1">IF(ISNUMBER(CORREL(ETL_Rtn!$C118:$C177,ETL_Rtn!AK118:AK177)),CORREL(ETL_Rtn!$C118:$C177,ETL_Rtn!AK118:AK177),"")</f>
        <v>0.28906529363685207</v>
      </c>
      <c r="AR167" s="84">
        <f ca="1">IF(ISNUMBER(CORREL(ETL_Rtn!$C118:$C177,ETL_Rtn!AL118:AL177)),CORREL(ETL_Rtn!$C118:$C177,ETL_Rtn!AL118:AL177),"")</f>
        <v>-0.37210816499324129</v>
      </c>
      <c r="AS167" s="84">
        <f ca="1">IF(ISNUMBER(CORREL(ETL_Rtn!$C118:$C177,ETL_Rtn!AM118:AM177)),CORREL(ETL_Rtn!$C118:$C177,ETL_Rtn!AM118:AM177),"")</f>
        <v>0.45386073333178328</v>
      </c>
      <c r="AU167" s="84">
        <f ca="1">VLOOKUP($E167,ETL_Price!$B$5:$BA$187,Main!AU$51,0)</f>
        <v>92.95</v>
      </c>
      <c r="AV167" s="84">
        <f ca="1">VLOOKUP($E167,ETL_Price!$B$5:$BA$187,Main!AV$51,0)</f>
        <v>234.19329999999999</v>
      </c>
      <c r="AW167" s="84">
        <f ca="1">VLOOKUP($E167,ETL_Price!$B$5:$BA$187,Main!AW$51,0)</f>
        <v>227.0061</v>
      </c>
      <c r="AX167" s="84">
        <f ca="1">VLOOKUP($E167,ETL_Price!$B$5:$BA$187,Main!AX$51,0)</f>
        <v>206.12139999999999</v>
      </c>
      <c r="AY167" s="84">
        <f ca="1">VLOOKUP($E167,ETL_Price!$B$5:$BA$187,Main!AY$51,0)</f>
        <v>127.4983</v>
      </c>
      <c r="AZ167" s="84">
        <f ca="1">VLOOKUP($E167,ETL_Price!$B$5:$BA$187,Main!AZ$51,0)</f>
        <v>223.57820000000001</v>
      </c>
      <c r="BA167" s="84">
        <f ca="1">VLOOKUP($E167,ETL_Price!$B$5:$BA$187,Main!BA$51,0)</f>
        <v>245.39</v>
      </c>
      <c r="BB167" s="84">
        <f ca="1">VLOOKUP($E167,ETL_Price!$B$5:$BA$187,Main!BB$51,0)</f>
        <v>197.88</v>
      </c>
      <c r="BC167" s="84">
        <f ca="1">VLOOKUP($E167,ETL_Price!$B$5:$BA$187,Main!BC$51,0)</f>
        <v>257.02999999999997</v>
      </c>
      <c r="BD167" s="84">
        <f ca="1">VLOOKUP($E167,ETL_Price!$B$5:$BA$187,Main!BD$51,0)</f>
        <v>67.27</v>
      </c>
      <c r="BE167" s="84">
        <f ca="1">VLOOKUP($E167,ETL_Price!$B$5:$BA$187,Main!BE$51,0)</f>
        <v>270.73</v>
      </c>
      <c r="BF167" s="84">
        <f ca="1">VLOOKUP($E167,ETL_Price!$B$5:$BA$187,Main!BF$51,0)</f>
        <v>118.67</v>
      </c>
      <c r="BG167" s="84">
        <f ca="1">VLOOKUP($E167,ETL_Price!$B$5:$BA$187,Main!BG$51,0)</f>
        <v>1372.14</v>
      </c>
      <c r="BH167" s="84">
        <f ca="1">VLOOKUP($E167,ETL_Price!$B$5:$BA$187,Main!BH$51,0)</f>
        <v>1708.27</v>
      </c>
      <c r="BI167" s="84">
        <f ca="1">VLOOKUP($E167,ETL_Price!$B$5:$BA$187,Main!BI$51,0)</f>
        <v>1679.42</v>
      </c>
      <c r="BJ167" s="84">
        <f ca="1">VLOOKUP($E167,ETL_Price!$B$5:$BA$187,Main!BJ$51,0)</f>
        <v>1037.79</v>
      </c>
      <c r="BK167" s="84">
        <f ca="1">VLOOKUP($E167,ETL_Price!$B$5:$BA$187,Main!BK$51,0)</f>
        <v>2431.5100000000002</v>
      </c>
      <c r="BL167" s="84">
        <f ca="1">VLOOKUP($E167,ETL_Price!$B$5:$BA$187,Main!BL$51,0)</f>
        <v>926.04</v>
      </c>
      <c r="BM167" s="84">
        <f ca="1">VLOOKUP($E167,ETL_Price!$B$5:$BA$187,Main!BM$51,0)</f>
        <v>727.49</v>
      </c>
      <c r="BN167" s="84">
        <f ca="1">VLOOKUP($E167,ETL_Price!$B$5:$BA$187,Main!BN$51,0)</f>
        <v>888.49</v>
      </c>
      <c r="BO167" s="84">
        <f ca="1">VLOOKUP($E167,ETL_Price!$B$5:$BA$187,Main!BO$51,0)</f>
        <v>955.1</v>
      </c>
      <c r="BP167" s="84">
        <f ca="1">VLOOKUP($E167,ETL_Price!$B$5:$BA$187,Main!BP$51,0)</f>
        <v>976.39</v>
      </c>
      <c r="BQ167" s="84">
        <f ca="1">VLOOKUP($E167,ETL_Price!$B$5:$BA$187,Main!BQ$51,0)</f>
        <v>1105.82</v>
      </c>
      <c r="BR167" s="84">
        <f ca="1">VLOOKUP($E167,ETL_Price!$B$5:$BA$187,Main!BR$51,0)</f>
        <v>1091.72</v>
      </c>
      <c r="BS167" s="84">
        <f ca="1">VLOOKUP($E167,ETL_Price!$B$5:$BA$187,Main!BS$51,0)</f>
        <v>934.2</v>
      </c>
      <c r="BT167" s="84">
        <f ca="1">VLOOKUP($E167,ETL_Price!$B$5:$BA$187,Main!BT$51,0)</f>
        <v>19.59</v>
      </c>
      <c r="BU167" s="84">
        <f ca="1">VLOOKUP($E167,ETL_Price!$B$5:$BA$187,Main!BU$51,0)</f>
        <v>24.96</v>
      </c>
      <c r="BV167" s="84">
        <f ca="1">VLOOKUP($E167,ETL_Price!$B$5:$BA$187,Main!BV$51,0)</f>
        <v>1323.4</v>
      </c>
      <c r="BW167" s="84">
        <f ca="1">VLOOKUP($E167,ETL_Price!$B$5:$BA$187,Main!BW$51,0)</f>
        <v>16.391999999999999</v>
      </c>
      <c r="BX167" s="84">
        <f ca="1">VLOOKUP($E167,ETL_Price!$B$5:$BA$187,Main!BX$51,0)</f>
        <v>61.25</v>
      </c>
      <c r="BY167" s="84">
        <f ca="1">VLOOKUP($E167,ETL_Price!$B$5:$BA$187,Main!BY$51,0)</f>
        <v>2.8643000000000001</v>
      </c>
      <c r="BZ167" s="84">
        <f ca="1">VLOOKUP($E167,ETL_Price!$B$5:$BA$187,Main!BZ$51,0)</f>
        <v>2.1156000000000001</v>
      </c>
      <c r="CA167" s="84">
        <f ca="1">VLOOKUP($E167,ETL_Price!$B$5:$BA$187,Main!CA$51,0)</f>
        <v>2.1354000000000002</v>
      </c>
      <c r="CB167" s="84">
        <f ca="1">VLOOKUP($E167,ETL_Price!$B$5:$BA$187,Main!CB$51,0)</f>
        <v>6.3407</v>
      </c>
      <c r="CC167" s="84">
        <f ca="1">VLOOKUP($E167,ETL_Price!$B$5:$BA$187,Main!CC$51,0)</f>
        <v>111.02</v>
      </c>
    </row>
    <row r="168" spans="3:81">
      <c r="C168" s="84">
        <f>MATCH(E168,Cayman!$B$5:$B$187,0)-1</f>
        <v>161</v>
      </c>
      <c r="E168" s="115">
        <f>IF(ISNUMBER(Equities!$C120),Equities!B120,"")</f>
        <v>43160</v>
      </c>
      <c r="F168" s="128">
        <f ca="1">IF(ISNUMBER(OFFSET(INDIRECT($F$50),Main!$C168,1)),OFFSET(INDIRECT($F$50),Main!$C168,1)/100,"")</f>
        <v>0.17249099999999998</v>
      </c>
      <c r="G168" s="128">
        <f ca="1">IF(ISNUMBER(VLOOKUP(E168,Cayman!$G$6:$H$136,2,0)),VLOOKUP(E168,Cayman!$G$6:$H$136,2,0)/100,"")</f>
        <v>0.15570000000000001</v>
      </c>
      <c r="H168" s="116" t="str">
        <f>IF(ISNUMBER(VLOOKUP($E168,ETL_Price!$B$5:$CU$187,H$50,0)),VLOOKUP($E168,ETL_Price!$B$5:$CU$187,H$50,0)/100,"")</f>
        <v/>
      </c>
      <c r="I168" s="116" t="str">
        <f>IF(ISNUMBER(VLOOKUP($E168,ETL_Price!$B$5:$CU$187,I$50,0)),VLOOKUP($E168,ETL_Price!$B$5:$CU$187,I$50,0)/100,"")</f>
        <v/>
      </c>
      <c r="K168" s="84">
        <f ca="1">IF(ISNUMBER(CORREL(ETL_Rtn!$C119:$C178,ETL_Rtn!E119:E178)),CORREL(ETL_Rtn!$C119:$C178,ETL_Rtn!E119:E178),"")</f>
        <v>0.94422650637513672</v>
      </c>
      <c r="L168" s="84">
        <f ca="1">IF(ISNUMBER(CORREL(ETL_Rtn!$C119:$C178,ETL_Rtn!F119:F178)),CORREL(ETL_Rtn!$C119:$C178,ETL_Rtn!F119:F178),"")</f>
        <v>0.66911968763339513</v>
      </c>
      <c r="M168" s="84">
        <f ca="1">IF(ISNUMBER(CORREL(ETL_Rtn!$C119:$C178,ETL_Rtn!G119:G178)),CORREL(ETL_Rtn!$C119:$C178,ETL_Rtn!G119:G178),"")</f>
        <v>0.58483427177879199</v>
      </c>
      <c r="N168" s="84">
        <f ca="1">IF(ISNUMBER(CORREL(ETL_Rtn!$C119:$C178,ETL_Rtn!H119:H178)),CORREL(ETL_Rtn!$C119:$C178,ETL_Rtn!H119:H178),"")</f>
        <v>0.4858472834091298</v>
      </c>
      <c r="O168" s="84">
        <f ca="1">IF(ISNUMBER(CORREL(ETL_Rtn!$C119:$C178,ETL_Rtn!I119:I178)),CORREL(ETL_Rtn!$C119:$C178,ETL_Rtn!I119:I178),"")</f>
        <v>0.74191029729859082</v>
      </c>
      <c r="P168" s="84">
        <f ca="1">IF(ISNUMBER(CORREL(ETL_Rtn!$C119:$C178,ETL_Rtn!J119:J178)),CORREL(ETL_Rtn!$C119:$C178,ETL_Rtn!J119:J178),"")</f>
        <v>0.51097100113280614</v>
      </c>
      <c r="Q168" s="84">
        <f ca="1">IF(ISNUMBER(CORREL(ETL_Rtn!$C119:$C178,ETL_Rtn!K119:K178)),CORREL(ETL_Rtn!$C119:$C178,ETL_Rtn!K119:K178),"")</f>
        <v>0.73810127377647139</v>
      </c>
      <c r="R168" s="84">
        <f ca="1">IF(ISNUMBER(CORREL(ETL_Rtn!$C119:$C178,ETL_Rtn!L119:L178)),CORREL(ETL_Rtn!$C119:$C178,ETL_Rtn!L119:L178),"")</f>
        <v>0.38832109361140849</v>
      </c>
      <c r="S168" s="84">
        <f ca="1">IF(ISNUMBER(CORREL(ETL_Rtn!$C119:$C178,ETL_Rtn!M119:M178)),CORREL(ETL_Rtn!$C119:$C178,ETL_Rtn!M119:M178),"")</f>
        <v>0.60025388322998097</v>
      </c>
      <c r="T168" s="84">
        <f ca="1">IF(ISNUMBER(CORREL(ETL_Rtn!$C119:$C178,ETL_Rtn!N119:N178)),CORREL(ETL_Rtn!$C119:$C178,ETL_Rtn!N119:N178),"")</f>
        <v>0.42144942010928854</v>
      </c>
      <c r="U168" s="84">
        <f ca="1">IF(ISNUMBER(CORREL(ETL_Rtn!$C119:$C178,ETL_Rtn!O119:O178)),CORREL(ETL_Rtn!$C119:$C178,ETL_Rtn!O119:O178),"")</f>
        <v>0.70594019496519311</v>
      </c>
      <c r="V168" s="84">
        <f ca="1">IF(ISNUMBER(CORREL(ETL_Rtn!$C119:$C178,ETL_Rtn!P119:P178)),CORREL(ETL_Rtn!$C119:$C178,ETL_Rtn!P119:P178),"")</f>
        <v>0.36041840004743969</v>
      </c>
      <c r="W168" s="84">
        <f ca="1">IF(ISNUMBER(CORREL(ETL_Rtn!$C119:$C178,ETL_Rtn!Q119:Q178)),CORREL(ETL_Rtn!$C119:$C178,ETL_Rtn!Q119:Q178),"")</f>
        <v>0.89455955776007279</v>
      </c>
      <c r="X168" s="84">
        <f ca="1">IF(ISNUMBER(CORREL(ETL_Rtn!$C119:$C178,ETL_Rtn!R119:R178)),CORREL(ETL_Rtn!$C119:$C178,ETL_Rtn!R119:R178),"")</f>
        <v>0.92880482407585874</v>
      </c>
      <c r="Y168" s="84">
        <f ca="1">IF(ISNUMBER(CORREL(ETL_Rtn!$C119:$C178,ETL_Rtn!S119:S178)),CORREL(ETL_Rtn!$C119:$C178,ETL_Rtn!S119:S178),"")</f>
        <v>0.92855734388057909</v>
      </c>
      <c r="Z168" s="84">
        <f ca="1">IF(ISNUMBER(CORREL(ETL_Rtn!$C119:$C178,ETL_Rtn!T119:T178)),CORREL(ETL_Rtn!$C119:$C178,ETL_Rtn!T119:T178),"")</f>
        <v>0.42217829233710757</v>
      </c>
      <c r="AA168" s="84">
        <f ca="1">IF(ISNUMBER(CORREL(ETL_Rtn!$C119:$C178,ETL_Rtn!U119:U178)),CORREL(ETL_Rtn!$C119:$C178,ETL_Rtn!U119:U178),"")</f>
        <v>-0.29166684005704741</v>
      </c>
      <c r="AB168" s="84">
        <f ca="1">IF(ISNUMBER(CORREL(ETL_Rtn!$C119:$C178,ETL_Rtn!V119:V178)),CORREL(ETL_Rtn!$C119:$C178,ETL_Rtn!V119:V178),"")</f>
        <v>3.6702331736150194E-2</v>
      </c>
      <c r="AC168" s="84">
        <f ca="1">IF(ISNUMBER(CORREL(ETL_Rtn!$C119:$C178,ETL_Rtn!W119:W178)),CORREL(ETL_Rtn!$C119:$C178,ETL_Rtn!W119:W178),"")</f>
        <v>1.1479534016718649E-2</v>
      </c>
      <c r="AD168" s="84">
        <f ca="1">IF(ISNUMBER(CORREL(ETL_Rtn!$C119:$C178,ETL_Rtn!X119:X178)),CORREL(ETL_Rtn!$C119:$C178,ETL_Rtn!X119:X178),"")</f>
        <v>0.43910973784664403</v>
      </c>
      <c r="AE168" s="84">
        <f ca="1">IF(ISNUMBER(CORREL(ETL_Rtn!$C119:$C178,ETL_Rtn!Y119:Y178)),CORREL(ETL_Rtn!$C119:$C178,ETL_Rtn!Y119:Y178),"")</f>
        <v>9.1756867607117792E-2</v>
      </c>
      <c r="AF168" s="84">
        <f ca="1">IF(ISNUMBER(CORREL(ETL_Rtn!$C119:$C178,ETL_Rtn!Z119:Z178)),CORREL(ETL_Rtn!$C119:$C178,ETL_Rtn!Z119:Z178),"")</f>
        <v>-4.2105952949558018E-2</v>
      </c>
      <c r="AG168" s="84">
        <f ca="1">IF(ISNUMBER(CORREL(ETL_Rtn!$C119:$C178,ETL_Rtn!AA119:AA178)),CORREL(ETL_Rtn!$C119:$C178,ETL_Rtn!AA119:AA178),"")</f>
        <v>0.10107454274869786</v>
      </c>
      <c r="AH168" s="84">
        <f ca="1">IF(ISNUMBER(CORREL(ETL_Rtn!$C119:$C178,ETL_Rtn!AB119:AB178)),CORREL(ETL_Rtn!$C119:$C178,ETL_Rtn!AB119:AB178),"")</f>
        <v>0.38681936821770846</v>
      </c>
      <c r="AI168" s="84">
        <f ca="1">IF(ISNUMBER(CORREL(ETL_Rtn!$C119:$C178,ETL_Rtn!AC119:AC178)),CORREL(ETL_Rtn!$C119:$C178,ETL_Rtn!AC119:AC178),"")</f>
        <v>0.10103006312445562</v>
      </c>
      <c r="AJ168" s="84">
        <f ca="1">IF(ISNUMBER(CORREL(ETL_Rtn!$C119:$C178,ETL_Rtn!AD119:AD178)),CORREL(ETL_Rtn!$C119:$C178,ETL_Rtn!AD119:AD178),"")</f>
        <v>-0.64608547581366227</v>
      </c>
      <c r="AK168" s="84">
        <f ca="1">IF(ISNUMBER(CORREL(ETL_Rtn!$C119:$C178,ETL_Rtn!AE119:AE178)),CORREL(ETL_Rtn!$C119:$C178,ETL_Rtn!AE119:AE178),"")</f>
        <v>-0.6195654949255619</v>
      </c>
      <c r="AL168" s="84">
        <f ca="1">IF(ISNUMBER(CORREL(ETL_Rtn!$C119:$C178,ETL_Rtn!AF119:AF178)),CORREL(ETL_Rtn!$C119:$C178,ETL_Rtn!AF119:AF178),"")</f>
        <v>0.42546910541199329</v>
      </c>
      <c r="AM168" s="84">
        <f ca="1">IF(ISNUMBER(CORREL(ETL_Rtn!$C119:$C178,ETL_Rtn!AG119:AG178)),CORREL(ETL_Rtn!$C119:$C178,ETL_Rtn!AG119:AG178),"")</f>
        <v>0.41360986888372508</v>
      </c>
      <c r="AN168" s="84">
        <f ca="1">IF(ISNUMBER(CORREL(ETL_Rtn!$C119:$C178,ETL_Rtn!AH119:AH178)),CORREL(ETL_Rtn!$C119:$C178,ETL_Rtn!AH119:AH178),"")</f>
        <v>0.52187133879630299</v>
      </c>
      <c r="AO168" s="84">
        <f ca="1">IF(ISNUMBER(CORREL(ETL_Rtn!$C119:$C178,ETL_Rtn!AI119:AI178)),CORREL(ETL_Rtn!$C119:$C178,ETL_Rtn!AI119:AI178),"")</f>
        <v>0.28141175514809202</v>
      </c>
      <c r="AP168" s="84">
        <f ca="1">IF(ISNUMBER(CORREL(ETL_Rtn!$C119:$C178,ETL_Rtn!AJ119:AJ178)),CORREL(ETL_Rtn!$C119:$C178,ETL_Rtn!AJ119:AJ178),"")</f>
        <v>0.55184946061240669</v>
      </c>
      <c r="AQ168" s="84">
        <f ca="1">IF(ISNUMBER(CORREL(ETL_Rtn!$C119:$C178,ETL_Rtn!AK119:AK178)),CORREL(ETL_Rtn!$C119:$C178,ETL_Rtn!AK119:AK178),"")</f>
        <v>0.51133038210595849</v>
      </c>
      <c r="AR168" s="84">
        <f ca="1">IF(ISNUMBER(CORREL(ETL_Rtn!$C119:$C178,ETL_Rtn!AL119:AL178)),CORREL(ETL_Rtn!$C119:$C178,ETL_Rtn!AL119:AL178),"")</f>
        <v>-0.47101029093773211</v>
      </c>
      <c r="AS168" s="84">
        <f ca="1">IF(ISNUMBER(CORREL(ETL_Rtn!$C119:$C178,ETL_Rtn!AM119:AM178)),CORREL(ETL_Rtn!$C119:$C178,ETL_Rtn!AM119:AM178),"")</f>
        <v>0.56437921862379903</v>
      </c>
      <c r="AU168" s="84">
        <f ca="1">VLOOKUP($E168,ETL_Price!$B$5:$BA$187,Main!AU$51,0)</f>
        <v>94.38</v>
      </c>
      <c r="AV168" s="84">
        <f ca="1">VLOOKUP($E168,ETL_Price!$B$5:$BA$187,Main!AV$51,0)</f>
        <v>232.3578</v>
      </c>
      <c r="AW168" s="84">
        <f ca="1">VLOOKUP($E168,ETL_Price!$B$5:$BA$187,Main!AW$51,0)</f>
        <v>225.7627</v>
      </c>
      <c r="AX168" s="84">
        <f ca="1">VLOOKUP($E168,ETL_Price!$B$5:$BA$187,Main!AX$51,0)</f>
        <v>206.54079999999999</v>
      </c>
      <c r="AY168" s="84">
        <f ca="1">VLOOKUP($E168,ETL_Price!$B$5:$BA$187,Main!AY$51,0)</f>
        <v>127.9782</v>
      </c>
      <c r="AZ168" s="84">
        <f ca="1">VLOOKUP($E168,ETL_Price!$B$5:$BA$187,Main!AZ$51,0)</f>
        <v>222.91829999999999</v>
      </c>
      <c r="BA168" s="84">
        <f ca="1">VLOOKUP($E168,ETL_Price!$B$5:$BA$187,Main!BA$51,0)</f>
        <v>245.9</v>
      </c>
      <c r="BB168" s="84">
        <f ca="1">VLOOKUP($E168,ETL_Price!$B$5:$BA$187,Main!BB$51,0)</f>
        <v>198.39</v>
      </c>
      <c r="BC168" s="84">
        <f ca="1">VLOOKUP($E168,ETL_Price!$B$5:$BA$187,Main!BC$51,0)</f>
        <v>258.49</v>
      </c>
      <c r="BD168" s="84">
        <f ca="1">VLOOKUP($E168,ETL_Price!$B$5:$BA$187,Main!BD$51,0)</f>
        <v>67.25</v>
      </c>
      <c r="BE168" s="84">
        <f ca="1">VLOOKUP($E168,ETL_Price!$B$5:$BA$187,Main!BE$51,0)</f>
        <v>273.13</v>
      </c>
      <c r="BF168" s="84">
        <f ca="1">VLOOKUP($E168,ETL_Price!$B$5:$BA$187,Main!BF$51,0)</f>
        <v>119.22</v>
      </c>
      <c r="BG168" s="84">
        <f ca="1">VLOOKUP($E168,ETL_Price!$B$5:$BA$187,Main!BG$51,0)</f>
        <v>1380.21</v>
      </c>
      <c r="BH168" s="84">
        <f ca="1">VLOOKUP($E168,ETL_Price!$B$5:$BA$187,Main!BH$51,0)</f>
        <v>1715.05</v>
      </c>
      <c r="BI168" s="84">
        <f ca="1">VLOOKUP($E168,ETL_Price!$B$5:$BA$187,Main!BI$51,0)</f>
        <v>1708.1</v>
      </c>
      <c r="BJ168" s="84">
        <f ca="1">VLOOKUP($E168,ETL_Price!$B$5:$BA$187,Main!BJ$51,0)</f>
        <v>1038.24</v>
      </c>
      <c r="BK168" s="84">
        <f ca="1">VLOOKUP($E168,ETL_Price!$B$5:$BA$187,Main!BK$51,0)</f>
        <v>2432.88</v>
      </c>
      <c r="BL168" s="84">
        <f ca="1">VLOOKUP($E168,ETL_Price!$B$5:$BA$187,Main!BL$51,0)</f>
        <v>926.53</v>
      </c>
      <c r="BM168" s="84">
        <f ca="1">VLOOKUP($E168,ETL_Price!$B$5:$BA$187,Main!BM$51,0)</f>
        <v>729.76</v>
      </c>
      <c r="BN168" s="84">
        <f ca="1">VLOOKUP($E168,ETL_Price!$B$5:$BA$187,Main!BN$51,0)</f>
        <v>886.49</v>
      </c>
      <c r="BO168" s="84">
        <f ca="1">VLOOKUP($E168,ETL_Price!$B$5:$BA$187,Main!BO$51,0)</f>
        <v>955.41</v>
      </c>
      <c r="BP168" s="84">
        <f ca="1">VLOOKUP($E168,ETL_Price!$B$5:$BA$187,Main!BP$51,0)</f>
        <v>976.5</v>
      </c>
      <c r="BQ168" s="84">
        <f ca="1">VLOOKUP($E168,ETL_Price!$B$5:$BA$187,Main!BQ$51,0)</f>
        <v>1108.19</v>
      </c>
      <c r="BR168" s="84">
        <f ca="1">VLOOKUP($E168,ETL_Price!$B$5:$BA$187,Main!BR$51,0)</f>
        <v>1090.2</v>
      </c>
      <c r="BS168" s="84">
        <f ca="1">VLOOKUP($E168,ETL_Price!$B$5:$BA$187,Main!BS$51,0)</f>
        <v>933.67</v>
      </c>
      <c r="BT168" s="84">
        <f ca="1">VLOOKUP($E168,ETL_Price!$B$5:$BA$187,Main!BT$51,0)</f>
        <v>22.47</v>
      </c>
      <c r="BU168" s="84">
        <f ca="1">VLOOKUP($E168,ETL_Price!$B$5:$BA$187,Main!BU$51,0)</f>
        <v>26.37</v>
      </c>
      <c r="BV168" s="84">
        <f ca="1">VLOOKUP($E168,ETL_Price!$B$5:$BA$187,Main!BV$51,0)</f>
        <v>1305.2</v>
      </c>
      <c r="BW168" s="84">
        <f ca="1">VLOOKUP($E168,ETL_Price!$B$5:$BA$187,Main!BW$51,0)</f>
        <v>16.2</v>
      </c>
      <c r="BX168" s="84">
        <f ca="1">VLOOKUP($E168,ETL_Price!$B$5:$BA$187,Main!BX$51,0)</f>
        <v>60.99</v>
      </c>
      <c r="BY168" s="84">
        <f ca="1">VLOOKUP($E168,ETL_Price!$B$5:$BA$187,Main!BY$51,0)</f>
        <v>2.8077999999999999</v>
      </c>
      <c r="BZ168" s="84">
        <f ca="1">VLOOKUP($E168,ETL_Price!$B$5:$BA$187,Main!BZ$51,0)</f>
        <v>2.0821000000000001</v>
      </c>
      <c r="CA168" s="84">
        <f ca="1">VLOOKUP($E168,ETL_Price!$B$5:$BA$187,Main!CA$51,0)</f>
        <v>2.1073</v>
      </c>
      <c r="CB168" s="84">
        <f ca="1">VLOOKUP($E168,ETL_Price!$B$5:$BA$187,Main!CB$51,0)</f>
        <v>6.3475000000000001</v>
      </c>
      <c r="CC168" s="84">
        <f ca="1">VLOOKUP($E168,ETL_Price!$B$5:$BA$187,Main!CC$51,0)</f>
        <v>110.91</v>
      </c>
    </row>
    <row r="169" spans="3:81">
      <c r="C169" s="84">
        <f>MATCH(E169,Cayman!$B$5:$B$187,0)-1</f>
        <v>162</v>
      </c>
      <c r="E169" s="115">
        <f>IF(ISNUMBER(Equities!$C121),Equities!B121,"")</f>
        <v>43159</v>
      </c>
      <c r="F169" s="128">
        <f ca="1">IF(ISNUMBER(OFFSET(INDIRECT($F$50),Main!$C169,1)),OFFSET(INDIRECT($F$50),Main!$C169,1)/100,"")</f>
        <v>0.17249099999999998</v>
      </c>
      <c r="G169" s="128">
        <f ca="1">IF(ISNUMBER(VLOOKUP(E169,Cayman!$G$6:$H$136,2,0)),VLOOKUP(E169,Cayman!$G$6:$H$136,2,0)/100,"")</f>
        <v>0.15590000000000001</v>
      </c>
      <c r="H169" s="116" t="str">
        <f>IF(ISNUMBER(VLOOKUP($E169,ETL_Price!$B$5:$CU$187,H$50,0)),VLOOKUP($E169,ETL_Price!$B$5:$CU$187,H$50,0)/100,"")</f>
        <v/>
      </c>
      <c r="I169" s="116" t="str">
        <f>IF(ISNUMBER(VLOOKUP($E169,ETL_Price!$B$5:$CU$187,I$50,0)),VLOOKUP($E169,ETL_Price!$B$5:$CU$187,I$50,0)/100,"")</f>
        <v/>
      </c>
      <c r="K169" s="84">
        <f ca="1">IF(ISNUMBER(CORREL(ETL_Rtn!$C120:$C179,ETL_Rtn!E120:E179)),CORREL(ETL_Rtn!$C120:$C179,ETL_Rtn!E120:E179),"")</f>
        <v>0.94720342088228837</v>
      </c>
      <c r="L169" s="84">
        <f ca="1">IF(ISNUMBER(CORREL(ETL_Rtn!$C120:$C179,ETL_Rtn!F120:F179)),CORREL(ETL_Rtn!$C120:$C179,ETL_Rtn!F120:F179),"")</f>
        <v>0.71070298010191735</v>
      </c>
      <c r="M169" s="84">
        <f ca="1">IF(ISNUMBER(CORREL(ETL_Rtn!$C120:$C179,ETL_Rtn!G120:G179)),CORREL(ETL_Rtn!$C120:$C179,ETL_Rtn!G120:G179),"")</f>
        <v>0.59351016707917126</v>
      </c>
      <c r="N169" s="84">
        <f ca="1">IF(ISNUMBER(CORREL(ETL_Rtn!$C120:$C179,ETL_Rtn!H120:H179)),CORREL(ETL_Rtn!$C120:$C179,ETL_Rtn!H120:H179),"")</f>
        <v>0.47524694180288246</v>
      </c>
      <c r="O169" s="84">
        <f ca="1">IF(ISNUMBER(CORREL(ETL_Rtn!$C120:$C179,ETL_Rtn!I120:I179)),CORREL(ETL_Rtn!$C120:$C179,ETL_Rtn!I120:I179),"")</f>
        <v>0.78749779941420195</v>
      </c>
      <c r="P169" s="84">
        <f ca="1">IF(ISNUMBER(CORREL(ETL_Rtn!$C120:$C179,ETL_Rtn!J120:J179)),CORREL(ETL_Rtn!$C120:$C179,ETL_Rtn!J120:J179),"")</f>
        <v>0.49835687734116602</v>
      </c>
      <c r="Q169" s="84">
        <f ca="1">IF(ISNUMBER(CORREL(ETL_Rtn!$C120:$C179,ETL_Rtn!K120:K179)),CORREL(ETL_Rtn!$C120:$C179,ETL_Rtn!K120:K179),"")</f>
        <v>0.78086499657103203</v>
      </c>
      <c r="R169" s="84">
        <f ca="1">IF(ISNUMBER(CORREL(ETL_Rtn!$C120:$C179,ETL_Rtn!L120:L179)),CORREL(ETL_Rtn!$C120:$C179,ETL_Rtn!L120:L179),"")</f>
        <v>0.37319859539714789</v>
      </c>
      <c r="S169" s="84">
        <f ca="1">IF(ISNUMBER(CORREL(ETL_Rtn!$C120:$C179,ETL_Rtn!M120:M179)),CORREL(ETL_Rtn!$C120:$C179,ETL_Rtn!M120:M179),"")</f>
        <v>0.64837765324908025</v>
      </c>
      <c r="T169" s="84">
        <f ca="1">IF(ISNUMBER(CORREL(ETL_Rtn!$C120:$C179,ETL_Rtn!N120:N179)),CORREL(ETL_Rtn!$C120:$C179,ETL_Rtn!N120:N179),"")</f>
        <v>0.40572512371209801</v>
      </c>
      <c r="U169" s="84">
        <f ca="1">IF(ISNUMBER(CORREL(ETL_Rtn!$C120:$C179,ETL_Rtn!O120:O179)),CORREL(ETL_Rtn!$C120:$C179,ETL_Rtn!O120:O179),"")</f>
        <v>0.74209194532215705</v>
      </c>
      <c r="V169" s="84">
        <f ca="1">IF(ISNUMBER(CORREL(ETL_Rtn!$C120:$C179,ETL_Rtn!P120:P179)),CORREL(ETL_Rtn!$C120:$C179,ETL_Rtn!P120:P179),"")</f>
        <v>0.34942736271531583</v>
      </c>
      <c r="W169" s="84">
        <f ca="1">IF(ISNUMBER(CORREL(ETL_Rtn!$C120:$C179,ETL_Rtn!Q120:Q179)),CORREL(ETL_Rtn!$C120:$C179,ETL_Rtn!Q120:Q179),"")</f>
        <v>0.9150156191094051</v>
      </c>
      <c r="X169" s="84">
        <f ca="1">IF(ISNUMBER(CORREL(ETL_Rtn!$C120:$C179,ETL_Rtn!R120:R179)),CORREL(ETL_Rtn!$C120:$C179,ETL_Rtn!R120:R179),"")</f>
        <v>0.92863832039460514</v>
      </c>
      <c r="Y169" s="84">
        <f ca="1">IF(ISNUMBER(CORREL(ETL_Rtn!$C120:$C179,ETL_Rtn!S120:S179)),CORREL(ETL_Rtn!$C120:$C179,ETL_Rtn!S120:S179),"")</f>
        <v>0.93289902555618853</v>
      </c>
      <c r="Z169" s="84">
        <f ca="1">IF(ISNUMBER(CORREL(ETL_Rtn!$C120:$C179,ETL_Rtn!T120:T179)),CORREL(ETL_Rtn!$C120:$C179,ETL_Rtn!T120:T179),"")</f>
        <v>0.40583537677202086</v>
      </c>
      <c r="AA169" s="84">
        <f ca="1">IF(ISNUMBER(CORREL(ETL_Rtn!$C120:$C179,ETL_Rtn!U120:U179)),CORREL(ETL_Rtn!$C120:$C179,ETL_Rtn!U120:U179),"")</f>
        <v>-0.27441022416592875</v>
      </c>
      <c r="AB169" s="84">
        <f ca="1">IF(ISNUMBER(CORREL(ETL_Rtn!$C120:$C179,ETL_Rtn!V120:V179)),CORREL(ETL_Rtn!$C120:$C179,ETL_Rtn!V120:V179),"")</f>
        <v>6.8609397501293329E-2</v>
      </c>
      <c r="AC169" s="84">
        <f ca="1">IF(ISNUMBER(CORREL(ETL_Rtn!$C120:$C179,ETL_Rtn!W120:W179)),CORREL(ETL_Rtn!$C120:$C179,ETL_Rtn!W120:W179),"")</f>
        <v>-0.11397018083157791</v>
      </c>
      <c r="AD169" s="84">
        <f ca="1">IF(ISNUMBER(CORREL(ETL_Rtn!$C120:$C179,ETL_Rtn!X120:X179)),CORREL(ETL_Rtn!$C120:$C179,ETL_Rtn!X120:X179),"")</f>
        <v>0.44049322283299125</v>
      </c>
      <c r="AE169" s="84">
        <f ca="1">IF(ISNUMBER(CORREL(ETL_Rtn!$C120:$C179,ETL_Rtn!Y120:Y179)),CORREL(ETL_Rtn!$C120:$C179,ETL_Rtn!Y120:Y179),"")</f>
        <v>8.374976561098918E-2</v>
      </c>
      <c r="AF169" s="84">
        <f ca="1">IF(ISNUMBER(CORREL(ETL_Rtn!$C120:$C179,ETL_Rtn!Z120:Z179)),CORREL(ETL_Rtn!$C120:$C179,ETL_Rtn!Z120:Z179),"")</f>
        <v>-1.7982059891972612E-2</v>
      </c>
      <c r="AG169" s="84">
        <f ca="1">IF(ISNUMBER(CORREL(ETL_Rtn!$C120:$C179,ETL_Rtn!AA120:AA179)),CORREL(ETL_Rtn!$C120:$C179,ETL_Rtn!AA120:AA179),"")</f>
        <v>8.6910305002569493E-2</v>
      </c>
      <c r="AH169" s="84">
        <f ca="1">IF(ISNUMBER(CORREL(ETL_Rtn!$C120:$C179,ETL_Rtn!AB120:AB179)),CORREL(ETL_Rtn!$C120:$C179,ETL_Rtn!AB120:AB179),"")</f>
        <v>0.37738250059192191</v>
      </c>
      <c r="AI169" s="84">
        <f ca="1">IF(ISNUMBER(CORREL(ETL_Rtn!$C120:$C179,ETL_Rtn!AC120:AC179)),CORREL(ETL_Rtn!$C120:$C179,ETL_Rtn!AC120:AC179),"")</f>
        <v>8.4705780011758797E-2</v>
      </c>
      <c r="AJ169" s="84">
        <f ca="1">IF(ISNUMBER(CORREL(ETL_Rtn!$C120:$C179,ETL_Rtn!AD120:AD179)),CORREL(ETL_Rtn!$C120:$C179,ETL_Rtn!AD120:AD179),"")</f>
        <v>-0.653068435526591</v>
      </c>
      <c r="AK169" s="84">
        <f ca="1">IF(ISNUMBER(CORREL(ETL_Rtn!$C120:$C179,ETL_Rtn!AE120:AE179)),CORREL(ETL_Rtn!$C120:$C179,ETL_Rtn!AE120:AE179),"")</f>
        <v>-0.61414556194216152</v>
      </c>
      <c r="AL169" s="84">
        <f ca="1">IF(ISNUMBER(CORREL(ETL_Rtn!$C120:$C179,ETL_Rtn!AF120:AF179)),CORREL(ETL_Rtn!$C120:$C179,ETL_Rtn!AF120:AF179),"")</f>
        <v>0.40830422273115352</v>
      </c>
      <c r="AM169" s="84">
        <f ca="1">IF(ISNUMBER(CORREL(ETL_Rtn!$C120:$C179,ETL_Rtn!AG120:AG179)),CORREL(ETL_Rtn!$C120:$C179,ETL_Rtn!AG120:AG179),"")</f>
        <v>0.39934388722028225</v>
      </c>
      <c r="AN169" s="84">
        <f ca="1">IF(ISNUMBER(CORREL(ETL_Rtn!$C120:$C179,ETL_Rtn!AH120:AH179)),CORREL(ETL_Rtn!$C120:$C179,ETL_Rtn!AH120:AH179),"")</f>
        <v>0.51014134848122861</v>
      </c>
      <c r="AO169" s="84">
        <f ca="1">IF(ISNUMBER(CORREL(ETL_Rtn!$C120:$C179,ETL_Rtn!AI120:AI179)),CORREL(ETL_Rtn!$C120:$C179,ETL_Rtn!AI120:AI179),"")</f>
        <v>0.25290791472812529</v>
      </c>
      <c r="AP169" s="84">
        <f ca="1">IF(ISNUMBER(CORREL(ETL_Rtn!$C120:$C179,ETL_Rtn!AJ120:AJ179)),CORREL(ETL_Rtn!$C120:$C179,ETL_Rtn!AJ120:AJ179),"")</f>
        <v>0.54235684590535271</v>
      </c>
      <c r="AQ169" s="84">
        <f ca="1">IF(ISNUMBER(CORREL(ETL_Rtn!$C120:$C179,ETL_Rtn!AK120:AK179)),CORREL(ETL_Rtn!$C120:$C179,ETL_Rtn!AK120:AK179),"")</f>
        <v>0.49871820646571918</v>
      </c>
      <c r="AR169" s="84">
        <f ca="1">IF(ISNUMBER(CORREL(ETL_Rtn!$C120:$C179,ETL_Rtn!AL120:AL179)),CORREL(ETL_Rtn!$C120:$C179,ETL_Rtn!AL120:AL179),"")</f>
        <v>-0.45819164337893431</v>
      </c>
      <c r="AS169" s="84">
        <f ca="1">IF(ISNUMBER(CORREL(ETL_Rtn!$C120:$C179,ETL_Rtn!AM120:AM179)),CORREL(ETL_Rtn!$C120:$C179,ETL_Rtn!AM120:AM179),"")</f>
        <v>0.56714717034248907</v>
      </c>
      <c r="AU169" s="84">
        <f ca="1">VLOOKUP($E169,ETL_Price!$B$5:$BA$187,Main!AU$51,0)</f>
        <v>94.16</v>
      </c>
      <c r="AV169" s="84">
        <f ca="1">VLOOKUP($E169,ETL_Price!$B$5:$BA$187,Main!AV$51,0)</f>
        <v>236.32409999999999</v>
      </c>
      <c r="AW169" s="84">
        <f ca="1">VLOOKUP($E169,ETL_Price!$B$5:$BA$187,Main!AW$51,0)</f>
        <v>229.11340000000001</v>
      </c>
      <c r="AX169" s="84">
        <f ca="1">VLOOKUP($E169,ETL_Price!$B$5:$BA$187,Main!AX$51,0)</f>
        <v>207.64330000000001</v>
      </c>
      <c r="AY169" s="84">
        <f ca="1">VLOOKUP($E169,ETL_Price!$B$5:$BA$187,Main!AY$51,0)</f>
        <v>129.7345</v>
      </c>
      <c r="AZ169" s="84">
        <f ca="1">VLOOKUP($E169,ETL_Price!$B$5:$BA$187,Main!AZ$51,0)</f>
        <v>224.58439999999999</v>
      </c>
      <c r="BA169" s="84">
        <f ca="1">VLOOKUP($E169,ETL_Price!$B$5:$BA$187,Main!BA$51,0)</f>
        <v>249.26</v>
      </c>
      <c r="BB169" s="84">
        <f ca="1">VLOOKUP($E169,ETL_Price!$B$5:$BA$187,Main!BB$51,0)</f>
        <v>199.37</v>
      </c>
      <c r="BC169" s="84">
        <f ca="1">VLOOKUP($E169,ETL_Price!$B$5:$BA$187,Main!BC$51,0)</f>
        <v>263.29000000000002</v>
      </c>
      <c r="BD169" s="84">
        <f ca="1">VLOOKUP($E169,ETL_Price!$B$5:$BA$187,Main!BD$51,0)</f>
        <v>67.69</v>
      </c>
      <c r="BE169" s="84">
        <f ca="1">VLOOKUP($E169,ETL_Price!$B$5:$BA$187,Main!BE$51,0)</f>
        <v>277.72000000000003</v>
      </c>
      <c r="BF169" s="84">
        <f ca="1">VLOOKUP($E169,ETL_Price!$B$5:$BA$187,Main!BF$51,0)</f>
        <v>119.64</v>
      </c>
      <c r="BG169" s="84">
        <f ca="1">VLOOKUP($E169,ETL_Price!$B$5:$BA$187,Main!BG$51,0)</f>
        <v>1368.85</v>
      </c>
      <c r="BH169" s="84">
        <f ca="1">VLOOKUP($E169,ETL_Price!$B$5:$BA$187,Main!BH$51,0)</f>
        <v>1716.88</v>
      </c>
      <c r="BI169" s="84">
        <f ca="1">VLOOKUP($E169,ETL_Price!$B$5:$BA$187,Main!BI$51,0)</f>
        <v>1703.44</v>
      </c>
      <c r="BJ169" s="84">
        <f ca="1">VLOOKUP($E169,ETL_Price!$B$5:$BA$187,Main!BJ$51,0)</f>
        <v>1039.1400000000001</v>
      </c>
      <c r="BK169" s="84">
        <f ca="1">VLOOKUP($E169,ETL_Price!$B$5:$BA$187,Main!BK$51,0)</f>
        <v>2431.3000000000002</v>
      </c>
      <c r="BL169" s="84">
        <f ca="1">VLOOKUP($E169,ETL_Price!$B$5:$BA$187,Main!BL$51,0)</f>
        <v>925.91</v>
      </c>
      <c r="BM169" s="84">
        <f ca="1">VLOOKUP($E169,ETL_Price!$B$5:$BA$187,Main!BM$51,0)</f>
        <v>732.11</v>
      </c>
      <c r="BN169" s="84">
        <f ca="1">VLOOKUP($E169,ETL_Price!$B$5:$BA$187,Main!BN$51,0)</f>
        <v>886.23</v>
      </c>
      <c r="BO169" s="84">
        <f ca="1">VLOOKUP($E169,ETL_Price!$B$5:$BA$187,Main!BO$51,0)</f>
        <v>955.28</v>
      </c>
      <c r="BP169" s="84">
        <f ca="1">VLOOKUP($E169,ETL_Price!$B$5:$BA$187,Main!BP$51,0)</f>
        <v>976.05</v>
      </c>
      <c r="BQ169" s="84">
        <f ca="1">VLOOKUP($E169,ETL_Price!$B$5:$BA$187,Main!BQ$51,0)</f>
        <v>1108.75</v>
      </c>
      <c r="BR169" s="84">
        <f ca="1">VLOOKUP($E169,ETL_Price!$B$5:$BA$187,Main!BR$51,0)</f>
        <v>1090.52</v>
      </c>
      <c r="BS169" s="84">
        <f ca="1">VLOOKUP($E169,ETL_Price!$B$5:$BA$187,Main!BS$51,0)</f>
        <v>934.12</v>
      </c>
      <c r="BT169" s="84">
        <f ca="1">VLOOKUP($E169,ETL_Price!$B$5:$BA$187,Main!BT$51,0)</f>
        <v>19.850000000000001</v>
      </c>
      <c r="BU169" s="84">
        <f ca="1">VLOOKUP($E169,ETL_Price!$B$5:$BA$187,Main!BU$51,0)</f>
        <v>25.81</v>
      </c>
      <c r="BV169" s="84">
        <f ca="1">VLOOKUP($E169,ETL_Price!$B$5:$BA$187,Main!BV$51,0)</f>
        <v>1317.9</v>
      </c>
      <c r="BW169" s="84">
        <f ca="1">VLOOKUP($E169,ETL_Price!$B$5:$BA$187,Main!BW$51,0)</f>
        <v>16.324000000000002</v>
      </c>
      <c r="BX169" s="84">
        <f ca="1">VLOOKUP($E169,ETL_Price!$B$5:$BA$187,Main!BX$51,0)</f>
        <v>61.64</v>
      </c>
      <c r="BY169" s="84">
        <f ca="1">VLOOKUP($E169,ETL_Price!$B$5:$BA$187,Main!BY$51,0)</f>
        <v>2.8605999999999998</v>
      </c>
      <c r="BZ169" s="84">
        <f ca="1">VLOOKUP($E169,ETL_Price!$B$5:$BA$187,Main!BZ$51,0)</f>
        <v>2.0867</v>
      </c>
      <c r="CA169" s="84">
        <f ca="1">VLOOKUP($E169,ETL_Price!$B$5:$BA$187,Main!CA$51,0)</f>
        <v>2.1191</v>
      </c>
      <c r="CB169" s="84">
        <f ca="1">VLOOKUP($E169,ETL_Price!$B$5:$BA$187,Main!CB$51,0)</f>
        <v>6.3311000000000002</v>
      </c>
      <c r="CC169" s="84">
        <f ca="1">VLOOKUP($E169,ETL_Price!$B$5:$BA$187,Main!CC$51,0)</f>
        <v>110.96</v>
      </c>
    </row>
    <row r="170" spans="3:81">
      <c r="C170" s="84">
        <f>MATCH(E170,Cayman!$B$5:$B$187,0)-1</f>
        <v>163</v>
      </c>
      <c r="E170" s="115">
        <f>IF(ISNUMBER(Equities!$C122),Equities!B122,"")</f>
        <v>43158</v>
      </c>
      <c r="F170" s="128">
        <f ca="1">IF(ISNUMBER(OFFSET(INDIRECT($F$50),Main!$C170,1)),OFFSET(INDIRECT($F$50),Main!$C170,1)/100,"")</f>
        <v>0.17249099999999998</v>
      </c>
      <c r="G170" s="128">
        <f ca="1">IF(ISNUMBER(VLOOKUP(E170,Cayman!$G$6:$H$136,2,0)),VLOOKUP(E170,Cayman!$G$6:$H$136,2,0)/100,"")</f>
        <v>0.15509999999999999</v>
      </c>
      <c r="H170" s="116" t="str">
        <f>IF(ISNUMBER(VLOOKUP($E170,ETL_Price!$B$5:$CU$187,H$50,0)),VLOOKUP($E170,ETL_Price!$B$5:$CU$187,H$50,0)/100,"")</f>
        <v/>
      </c>
      <c r="I170" s="116" t="str">
        <f>IF(ISNUMBER(VLOOKUP($E170,ETL_Price!$B$5:$CU$187,I$50,0)),VLOOKUP($E170,ETL_Price!$B$5:$CU$187,I$50,0)/100,"")</f>
        <v/>
      </c>
      <c r="K170" s="84">
        <f ca="1">IF(ISNUMBER(CORREL(ETL_Rtn!$C121:$C180,ETL_Rtn!E121:E180)),CORREL(ETL_Rtn!$C121:$C180,ETL_Rtn!E121:E180),"")</f>
        <v>0.9372939490644957</v>
      </c>
      <c r="L170" s="84">
        <f ca="1">IF(ISNUMBER(CORREL(ETL_Rtn!$C121:$C180,ETL_Rtn!F121:F180)),CORREL(ETL_Rtn!$C121:$C180,ETL_Rtn!F121:F180),"")</f>
        <v>0.66615541127218469</v>
      </c>
      <c r="M170" s="84">
        <f ca="1">IF(ISNUMBER(CORREL(ETL_Rtn!$C121:$C180,ETL_Rtn!G121:G180)),CORREL(ETL_Rtn!$C121:$C180,ETL_Rtn!G121:G180),"")</f>
        <v>0.49255543142193625</v>
      </c>
      <c r="N170" s="84">
        <f ca="1">IF(ISNUMBER(CORREL(ETL_Rtn!$C121:$C180,ETL_Rtn!H121:H180)),CORREL(ETL_Rtn!$C121:$C180,ETL_Rtn!H121:H180),"")</f>
        <v>0.33008858102163968</v>
      </c>
      <c r="O170" s="84">
        <f ca="1">IF(ISNUMBER(CORREL(ETL_Rtn!$C121:$C180,ETL_Rtn!I121:I180)),CORREL(ETL_Rtn!$C121:$C180,ETL_Rtn!I121:I180),"")</f>
        <v>0.74367095822049611</v>
      </c>
      <c r="P170" s="84">
        <f ca="1">IF(ISNUMBER(CORREL(ETL_Rtn!$C121:$C180,ETL_Rtn!J121:J180)),CORREL(ETL_Rtn!$C121:$C180,ETL_Rtn!J121:J180),"")</f>
        <v>0.42682779649745012</v>
      </c>
      <c r="Q170" s="84">
        <f ca="1">IF(ISNUMBER(CORREL(ETL_Rtn!$C121:$C180,ETL_Rtn!K121:K180)),CORREL(ETL_Rtn!$C121:$C180,ETL_Rtn!K121:K180),"")</f>
        <v>0.75092736500009905</v>
      </c>
      <c r="R170" s="84">
        <f ca="1">IF(ISNUMBER(CORREL(ETL_Rtn!$C121:$C180,ETL_Rtn!L121:L180)),CORREL(ETL_Rtn!$C121:$C180,ETL_Rtn!L121:L180),"")</f>
        <v>0.33698711960047051</v>
      </c>
      <c r="S170" s="84">
        <f ca="1">IF(ISNUMBER(CORREL(ETL_Rtn!$C121:$C180,ETL_Rtn!M121:M180)),CORREL(ETL_Rtn!$C121:$C180,ETL_Rtn!M121:M180),"")</f>
        <v>0.56299696015569045</v>
      </c>
      <c r="T170" s="84">
        <f ca="1">IF(ISNUMBER(CORREL(ETL_Rtn!$C121:$C180,ETL_Rtn!N121:N180)),CORREL(ETL_Rtn!$C121:$C180,ETL_Rtn!N121:N180),"")</f>
        <v>0.31192647762882103</v>
      </c>
      <c r="U170" s="84">
        <f ca="1">IF(ISNUMBER(CORREL(ETL_Rtn!$C121:$C180,ETL_Rtn!O121:O180)),CORREL(ETL_Rtn!$C121:$C180,ETL_Rtn!O121:O180),"")</f>
        <v>0.68668368013343273</v>
      </c>
      <c r="V170" s="84">
        <f ca="1">IF(ISNUMBER(CORREL(ETL_Rtn!$C121:$C180,ETL_Rtn!P121:P180)),CORREL(ETL_Rtn!$C121:$C180,ETL_Rtn!P121:P180),"")</f>
        <v>0.25847222912397227</v>
      </c>
      <c r="W170" s="84">
        <f ca="1">IF(ISNUMBER(CORREL(ETL_Rtn!$C121:$C180,ETL_Rtn!Q121:Q180)),CORREL(ETL_Rtn!$C121:$C180,ETL_Rtn!Q121:Q180),"")</f>
        <v>0.92638873934828636</v>
      </c>
      <c r="X170" s="84">
        <f ca="1">IF(ISNUMBER(CORREL(ETL_Rtn!$C121:$C180,ETL_Rtn!R121:R180)),CORREL(ETL_Rtn!$C121:$C180,ETL_Rtn!R121:R180),"")</f>
        <v>0.94298129288350052</v>
      </c>
      <c r="Y170" s="84">
        <f ca="1">IF(ISNUMBER(CORREL(ETL_Rtn!$C121:$C180,ETL_Rtn!S121:S180)),CORREL(ETL_Rtn!$C121:$C180,ETL_Rtn!S121:S180),"")</f>
        <v>0.92026884571196499</v>
      </c>
      <c r="Z170" s="84">
        <f ca="1">IF(ISNUMBER(CORREL(ETL_Rtn!$C121:$C180,ETL_Rtn!T121:T180)),CORREL(ETL_Rtn!$C121:$C180,ETL_Rtn!T121:T180),"")</f>
        <v>0.39650791269017244</v>
      </c>
      <c r="AA170" s="84">
        <f ca="1">IF(ISNUMBER(CORREL(ETL_Rtn!$C121:$C180,ETL_Rtn!U121:U180)),CORREL(ETL_Rtn!$C121:$C180,ETL_Rtn!U121:U180),"")</f>
        <v>-0.45718529044570261</v>
      </c>
      <c r="AB170" s="84">
        <f ca="1">IF(ISNUMBER(CORREL(ETL_Rtn!$C121:$C180,ETL_Rtn!V121:V180)),CORREL(ETL_Rtn!$C121:$C180,ETL_Rtn!V121:V180),"")</f>
        <v>0.22300757377720354</v>
      </c>
      <c r="AC170" s="84">
        <f ca="1">IF(ISNUMBER(CORREL(ETL_Rtn!$C121:$C180,ETL_Rtn!W121:W180)),CORREL(ETL_Rtn!$C121:$C180,ETL_Rtn!W121:W180),"")</f>
        <v>-8.9166855048895877E-2</v>
      </c>
      <c r="AD170" s="84">
        <f ca="1">IF(ISNUMBER(CORREL(ETL_Rtn!$C121:$C180,ETL_Rtn!X121:X180)),CORREL(ETL_Rtn!$C121:$C180,ETL_Rtn!X121:X180),"")</f>
        <v>0.5345792402722005</v>
      </c>
      <c r="AE170" s="84">
        <f ca="1">IF(ISNUMBER(CORREL(ETL_Rtn!$C121:$C180,ETL_Rtn!Y121:Y180)),CORREL(ETL_Rtn!$C121:$C180,ETL_Rtn!Y121:Y180),"")</f>
        <v>0.26634337900743427</v>
      </c>
      <c r="AF170" s="84">
        <f ca="1">IF(ISNUMBER(CORREL(ETL_Rtn!$C121:$C180,ETL_Rtn!Z121:Z180)),CORREL(ETL_Rtn!$C121:$C180,ETL_Rtn!Z121:Z180),"")</f>
        <v>-0.23944116224553758</v>
      </c>
      <c r="AG170" s="84">
        <f ca="1">IF(ISNUMBER(CORREL(ETL_Rtn!$C121:$C180,ETL_Rtn!AA121:AA180)),CORREL(ETL_Rtn!$C121:$C180,ETL_Rtn!AA121:AA180),"")</f>
        <v>0.29460872385108533</v>
      </c>
      <c r="AH170" s="84">
        <f ca="1">IF(ISNUMBER(CORREL(ETL_Rtn!$C121:$C180,ETL_Rtn!AB121:AB180)),CORREL(ETL_Rtn!$C121:$C180,ETL_Rtn!AB121:AB180),"")</f>
        <v>0.20256540061198519</v>
      </c>
      <c r="AI170" s="84">
        <f ca="1">IF(ISNUMBER(CORREL(ETL_Rtn!$C121:$C180,ETL_Rtn!AC121:AC180)),CORREL(ETL_Rtn!$C121:$C180,ETL_Rtn!AC121:AC180),"")</f>
        <v>0.1061255678674546</v>
      </c>
      <c r="AJ170" s="84">
        <f ca="1">IF(ISNUMBER(CORREL(ETL_Rtn!$C121:$C180,ETL_Rtn!AD121:AD180)),CORREL(ETL_Rtn!$C121:$C180,ETL_Rtn!AD121:AD180),"")</f>
        <v>-0.61620734966950752</v>
      </c>
      <c r="AK170" s="84">
        <f ca="1">IF(ISNUMBER(CORREL(ETL_Rtn!$C121:$C180,ETL_Rtn!AE121:AE180)),CORREL(ETL_Rtn!$C121:$C180,ETL_Rtn!AE121:AE180),"")</f>
        <v>-0.58276413667381144</v>
      </c>
      <c r="AL170" s="84">
        <f ca="1">IF(ISNUMBER(CORREL(ETL_Rtn!$C121:$C180,ETL_Rtn!AF121:AF180)),CORREL(ETL_Rtn!$C121:$C180,ETL_Rtn!AF121:AF180),"")</f>
        <v>0.43168364679834487</v>
      </c>
      <c r="AM170" s="84">
        <f ca="1">IF(ISNUMBER(CORREL(ETL_Rtn!$C121:$C180,ETL_Rtn!AG121:AG180)),CORREL(ETL_Rtn!$C121:$C180,ETL_Rtn!AG121:AG180),"")</f>
        <v>0.4108144924118502</v>
      </c>
      <c r="AN170" s="84">
        <f ca="1">IF(ISNUMBER(CORREL(ETL_Rtn!$C121:$C180,ETL_Rtn!AH121:AH180)),CORREL(ETL_Rtn!$C121:$C180,ETL_Rtn!AH121:AH180),"")</f>
        <v>0.37194259272932023</v>
      </c>
      <c r="AO170" s="84">
        <f ca="1">IF(ISNUMBER(CORREL(ETL_Rtn!$C121:$C180,ETL_Rtn!AI121:AI180)),CORREL(ETL_Rtn!$C121:$C180,ETL_Rtn!AI121:AI180),"")</f>
        <v>0.16744432333897899</v>
      </c>
      <c r="AP170" s="84">
        <f ca="1">IF(ISNUMBER(CORREL(ETL_Rtn!$C121:$C180,ETL_Rtn!AJ121:AJ180)),CORREL(ETL_Rtn!$C121:$C180,ETL_Rtn!AJ121:AJ180),"")</f>
        <v>0.47295734639737502</v>
      </c>
      <c r="AQ170" s="84">
        <f ca="1">IF(ISNUMBER(CORREL(ETL_Rtn!$C121:$C180,ETL_Rtn!AK121:AK180)),CORREL(ETL_Rtn!$C121:$C180,ETL_Rtn!AK121:AK180),"")</f>
        <v>0.43181438848041909</v>
      </c>
      <c r="AR170" s="84">
        <f ca="1">IF(ISNUMBER(CORREL(ETL_Rtn!$C121:$C180,ETL_Rtn!AL121:AL180)),CORREL(ETL_Rtn!$C121:$C180,ETL_Rtn!AL121:AL180),"")</f>
        <v>-0.47927367912868352</v>
      </c>
      <c r="AS170" s="84">
        <f ca="1">IF(ISNUMBER(CORREL(ETL_Rtn!$C121:$C180,ETL_Rtn!AM121:AM180)),CORREL(ETL_Rtn!$C121:$C180,ETL_Rtn!AM121:AM180),"")</f>
        <v>0.52727399511105844</v>
      </c>
      <c r="AU170" s="84">
        <f ca="1">VLOOKUP($E170,ETL_Price!$B$5:$BA$187,Main!AU$51,0)</f>
        <v>95.58</v>
      </c>
      <c r="AV170" s="84">
        <f ca="1">VLOOKUP($E170,ETL_Price!$B$5:$BA$187,Main!AV$51,0)</f>
        <v>237.7774</v>
      </c>
      <c r="AW170" s="84">
        <f ca="1">VLOOKUP($E170,ETL_Price!$B$5:$BA$187,Main!AW$51,0)</f>
        <v>232.53880000000001</v>
      </c>
      <c r="AX170" s="84">
        <f ca="1">VLOOKUP($E170,ETL_Price!$B$5:$BA$187,Main!AX$51,0)</f>
        <v>211.834</v>
      </c>
      <c r="AY170" s="84">
        <f ca="1">VLOOKUP($E170,ETL_Price!$B$5:$BA$187,Main!AY$51,0)</f>
        <v>131.2346</v>
      </c>
      <c r="AZ170" s="84">
        <f ca="1">VLOOKUP($E170,ETL_Price!$B$5:$BA$187,Main!AZ$51,0)</f>
        <v>226.71690000000001</v>
      </c>
      <c r="BA170" s="84">
        <f ca="1">VLOOKUP($E170,ETL_Price!$B$5:$BA$187,Main!BA$51,0)</f>
        <v>250.8</v>
      </c>
      <c r="BB170" s="84">
        <f ca="1">VLOOKUP($E170,ETL_Price!$B$5:$BA$187,Main!BB$51,0)</f>
        <v>200.14</v>
      </c>
      <c r="BC170" s="84">
        <f ca="1">VLOOKUP($E170,ETL_Price!$B$5:$BA$187,Main!BC$51,0)</f>
        <v>266.62</v>
      </c>
      <c r="BD170" s="84">
        <f ca="1">VLOOKUP($E170,ETL_Price!$B$5:$BA$187,Main!BD$51,0)</f>
        <v>68.33</v>
      </c>
      <c r="BE170" s="84">
        <f ca="1">VLOOKUP($E170,ETL_Price!$B$5:$BA$187,Main!BE$51,0)</f>
        <v>282.14999999999998</v>
      </c>
      <c r="BF170" s="84">
        <f ca="1">VLOOKUP($E170,ETL_Price!$B$5:$BA$187,Main!BF$51,0)</f>
        <v>120.77</v>
      </c>
      <c r="BG170" s="84">
        <f ca="1">VLOOKUP($E170,ETL_Price!$B$5:$BA$187,Main!BG$51,0)</f>
        <v>1370.21</v>
      </c>
      <c r="BH170" s="84">
        <f ca="1">VLOOKUP($E170,ETL_Price!$B$5:$BA$187,Main!BH$51,0)</f>
        <v>1718.25</v>
      </c>
      <c r="BI170" s="84">
        <f ca="1">VLOOKUP($E170,ETL_Price!$B$5:$BA$187,Main!BI$51,0)</f>
        <v>1732.6</v>
      </c>
      <c r="BJ170" s="84">
        <f ca="1">VLOOKUP($E170,ETL_Price!$B$5:$BA$187,Main!BJ$51,0)</f>
        <v>1038.83</v>
      </c>
      <c r="BK170" s="84">
        <f ca="1">VLOOKUP($E170,ETL_Price!$B$5:$BA$187,Main!BK$51,0)</f>
        <v>2434.96</v>
      </c>
      <c r="BL170" s="84">
        <f ca="1">VLOOKUP($E170,ETL_Price!$B$5:$BA$187,Main!BL$51,0)</f>
        <v>925.03</v>
      </c>
      <c r="BM170" s="84">
        <f ca="1">VLOOKUP($E170,ETL_Price!$B$5:$BA$187,Main!BM$51,0)</f>
        <v>731.68</v>
      </c>
      <c r="BN170" s="84">
        <f ca="1">VLOOKUP($E170,ETL_Price!$B$5:$BA$187,Main!BN$51,0)</f>
        <v>885.38</v>
      </c>
      <c r="BO170" s="84">
        <f ca="1">VLOOKUP($E170,ETL_Price!$B$5:$BA$187,Main!BO$51,0)</f>
        <v>954.04</v>
      </c>
      <c r="BP170" s="84">
        <f ca="1">VLOOKUP($E170,ETL_Price!$B$5:$BA$187,Main!BP$51,0)</f>
        <v>977.85</v>
      </c>
      <c r="BQ170" s="84">
        <f ca="1">VLOOKUP($E170,ETL_Price!$B$5:$BA$187,Main!BQ$51,0)</f>
        <v>1107.76</v>
      </c>
      <c r="BR170" s="84">
        <f ca="1">VLOOKUP($E170,ETL_Price!$B$5:$BA$187,Main!BR$51,0)</f>
        <v>1092.27</v>
      </c>
      <c r="BS170" s="84">
        <f ca="1">VLOOKUP($E170,ETL_Price!$B$5:$BA$187,Main!BS$51,0)</f>
        <v>934.16</v>
      </c>
      <c r="BT170" s="84">
        <f ca="1">VLOOKUP($E170,ETL_Price!$B$5:$BA$187,Main!BT$51,0)</f>
        <v>18.59</v>
      </c>
      <c r="BU170" s="84">
        <f ca="1">VLOOKUP($E170,ETL_Price!$B$5:$BA$187,Main!BU$51,0)</f>
        <v>24.44</v>
      </c>
      <c r="BV170" s="84">
        <f ca="1">VLOOKUP($E170,ETL_Price!$B$5:$BA$187,Main!BV$51,0)</f>
        <v>1318.6</v>
      </c>
      <c r="BW170" s="84">
        <f ca="1">VLOOKUP($E170,ETL_Price!$B$5:$BA$187,Main!BW$51,0)</f>
        <v>16.346</v>
      </c>
      <c r="BX170" s="84">
        <f ca="1">VLOOKUP($E170,ETL_Price!$B$5:$BA$187,Main!BX$51,0)</f>
        <v>63.01</v>
      </c>
      <c r="BY170" s="84">
        <f ca="1">VLOOKUP($E170,ETL_Price!$B$5:$BA$187,Main!BY$51,0)</f>
        <v>2.8933999999999997</v>
      </c>
      <c r="BZ170" s="84">
        <f ca="1">VLOOKUP($E170,ETL_Price!$B$5:$BA$187,Main!BZ$51,0)</f>
        <v>2.1057000000000001</v>
      </c>
      <c r="CA170" s="84">
        <f ca="1">VLOOKUP($E170,ETL_Price!$B$5:$BA$187,Main!CA$51,0)</f>
        <v>2.1341999999999999</v>
      </c>
      <c r="CB170" s="84">
        <f ca="1">VLOOKUP($E170,ETL_Price!$B$5:$BA$187,Main!CB$51,0)</f>
        <v>6.3263999999999996</v>
      </c>
      <c r="CC170" s="84">
        <f ca="1">VLOOKUP($E170,ETL_Price!$B$5:$BA$187,Main!CC$51,0)</f>
        <v>111.25</v>
      </c>
    </row>
    <row r="171" spans="3:81">
      <c r="C171" s="84">
        <f>MATCH(E171,Cayman!$B$5:$B$187,0)-1</f>
        <v>164</v>
      </c>
      <c r="E171" s="115">
        <f>IF(ISNUMBER(Equities!$C123),Equities!B123,"")</f>
        <v>43157</v>
      </c>
      <c r="F171" s="128">
        <f ca="1">IF(ISNUMBER(OFFSET(INDIRECT($F$50),Main!$C171,1)),OFFSET(INDIRECT($F$50),Main!$C171,1)/100,"")</f>
        <v>0.17249099999999998</v>
      </c>
      <c r="G171" s="128">
        <f ca="1">IF(ISNUMBER(VLOOKUP(E171,Cayman!$G$6:$H$136,2,0)),VLOOKUP(E171,Cayman!$G$6:$H$136,2,0)/100,"")</f>
        <v>0.15390000000000001</v>
      </c>
      <c r="H171" s="116" t="str">
        <f>IF(ISNUMBER(VLOOKUP($E171,ETL_Price!$B$5:$CU$187,H$50,0)),VLOOKUP($E171,ETL_Price!$B$5:$CU$187,H$50,0)/100,"")</f>
        <v/>
      </c>
      <c r="I171" s="116" t="str">
        <f>IF(ISNUMBER(VLOOKUP($E171,ETL_Price!$B$5:$CU$187,I$50,0)),VLOOKUP($E171,ETL_Price!$B$5:$CU$187,I$50,0)/100,"")</f>
        <v/>
      </c>
      <c r="K171" s="84">
        <f ca="1">IF(ISNUMBER(CORREL(ETL_Rtn!$C122:$C181,ETL_Rtn!E122:E181)),CORREL(ETL_Rtn!$C122:$C181,ETL_Rtn!E122:E181),"")</f>
        <v>0.90876259745401144</v>
      </c>
      <c r="L171" s="84">
        <f ca="1">IF(ISNUMBER(CORREL(ETL_Rtn!$C122:$C181,ETL_Rtn!F122:F181)),CORREL(ETL_Rtn!$C122:$C181,ETL_Rtn!F122:F181),"")</f>
        <v>0.56214072470806109</v>
      </c>
      <c r="M171" s="84">
        <f ca="1">IF(ISNUMBER(CORREL(ETL_Rtn!$C122:$C181,ETL_Rtn!G122:G181)),CORREL(ETL_Rtn!$C122:$C181,ETL_Rtn!G122:G181),"")</f>
        <v>0.31286474342150888</v>
      </c>
      <c r="N171" s="84">
        <f ca="1">IF(ISNUMBER(CORREL(ETL_Rtn!$C122:$C181,ETL_Rtn!H122:H181)),CORREL(ETL_Rtn!$C122:$C181,ETL_Rtn!H122:H181),"")</f>
        <v>9.3504982600380537E-2</v>
      </c>
      <c r="O171" s="84">
        <f ca="1">IF(ISNUMBER(CORREL(ETL_Rtn!$C122:$C181,ETL_Rtn!I122:I181)),CORREL(ETL_Rtn!$C122:$C181,ETL_Rtn!I122:I181),"")</f>
        <v>0.69764988353983326</v>
      </c>
      <c r="P171" s="84">
        <f ca="1">IF(ISNUMBER(CORREL(ETL_Rtn!$C122:$C181,ETL_Rtn!J122:J181)),CORREL(ETL_Rtn!$C122:$C181,ETL_Rtn!J122:J181),"")</f>
        <v>0.20461161320592461</v>
      </c>
      <c r="Q171" s="84">
        <f ca="1">IF(ISNUMBER(CORREL(ETL_Rtn!$C122:$C181,ETL_Rtn!K122:K181)),CORREL(ETL_Rtn!$C122:$C181,ETL_Rtn!K122:K181),"")</f>
        <v>0.59956871539420176</v>
      </c>
      <c r="R171" s="84">
        <f ca="1">IF(ISNUMBER(CORREL(ETL_Rtn!$C122:$C181,ETL_Rtn!L122:L181)),CORREL(ETL_Rtn!$C122:$C181,ETL_Rtn!L122:L181),"")</f>
        <v>-4.3338737437565271E-2</v>
      </c>
      <c r="S171" s="84">
        <f ca="1">IF(ISNUMBER(CORREL(ETL_Rtn!$C122:$C181,ETL_Rtn!M122:M181)),CORREL(ETL_Rtn!$C122:$C181,ETL_Rtn!M122:M181),"")</f>
        <v>0.38895081377984003</v>
      </c>
      <c r="T171" s="84">
        <f ca="1">IF(ISNUMBER(CORREL(ETL_Rtn!$C122:$C181,ETL_Rtn!N122:N181)),CORREL(ETL_Rtn!$C122:$C181,ETL_Rtn!N122:N181),"")</f>
        <v>1.3985266383892856E-2</v>
      </c>
      <c r="U171" s="84">
        <f ca="1">IF(ISNUMBER(CORREL(ETL_Rtn!$C122:$C181,ETL_Rtn!O122:O181)),CORREL(ETL_Rtn!$C122:$C181,ETL_Rtn!O122:O181),"")</f>
        <v>0.5496533442896101</v>
      </c>
      <c r="V171" s="84">
        <f ca="1">IF(ISNUMBER(CORREL(ETL_Rtn!$C122:$C181,ETL_Rtn!P122:P181)),CORREL(ETL_Rtn!$C122:$C181,ETL_Rtn!P122:P181),"")</f>
        <v>-7.5083033685438014E-3</v>
      </c>
      <c r="W171" s="84">
        <f ca="1">IF(ISNUMBER(CORREL(ETL_Rtn!$C122:$C181,ETL_Rtn!Q122:Q181)),CORREL(ETL_Rtn!$C122:$C181,ETL_Rtn!Q122:Q181),"")</f>
        <v>0.89107985048861083</v>
      </c>
      <c r="X171" s="84">
        <f ca="1">IF(ISNUMBER(CORREL(ETL_Rtn!$C122:$C181,ETL_Rtn!R122:R181)),CORREL(ETL_Rtn!$C122:$C181,ETL_Rtn!R122:R181),"")</f>
        <v>0.92033445439936734</v>
      </c>
      <c r="Y171" s="84">
        <f ca="1">IF(ISNUMBER(CORREL(ETL_Rtn!$C122:$C181,ETL_Rtn!S122:S181)),CORREL(ETL_Rtn!$C122:$C181,ETL_Rtn!S122:S181),"")</f>
        <v>0.88483779097611548</v>
      </c>
      <c r="Z171" s="84">
        <f ca="1">IF(ISNUMBER(CORREL(ETL_Rtn!$C122:$C181,ETL_Rtn!T122:T181)),CORREL(ETL_Rtn!$C122:$C181,ETL_Rtn!T122:T181),"")</f>
        <v>0.48952425287462809</v>
      </c>
      <c r="AA171" s="84">
        <f ca="1">IF(ISNUMBER(CORREL(ETL_Rtn!$C122:$C181,ETL_Rtn!U122:U181)),CORREL(ETL_Rtn!$C122:$C181,ETL_Rtn!U122:U181),"")</f>
        <v>-0.43711543968421795</v>
      </c>
      <c r="AB171" s="84">
        <f ca="1">IF(ISNUMBER(CORREL(ETL_Rtn!$C122:$C181,ETL_Rtn!V122:V181)),CORREL(ETL_Rtn!$C122:$C181,ETL_Rtn!V122:V181),"")</f>
        <v>0.11306306714735341</v>
      </c>
      <c r="AC171" s="84">
        <f ca="1">IF(ISNUMBER(CORREL(ETL_Rtn!$C122:$C181,ETL_Rtn!W122:W181)),CORREL(ETL_Rtn!$C122:$C181,ETL_Rtn!W122:W181),"")</f>
        <v>-3.6469381614994495E-2</v>
      </c>
      <c r="AD171" s="84">
        <f ca="1">IF(ISNUMBER(CORREL(ETL_Rtn!$C122:$C181,ETL_Rtn!X122:X181)),CORREL(ETL_Rtn!$C122:$C181,ETL_Rtn!X122:X181),"")</f>
        <v>0.48623105108400105</v>
      </c>
      <c r="AE171" s="84">
        <f ca="1">IF(ISNUMBER(CORREL(ETL_Rtn!$C122:$C181,ETL_Rtn!Y122:Y181)),CORREL(ETL_Rtn!$C122:$C181,ETL_Rtn!Y122:Y181),"")</f>
        <v>0.26199126739099593</v>
      </c>
      <c r="AF171" s="84">
        <f ca="1">IF(ISNUMBER(CORREL(ETL_Rtn!$C122:$C181,ETL_Rtn!Z122:Z181)),CORREL(ETL_Rtn!$C122:$C181,ETL_Rtn!Z122:Z181),"")</f>
        <v>-0.41906603741124177</v>
      </c>
      <c r="AG171" s="84">
        <f ca="1">IF(ISNUMBER(CORREL(ETL_Rtn!$C122:$C181,ETL_Rtn!AA122:AA181)),CORREL(ETL_Rtn!$C122:$C181,ETL_Rtn!AA122:AA181),"")</f>
        <v>3.0950168093556309E-2</v>
      </c>
      <c r="AH171" s="84">
        <f ca="1">IF(ISNUMBER(CORREL(ETL_Rtn!$C122:$C181,ETL_Rtn!AB122:AB181)),CORREL(ETL_Rtn!$C122:$C181,ETL_Rtn!AB122:AB181),"")</f>
        <v>-8.9698428407525968E-2</v>
      </c>
      <c r="AI171" s="84">
        <f ca="1">IF(ISNUMBER(CORREL(ETL_Rtn!$C122:$C181,ETL_Rtn!AC122:AC181)),CORREL(ETL_Rtn!$C122:$C181,ETL_Rtn!AC122:AC181),"")</f>
        <v>0.12455218498759331</v>
      </c>
      <c r="AJ171" s="84">
        <f ca="1">IF(ISNUMBER(CORREL(ETL_Rtn!$C122:$C181,ETL_Rtn!AD122:AD181)),CORREL(ETL_Rtn!$C122:$C181,ETL_Rtn!AD122:AD181),"")</f>
        <v>-0.38149518238000596</v>
      </c>
      <c r="AK171" s="84">
        <f ca="1">IF(ISNUMBER(CORREL(ETL_Rtn!$C122:$C181,ETL_Rtn!AE122:AE181)),CORREL(ETL_Rtn!$C122:$C181,ETL_Rtn!AE122:AE181),"")</f>
        <v>-0.29305557262698684</v>
      </c>
      <c r="AL171" s="84">
        <f ca="1">IF(ISNUMBER(CORREL(ETL_Rtn!$C122:$C181,ETL_Rtn!AF122:AF181)),CORREL(ETL_Rtn!$C122:$C181,ETL_Rtn!AF122:AF181),"")</f>
        <v>0.31485067677092321</v>
      </c>
      <c r="AM171" s="84">
        <f ca="1">IF(ISNUMBER(CORREL(ETL_Rtn!$C122:$C181,ETL_Rtn!AG122:AG181)),CORREL(ETL_Rtn!$C122:$C181,ETL_Rtn!AG122:AG181),"")</f>
        <v>0.28350596865394112</v>
      </c>
      <c r="AN171" s="84">
        <f ca="1">IF(ISNUMBER(CORREL(ETL_Rtn!$C122:$C181,ETL_Rtn!AH122:AH181)),CORREL(ETL_Rtn!$C122:$C181,ETL_Rtn!AH122:AH181),"")</f>
        <v>3.5060788686617127E-2</v>
      </c>
      <c r="AO171" s="84">
        <f ca="1">IF(ISNUMBER(CORREL(ETL_Rtn!$C122:$C181,ETL_Rtn!AI122:AI181)),CORREL(ETL_Rtn!$C122:$C181,ETL_Rtn!AI122:AI181),"")</f>
        <v>0.37985260033606522</v>
      </c>
      <c r="AP171" s="84">
        <f ca="1">IF(ISNUMBER(CORREL(ETL_Rtn!$C122:$C181,ETL_Rtn!AJ122:AJ181)),CORREL(ETL_Rtn!$C122:$C181,ETL_Rtn!AJ122:AJ181),"")</f>
        <v>0.45277791589833705</v>
      </c>
      <c r="AQ171" s="84">
        <f ca="1">IF(ISNUMBER(CORREL(ETL_Rtn!$C122:$C181,ETL_Rtn!AK122:AK181)),CORREL(ETL_Rtn!$C122:$C181,ETL_Rtn!AK122:AK181),"")</f>
        <v>0.44479268366773211</v>
      </c>
      <c r="AR171" s="84">
        <f ca="1">IF(ISNUMBER(CORREL(ETL_Rtn!$C122:$C181,ETL_Rtn!AL122:AL181)),CORREL(ETL_Rtn!$C122:$C181,ETL_Rtn!AL122:AL181),"")</f>
        <v>-0.30382805960427989</v>
      </c>
      <c r="AS171" s="84">
        <f ca="1">IF(ISNUMBER(CORREL(ETL_Rtn!$C122:$C181,ETL_Rtn!AM122:AM181)),CORREL(ETL_Rtn!$C122:$C181,ETL_Rtn!AM122:AM181),"")</f>
        <v>0.42657831364358501</v>
      </c>
      <c r="AU171" s="84">
        <f ca="1">VLOOKUP($E171,ETL_Price!$B$5:$BA$187,Main!AU$51,0)</f>
        <v>97.25</v>
      </c>
      <c r="AV171" s="84">
        <f ca="1">VLOOKUP($E171,ETL_Price!$B$5:$BA$187,Main!AV$51,0)</f>
        <v>239.5196</v>
      </c>
      <c r="AW171" s="84">
        <f ca="1">VLOOKUP($E171,ETL_Price!$B$5:$BA$187,Main!AW$51,0)</f>
        <v>234.48220000000001</v>
      </c>
      <c r="AX171" s="84">
        <f ca="1">VLOOKUP($E171,ETL_Price!$B$5:$BA$187,Main!AX$51,0)</f>
        <v>214.05420000000001</v>
      </c>
      <c r="AY171" s="84">
        <f ca="1">VLOOKUP($E171,ETL_Price!$B$5:$BA$187,Main!AY$51,0)</f>
        <v>131.8152</v>
      </c>
      <c r="AZ171" s="84">
        <f ca="1">VLOOKUP($E171,ETL_Price!$B$5:$BA$187,Main!AZ$51,0)</f>
        <v>229.57509999999999</v>
      </c>
      <c r="BA171" s="84">
        <f ca="1">VLOOKUP($E171,ETL_Price!$B$5:$BA$187,Main!BA$51,0)</f>
        <v>254.1</v>
      </c>
      <c r="BB171" s="84">
        <f ca="1">VLOOKUP($E171,ETL_Price!$B$5:$BA$187,Main!BB$51,0)</f>
        <v>203.27</v>
      </c>
      <c r="BC171" s="84">
        <f ca="1">VLOOKUP($E171,ETL_Price!$B$5:$BA$187,Main!BC$51,0)</f>
        <v>268.58999999999997</v>
      </c>
      <c r="BD171" s="84">
        <f ca="1">VLOOKUP($E171,ETL_Price!$B$5:$BA$187,Main!BD$51,0)</f>
        <v>69.19</v>
      </c>
      <c r="BE171" s="84">
        <f ca="1">VLOOKUP($E171,ETL_Price!$B$5:$BA$187,Main!BE$51,0)</f>
        <v>284.85000000000002</v>
      </c>
      <c r="BF171" s="84">
        <f ca="1">VLOOKUP($E171,ETL_Price!$B$5:$BA$187,Main!BF$51,0)</f>
        <v>122.26</v>
      </c>
      <c r="BG171" s="84">
        <f ca="1">VLOOKUP($E171,ETL_Price!$B$5:$BA$187,Main!BG$51,0)</f>
        <v>1385.89</v>
      </c>
      <c r="BH171" s="84">
        <f ca="1">VLOOKUP($E171,ETL_Price!$B$5:$BA$187,Main!BH$51,0)</f>
        <v>1740.39</v>
      </c>
      <c r="BI171" s="84">
        <f ca="1">VLOOKUP($E171,ETL_Price!$B$5:$BA$187,Main!BI$51,0)</f>
        <v>1764.1</v>
      </c>
      <c r="BJ171" s="84">
        <f ca="1">VLOOKUP($E171,ETL_Price!$B$5:$BA$187,Main!BJ$51,0)</f>
        <v>1038.07</v>
      </c>
      <c r="BK171" s="84">
        <f ca="1">VLOOKUP($E171,ETL_Price!$B$5:$BA$187,Main!BK$51,0)</f>
        <v>2433.4</v>
      </c>
      <c r="BL171" s="84">
        <f ca="1">VLOOKUP($E171,ETL_Price!$B$5:$BA$187,Main!BL$51,0)</f>
        <v>926.23</v>
      </c>
      <c r="BM171" s="84">
        <f ca="1">VLOOKUP($E171,ETL_Price!$B$5:$BA$187,Main!BM$51,0)</f>
        <v>731.22</v>
      </c>
      <c r="BN171" s="84">
        <f ca="1">VLOOKUP($E171,ETL_Price!$B$5:$BA$187,Main!BN$51,0)</f>
        <v>886.16</v>
      </c>
      <c r="BO171" s="84">
        <f ca="1">VLOOKUP($E171,ETL_Price!$B$5:$BA$187,Main!BO$51,0)</f>
        <v>954.02</v>
      </c>
      <c r="BP171" s="84">
        <f ca="1">VLOOKUP($E171,ETL_Price!$B$5:$BA$187,Main!BP$51,0)</f>
        <v>978.47</v>
      </c>
      <c r="BQ171" s="84">
        <f ca="1">VLOOKUP($E171,ETL_Price!$B$5:$BA$187,Main!BQ$51,0)</f>
        <v>1109.27</v>
      </c>
      <c r="BR171" s="84">
        <f ca="1">VLOOKUP($E171,ETL_Price!$B$5:$BA$187,Main!BR$51,0)</f>
        <v>1093.23</v>
      </c>
      <c r="BS171" s="84">
        <f ca="1">VLOOKUP($E171,ETL_Price!$B$5:$BA$187,Main!BS$51,0)</f>
        <v>934.3</v>
      </c>
      <c r="BT171" s="84">
        <f ca="1">VLOOKUP($E171,ETL_Price!$B$5:$BA$187,Main!BT$51,0)</f>
        <v>15.8</v>
      </c>
      <c r="BU171" s="84">
        <f ca="1">VLOOKUP($E171,ETL_Price!$B$5:$BA$187,Main!BU$51,0)</f>
        <v>20.71</v>
      </c>
      <c r="BV171" s="84">
        <f ca="1">VLOOKUP($E171,ETL_Price!$B$5:$BA$187,Main!BV$51,0)</f>
        <v>1330.7</v>
      </c>
      <c r="BW171" s="84">
        <f ca="1">VLOOKUP($E171,ETL_Price!$B$5:$BA$187,Main!BW$51,0)</f>
        <v>16.55</v>
      </c>
      <c r="BX171" s="84">
        <f ca="1">VLOOKUP($E171,ETL_Price!$B$5:$BA$187,Main!BX$51,0)</f>
        <v>63.91</v>
      </c>
      <c r="BY171" s="84">
        <f ca="1">VLOOKUP($E171,ETL_Price!$B$5:$BA$187,Main!BY$51,0)</f>
        <v>2.8622999999999998</v>
      </c>
      <c r="BZ171" s="84">
        <f ca="1">VLOOKUP($E171,ETL_Price!$B$5:$BA$187,Main!BZ$51,0)</f>
        <v>2.1080000000000001</v>
      </c>
      <c r="CA171" s="84">
        <f ca="1">VLOOKUP($E171,ETL_Price!$B$5:$BA$187,Main!CA$51,0)</f>
        <v>2.1358999999999999</v>
      </c>
      <c r="CB171" s="84">
        <f ca="1">VLOOKUP($E171,ETL_Price!$B$5:$BA$187,Main!CB$51,0)</f>
        <v>6.2946</v>
      </c>
      <c r="CC171" s="84">
        <f ca="1">VLOOKUP($E171,ETL_Price!$B$5:$BA$187,Main!CC$51,0)</f>
        <v>111.61</v>
      </c>
    </row>
    <row r="172" spans="3:81">
      <c r="C172" s="84">
        <f>MATCH(E172,Cayman!$B$5:$B$187,0)-1</f>
        <v>167</v>
      </c>
      <c r="E172" s="115">
        <f>IF(ISNUMBER(Equities!$C124),Equities!B124,"")</f>
        <v>43154</v>
      </c>
      <c r="F172" s="128">
        <f ca="1">IF(ISNUMBER(OFFSET(INDIRECT($F$50),Main!$C172,1)),OFFSET(INDIRECT($F$50),Main!$C172,1)/100,"")</f>
        <v>0.17249099999999998</v>
      </c>
      <c r="G172" s="128">
        <f ca="1">IF(ISNUMBER(VLOOKUP(E172,Cayman!$G$6:$H$136,2,0)),VLOOKUP(E172,Cayman!$G$6:$H$136,2,0)/100,"")</f>
        <v>0.154</v>
      </c>
      <c r="H172" s="116" t="str">
        <f>IF(ISNUMBER(VLOOKUP($E172,ETL_Price!$B$5:$CU$187,H$50,0)),VLOOKUP($E172,ETL_Price!$B$5:$CU$187,H$50,0)/100,"")</f>
        <v/>
      </c>
      <c r="I172" s="116" t="str">
        <f>IF(ISNUMBER(VLOOKUP($E172,ETL_Price!$B$5:$CU$187,I$50,0)),VLOOKUP($E172,ETL_Price!$B$5:$CU$187,I$50,0)/100,"")</f>
        <v/>
      </c>
      <c r="K172" s="84">
        <f ca="1">IF(ISNUMBER(CORREL(ETL_Rtn!$C123:$C182,ETL_Rtn!E123:E182)),CORREL(ETL_Rtn!$C123:$C182,ETL_Rtn!E123:E182),"")</f>
        <v>0.91222943743217111</v>
      </c>
      <c r="L172" s="84">
        <f ca="1">IF(ISNUMBER(CORREL(ETL_Rtn!$C123:$C182,ETL_Rtn!F123:F182)),CORREL(ETL_Rtn!$C123:$C182,ETL_Rtn!F123:F182),"")</f>
        <v>0.58276225589194186</v>
      </c>
      <c r="M172" s="84">
        <f ca="1">IF(ISNUMBER(CORREL(ETL_Rtn!$C123:$C182,ETL_Rtn!G123:G182)),CORREL(ETL_Rtn!$C123:$C182,ETL_Rtn!G123:G182),"")</f>
        <v>0.33707617069482365</v>
      </c>
      <c r="N172" s="84">
        <f ca="1">IF(ISNUMBER(CORREL(ETL_Rtn!$C123:$C182,ETL_Rtn!H123:H182)),CORREL(ETL_Rtn!$C123:$C182,ETL_Rtn!H123:H182),"")</f>
        <v>9.772160530507884E-2</v>
      </c>
      <c r="O172" s="84">
        <f ca="1">IF(ISNUMBER(CORREL(ETL_Rtn!$C123:$C182,ETL_Rtn!I123:I182)),CORREL(ETL_Rtn!$C123:$C182,ETL_Rtn!I123:I182),"")</f>
        <v>0.71647554607792108</v>
      </c>
      <c r="P172" s="84">
        <f ca="1">IF(ISNUMBER(CORREL(ETL_Rtn!$C123:$C182,ETL_Rtn!J123:J182)),CORREL(ETL_Rtn!$C123:$C182,ETL_Rtn!J123:J182),"")</f>
        <v>0.21413949267019664</v>
      </c>
      <c r="Q172" s="84">
        <f ca="1">IF(ISNUMBER(CORREL(ETL_Rtn!$C123:$C182,ETL_Rtn!K123:K182)),CORREL(ETL_Rtn!$C123:$C182,ETL_Rtn!K123:K182),"")</f>
        <v>0.61059703147327282</v>
      </c>
      <c r="R172" s="84">
        <f ca="1">IF(ISNUMBER(CORREL(ETL_Rtn!$C123:$C182,ETL_Rtn!L123:L182)),CORREL(ETL_Rtn!$C123:$C182,ETL_Rtn!L123:L182),"")</f>
        <v>-3.8187667828213832E-2</v>
      </c>
      <c r="S172" s="84">
        <f ca="1">IF(ISNUMBER(CORREL(ETL_Rtn!$C123:$C182,ETL_Rtn!M123:M182)),CORREL(ETL_Rtn!$C123:$C182,ETL_Rtn!M123:M182),"")</f>
        <v>0.40190169397234854</v>
      </c>
      <c r="T172" s="84">
        <f ca="1">IF(ISNUMBER(CORREL(ETL_Rtn!$C123:$C182,ETL_Rtn!N123:N182)),CORREL(ETL_Rtn!$C123:$C182,ETL_Rtn!N123:N182),"")</f>
        <v>2.8263781717661356E-2</v>
      </c>
      <c r="U172" s="84">
        <f ca="1">IF(ISNUMBER(CORREL(ETL_Rtn!$C123:$C182,ETL_Rtn!O123:O182)),CORREL(ETL_Rtn!$C123:$C182,ETL_Rtn!O123:O182),"")</f>
        <v>0.5504238513433215</v>
      </c>
      <c r="V172" s="84">
        <f ca="1">IF(ISNUMBER(CORREL(ETL_Rtn!$C123:$C182,ETL_Rtn!P123:P182)),CORREL(ETL_Rtn!$C123:$C182,ETL_Rtn!P123:P182),"")</f>
        <v>-1.2147645047886395E-2</v>
      </c>
      <c r="W172" s="84">
        <f ca="1">IF(ISNUMBER(CORREL(ETL_Rtn!$C123:$C182,ETL_Rtn!Q123:Q182)),CORREL(ETL_Rtn!$C123:$C182,ETL_Rtn!Q123:Q182),"")</f>
        <v>0.92447795584165027</v>
      </c>
      <c r="X172" s="84">
        <f ca="1">IF(ISNUMBER(CORREL(ETL_Rtn!$C123:$C182,ETL_Rtn!R123:R182)),CORREL(ETL_Rtn!$C123:$C182,ETL_Rtn!R123:R182),"")</f>
        <v>0.96481956023296944</v>
      </c>
      <c r="Y172" s="84">
        <f ca="1">IF(ISNUMBER(CORREL(ETL_Rtn!$C123:$C182,ETL_Rtn!S123:S182)),CORREL(ETL_Rtn!$C123:$C182,ETL_Rtn!S123:S182),"")</f>
        <v>0.88623323424555744</v>
      </c>
      <c r="Z172" s="84">
        <f ca="1">IF(ISNUMBER(CORREL(ETL_Rtn!$C123:$C182,ETL_Rtn!T123:T182)),CORREL(ETL_Rtn!$C123:$C182,ETL_Rtn!T123:T182),"")</f>
        <v>0.50279918620006603</v>
      </c>
      <c r="AA172" s="84">
        <f ca="1">IF(ISNUMBER(CORREL(ETL_Rtn!$C123:$C182,ETL_Rtn!U123:U182)),CORREL(ETL_Rtn!$C123:$C182,ETL_Rtn!U123:U182),"")</f>
        <v>-0.44443513261787754</v>
      </c>
      <c r="AB172" s="84">
        <f ca="1">IF(ISNUMBER(CORREL(ETL_Rtn!$C123:$C182,ETL_Rtn!V123:V182)),CORREL(ETL_Rtn!$C123:$C182,ETL_Rtn!V123:V182),"")</f>
        <v>0.13464706557884529</v>
      </c>
      <c r="AC172" s="84">
        <f ca="1">IF(ISNUMBER(CORREL(ETL_Rtn!$C123:$C182,ETL_Rtn!W123:W182)),CORREL(ETL_Rtn!$C123:$C182,ETL_Rtn!W123:W182),"")</f>
        <v>-2.3346738259919137E-2</v>
      </c>
      <c r="AD172" s="84">
        <f ca="1">IF(ISNUMBER(CORREL(ETL_Rtn!$C123:$C182,ETL_Rtn!X123:X182)),CORREL(ETL_Rtn!$C123:$C182,ETL_Rtn!X123:X182),"")</f>
        <v>0.49849530067389375</v>
      </c>
      <c r="AE172" s="84">
        <f ca="1">IF(ISNUMBER(CORREL(ETL_Rtn!$C123:$C182,ETL_Rtn!Y123:Y182)),CORREL(ETL_Rtn!$C123:$C182,ETL_Rtn!Y123:Y182),"")</f>
        <v>0.28864842160660836</v>
      </c>
      <c r="AF172" s="84">
        <f ca="1">IF(ISNUMBER(CORREL(ETL_Rtn!$C123:$C182,ETL_Rtn!Z123:Z182)),CORREL(ETL_Rtn!$C123:$C182,ETL_Rtn!Z123:Z182),"")</f>
        <v>-0.42154247553220414</v>
      </c>
      <c r="AG172" s="84">
        <f ca="1">IF(ISNUMBER(CORREL(ETL_Rtn!$C123:$C182,ETL_Rtn!AA123:AA182)),CORREL(ETL_Rtn!$C123:$C182,ETL_Rtn!AA123:AA182),"")</f>
        <v>2.7241371141888765E-2</v>
      </c>
      <c r="AH172" s="84">
        <f ca="1">IF(ISNUMBER(CORREL(ETL_Rtn!$C123:$C182,ETL_Rtn!AB123:AB182)),CORREL(ETL_Rtn!$C123:$C182,ETL_Rtn!AB123:AB182),"")</f>
        <v>-8.4701426659455528E-2</v>
      </c>
      <c r="AI172" s="84">
        <f ca="1">IF(ISNUMBER(CORREL(ETL_Rtn!$C123:$C182,ETL_Rtn!AC123:AC182)),CORREL(ETL_Rtn!$C123:$C182,ETL_Rtn!AC123:AC182),"")</f>
        <v>0.13393276579602886</v>
      </c>
      <c r="AJ172" s="84">
        <f ca="1">IF(ISNUMBER(CORREL(ETL_Rtn!$C123:$C182,ETL_Rtn!AD123:AD182)),CORREL(ETL_Rtn!$C123:$C182,ETL_Rtn!AD123:AD182),"")</f>
        <v>-0.38074610006928505</v>
      </c>
      <c r="AK172" s="84">
        <f ca="1">IF(ISNUMBER(CORREL(ETL_Rtn!$C123:$C182,ETL_Rtn!AE123:AE182)),CORREL(ETL_Rtn!$C123:$C182,ETL_Rtn!AE123:AE182),"")</f>
        <v>-0.29184471276251517</v>
      </c>
      <c r="AL172" s="84">
        <f ca="1">IF(ISNUMBER(CORREL(ETL_Rtn!$C123:$C182,ETL_Rtn!AF123:AF182)),CORREL(ETL_Rtn!$C123:$C182,ETL_Rtn!AF123:AF182),"")</f>
        <v>0.31587007205899481</v>
      </c>
      <c r="AM172" s="84">
        <f ca="1">IF(ISNUMBER(CORREL(ETL_Rtn!$C123:$C182,ETL_Rtn!AG123:AG182)),CORREL(ETL_Rtn!$C123:$C182,ETL_Rtn!AG123:AG182),"")</f>
        <v>0.28534969793969189</v>
      </c>
      <c r="AN172" s="84">
        <f ca="1">IF(ISNUMBER(CORREL(ETL_Rtn!$C123:$C182,ETL_Rtn!AH123:AH182)),CORREL(ETL_Rtn!$C123:$C182,ETL_Rtn!AH123:AH182),"")</f>
        <v>3.3396424703436824E-2</v>
      </c>
      <c r="AO172" s="84">
        <f ca="1">IF(ISNUMBER(CORREL(ETL_Rtn!$C123:$C182,ETL_Rtn!AI123:AI182)),CORREL(ETL_Rtn!$C123:$C182,ETL_Rtn!AI123:AI182),"")</f>
        <v>0.37900048115632656</v>
      </c>
      <c r="AP172" s="84">
        <f ca="1">IF(ISNUMBER(CORREL(ETL_Rtn!$C123:$C182,ETL_Rtn!AJ123:AJ182)),CORREL(ETL_Rtn!$C123:$C182,ETL_Rtn!AJ123:AJ182),"")</f>
        <v>0.45397261699213554</v>
      </c>
      <c r="AQ172" s="84">
        <f ca="1">IF(ISNUMBER(CORREL(ETL_Rtn!$C123:$C182,ETL_Rtn!AK123:AK182)),CORREL(ETL_Rtn!$C123:$C182,ETL_Rtn!AK123:AK182),"")</f>
        <v>0.44737679904398064</v>
      </c>
      <c r="AR172" s="84">
        <f ca="1">IF(ISNUMBER(CORREL(ETL_Rtn!$C123:$C182,ETL_Rtn!AL123:AL182)),CORREL(ETL_Rtn!$C123:$C182,ETL_Rtn!AL123:AL182),"")</f>
        <v>-0.36587904250971431</v>
      </c>
      <c r="AS172" s="84">
        <f ca="1">IF(ISNUMBER(CORREL(ETL_Rtn!$C123:$C182,ETL_Rtn!AM123:AM182)),CORREL(ETL_Rtn!$C123:$C182,ETL_Rtn!AM123:AM182),"")</f>
        <v>0.46094270761317685</v>
      </c>
      <c r="AU172" s="84">
        <f ca="1">VLOOKUP($E172,ETL_Price!$B$5:$BA$187,Main!AU$51,0)</f>
        <v>96.85</v>
      </c>
      <c r="AV172" s="84">
        <f ca="1">VLOOKUP($E172,ETL_Price!$B$5:$BA$187,Main!AV$51,0)</f>
        <v>236.2568</v>
      </c>
      <c r="AW172" s="84">
        <f ca="1">VLOOKUP($E172,ETL_Price!$B$5:$BA$187,Main!AW$51,0)</f>
        <v>231.8716</v>
      </c>
      <c r="AX172" s="84">
        <f ca="1">VLOOKUP($E172,ETL_Price!$B$5:$BA$187,Main!AX$51,0)</f>
        <v>212.71039999999999</v>
      </c>
      <c r="AY172" s="84">
        <f ca="1">VLOOKUP($E172,ETL_Price!$B$5:$BA$187,Main!AY$51,0)</f>
        <v>130.75290000000001</v>
      </c>
      <c r="AZ172" s="84">
        <f ca="1">VLOOKUP($E172,ETL_Price!$B$5:$BA$187,Main!AZ$51,0)</f>
        <v>228.10409999999999</v>
      </c>
      <c r="BA172" s="84">
        <f ca="1">VLOOKUP($E172,ETL_Price!$B$5:$BA$187,Main!BA$51,0)</f>
        <v>252.36</v>
      </c>
      <c r="BB172" s="84">
        <f ca="1">VLOOKUP($E172,ETL_Price!$B$5:$BA$187,Main!BB$51,0)</f>
        <v>201.98</v>
      </c>
      <c r="BC172" s="84">
        <f ca="1">VLOOKUP($E172,ETL_Price!$B$5:$BA$187,Main!BC$51,0)</f>
        <v>266.37</v>
      </c>
      <c r="BD172" s="84">
        <f ca="1">VLOOKUP($E172,ETL_Price!$B$5:$BA$187,Main!BD$51,0)</f>
        <v>68.400000000000006</v>
      </c>
      <c r="BE172" s="84">
        <f ca="1">VLOOKUP($E172,ETL_Price!$B$5:$BA$187,Main!BE$51,0)</f>
        <v>283.33</v>
      </c>
      <c r="BF172" s="84">
        <f ca="1">VLOOKUP($E172,ETL_Price!$B$5:$BA$187,Main!BF$51,0)</f>
        <v>122.32</v>
      </c>
      <c r="BG172" s="84">
        <f ca="1">VLOOKUP($E172,ETL_Price!$B$5:$BA$187,Main!BG$51,0)</f>
        <v>1385.82</v>
      </c>
      <c r="BH172" s="84">
        <f ca="1">VLOOKUP($E172,ETL_Price!$B$5:$BA$187,Main!BH$51,0)</f>
        <v>1742.43</v>
      </c>
      <c r="BI172" s="84">
        <f ca="1">VLOOKUP($E172,ETL_Price!$B$5:$BA$187,Main!BI$51,0)</f>
        <v>1755.6</v>
      </c>
      <c r="BJ172" s="84">
        <f ca="1">VLOOKUP($E172,ETL_Price!$B$5:$BA$187,Main!BJ$51,0)</f>
        <v>1038.4100000000001</v>
      </c>
      <c r="BK172" s="84">
        <f ca="1">VLOOKUP($E172,ETL_Price!$B$5:$BA$187,Main!BK$51,0)</f>
        <v>2434.87</v>
      </c>
      <c r="BL172" s="84">
        <f ca="1">VLOOKUP($E172,ETL_Price!$B$5:$BA$187,Main!BL$51,0)</f>
        <v>925.32</v>
      </c>
      <c r="BM172" s="84">
        <f ca="1">VLOOKUP($E172,ETL_Price!$B$5:$BA$187,Main!BM$51,0)</f>
        <v>729.87</v>
      </c>
      <c r="BN172" s="84">
        <f ca="1">VLOOKUP($E172,ETL_Price!$B$5:$BA$187,Main!BN$51,0)</f>
        <v>886.91</v>
      </c>
      <c r="BO172" s="84">
        <f ca="1">VLOOKUP($E172,ETL_Price!$B$5:$BA$187,Main!BO$51,0)</f>
        <v>953.01</v>
      </c>
      <c r="BP172" s="84">
        <f ca="1">VLOOKUP($E172,ETL_Price!$B$5:$BA$187,Main!BP$51,0)</f>
        <v>978.7</v>
      </c>
      <c r="BQ172" s="84">
        <f ca="1">VLOOKUP($E172,ETL_Price!$B$5:$BA$187,Main!BQ$51,0)</f>
        <v>1109.72</v>
      </c>
      <c r="BR172" s="84">
        <f ca="1">VLOOKUP($E172,ETL_Price!$B$5:$BA$187,Main!BR$51,0)</f>
        <v>1092.4000000000001</v>
      </c>
      <c r="BS172" s="84">
        <f ca="1">VLOOKUP($E172,ETL_Price!$B$5:$BA$187,Main!BS$51,0)</f>
        <v>933.97</v>
      </c>
      <c r="BT172" s="84">
        <f ca="1">VLOOKUP($E172,ETL_Price!$B$5:$BA$187,Main!BT$51,0)</f>
        <v>16.489999999999998</v>
      </c>
      <c r="BU172" s="84">
        <f ca="1">VLOOKUP($E172,ETL_Price!$B$5:$BA$187,Main!BU$51,0)</f>
        <v>21.26</v>
      </c>
      <c r="BV172" s="84">
        <f ca="1">VLOOKUP($E172,ETL_Price!$B$5:$BA$187,Main!BV$51,0)</f>
        <v>1328.2</v>
      </c>
      <c r="BW172" s="84">
        <f ca="1">VLOOKUP($E172,ETL_Price!$B$5:$BA$187,Main!BW$51,0)</f>
        <v>16.484000000000002</v>
      </c>
      <c r="BX172" s="84">
        <f ca="1">VLOOKUP($E172,ETL_Price!$B$5:$BA$187,Main!BX$51,0)</f>
        <v>63.55</v>
      </c>
      <c r="BY172" s="84">
        <f ca="1">VLOOKUP($E172,ETL_Price!$B$5:$BA$187,Main!BY$51,0)</f>
        <v>2.8660000000000001</v>
      </c>
      <c r="BZ172" s="84">
        <f ca="1">VLOOKUP($E172,ETL_Price!$B$5:$BA$187,Main!BZ$51,0)</f>
        <v>2.0909</v>
      </c>
      <c r="CA172" s="84">
        <f ca="1">VLOOKUP($E172,ETL_Price!$B$5:$BA$187,Main!CA$51,0)</f>
        <v>2.1263999999999998</v>
      </c>
      <c r="CB172" s="84">
        <f ca="1">VLOOKUP($E172,ETL_Price!$B$5:$BA$187,Main!CB$51,0)</f>
        <v>6.3262</v>
      </c>
      <c r="CC172" s="84">
        <f ca="1">VLOOKUP($E172,ETL_Price!$B$5:$BA$187,Main!CC$51,0)</f>
        <v>111.29</v>
      </c>
    </row>
    <row r="173" spans="3:81">
      <c r="C173" s="84">
        <f>MATCH(E173,Cayman!$B$5:$B$187,0)-1</f>
        <v>168</v>
      </c>
      <c r="E173" s="115">
        <f>IF(ISNUMBER(Equities!$C125),Equities!B125,"")</f>
        <v>43153</v>
      </c>
      <c r="F173" s="128">
        <f ca="1">IF(ISNUMBER(OFFSET(INDIRECT($F$50),Main!$C173,1)),OFFSET(INDIRECT($F$50),Main!$C173,1)/100,"")</f>
        <v>0.17239399999999999</v>
      </c>
      <c r="G173" s="128">
        <f ca="1">IF(ISNUMBER(VLOOKUP(E173,Cayman!$G$6:$H$136,2,0)),VLOOKUP(E173,Cayman!$G$6:$H$136,2,0)/100,"")</f>
        <v>0.1535</v>
      </c>
      <c r="H173" s="116" t="str">
        <f>IF(ISNUMBER(VLOOKUP($E173,ETL_Price!$B$5:$CU$187,H$50,0)),VLOOKUP($E173,ETL_Price!$B$5:$CU$187,H$50,0)/100,"")</f>
        <v/>
      </c>
      <c r="I173" s="116" t="str">
        <f>IF(ISNUMBER(VLOOKUP($E173,ETL_Price!$B$5:$CU$187,I$50,0)),VLOOKUP($E173,ETL_Price!$B$5:$CU$187,I$50,0)/100,"")</f>
        <v/>
      </c>
      <c r="K173" s="84">
        <f ca="1">IF(ISNUMBER(CORREL(ETL_Rtn!$C124:$C183,ETL_Rtn!E124:E183)),CORREL(ETL_Rtn!$C124:$C183,ETL_Rtn!E124:E183),"")</f>
        <v>0.91380850883512399</v>
      </c>
      <c r="L173" s="84">
        <f ca="1">IF(ISNUMBER(CORREL(ETL_Rtn!$C124:$C183,ETL_Rtn!F124:F183)),CORREL(ETL_Rtn!$C124:$C183,ETL_Rtn!F124:F183),"")</f>
        <v>0.601094192219913</v>
      </c>
      <c r="M173" s="84">
        <f ca="1">IF(ISNUMBER(CORREL(ETL_Rtn!$C124:$C183,ETL_Rtn!G124:G183)),CORREL(ETL_Rtn!$C124:$C183,ETL_Rtn!G124:G183),"")</f>
        <v>0.32362510397576771</v>
      </c>
      <c r="N173" s="84">
        <f ca="1">IF(ISNUMBER(CORREL(ETL_Rtn!$C124:$C183,ETL_Rtn!H124:H183)),CORREL(ETL_Rtn!$C124:$C183,ETL_Rtn!H124:H183),"")</f>
        <v>5.5232426926918543E-2</v>
      </c>
      <c r="O173" s="84">
        <f ca="1">IF(ISNUMBER(CORREL(ETL_Rtn!$C124:$C183,ETL_Rtn!I124:I183)),CORREL(ETL_Rtn!$C124:$C183,ETL_Rtn!I124:I183),"")</f>
        <v>0.71453244447641417</v>
      </c>
      <c r="P173" s="84">
        <f ca="1">IF(ISNUMBER(CORREL(ETL_Rtn!$C124:$C183,ETL_Rtn!J124:J183)),CORREL(ETL_Rtn!$C124:$C183,ETL_Rtn!J124:J183),"")</f>
        <v>0.19526386921558037</v>
      </c>
      <c r="Q173" s="84">
        <f ca="1">IF(ISNUMBER(CORREL(ETL_Rtn!$C124:$C183,ETL_Rtn!K124:K183)),CORREL(ETL_Rtn!$C124:$C183,ETL_Rtn!K124:K183),"")</f>
        <v>0.60893063104575473</v>
      </c>
      <c r="R173" s="84">
        <f ca="1">IF(ISNUMBER(CORREL(ETL_Rtn!$C124:$C183,ETL_Rtn!L124:L183)),CORREL(ETL_Rtn!$C124:$C183,ETL_Rtn!L124:L183),"")</f>
        <v>-0.1261025771708103</v>
      </c>
      <c r="S173" s="84">
        <f ca="1">IF(ISNUMBER(CORREL(ETL_Rtn!$C124:$C183,ETL_Rtn!M124:M183)),CORREL(ETL_Rtn!$C124:$C183,ETL_Rtn!M124:M183),"")</f>
        <v>0.39686720060571312</v>
      </c>
      <c r="T173" s="84">
        <f ca="1">IF(ISNUMBER(CORREL(ETL_Rtn!$C124:$C183,ETL_Rtn!N124:N183)),CORREL(ETL_Rtn!$C124:$C183,ETL_Rtn!N124:N183),"")</f>
        <v>-2.0950399154103391E-2</v>
      </c>
      <c r="U173" s="84">
        <f ca="1">IF(ISNUMBER(CORREL(ETL_Rtn!$C124:$C183,ETL_Rtn!O124:O183)),CORREL(ETL_Rtn!$C124:$C183,ETL_Rtn!O124:O183),"")</f>
        <v>0.54660668291327563</v>
      </c>
      <c r="V173" s="84">
        <f ca="1">IF(ISNUMBER(CORREL(ETL_Rtn!$C124:$C183,ETL_Rtn!P124:P183)),CORREL(ETL_Rtn!$C124:$C183,ETL_Rtn!P124:P183),"")</f>
        <v>-0.10380450460650689</v>
      </c>
      <c r="W173" s="84">
        <f ca="1">IF(ISNUMBER(CORREL(ETL_Rtn!$C124:$C183,ETL_Rtn!Q124:Q183)),CORREL(ETL_Rtn!$C124:$C183,ETL_Rtn!Q124:Q183),"")</f>
        <v>0.93098257146564078</v>
      </c>
      <c r="X173" s="84">
        <f ca="1">IF(ISNUMBER(CORREL(ETL_Rtn!$C124:$C183,ETL_Rtn!R124:R183)),CORREL(ETL_Rtn!$C124:$C183,ETL_Rtn!R124:R183),"")</f>
        <v>0.9715939515195684</v>
      </c>
      <c r="Y173" s="84">
        <f ca="1">IF(ISNUMBER(CORREL(ETL_Rtn!$C124:$C183,ETL_Rtn!S124:S183)),CORREL(ETL_Rtn!$C124:$C183,ETL_Rtn!S124:S183),"")</f>
        <v>0.88684681406087373</v>
      </c>
      <c r="Z173" s="84">
        <f ca="1">IF(ISNUMBER(CORREL(ETL_Rtn!$C124:$C183,ETL_Rtn!T124:T183)),CORREL(ETL_Rtn!$C124:$C183,ETL_Rtn!T124:T183),"")</f>
        <v>0.5347677725409824</v>
      </c>
      <c r="AA173" s="84">
        <f ca="1">IF(ISNUMBER(CORREL(ETL_Rtn!$C124:$C183,ETL_Rtn!U124:U183)),CORREL(ETL_Rtn!$C124:$C183,ETL_Rtn!U124:U183),"")</f>
        <v>-0.44463126979899587</v>
      </c>
      <c r="AB173" s="84">
        <f ca="1">IF(ISNUMBER(CORREL(ETL_Rtn!$C124:$C183,ETL_Rtn!V124:V183)),CORREL(ETL_Rtn!$C124:$C183,ETL_Rtn!V124:V183),"")</f>
        <v>0.16075191849200057</v>
      </c>
      <c r="AC173" s="84">
        <f ca="1">IF(ISNUMBER(CORREL(ETL_Rtn!$C124:$C183,ETL_Rtn!W124:W183)),CORREL(ETL_Rtn!$C124:$C183,ETL_Rtn!W124:W183),"")</f>
        <v>-7.7120407221419038E-2</v>
      </c>
      <c r="AD173" s="84">
        <f ca="1">IF(ISNUMBER(CORREL(ETL_Rtn!$C124:$C183,ETL_Rtn!X124:X183)),CORREL(ETL_Rtn!$C124:$C183,ETL_Rtn!X124:X183),"")</f>
        <v>0.52402163568224835</v>
      </c>
      <c r="AE173" s="84">
        <f ca="1">IF(ISNUMBER(CORREL(ETL_Rtn!$C124:$C183,ETL_Rtn!Y124:Y183)),CORREL(ETL_Rtn!$C124:$C183,ETL_Rtn!Y124:Y183),"")</f>
        <v>0.2962072455350635</v>
      </c>
      <c r="AF173" s="84">
        <f ca="1">IF(ISNUMBER(CORREL(ETL_Rtn!$C124:$C183,ETL_Rtn!Z124:Z183)),CORREL(ETL_Rtn!$C124:$C183,ETL_Rtn!Z124:Z183),"")</f>
        <v>-0.46689982852142675</v>
      </c>
      <c r="AG173" s="84">
        <f ca="1">IF(ISNUMBER(CORREL(ETL_Rtn!$C124:$C183,ETL_Rtn!AA124:AA183)),CORREL(ETL_Rtn!$C124:$C183,ETL_Rtn!AA124:AA183),"")</f>
        <v>-8.6456053867608497E-3</v>
      </c>
      <c r="AH173" s="84">
        <f ca="1">IF(ISNUMBER(CORREL(ETL_Rtn!$C124:$C183,ETL_Rtn!AB124:AB183)),CORREL(ETL_Rtn!$C124:$C183,ETL_Rtn!AB124:AB183),"")</f>
        <v>-9.4561122096704281E-2</v>
      </c>
      <c r="AI173" s="84">
        <f ca="1">IF(ISNUMBER(CORREL(ETL_Rtn!$C124:$C183,ETL_Rtn!AC124:AC183)),CORREL(ETL_Rtn!$C124:$C183,ETL_Rtn!AC124:AC183),"")</f>
        <v>0.11743885235597568</v>
      </c>
      <c r="AJ173" s="84">
        <f ca="1">IF(ISNUMBER(CORREL(ETL_Rtn!$C124:$C183,ETL_Rtn!AD124:AD183)),CORREL(ETL_Rtn!$C124:$C183,ETL_Rtn!AD124:AD183),"")</f>
        <v>-0.36941268722106796</v>
      </c>
      <c r="AK173" s="84">
        <f ca="1">IF(ISNUMBER(CORREL(ETL_Rtn!$C124:$C183,ETL_Rtn!AE124:AE183)),CORREL(ETL_Rtn!$C124:$C183,ETL_Rtn!AE124:AE183),"")</f>
        <v>-0.27791513927237099</v>
      </c>
      <c r="AL173" s="84">
        <f ca="1">IF(ISNUMBER(CORREL(ETL_Rtn!$C124:$C183,ETL_Rtn!AF124:AF183)),CORREL(ETL_Rtn!$C124:$C183,ETL_Rtn!AF124:AF183),"")</f>
        <v>0.33040001589763324</v>
      </c>
      <c r="AM173" s="84">
        <f ca="1">IF(ISNUMBER(CORREL(ETL_Rtn!$C124:$C183,ETL_Rtn!AG124:AG183)),CORREL(ETL_Rtn!$C124:$C183,ETL_Rtn!AG124:AG183),"")</f>
        <v>0.31685995687909013</v>
      </c>
      <c r="AN173" s="84">
        <f ca="1">IF(ISNUMBER(CORREL(ETL_Rtn!$C124:$C183,ETL_Rtn!AH124:AH183)),CORREL(ETL_Rtn!$C124:$C183,ETL_Rtn!AH124:AH183),"")</f>
        <v>1.3284354221884157E-2</v>
      </c>
      <c r="AO173" s="84">
        <f ca="1">IF(ISNUMBER(CORREL(ETL_Rtn!$C124:$C183,ETL_Rtn!AI124:AI183)),CORREL(ETL_Rtn!$C124:$C183,ETL_Rtn!AI124:AI183),"")</f>
        <v>0.48757574681323673</v>
      </c>
      <c r="AP173" s="84">
        <f ca="1">IF(ISNUMBER(CORREL(ETL_Rtn!$C124:$C183,ETL_Rtn!AJ124:AJ183)),CORREL(ETL_Rtn!$C124:$C183,ETL_Rtn!AJ124:AJ183),"")</f>
        <v>0.44808507983710416</v>
      </c>
      <c r="AQ173" s="84">
        <f ca="1">IF(ISNUMBER(CORREL(ETL_Rtn!$C124:$C183,ETL_Rtn!AK124:AK183)),CORREL(ETL_Rtn!$C124:$C183,ETL_Rtn!AK124:AK183),"")</f>
        <v>0.44913845462443708</v>
      </c>
      <c r="AR173" s="84">
        <f ca="1">IF(ISNUMBER(CORREL(ETL_Rtn!$C124:$C183,ETL_Rtn!AL124:AL183)),CORREL(ETL_Rtn!$C124:$C183,ETL_Rtn!AL124:AL183),"")</f>
        <v>-0.35558236166155416</v>
      </c>
      <c r="AS173" s="84">
        <f ca="1">IF(ISNUMBER(CORREL(ETL_Rtn!$C124:$C183,ETL_Rtn!AM124:AM183)),CORREL(ETL_Rtn!$C124:$C183,ETL_Rtn!AM124:AM183),"")</f>
        <v>0.4533183239910798</v>
      </c>
      <c r="AU173" s="84">
        <f ca="1">VLOOKUP($E173,ETL_Price!$B$5:$BA$187,Main!AU$51,0)</f>
        <v>95.38</v>
      </c>
      <c r="AV173" s="84">
        <f ca="1">VLOOKUP($E173,ETL_Price!$B$5:$BA$187,Main!AV$51,0)</f>
        <v>231.84479999999999</v>
      </c>
      <c r="AW173" s="84">
        <f ca="1">VLOOKUP($E173,ETL_Price!$B$5:$BA$187,Main!AW$51,0)</f>
        <v>229.47540000000001</v>
      </c>
      <c r="AX173" s="84">
        <f ca="1">VLOOKUP($E173,ETL_Price!$B$5:$BA$187,Main!AX$51,0)</f>
        <v>209.37370000000001</v>
      </c>
      <c r="AY173" s="84">
        <f ca="1">VLOOKUP($E173,ETL_Price!$B$5:$BA$187,Main!AY$51,0)</f>
        <v>129.71539999999999</v>
      </c>
      <c r="AZ173" s="84">
        <f ca="1">VLOOKUP($E173,ETL_Price!$B$5:$BA$187,Main!AZ$51,0)</f>
        <v>226.26009999999999</v>
      </c>
      <c r="BA173" s="84">
        <f ca="1">VLOOKUP($E173,ETL_Price!$B$5:$BA$187,Main!BA$51,0)</f>
        <v>250.15</v>
      </c>
      <c r="BB173" s="84">
        <f ca="1">VLOOKUP($E173,ETL_Price!$B$5:$BA$187,Main!BB$51,0)</f>
        <v>199.02</v>
      </c>
      <c r="BC173" s="84">
        <f ca="1">VLOOKUP($E173,ETL_Price!$B$5:$BA$187,Main!BC$51,0)</f>
        <v>264.77</v>
      </c>
      <c r="BD173" s="84">
        <f ca="1">VLOOKUP($E173,ETL_Price!$B$5:$BA$187,Main!BD$51,0)</f>
        <v>67.58</v>
      </c>
      <c r="BE173" s="84">
        <f ca="1">VLOOKUP($E173,ETL_Price!$B$5:$BA$187,Main!BE$51,0)</f>
        <v>281.39</v>
      </c>
      <c r="BF173" s="84">
        <f ca="1">VLOOKUP($E173,ETL_Price!$B$5:$BA$187,Main!BF$51,0)</f>
        <v>119.7</v>
      </c>
      <c r="BG173" s="84">
        <f ca="1">VLOOKUP($E173,ETL_Price!$B$5:$BA$187,Main!BG$51,0)</f>
        <v>1374.6</v>
      </c>
      <c r="BH173" s="84">
        <f ca="1">VLOOKUP($E173,ETL_Price!$B$5:$BA$187,Main!BH$51,0)</f>
        <v>1712.11</v>
      </c>
      <c r="BI173" s="84">
        <f ca="1">VLOOKUP($E173,ETL_Price!$B$5:$BA$187,Main!BI$51,0)</f>
        <v>1729.34</v>
      </c>
      <c r="BJ173" s="84">
        <f ca="1">VLOOKUP($E173,ETL_Price!$B$5:$BA$187,Main!BJ$51,0)</f>
        <v>1038.22</v>
      </c>
      <c r="BK173" s="84">
        <f ca="1">VLOOKUP($E173,ETL_Price!$B$5:$BA$187,Main!BK$51,0)</f>
        <v>2435.3200000000002</v>
      </c>
      <c r="BL173" s="84">
        <f ca="1">VLOOKUP($E173,ETL_Price!$B$5:$BA$187,Main!BL$51,0)</f>
        <v>926.45</v>
      </c>
      <c r="BM173" s="84">
        <f ca="1">VLOOKUP($E173,ETL_Price!$B$5:$BA$187,Main!BM$51,0)</f>
        <v>728.86</v>
      </c>
      <c r="BN173" s="84">
        <f ca="1">VLOOKUP($E173,ETL_Price!$B$5:$BA$187,Main!BN$51,0)</f>
        <v>887</v>
      </c>
      <c r="BO173" s="84">
        <f ca="1">VLOOKUP($E173,ETL_Price!$B$5:$BA$187,Main!BO$51,0)</f>
        <v>952.95</v>
      </c>
      <c r="BP173" s="84">
        <f ca="1">VLOOKUP($E173,ETL_Price!$B$5:$BA$187,Main!BP$51,0)</f>
        <v>977.98</v>
      </c>
      <c r="BQ173" s="84">
        <f ca="1">VLOOKUP($E173,ETL_Price!$B$5:$BA$187,Main!BQ$51,0)</f>
        <v>1109.06</v>
      </c>
      <c r="BR173" s="84">
        <f ca="1">VLOOKUP($E173,ETL_Price!$B$5:$BA$187,Main!BR$51,0)</f>
        <v>1091.9000000000001</v>
      </c>
      <c r="BS173" s="84">
        <f ca="1">VLOOKUP($E173,ETL_Price!$B$5:$BA$187,Main!BS$51,0)</f>
        <v>933.71</v>
      </c>
      <c r="BT173" s="84">
        <f ca="1">VLOOKUP($E173,ETL_Price!$B$5:$BA$187,Main!BT$51,0)</f>
        <v>18.72</v>
      </c>
      <c r="BU173" s="84">
        <f ca="1">VLOOKUP($E173,ETL_Price!$B$5:$BA$187,Main!BU$51,0)</f>
        <v>23.14</v>
      </c>
      <c r="BV173" s="84">
        <f ca="1">VLOOKUP($E173,ETL_Price!$B$5:$BA$187,Main!BV$51,0)</f>
        <v>1330.6</v>
      </c>
      <c r="BW173" s="84">
        <f ca="1">VLOOKUP($E173,ETL_Price!$B$5:$BA$187,Main!BW$51,0)</f>
        <v>16.587</v>
      </c>
      <c r="BX173" s="84">
        <f ca="1">VLOOKUP($E173,ETL_Price!$B$5:$BA$187,Main!BX$51,0)</f>
        <v>62.77</v>
      </c>
      <c r="BY173" s="84">
        <f ca="1">VLOOKUP($E173,ETL_Price!$B$5:$BA$187,Main!BY$51,0)</f>
        <v>2.9207000000000001</v>
      </c>
      <c r="BZ173" s="84">
        <f ca="1">VLOOKUP($E173,ETL_Price!$B$5:$BA$187,Main!BZ$51,0)</f>
        <v>2.0676000000000001</v>
      </c>
      <c r="CA173" s="84">
        <f ca="1">VLOOKUP($E173,ETL_Price!$B$5:$BA$187,Main!CA$51,0)</f>
        <v>2.12</v>
      </c>
      <c r="CB173" s="84">
        <f ca="1">VLOOKUP($E173,ETL_Price!$B$5:$BA$187,Main!CB$51,0)</f>
        <v>6.3342999999999998</v>
      </c>
      <c r="CC173" s="84">
        <f ca="1">VLOOKUP($E173,ETL_Price!$B$5:$BA$187,Main!CC$51,0)</f>
        <v>111.05</v>
      </c>
    </row>
    <row r="174" spans="3:81">
      <c r="C174" s="84">
        <f>MATCH(E174,Cayman!$B$5:$B$187,0)-1</f>
        <v>169</v>
      </c>
      <c r="E174" s="115">
        <f>IF(ISNUMBER(Equities!$C126),Equities!B126,"")</f>
        <v>43152</v>
      </c>
      <c r="F174" s="128">
        <f ca="1">IF(ISNUMBER(OFFSET(INDIRECT($F$50),Main!$C174,1)),OFFSET(INDIRECT($F$50),Main!$C174,1)/100,"")</f>
        <v>0.17239399999999999</v>
      </c>
      <c r="G174" s="128">
        <f ca="1">IF(ISNUMBER(VLOOKUP(E174,Cayman!$G$6:$H$136,2,0)),VLOOKUP(E174,Cayman!$G$6:$H$136,2,0)/100,"")</f>
        <v>0.15340000000000001</v>
      </c>
      <c r="H174" s="116" t="str">
        <f>IF(ISNUMBER(VLOOKUP($E174,ETL_Price!$B$5:$CU$187,H$50,0)),VLOOKUP($E174,ETL_Price!$B$5:$CU$187,H$50,0)/100,"")</f>
        <v/>
      </c>
      <c r="I174" s="116" t="str">
        <f>IF(ISNUMBER(VLOOKUP($E174,ETL_Price!$B$5:$CU$187,I$50,0)),VLOOKUP($E174,ETL_Price!$B$5:$CU$187,I$50,0)/100,"")</f>
        <v/>
      </c>
      <c r="K174" s="84">
        <f ca="1">IF(ISNUMBER(CORREL(ETL_Rtn!$C125:$C184,ETL_Rtn!E125:E184)),CORREL(ETL_Rtn!$C125:$C184,ETL_Rtn!E125:E184),"")</f>
        <v>0.87366876646519709</v>
      </c>
      <c r="L174" s="84">
        <f ca="1">IF(ISNUMBER(CORREL(ETL_Rtn!$C125:$C184,ETL_Rtn!F125:F184)),CORREL(ETL_Rtn!$C125:$C184,ETL_Rtn!F125:F184),"")</f>
        <v>0.58044940682314905</v>
      </c>
      <c r="M174" s="84">
        <f ca="1">IF(ISNUMBER(CORREL(ETL_Rtn!$C125:$C184,ETL_Rtn!G125:G184)),CORREL(ETL_Rtn!$C125:$C184,ETL_Rtn!G125:G184),"")</f>
        <v>0.27117669011172568</v>
      </c>
      <c r="N174" s="84">
        <f ca="1">IF(ISNUMBER(CORREL(ETL_Rtn!$C125:$C184,ETL_Rtn!H125:H184)),CORREL(ETL_Rtn!$C125:$C184,ETL_Rtn!H125:H184),"")</f>
        <v>0.17785258007427246</v>
      </c>
      <c r="O174" s="84">
        <f ca="1">IF(ISNUMBER(CORREL(ETL_Rtn!$C125:$C184,ETL_Rtn!I125:I184)),CORREL(ETL_Rtn!$C125:$C184,ETL_Rtn!I125:I184),"")</f>
        <v>0.60705822179763358</v>
      </c>
      <c r="P174" s="84">
        <f ca="1">IF(ISNUMBER(CORREL(ETL_Rtn!$C125:$C184,ETL_Rtn!J125:J184)),CORREL(ETL_Rtn!$C125:$C184,ETL_Rtn!J125:J184),"")</f>
        <v>0.22382502147187355</v>
      </c>
      <c r="Q174" s="84">
        <f ca="1">IF(ISNUMBER(CORREL(ETL_Rtn!$C125:$C184,ETL_Rtn!K125:K184)),CORREL(ETL_Rtn!$C125:$C184,ETL_Rtn!K125:K184),"")</f>
        <v>0.56856506876745916</v>
      </c>
      <c r="R174" s="84">
        <f ca="1">IF(ISNUMBER(CORREL(ETL_Rtn!$C125:$C184,ETL_Rtn!L125:L184)),CORREL(ETL_Rtn!$C125:$C184,ETL_Rtn!L125:L184),"")</f>
        <v>-3.9413362109417906E-2</v>
      </c>
      <c r="S174" s="84">
        <f ca="1">IF(ISNUMBER(CORREL(ETL_Rtn!$C125:$C184,ETL_Rtn!M125:M184)),CORREL(ETL_Rtn!$C125:$C184,ETL_Rtn!M125:M184),"")</f>
        <v>0.35361600046903197</v>
      </c>
      <c r="T174" s="84">
        <f ca="1">IF(ISNUMBER(CORREL(ETL_Rtn!$C125:$C184,ETL_Rtn!N125:N184)),CORREL(ETL_Rtn!$C125:$C184,ETL_Rtn!N125:N184),"")</f>
        <v>-5.0840307857071942E-2</v>
      </c>
      <c r="U174" s="84">
        <f ca="1">IF(ISNUMBER(CORREL(ETL_Rtn!$C125:$C184,ETL_Rtn!O125:O184)),CORREL(ETL_Rtn!$C125:$C184,ETL_Rtn!O125:O184),"")</f>
        <v>0.57421304814008167</v>
      </c>
      <c r="V174" s="84">
        <f ca="1">IF(ISNUMBER(CORREL(ETL_Rtn!$C125:$C184,ETL_Rtn!P125:P184)),CORREL(ETL_Rtn!$C125:$C184,ETL_Rtn!P125:P184),"")</f>
        <v>-1.8697184364148842E-2</v>
      </c>
      <c r="W174" s="84">
        <f ca="1">IF(ISNUMBER(CORREL(ETL_Rtn!$C125:$C184,ETL_Rtn!Q125:Q184)),CORREL(ETL_Rtn!$C125:$C184,ETL_Rtn!Q125:Q184),"")</f>
        <v>0.89503337575263764</v>
      </c>
      <c r="X174" s="84">
        <f ca="1">IF(ISNUMBER(CORREL(ETL_Rtn!$C125:$C184,ETL_Rtn!R125:R184)),CORREL(ETL_Rtn!$C125:$C184,ETL_Rtn!R125:R184),"")</f>
        <v>0.95700470338061872</v>
      </c>
      <c r="Y174" s="84">
        <f ca="1">IF(ISNUMBER(CORREL(ETL_Rtn!$C125:$C184,ETL_Rtn!S125:S184)),CORREL(ETL_Rtn!$C125:$C184,ETL_Rtn!S125:S184),"")</f>
        <v>0.83753297374751834</v>
      </c>
      <c r="Z174" s="84">
        <f ca="1">IF(ISNUMBER(CORREL(ETL_Rtn!$C125:$C184,ETL_Rtn!T125:T184)),CORREL(ETL_Rtn!$C125:$C184,ETL_Rtn!T125:T184),"")</f>
        <v>0.69662544637427093</v>
      </c>
      <c r="AA174" s="84">
        <f ca="1">IF(ISNUMBER(CORREL(ETL_Rtn!$C125:$C184,ETL_Rtn!U125:U184)),CORREL(ETL_Rtn!$C125:$C184,ETL_Rtn!U125:U184),"")</f>
        <v>-0.37334291944036568</v>
      </c>
      <c r="AB174" s="84">
        <f ca="1">IF(ISNUMBER(CORREL(ETL_Rtn!$C125:$C184,ETL_Rtn!V125:V184)),CORREL(ETL_Rtn!$C125:$C184,ETL_Rtn!V125:V184),"")</f>
        <v>3.9276025873402849E-2</v>
      </c>
      <c r="AC174" s="84">
        <f ca="1">IF(ISNUMBER(CORREL(ETL_Rtn!$C125:$C184,ETL_Rtn!W125:W184)),CORREL(ETL_Rtn!$C125:$C184,ETL_Rtn!W125:W184),"")</f>
        <v>0.11520540852858088</v>
      </c>
      <c r="AD174" s="84">
        <f ca="1">IF(ISNUMBER(CORREL(ETL_Rtn!$C125:$C184,ETL_Rtn!X125:X184)),CORREL(ETL_Rtn!$C125:$C184,ETL_Rtn!X125:X184),"")</f>
        <v>0.65500534905898067</v>
      </c>
      <c r="AE174" s="84">
        <f ca="1">IF(ISNUMBER(CORREL(ETL_Rtn!$C125:$C184,ETL_Rtn!Y125:Y184)),CORREL(ETL_Rtn!$C125:$C184,ETL_Rtn!Y125:Y184),"")</f>
        <v>0.10244353211923335</v>
      </c>
      <c r="AF174" s="84">
        <f ca="1">IF(ISNUMBER(CORREL(ETL_Rtn!$C125:$C184,ETL_Rtn!Z125:Z184)),CORREL(ETL_Rtn!$C125:$C184,ETL_Rtn!Z125:Z184),"")</f>
        <v>-0.46104597833381161</v>
      </c>
      <c r="AG174" s="84">
        <f ca="1">IF(ISNUMBER(CORREL(ETL_Rtn!$C125:$C184,ETL_Rtn!AA125:AA184)),CORREL(ETL_Rtn!$C125:$C184,ETL_Rtn!AA125:AA184),"")</f>
        <v>0.20495916231094091</v>
      </c>
      <c r="AH174" s="84">
        <f ca="1">IF(ISNUMBER(CORREL(ETL_Rtn!$C125:$C184,ETL_Rtn!AB125:AB184)),CORREL(ETL_Rtn!$C125:$C184,ETL_Rtn!AB125:AB184),"")</f>
        <v>0.32942323039644211</v>
      </c>
      <c r="AI174" s="84">
        <f ca="1">IF(ISNUMBER(CORREL(ETL_Rtn!$C125:$C184,ETL_Rtn!AC125:AC184)),CORREL(ETL_Rtn!$C125:$C184,ETL_Rtn!AC125:AC184),"")</f>
        <v>-0.15038034055828883</v>
      </c>
      <c r="AJ174" s="84">
        <f ca="1">IF(ISNUMBER(CORREL(ETL_Rtn!$C125:$C184,ETL_Rtn!AD125:AD184)),CORREL(ETL_Rtn!$C125:$C184,ETL_Rtn!AD125:AD184),"")</f>
        <v>-0.52006232000119401</v>
      </c>
      <c r="AK174" s="84">
        <f ca="1">IF(ISNUMBER(CORREL(ETL_Rtn!$C125:$C184,ETL_Rtn!AE125:AE184)),CORREL(ETL_Rtn!$C125:$C184,ETL_Rtn!AE125:AE184),"")</f>
        <v>-0.24842697417476078</v>
      </c>
      <c r="AL174" s="84">
        <f ca="1">IF(ISNUMBER(CORREL(ETL_Rtn!$C125:$C184,ETL_Rtn!AF125:AF184)),CORREL(ETL_Rtn!$C125:$C184,ETL_Rtn!AF125:AF184),"")</f>
        <v>0.37726751609039383</v>
      </c>
      <c r="AM174" s="84">
        <f ca="1">IF(ISNUMBER(CORREL(ETL_Rtn!$C125:$C184,ETL_Rtn!AG125:AG184)),CORREL(ETL_Rtn!$C125:$C184,ETL_Rtn!AG125:AG184),"")</f>
        <v>0.29585996625441285</v>
      </c>
      <c r="AN174" s="84">
        <f ca="1">IF(ISNUMBER(CORREL(ETL_Rtn!$C125:$C184,ETL_Rtn!AH125:AH184)),CORREL(ETL_Rtn!$C125:$C184,ETL_Rtn!AH125:AH184),"")</f>
        <v>0.37002634510499482</v>
      </c>
      <c r="AO174" s="84">
        <f ca="1">IF(ISNUMBER(CORREL(ETL_Rtn!$C125:$C184,ETL_Rtn!AI125:AI184)),CORREL(ETL_Rtn!$C125:$C184,ETL_Rtn!AI125:AI184),"")</f>
        <v>0.36826385593657535</v>
      </c>
      <c r="AP174" s="84">
        <f ca="1">IF(ISNUMBER(CORREL(ETL_Rtn!$C125:$C184,ETL_Rtn!AJ125:AJ184)),CORREL(ETL_Rtn!$C125:$C184,ETL_Rtn!AJ125:AJ184),"")</f>
        <v>0.41227034226177783</v>
      </c>
      <c r="AQ174" s="84">
        <f ca="1">IF(ISNUMBER(CORREL(ETL_Rtn!$C125:$C184,ETL_Rtn!AK125:AK184)),CORREL(ETL_Rtn!$C125:$C184,ETL_Rtn!AK125:AK184),"")</f>
        <v>0.40206564690943081</v>
      </c>
      <c r="AR174" s="84">
        <f ca="1">IF(ISNUMBER(CORREL(ETL_Rtn!$C125:$C184,ETL_Rtn!AL125:AL184)),CORREL(ETL_Rtn!$C125:$C184,ETL_Rtn!AL125:AL184),"")</f>
        <v>-0.51765443826770818</v>
      </c>
      <c r="AS174" s="84">
        <f ca="1">IF(ISNUMBER(CORREL(ETL_Rtn!$C125:$C184,ETL_Rtn!AM125:AM184)),CORREL(ETL_Rtn!$C125:$C184,ETL_Rtn!AM125:AM184),"")</f>
        <v>0.58558892615658953</v>
      </c>
      <c r="AU174" s="84">
        <f ca="1">VLOOKUP($E174,ETL_Price!$B$5:$BA$187,Main!AU$51,0)</f>
        <v>96.42</v>
      </c>
      <c r="AV174" s="84">
        <f ca="1">VLOOKUP($E174,ETL_Price!$B$5:$BA$187,Main!AV$51,0)</f>
        <v>231.87979999999999</v>
      </c>
      <c r="AW174" s="84">
        <f ca="1">VLOOKUP($E174,ETL_Price!$B$5:$BA$187,Main!AW$51,0)</f>
        <v>229.6103</v>
      </c>
      <c r="AX174" s="84">
        <f ca="1">VLOOKUP($E174,ETL_Price!$B$5:$BA$187,Main!AX$51,0)</f>
        <v>208.29769999999999</v>
      </c>
      <c r="AY174" s="84">
        <f ca="1">VLOOKUP($E174,ETL_Price!$B$5:$BA$187,Main!AY$51,0)</f>
        <v>130.45429999999999</v>
      </c>
      <c r="AZ174" s="84">
        <f ca="1">VLOOKUP($E174,ETL_Price!$B$5:$BA$187,Main!AZ$51,0)</f>
        <v>226.1576</v>
      </c>
      <c r="BA174" s="84">
        <f ca="1">VLOOKUP($E174,ETL_Price!$B$5:$BA$187,Main!BA$51,0)</f>
        <v>250.47</v>
      </c>
      <c r="BB174" s="84">
        <f ca="1">VLOOKUP($E174,ETL_Price!$B$5:$BA$187,Main!BB$51,0)</f>
        <v>198.3</v>
      </c>
      <c r="BC174" s="84">
        <f ca="1">VLOOKUP($E174,ETL_Price!$B$5:$BA$187,Main!BC$51,0)</f>
        <v>264.63</v>
      </c>
      <c r="BD174" s="84">
        <f ca="1">VLOOKUP($E174,ETL_Price!$B$5:$BA$187,Main!BD$51,0)</f>
        <v>67.56</v>
      </c>
      <c r="BE174" s="84">
        <f ca="1">VLOOKUP($E174,ETL_Price!$B$5:$BA$187,Main!BE$51,0)</f>
        <v>280.88</v>
      </c>
      <c r="BF174" s="84">
        <f ca="1">VLOOKUP($E174,ETL_Price!$B$5:$BA$187,Main!BF$51,0)</f>
        <v>119.12</v>
      </c>
      <c r="BG174" s="84">
        <f ca="1">VLOOKUP($E174,ETL_Price!$B$5:$BA$187,Main!BG$51,0)</f>
        <v>1384.38</v>
      </c>
      <c r="BH174" s="84">
        <f ca="1">VLOOKUP($E174,ETL_Price!$B$5:$BA$187,Main!BH$51,0)</f>
        <v>1725.27</v>
      </c>
      <c r="BI174" s="84">
        <f ca="1">VLOOKUP($E174,ETL_Price!$B$5:$BA$187,Main!BI$51,0)</f>
        <v>1748.97</v>
      </c>
      <c r="BJ174" s="84">
        <f ca="1">VLOOKUP($E174,ETL_Price!$B$5:$BA$187,Main!BJ$51,0)</f>
        <v>1037.0899999999999</v>
      </c>
      <c r="BK174" s="84">
        <f ca="1">VLOOKUP($E174,ETL_Price!$B$5:$BA$187,Main!BK$51,0)</f>
        <v>2433.1799999999998</v>
      </c>
      <c r="BL174" s="84">
        <f ca="1">VLOOKUP($E174,ETL_Price!$B$5:$BA$187,Main!BL$51,0)</f>
        <v>927.51</v>
      </c>
      <c r="BM174" s="84">
        <f ca="1">VLOOKUP($E174,ETL_Price!$B$5:$BA$187,Main!BM$51,0)</f>
        <v>728.36</v>
      </c>
      <c r="BN174" s="84">
        <f ca="1">VLOOKUP($E174,ETL_Price!$B$5:$BA$187,Main!BN$51,0)</f>
        <v>886.35</v>
      </c>
      <c r="BO174" s="84">
        <f ca="1">VLOOKUP($E174,ETL_Price!$B$5:$BA$187,Main!BO$51,0)</f>
        <v>953.57</v>
      </c>
      <c r="BP174" s="84">
        <f ca="1">VLOOKUP($E174,ETL_Price!$B$5:$BA$187,Main!BP$51,0)</f>
        <v>977.66</v>
      </c>
      <c r="BQ174" s="84">
        <f ca="1">VLOOKUP($E174,ETL_Price!$B$5:$BA$187,Main!BQ$51,0)</f>
        <v>1108.68</v>
      </c>
      <c r="BR174" s="84">
        <f ca="1">VLOOKUP($E174,ETL_Price!$B$5:$BA$187,Main!BR$51,0)</f>
        <v>1090.4000000000001</v>
      </c>
      <c r="BS174" s="84">
        <f ca="1">VLOOKUP($E174,ETL_Price!$B$5:$BA$187,Main!BS$51,0)</f>
        <v>934.77</v>
      </c>
      <c r="BT174" s="84">
        <f ca="1">VLOOKUP($E174,ETL_Price!$B$5:$BA$187,Main!BT$51,0)</f>
        <v>20.02</v>
      </c>
      <c r="BU174" s="84">
        <f ca="1">VLOOKUP($E174,ETL_Price!$B$5:$BA$187,Main!BU$51,0)</f>
        <v>23.32</v>
      </c>
      <c r="BV174" s="84">
        <f ca="1">VLOOKUP($E174,ETL_Price!$B$5:$BA$187,Main!BV$51,0)</f>
        <v>1330</v>
      </c>
      <c r="BW174" s="84">
        <f ca="1">VLOOKUP($E174,ETL_Price!$B$5:$BA$187,Main!BW$51,0)</f>
        <v>16.617000000000001</v>
      </c>
      <c r="BX174" s="84">
        <f ca="1">VLOOKUP($E174,ETL_Price!$B$5:$BA$187,Main!BX$51,0)</f>
        <v>61.68</v>
      </c>
      <c r="BY174" s="84">
        <f ca="1">VLOOKUP($E174,ETL_Price!$B$5:$BA$187,Main!BY$51,0)</f>
        <v>2.95</v>
      </c>
      <c r="BZ174" s="84">
        <f ca="1">VLOOKUP($E174,ETL_Price!$B$5:$BA$187,Main!BZ$51,0)</f>
        <v>2.0699999999999998</v>
      </c>
      <c r="CA174" s="84">
        <f ca="1">VLOOKUP($E174,ETL_Price!$B$5:$BA$187,Main!CA$51,0)</f>
        <v>2.1267999999999998</v>
      </c>
      <c r="CB174" s="84">
        <f ca="1">VLOOKUP($E174,ETL_Price!$B$5:$BA$187,Main!CB$51,0)</f>
        <v>6.3376000000000001</v>
      </c>
      <c r="CC174" s="84">
        <f ca="1">VLOOKUP($E174,ETL_Price!$B$5:$BA$187,Main!CC$51,0)</f>
        <v>111.05</v>
      </c>
    </row>
    <row r="175" spans="3:81">
      <c r="C175" s="84">
        <f>MATCH(E175,Cayman!$B$5:$B$187,0)-1</f>
        <v>170</v>
      </c>
      <c r="E175" s="115">
        <f>IF(ISNUMBER(Equities!$C127),Equities!B127,"")</f>
        <v>43151</v>
      </c>
      <c r="F175" s="128">
        <f ca="1">IF(ISNUMBER(OFFSET(INDIRECT($F$50),Main!$C175,1)),OFFSET(INDIRECT($F$50),Main!$C175,1)/100,"")</f>
        <v>0.17239399999999999</v>
      </c>
      <c r="G175" s="128">
        <f ca="1">IF(ISNUMBER(VLOOKUP(E175,Cayman!$G$6:$H$136,2,0)),VLOOKUP(E175,Cayman!$G$6:$H$136,2,0)/100,"")</f>
        <v>0.1527</v>
      </c>
      <c r="H175" s="116" t="str">
        <f>IF(ISNUMBER(VLOOKUP($E175,ETL_Price!$B$5:$CU$187,H$50,0)),VLOOKUP($E175,ETL_Price!$B$5:$CU$187,H$50,0)/100,"")</f>
        <v/>
      </c>
      <c r="I175" s="116" t="str">
        <f>IF(ISNUMBER(VLOOKUP($E175,ETL_Price!$B$5:$CU$187,I$50,0)),VLOOKUP($E175,ETL_Price!$B$5:$CU$187,I$50,0)/100,"")</f>
        <v/>
      </c>
      <c r="K175" s="84">
        <f ca="1">IF(ISNUMBER(CORREL(ETL_Rtn!$C126:$C185,ETL_Rtn!E126:E185)),CORREL(ETL_Rtn!$C126:$C185,ETL_Rtn!E126:E185),"")</f>
        <v>0.90369513844859251</v>
      </c>
      <c r="L175" s="84">
        <f ca="1">IF(ISNUMBER(CORREL(ETL_Rtn!$C126:$C185,ETL_Rtn!F126:F185)),CORREL(ETL_Rtn!$C126:$C185,ETL_Rtn!F126:F185),"")</f>
        <v>0.66498890862800331</v>
      </c>
      <c r="M175" s="84">
        <f ca="1">IF(ISNUMBER(CORREL(ETL_Rtn!$C126:$C185,ETL_Rtn!G126:G185)),CORREL(ETL_Rtn!$C126:$C185,ETL_Rtn!G126:G185),"")</f>
        <v>0.29574858626310624</v>
      </c>
      <c r="N175" s="84">
        <f ca="1">IF(ISNUMBER(CORREL(ETL_Rtn!$C126:$C185,ETL_Rtn!H126:H185)),CORREL(ETL_Rtn!$C126:$C185,ETL_Rtn!H126:H185),"")</f>
        <v>0.22164340598618931</v>
      </c>
      <c r="O175" s="84">
        <f ca="1">IF(ISNUMBER(CORREL(ETL_Rtn!$C126:$C185,ETL_Rtn!I126:I185)),CORREL(ETL_Rtn!$C126:$C185,ETL_Rtn!I126:I185),"")</f>
        <v>0.62620987598995703</v>
      </c>
      <c r="P175" s="84">
        <f ca="1">IF(ISNUMBER(CORREL(ETL_Rtn!$C126:$C185,ETL_Rtn!J126:J185)),CORREL(ETL_Rtn!$C126:$C185,ETL_Rtn!J126:J185),"")</f>
        <v>0.24738964092809715</v>
      </c>
      <c r="Q175" s="84">
        <f ca="1">IF(ISNUMBER(CORREL(ETL_Rtn!$C126:$C185,ETL_Rtn!K126:K185)),CORREL(ETL_Rtn!$C126:$C185,ETL_Rtn!K126:K185),"")</f>
        <v>0.60092681600948217</v>
      </c>
      <c r="R175" s="84">
        <f ca="1">IF(ISNUMBER(CORREL(ETL_Rtn!$C126:$C185,ETL_Rtn!L126:L185)),CORREL(ETL_Rtn!$C126:$C185,ETL_Rtn!L126:L185),"")</f>
        <v>-5.0744409657475863E-2</v>
      </c>
      <c r="S175" s="84">
        <f ca="1">IF(ISNUMBER(CORREL(ETL_Rtn!$C126:$C185,ETL_Rtn!M126:M185)),CORREL(ETL_Rtn!$C126:$C185,ETL_Rtn!M126:M185),"")</f>
        <v>0.37475287442344707</v>
      </c>
      <c r="T175" s="84">
        <f ca="1">IF(ISNUMBER(CORREL(ETL_Rtn!$C126:$C185,ETL_Rtn!N126:N185)),CORREL(ETL_Rtn!$C126:$C185,ETL_Rtn!N126:N185),"")</f>
        <v>-5.9014827581350231E-2</v>
      </c>
      <c r="U175" s="84">
        <f ca="1">IF(ISNUMBER(CORREL(ETL_Rtn!$C126:$C185,ETL_Rtn!O126:O185)),CORREL(ETL_Rtn!$C126:$C185,ETL_Rtn!O126:O185),"")</f>
        <v>0.60468402856028514</v>
      </c>
      <c r="V175" s="84">
        <f ca="1">IF(ISNUMBER(CORREL(ETL_Rtn!$C126:$C185,ETL_Rtn!P126:P185)),CORREL(ETL_Rtn!$C126:$C185,ETL_Rtn!P126:P185),"")</f>
        <v>-2.0935249683157121E-2</v>
      </c>
      <c r="W175" s="84">
        <f ca="1">IF(ISNUMBER(CORREL(ETL_Rtn!$C126:$C185,ETL_Rtn!Q126:Q185)),CORREL(ETL_Rtn!$C126:$C185,ETL_Rtn!Q126:Q185),"")</f>
        <v>0.90546382812052062</v>
      </c>
      <c r="X175" s="84">
        <f ca="1">IF(ISNUMBER(CORREL(ETL_Rtn!$C126:$C185,ETL_Rtn!R126:R185)),CORREL(ETL_Rtn!$C126:$C185,ETL_Rtn!R126:R185),"")</f>
        <v>0.95705010263069878</v>
      </c>
      <c r="Y175" s="84">
        <f ca="1">IF(ISNUMBER(CORREL(ETL_Rtn!$C126:$C185,ETL_Rtn!S126:S185)),CORREL(ETL_Rtn!$C126:$C185,ETL_Rtn!S126:S185),"")</f>
        <v>0.8709459009810564</v>
      </c>
      <c r="Z175" s="84">
        <f ca="1">IF(ISNUMBER(CORREL(ETL_Rtn!$C126:$C185,ETL_Rtn!T126:T185)),CORREL(ETL_Rtn!$C126:$C185,ETL_Rtn!T126:T185),"")</f>
        <v>0.73207561132787147</v>
      </c>
      <c r="AA175" s="84">
        <f ca="1">IF(ISNUMBER(CORREL(ETL_Rtn!$C126:$C185,ETL_Rtn!U126:U185)),CORREL(ETL_Rtn!$C126:$C185,ETL_Rtn!U126:U185),"")</f>
        <v>-0.43371419717668924</v>
      </c>
      <c r="AB175" s="84">
        <f ca="1">IF(ISNUMBER(CORREL(ETL_Rtn!$C126:$C185,ETL_Rtn!V126:V185)),CORREL(ETL_Rtn!$C126:$C185,ETL_Rtn!V126:V185),"")</f>
        <v>3.9184077625685071E-2</v>
      </c>
      <c r="AC175" s="84">
        <f ca="1">IF(ISNUMBER(CORREL(ETL_Rtn!$C126:$C185,ETL_Rtn!W126:W185)),CORREL(ETL_Rtn!$C126:$C185,ETL_Rtn!W126:W185),"")</f>
        <v>0.15385449885241595</v>
      </c>
      <c r="AD175" s="84">
        <f ca="1">IF(ISNUMBER(CORREL(ETL_Rtn!$C126:$C185,ETL_Rtn!X126:X185)),CORREL(ETL_Rtn!$C126:$C185,ETL_Rtn!X126:X185),"")</f>
        <v>0.75896421188713858</v>
      </c>
      <c r="AE175" s="84">
        <f ca="1">IF(ISNUMBER(CORREL(ETL_Rtn!$C126:$C185,ETL_Rtn!Y126:Y185)),CORREL(ETL_Rtn!$C126:$C185,ETL_Rtn!Y126:Y185),"")</f>
        <v>0.10238907596171073</v>
      </c>
      <c r="AF175" s="84">
        <f ca="1">IF(ISNUMBER(CORREL(ETL_Rtn!$C126:$C185,ETL_Rtn!Z126:Z185)),CORREL(ETL_Rtn!$C126:$C185,ETL_Rtn!Z126:Z185),"")</f>
        <v>-0.48904264292968891</v>
      </c>
      <c r="AG175" s="84">
        <f ca="1">IF(ISNUMBER(CORREL(ETL_Rtn!$C126:$C185,ETL_Rtn!AA126:AA185)),CORREL(ETL_Rtn!$C126:$C185,ETL_Rtn!AA126:AA185),"")</f>
        <v>0.22046751897725034</v>
      </c>
      <c r="AH175" s="84">
        <f ca="1">IF(ISNUMBER(CORREL(ETL_Rtn!$C126:$C185,ETL_Rtn!AB126:AB185)),CORREL(ETL_Rtn!$C126:$C185,ETL_Rtn!AB126:AB185),"")</f>
        <v>0.33620085983996129</v>
      </c>
      <c r="AI175" s="84">
        <f ca="1">IF(ISNUMBER(CORREL(ETL_Rtn!$C126:$C185,ETL_Rtn!AC126:AC185)),CORREL(ETL_Rtn!$C126:$C185,ETL_Rtn!AC126:AC185),"")</f>
        <v>-0.15034603159617191</v>
      </c>
      <c r="AJ175" s="84">
        <f ca="1">IF(ISNUMBER(CORREL(ETL_Rtn!$C126:$C185,ETL_Rtn!AD126:AD185)),CORREL(ETL_Rtn!$C126:$C185,ETL_Rtn!AD126:AD185),"")</f>
        <v>-0.52117280252818654</v>
      </c>
      <c r="AK175" s="84">
        <f ca="1">IF(ISNUMBER(CORREL(ETL_Rtn!$C126:$C185,ETL_Rtn!AE126:AE185)),CORREL(ETL_Rtn!$C126:$C185,ETL_Rtn!AE126:AE185),"")</f>
        <v>-0.24866640121791064</v>
      </c>
      <c r="AL175" s="84">
        <f ca="1">IF(ISNUMBER(CORREL(ETL_Rtn!$C126:$C185,ETL_Rtn!AF126:AF185)),CORREL(ETL_Rtn!$C126:$C185,ETL_Rtn!AF126:AF185),"")</f>
        <v>0.37751174660866299</v>
      </c>
      <c r="AM175" s="84">
        <f ca="1">IF(ISNUMBER(CORREL(ETL_Rtn!$C126:$C185,ETL_Rtn!AG126:AG185)),CORREL(ETL_Rtn!$C126:$C185,ETL_Rtn!AG126:AG185),"")</f>
        <v>0.30113682199569491</v>
      </c>
      <c r="AN175" s="84">
        <f ca="1">IF(ISNUMBER(CORREL(ETL_Rtn!$C126:$C185,ETL_Rtn!AH126:AH185)),CORREL(ETL_Rtn!$C126:$C185,ETL_Rtn!AH126:AH185),"")</f>
        <v>0.40390553952456121</v>
      </c>
      <c r="AO175" s="84">
        <f ca="1">IF(ISNUMBER(CORREL(ETL_Rtn!$C126:$C185,ETL_Rtn!AI126:AI185)),CORREL(ETL_Rtn!$C126:$C185,ETL_Rtn!AI126:AI185),"")</f>
        <v>0.4245011912238979</v>
      </c>
      <c r="AP175" s="84">
        <f ca="1">IF(ISNUMBER(CORREL(ETL_Rtn!$C126:$C185,ETL_Rtn!AJ126:AJ185)),CORREL(ETL_Rtn!$C126:$C185,ETL_Rtn!AJ126:AJ185),"")</f>
        <v>0.41236833433806958</v>
      </c>
      <c r="AQ175" s="84">
        <f ca="1">IF(ISNUMBER(CORREL(ETL_Rtn!$C126:$C185,ETL_Rtn!AK126:AK185)),CORREL(ETL_Rtn!$C126:$C185,ETL_Rtn!AK126:AK185),"")</f>
        <v>0.40784358589379749</v>
      </c>
      <c r="AR175" s="84">
        <f ca="1">IF(ISNUMBER(CORREL(ETL_Rtn!$C126:$C185,ETL_Rtn!AL126:AL185)),CORREL(ETL_Rtn!$C126:$C185,ETL_Rtn!AL126:AL185),"")</f>
        <v>-0.52094480301520218</v>
      </c>
      <c r="AS175" s="84">
        <f ca="1">IF(ISNUMBER(CORREL(ETL_Rtn!$C126:$C185,ETL_Rtn!AM126:AM185)),CORREL(ETL_Rtn!$C126:$C185,ETL_Rtn!AM126:AM185),"")</f>
        <v>0.59023435391990842</v>
      </c>
      <c r="AU175" s="84">
        <f ca="1">VLOOKUP($E175,ETL_Price!$B$5:$BA$187,Main!AU$51,0)</f>
        <v>94.71</v>
      </c>
      <c r="AV175" s="84">
        <f ca="1">VLOOKUP($E175,ETL_Price!$B$5:$BA$187,Main!AV$51,0)</f>
        <v>232.99770000000001</v>
      </c>
      <c r="AW175" s="84">
        <f ca="1">VLOOKUP($E175,ETL_Price!$B$5:$BA$187,Main!AW$51,0)</f>
        <v>230.57130000000001</v>
      </c>
      <c r="AX175" s="84">
        <f ca="1">VLOOKUP($E175,ETL_Price!$B$5:$BA$187,Main!AX$51,0)</f>
        <v>210.58170000000001</v>
      </c>
      <c r="AY175" s="84">
        <f ca="1">VLOOKUP($E175,ETL_Price!$B$5:$BA$187,Main!AY$51,0)</f>
        <v>130.34649999999999</v>
      </c>
      <c r="AZ175" s="84">
        <f ca="1">VLOOKUP($E175,ETL_Price!$B$5:$BA$187,Main!AZ$51,0)</f>
        <v>228.04499999999999</v>
      </c>
      <c r="BA175" s="84">
        <f ca="1">VLOOKUP($E175,ETL_Price!$B$5:$BA$187,Main!BA$51,0)</f>
        <v>250.72</v>
      </c>
      <c r="BB175" s="84">
        <f ca="1">VLOOKUP($E175,ETL_Price!$B$5:$BA$187,Main!BB$51,0)</f>
        <v>200.3</v>
      </c>
      <c r="BC175" s="84">
        <f ca="1">VLOOKUP($E175,ETL_Price!$B$5:$BA$187,Main!BC$51,0)</f>
        <v>264.95</v>
      </c>
      <c r="BD175" s="84">
        <f ca="1">VLOOKUP($E175,ETL_Price!$B$5:$BA$187,Main!BD$51,0)</f>
        <v>68.2</v>
      </c>
      <c r="BE175" s="84">
        <f ca="1">VLOOKUP($E175,ETL_Price!$B$5:$BA$187,Main!BE$51,0)</f>
        <v>281.20999999999998</v>
      </c>
      <c r="BF175" s="84">
        <f ca="1">VLOOKUP($E175,ETL_Price!$B$5:$BA$187,Main!BF$51,0)</f>
        <v>120.44</v>
      </c>
      <c r="BG175" s="84">
        <f ca="1">VLOOKUP($E175,ETL_Price!$B$5:$BA$187,Main!BG$51,0)</f>
        <v>1373.56</v>
      </c>
      <c r="BH175" s="84">
        <f ca="1">VLOOKUP($E175,ETL_Price!$B$5:$BA$187,Main!BH$51,0)</f>
        <v>1703.72</v>
      </c>
      <c r="BI175" s="84">
        <f ca="1">VLOOKUP($E175,ETL_Price!$B$5:$BA$187,Main!BI$51,0)</f>
        <v>1716.69</v>
      </c>
      <c r="BJ175" s="84">
        <f ca="1">VLOOKUP($E175,ETL_Price!$B$5:$BA$187,Main!BJ$51,0)</f>
        <v>1035.1300000000001</v>
      </c>
      <c r="BK175" s="84">
        <f ca="1">VLOOKUP($E175,ETL_Price!$B$5:$BA$187,Main!BK$51,0)</f>
        <v>2429.33</v>
      </c>
      <c r="BL175" s="84">
        <f ca="1">VLOOKUP($E175,ETL_Price!$B$5:$BA$187,Main!BL$51,0)</f>
        <v>927.4</v>
      </c>
      <c r="BM175" s="84">
        <f ca="1">VLOOKUP($E175,ETL_Price!$B$5:$BA$187,Main!BM$51,0)</f>
        <v>729.58</v>
      </c>
      <c r="BN175" s="84">
        <f ca="1">VLOOKUP($E175,ETL_Price!$B$5:$BA$187,Main!BN$51,0)</f>
        <v>887.61</v>
      </c>
      <c r="BO175" s="84">
        <f ca="1">VLOOKUP($E175,ETL_Price!$B$5:$BA$187,Main!BO$51,0)</f>
        <v>953.2</v>
      </c>
      <c r="BP175" s="84">
        <f ca="1">VLOOKUP($E175,ETL_Price!$B$5:$BA$187,Main!BP$51,0)</f>
        <v>978.81</v>
      </c>
      <c r="BQ175" s="84">
        <f ca="1">VLOOKUP($E175,ETL_Price!$B$5:$BA$187,Main!BQ$51,0)</f>
        <v>1109.71</v>
      </c>
      <c r="BR175" s="84">
        <f ca="1">VLOOKUP($E175,ETL_Price!$B$5:$BA$187,Main!BR$51,0)</f>
        <v>1090.6300000000001</v>
      </c>
      <c r="BS175" s="84">
        <f ca="1">VLOOKUP($E175,ETL_Price!$B$5:$BA$187,Main!BS$51,0)</f>
        <v>934.93</v>
      </c>
      <c r="BT175" s="84">
        <f ca="1">VLOOKUP($E175,ETL_Price!$B$5:$BA$187,Main!BT$51,0)</f>
        <v>20.6</v>
      </c>
      <c r="BU175" s="84">
        <f ca="1">VLOOKUP($E175,ETL_Price!$B$5:$BA$187,Main!BU$51,0)</f>
        <v>24.04</v>
      </c>
      <c r="BV175" s="84">
        <f ca="1">VLOOKUP($E175,ETL_Price!$B$5:$BA$187,Main!BV$51,0)</f>
        <v>1328.8</v>
      </c>
      <c r="BW175" s="84">
        <f ca="1">VLOOKUP($E175,ETL_Price!$B$5:$BA$187,Main!BW$51,0)</f>
        <v>16.437999999999999</v>
      </c>
      <c r="BX175" s="84">
        <f ca="1">VLOOKUP($E175,ETL_Price!$B$5:$BA$187,Main!BX$51,0)</f>
        <v>61.9</v>
      </c>
      <c r="BY175" s="84">
        <f ca="1">VLOOKUP($E175,ETL_Price!$B$5:$BA$187,Main!BY$51,0)</f>
        <v>2.8895999999999997</v>
      </c>
      <c r="BZ175" s="84">
        <f ca="1">VLOOKUP($E175,ETL_Price!$B$5:$BA$187,Main!BZ$51,0)</f>
        <v>2.0554000000000001</v>
      </c>
      <c r="CA175" s="84">
        <f ca="1">VLOOKUP($E175,ETL_Price!$B$5:$BA$187,Main!CA$51,0)</f>
        <v>2.1093999999999999</v>
      </c>
      <c r="CB175" s="84">
        <f ca="1">VLOOKUP($E175,ETL_Price!$B$5:$BA$187,Main!CB$51,0)</f>
        <v>6.3405000000000005</v>
      </c>
      <c r="CC175" s="84">
        <f ca="1">VLOOKUP($E175,ETL_Price!$B$5:$BA$187,Main!CC$51,0)</f>
        <v>111.19</v>
      </c>
    </row>
    <row r="176" spans="3:81">
      <c r="C176" s="84">
        <f>MATCH(E176,Cayman!$B$5:$B$187,0)-1</f>
        <v>171</v>
      </c>
      <c r="E176" s="115">
        <f>IF(ISNUMBER(Equities!$C128),Equities!B128,"")</f>
        <v>43150</v>
      </c>
      <c r="F176" s="128">
        <f ca="1">IF(ISNUMBER(OFFSET(INDIRECT($F$50),Main!$C176,1)),OFFSET(INDIRECT($F$50),Main!$C176,1)/100,"")</f>
        <v>0.17239399999999999</v>
      </c>
      <c r="G176" s="128">
        <f ca="1">IF(ISNUMBER(VLOOKUP(E176,Cayman!$G$6:$H$136,2,0)),VLOOKUP(E176,Cayman!$G$6:$H$136,2,0)/100,"")</f>
        <v>0.1532</v>
      </c>
      <c r="H176" s="116" t="str">
        <f>IF(ISNUMBER(VLOOKUP($E176,ETL_Price!$B$5:$CU$187,H$50,0)),VLOOKUP($E176,ETL_Price!$B$5:$CU$187,H$50,0)/100,"")</f>
        <v/>
      </c>
      <c r="I176" s="116" t="str">
        <f>IF(ISNUMBER(VLOOKUP($E176,ETL_Price!$B$5:$CU$187,I$50,0)),VLOOKUP($E176,ETL_Price!$B$5:$CU$187,I$50,0)/100,"")</f>
        <v/>
      </c>
      <c r="K176" s="84">
        <f ca="1">IF(ISNUMBER(CORREL(ETL_Rtn!$C127:$C186,ETL_Rtn!E127:E186)),CORREL(ETL_Rtn!$C127:$C186,ETL_Rtn!E127:E186),"")</f>
        <v>0.92520037171179026</v>
      </c>
      <c r="L176" s="84">
        <f ca="1">IF(ISNUMBER(CORREL(ETL_Rtn!$C127:$C186,ETL_Rtn!F127:F186)),CORREL(ETL_Rtn!$C127:$C186,ETL_Rtn!F127:F186),"")</f>
        <v>0.66383157955363437</v>
      </c>
      <c r="M176" s="84">
        <f ca="1">IF(ISNUMBER(CORREL(ETL_Rtn!$C127:$C186,ETL_Rtn!G127:G186)),CORREL(ETL_Rtn!$C127:$C186,ETL_Rtn!G127:G186),"")</f>
        <v>0.29161542574904825</v>
      </c>
      <c r="N176" s="84">
        <f ca="1">IF(ISNUMBER(CORREL(ETL_Rtn!$C127:$C186,ETL_Rtn!H127:H186)),CORREL(ETL_Rtn!$C127:$C186,ETL_Rtn!H127:H186),"")</f>
        <v>0.19188008221128824</v>
      </c>
      <c r="O176" s="84">
        <f ca="1">IF(ISNUMBER(CORREL(ETL_Rtn!$C127:$C186,ETL_Rtn!I127:I186)),CORREL(ETL_Rtn!$C127:$C186,ETL_Rtn!I127:I186),"")</f>
        <v>0.6739416430487456</v>
      </c>
      <c r="P176" s="84">
        <f ca="1">IF(ISNUMBER(CORREL(ETL_Rtn!$C127:$C186,ETL_Rtn!J127:J186)),CORREL(ETL_Rtn!$C127:$C186,ETL_Rtn!J127:J186),"")</f>
        <v>0.25769537154393757</v>
      </c>
      <c r="Q176" s="84">
        <f ca="1">IF(ISNUMBER(CORREL(ETL_Rtn!$C127:$C186,ETL_Rtn!K127:K186)),CORREL(ETL_Rtn!$C127:$C186,ETL_Rtn!K127:K186),"")</f>
        <v>0.66022280341968453</v>
      </c>
      <c r="R176" s="84">
        <f ca="1">IF(ISNUMBER(CORREL(ETL_Rtn!$C127:$C186,ETL_Rtn!L127:L186)),CORREL(ETL_Rtn!$C127:$C186,ETL_Rtn!L127:L186),"")</f>
        <v>-0.27501347627471567</v>
      </c>
      <c r="S176" s="84">
        <f ca="1">IF(ISNUMBER(CORREL(ETL_Rtn!$C127:$C186,ETL_Rtn!M127:M186)),CORREL(ETL_Rtn!$C127:$C186,ETL_Rtn!M127:M186),"")</f>
        <v>0.39226133038150646</v>
      </c>
      <c r="T176" s="84">
        <f ca="1">IF(ISNUMBER(CORREL(ETL_Rtn!$C127:$C186,ETL_Rtn!N127:N186)),CORREL(ETL_Rtn!$C127:$C186,ETL_Rtn!N127:N186),"")</f>
        <v>-0.21589554292566515</v>
      </c>
      <c r="U176" s="84">
        <f ca="1">IF(ISNUMBER(CORREL(ETL_Rtn!$C127:$C186,ETL_Rtn!O127:O186)),CORREL(ETL_Rtn!$C127:$C186,ETL_Rtn!O127:O186),"")</f>
        <v>0.6290653235827034</v>
      </c>
      <c r="V176" s="84">
        <f ca="1">IF(ISNUMBER(CORREL(ETL_Rtn!$C127:$C186,ETL_Rtn!P127:P186)),CORREL(ETL_Rtn!$C127:$C186,ETL_Rtn!P127:P186),"")</f>
        <v>-0.13722228883899795</v>
      </c>
      <c r="W176" s="84">
        <f ca="1">IF(ISNUMBER(CORREL(ETL_Rtn!$C127:$C186,ETL_Rtn!Q127:Q186)),CORREL(ETL_Rtn!$C127:$C186,ETL_Rtn!Q127:Q186),"")</f>
        <v>0.91042214483512984</v>
      </c>
      <c r="X176" s="84">
        <f ca="1">IF(ISNUMBER(CORREL(ETL_Rtn!$C127:$C186,ETL_Rtn!R127:R186)),CORREL(ETL_Rtn!$C127:$C186,ETL_Rtn!R127:R186),"")</f>
        <v>0.95658319387997337</v>
      </c>
      <c r="Y176" s="84">
        <f ca="1">IF(ISNUMBER(CORREL(ETL_Rtn!$C127:$C186,ETL_Rtn!S127:S186)),CORREL(ETL_Rtn!$C127:$C186,ETL_Rtn!S127:S186),"")</f>
        <v>0.89310891777949386</v>
      </c>
      <c r="Z176" s="84">
        <f ca="1">IF(ISNUMBER(CORREL(ETL_Rtn!$C127:$C186,ETL_Rtn!T127:T186)),CORREL(ETL_Rtn!$C127:$C186,ETL_Rtn!T127:T186),"")</f>
        <v>0.72950957514881831</v>
      </c>
      <c r="AA176" s="84">
        <f ca="1">IF(ISNUMBER(CORREL(ETL_Rtn!$C127:$C186,ETL_Rtn!U127:U186)),CORREL(ETL_Rtn!$C127:$C186,ETL_Rtn!U127:U186),"")</f>
        <v>-0.56132256300715333</v>
      </c>
      <c r="AB176" s="84">
        <f ca="1">IF(ISNUMBER(CORREL(ETL_Rtn!$C127:$C186,ETL_Rtn!V127:V186)),CORREL(ETL_Rtn!$C127:$C186,ETL_Rtn!V127:V186),"")</f>
        <v>-4.4060262061721936E-2</v>
      </c>
      <c r="AC176" s="84">
        <f ca="1">IF(ISNUMBER(CORREL(ETL_Rtn!$C127:$C186,ETL_Rtn!W127:W186)),CORREL(ETL_Rtn!$C127:$C186,ETL_Rtn!W127:W186),"")</f>
        <v>0.24957729414894039</v>
      </c>
      <c r="AD176" s="84">
        <f ca="1">IF(ISNUMBER(CORREL(ETL_Rtn!$C127:$C186,ETL_Rtn!X127:X186)),CORREL(ETL_Rtn!$C127:$C186,ETL_Rtn!X127:X186),"")</f>
        <v>0.79800632150729167</v>
      </c>
      <c r="AE176" s="84">
        <f ca="1">IF(ISNUMBER(CORREL(ETL_Rtn!$C127:$C186,ETL_Rtn!Y127:Y186)),CORREL(ETL_Rtn!$C127:$C186,ETL_Rtn!Y127:Y186),"")</f>
        <v>3.517893870151418E-2</v>
      </c>
      <c r="AF176" s="84">
        <f ca="1">IF(ISNUMBER(CORREL(ETL_Rtn!$C127:$C186,ETL_Rtn!Z127:Z186)),CORREL(ETL_Rtn!$C127:$C186,ETL_Rtn!Z127:Z186),"")</f>
        <v>-0.48050718065177073</v>
      </c>
      <c r="AG176" s="84">
        <f ca="1">IF(ISNUMBER(CORREL(ETL_Rtn!$C127:$C186,ETL_Rtn!AA127:AA186)),CORREL(ETL_Rtn!$C127:$C186,ETL_Rtn!AA127:AA186),"")</f>
        <v>0.29442290712252922</v>
      </c>
      <c r="AH176" s="84">
        <f ca="1">IF(ISNUMBER(CORREL(ETL_Rtn!$C127:$C186,ETL_Rtn!AB127:AB186)),CORREL(ETL_Rtn!$C127:$C186,ETL_Rtn!AB127:AB186),"")</f>
        <v>0.31576346987288889</v>
      </c>
      <c r="AI176" s="84">
        <f ca="1">IF(ISNUMBER(CORREL(ETL_Rtn!$C127:$C186,ETL_Rtn!AC127:AC186)),CORREL(ETL_Rtn!$C127:$C186,ETL_Rtn!AC127:AC186),"")</f>
        <v>-0.10547015425309378</v>
      </c>
      <c r="AJ176" s="84">
        <f ca="1">IF(ISNUMBER(CORREL(ETL_Rtn!$C127:$C186,ETL_Rtn!AD127:AD186)),CORREL(ETL_Rtn!$C127:$C186,ETL_Rtn!AD127:AD186),"")</f>
        <v>-0.52729737974692437</v>
      </c>
      <c r="AK176" s="84">
        <f ca="1">IF(ISNUMBER(CORREL(ETL_Rtn!$C127:$C186,ETL_Rtn!AE127:AE186)),CORREL(ETL_Rtn!$C127:$C186,ETL_Rtn!AE127:AE186),"")</f>
        <v>-0.21902145174895274</v>
      </c>
      <c r="AL176" s="84">
        <f ca="1">IF(ISNUMBER(CORREL(ETL_Rtn!$C127:$C186,ETL_Rtn!AF127:AF186)),CORREL(ETL_Rtn!$C127:$C186,ETL_Rtn!AF127:AF186),"")</f>
        <v>0.43429387238567752</v>
      </c>
      <c r="AM176" s="84">
        <f ca="1">IF(ISNUMBER(CORREL(ETL_Rtn!$C127:$C186,ETL_Rtn!AG127:AG186)),CORREL(ETL_Rtn!$C127:$C186,ETL_Rtn!AG127:AG186),"")</f>
        <v>0.28181369633788589</v>
      </c>
      <c r="AN176" s="84">
        <f ca="1">IF(ISNUMBER(CORREL(ETL_Rtn!$C127:$C186,ETL_Rtn!AH127:AH186)),CORREL(ETL_Rtn!$C127:$C186,ETL_Rtn!AH127:AH186),"")</f>
        <v>0.39348325227511893</v>
      </c>
      <c r="AO176" s="84">
        <f ca="1">IF(ISNUMBER(CORREL(ETL_Rtn!$C127:$C186,ETL_Rtn!AI127:AI186)),CORREL(ETL_Rtn!$C127:$C186,ETL_Rtn!AI127:AI186),"")</f>
        <v>0.44426279753486458</v>
      </c>
      <c r="AP176" s="84">
        <f ca="1">IF(ISNUMBER(CORREL(ETL_Rtn!$C127:$C186,ETL_Rtn!AJ127:AJ186)),CORREL(ETL_Rtn!$C127:$C186,ETL_Rtn!AJ127:AJ186),"")</f>
        <v>0.40233421440318601</v>
      </c>
      <c r="AQ176" s="84">
        <f ca="1">IF(ISNUMBER(CORREL(ETL_Rtn!$C127:$C186,ETL_Rtn!AK127:AK186)),CORREL(ETL_Rtn!$C127:$C186,ETL_Rtn!AK127:AK186),"")</f>
        <v>0.4214688426595235</v>
      </c>
      <c r="AR176" s="84">
        <f ca="1">IF(ISNUMBER(CORREL(ETL_Rtn!$C127:$C186,ETL_Rtn!AL127:AL186)),CORREL(ETL_Rtn!$C127:$C186,ETL_Rtn!AL127:AL186),"")</f>
        <v>-0.56604963262748831</v>
      </c>
      <c r="AS176" s="84">
        <f ca="1">IF(ISNUMBER(CORREL(ETL_Rtn!$C127:$C186,ETL_Rtn!AM127:AM186)),CORREL(ETL_Rtn!$C127:$C186,ETL_Rtn!AM127:AM186),"")</f>
        <v>0.65498474668603213</v>
      </c>
      <c r="AU176" s="84">
        <f ca="1">VLOOKUP($E176,ETL_Price!$B$5:$BA$187,Main!AU$51,0)</f>
        <v>94.69</v>
      </c>
      <c r="AV176" s="84">
        <f ca="1">VLOOKUP($E176,ETL_Price!$B$5:$BA$187,Main!AV$51,0)</f>
        <v>232.51249999999999</v>
      </c>
      <c r="AW176" s="84">
        <f ca="1">VLOOKUP($E176,ETL_Price!$B$5:$BA$187,Main!AW$51,0)</f>
        <v>232.35560000000001</v>
      </c>
      <c r="AX176" s="84">
        <f ca="1">VLOOKUP($E176,ETL_Price!$B$5:$BA$187,Main!AX$51,0)</f>
        <v>211.18029999999999</v>
      </c>
      <c r="AY176" s="84">
        <f ca="1">VLOOKUP($E176,ETL_Price!$B$5:$BA$187,Main!AY$51,0)</f>
        <v>130.7834</v>
      </c>
      <c r="AZ176" s="84">
        <f ca="1">VLOOKUP($E176,ETL_Price!$B$5:$BA$187,Main!AZ$51,0)</f>
        <v>231.32769999999999</v>
      </c>
      <c r="BA176" s="84">
        <f ca="1">VLOOKUP($E176,ETL_Price!$B$5:$BA$187,Main!BA$51,0)</f>
        <v>251.75</v>
      </c>
      <c r="BB176" s="84">
        <f ca="1">VLOOKUP($E176,ETL_Price!$B$5:$BA$187,Main!BB$51,0)</f>
        <v>201.75</v>
      </c>
      <c r="BC176" s="84">
        <f ca="1">VLOOKUP($E176,ETL_Price!$B$5:$BA$187,Main!BC$51,0)</f>
        <v>266.45999999999998</v>
      </c>
      <c r="BD176" s="84">
        <f ca="1">VLOOKUP($E176,ETL_Price!$B$5:$BA$187,Main!BD$51,0)</f>
        <v>68.790000000000006</v>
      </c>
      <c r="BE176" s="84">
        <f ca="1">VLOOKUP($E176,ETL_Price!$B$5:$BA$187,Main!BE$51,0)</f>
        <v>282.17</v>
      </c>
      <c r="BF176" s="84">
        <f ca="1">VLOOKUP($E176,ETL_Price!$B$5:$BA$187,Main!BF$51,0)</f>
        <v>121.35</v>
      </c>
      <c r="BG176" s="84">
        <f ca="1">VLOOKUP($E176,ETL_Price!$B$5:$BA$187,Main!BG$51,0)</f>
        <v>1359.03</v>
      </c>
      <c r="BH176" s="84">
        <f ca="1">VLOOKUP($E176,ETL_Price!$B$5:$BA$187,Main!BH$51,0)</f>
        <v>1688.88</v>
      </c>
      <c r="BI176" s="84">
        <f ca="1">VLOOKUP($E176,ETL_Price!$B$5:$BA$187,Main!BI$51,0)</f>
        <v>1718.5</v>
      </c>
      <c r="BJ176" s="84">
        <f ca="1">VLOOKUP($E176,ETL_Price!$B$5:$BA$187,Main!BJ$51,0)</f>
        <v>1034.6500000000001</v>
      </c>
      <c r="BK176" s="84">
        <f ca="1">VLOOKUP($E176,ETL_Price!$B$5:$BA$187,Main!BK$51,0)</f>
        <v>2434.0100000000002</v>
      </c>
      <c r="BL176" s="84">
        <f ca="1">VLOOKUP($E176,ETL_Price!$B$5:$BA$187,Main!BL$51,0)</f>
        <v>929.5</v>
      </c>
      <c r="BM176" s="84">
        <f ca="1">VLOOKUP($E176,ETL_Price!$B$5:$BA$187,Main!BM$51,0)</f>
        <v>728.86</v>
      </c>
      <c r="BN176" s="84">
        <f ca="1">VLOOKUP($E176,ETL_Price!$B$5:$BA$187,Main!BN$51,0)</f>
        <v>886.23</v>
      </c>
      <c r="BO176" s="84">
        <f ca="1">VLOOKUP($E176,ETL_Price!$B$5:$BA$187,Main!BO$51,0)</f>
        <v>954.11</v>
      </c>
      <c r="BP176" s="84">
        <f ca="1">VLOOKUP($E176,ETL_Price!$B$5:$BA$187,Main!BP$51,0)</f>
        <v>977.96</v>
      </c>
      <c r="BQ176" s="84">
        <f ca="1">VLOOKUP($E176,ETL_Price!$B$5:$BA$187,Main!BQ$51,0)</f>
        <v>1109.19</v>
      </c>
      <c r="BR176" s="84">
        <f ca="1">VLOOKUP($E176,ETL_Price!$B$5:$BA$187,Main!BR$51,0)</f>
        <v>1091.17</v>
      </c>
      <c r="BS176" s="84">
        <f ca="1">VLOOKUP($E176,ETL_Price!$B$5:$BA$187,Main!BS$51,0)</f>
        <v>934.11</v>
      </c>
      <c r="BT176" s="84">
        <f ca="1">VLOOKUP($E176,ETL_Price!$B$5:$BA$187,Main!BT$51,0)</f>
        <v>19.46</v>
      </c>
      <c r="BU176" s="84">
        <f ca="1">VLOOKUP($E176,ETL_Price!$B$5:$BA$187,Main!BU$51,0)</f>
        <v>23.11</v>
      </c>
      <c r="BV176" s="84">
        <f ca="1">VLOOKUP($E176,ETL_Price!$B$5:$BA$187,Main!BV$51,0)</f>
        <v>1353.2</v>
      </c>
      <c r="BW176" s="84">
        <f ca="1">VLOOKUP($E176,ETL_Price!$B$5:$BA$187,Main!BW$51,0)</f>
        <v>16.712</v>
      </c>
      <c r="BX176" s="84">
        <f ca="1">VLOOKUP($E176,ETL_Price!$B$5:$BA$187,Main!BX$51,0)</f>
        <v>61.68</v>
      </c>
      <c r="BY176" s="84">
        <f ca="1">VLOOKUP($E176,ETL_Price!$B$5:$BA$187,Main!BY$51,0)</f>
        <v>2.8749000000000002</v>
      </c>
      <c r="BZ176" s="84">
        <f ca="1">VLOOKUP($E176,ETL_Price!$B$5:$BA$187,Main!BZ$51,0)</f>
        <v>2.0499000000000001</v>
      </c>
      <c r="CA176" s="84">
        <f ca="1">VLOOKUP($E176,ETL_Price!$B$5:$BA$187,Main!CA$51,0)</f>
        <v>2.0991</v>
      </c>
      <c r="CB176" s="84">
        <f ca="1">VLOOKUP($E176,ETL_Price!$B$5:$BA$187,Main!CB$51,0)</f>
        <v>6.3053999999999997</v>
      </c>
      <c r="CC176" s="84">
        <f ca="1">VLOOKUP($E176,ETL_Price!$B$5:$BA$187,Main!CC$51,0)</f>
        <v>111.72</v>
      </c>
    </row>
    <row r="177" spans="3:81">
      <c r="C177" s="84">
        <f>MATCH(E177,Cayman!$B$5:$B$187,0)-1</f>
        <v>174</v>
      </c>
      <c r="E177" s="115">
        <f>IF(ISNUMBER(Equities!$C129),Equities!B129,"")</f>
        <v>43147</v>
      </c>
      <c r="F177" s="128">
        <f ca="1">IF(ISNUMBER(OFFSET(INDIRECT($F$50),Main!$C177,1)),OFFSET(INDIRECT($F$50),Main!$C177,1)/100,"")</f>
        <v>0.17239399999999999</v>
      </c>
      <c r="G177" s="128">
        <f ca="1">IF(ISNUMBER(VLOOKUP(E177,Cayman!$G$6:$H$136,2,0)),VLOOKUP(E177,Cayman!$G$6:$H$136,2,0)/100,"")</f>
        <v>0.15329999999999999</v>
      </c>
      <c r="H177" s="116" t="str">
        <f>IF(ISNUMBER(VLOOKUP($E177,ETL_Price!$B$5:$CU$187,H$50,0)),VLOOKUP($E177,ETL_Price!$B$5:$CU$187,H$50,0)/100,"")</f>
        <v/>
      </c>
      <c r="I177" s="116" t="str">
        <f>IF(ISNUMBER(VLOOKUP($E177,ETL_Price!$B$5:$CU$187,I$50,0)),VLOOKUP($E177,ETL_Price!$B$5:$CU$187,I$50,0)/100,"")</f>
        <v/>
      </c>
      <c r="K177" s="84">
        <f ca="1">IF(ISNUMBER(CORREL(ETL_Rtn!$C128:$C187,ETL_Rtn!E128:E187)),CORREL(ETL_Rtn!$C128:$C187,ETL_Rtn!E128:E187),"")</f>
        <v>0.90849340213420648</v>
      </c>
      <c r="L177" s="84">
        <f ca="1">IF(ISNUMBER(CORREL(ETL_Rtn!$C128:$C187,ETL_Rtn!F128:F187)),CORREL(ETL_Rtn!$C128:$C187,ETL_Rtn!F128:F187),"")</f>
        <v>0.55017626240307715</v>
      </c>
      <c r="M177" s="84">
        <f ca="1">IF(ISNUMBER(CORREL(ETL_Rtn!$C128:$C187,ETL_Rtn!G128:G187)),CORREL(ETL_Rtn!$C128:$C187,ETL_Rtn!G128:G187),"")</f>
        <v>-0.17524266718543038</v>
      </c>
      <c r="N177" s="84">
        <f ca="1">IF(ISNUMBER(CORREL(ETL_Rtn!$C128:$C187,ETL_Rtn!H128:H187)),CORREL(ETL_Rtn!$C128:$C187,ETL_Rtn!H128:H187),"")</f>
        <v>-2.1539420698254166E-2</v>
      </c>
      <c r="O177" s="84">
        <f ca="1">IF(ISNUMBER(CORREL(ETL_Rtn!$C128:$C187,ETL_Rtn!I128:I187)),CORREL(ETL_Rtn!$C128:$C187,ETL_Rtn!I128:I187),"")</f>
        <v>0.53537816101371805</v>
      </c>
      <c r="P177" s="84">
        <f ca="1">IF(ISNUMBER(CORREL(ETL_Rtn!$C128:$C187,ETL_Rtn!J128:J187)),CORREL(ETL_Rtn!$C128:$C187,ETL_Rtn!J128:J187),"")</f>
        <v>-0.38871019326298323</v>
      </c>
      <c r="Q177" s="84">
        <f ca="1">IF(ISNUMBER(CORREL(ETL_Rtn!$C128:$C187,ETL_Rtn!K128:K187)),CORREL(ETL_Rtn!$C128:$C187,ETL_Rtn!K128:K187),"")</f>
        <v>0.51131946830063535</v>
      </c>
      <c r="R177" s="84">
        <f ca="1">IF(ISNUMBER(CORREL(ETL_Rtn!$C128:$C187,ETL_Rtn!L128:L187)),CORREL(ETL_Rtn!$C128:$C187,ETL_Rtn!L128:L187),"")</f>
        <v>-0.47731697415414098</v>
      </c>
      <c r="S177" s="84">
        <f ca="1">IF(ISNUMBER(CORREL(ETL_Rtn!$C128:$C187,ETL_Rtn!M128:M187)),CORREL(ETL_Rtn!$C128:$C187,ETL_Rtn!M128:M187),"")</f>
        <v>0.16049022939860913</v>
      </c>
      <c r="T177" s="84">
        <f ca="1">IF(ISNUMBER(CORREL(ETL_Rtn!$C128:$C187,ETL_Rtn!N128:N187)),CORREL(ETL_Rtn!$C128:$C187,ETL_Rtn!N128:N187),"")</f>
        <v>-0.50247959951572108</v>
      </c>
      <c r="U177" s="84">
        <f ca="1">IF(ISNUMBER(CORREL(ETL_Rtn!$C128:$C187,ETL_Rtn!O128:O187)),CORREL(ETL_Rtn!$C128:$C187,ETL_Rtn!O128:O187),"")</f>
        <v>0.43773028385202978</v>
      </c>
      <c r="V177" s="84">
        <f ca="1">IF(ISNUMBER(CORREL(ETL_Rtn!$C128:$C187,ETL_Rtn!P128:P187)),CORREL(ETL_Rtn!$C128:$C187,ETL_Rtn!P128:P187),"")</f>
        <v>-0.56707636790847749</v>
      </c>
      <c r="W177" s="84">
        <f ca="1">IF(ISNUMBER(CORREL(ETL_Rtn!$C128:$C187,ETL_Rtn!Q128:Q187)),CORREL(ETL_Rtn!$C128:$C187,ETL_Rtn!Q128:Q187),"")</f>
        <v>0.87136486019252779</v>
      </c>
      <c r="X177" s="84">
        <f ca="1">IF(ISNUMBER(CORREL(ETL_Rtn!$C128:$C187,ETL_Rtn!R128:R187)),CORREL(ETL_Rtn!$C128:$C187,ETL_Rtn!R128:R187),"")</f>
        <v>0.93817639593466517</v>
      </c>
      <c r="Y177" s="84">
        <f ca="1">IF(ISNUMBER(CORREL(ETL_Rtn!$C128:$C187,ETL_Rtn!S128:S187)),CORREL(ETL_Rtn!$C128:$C187,ETL_Rtn!S128:S187),"")</f>
        <v>0.87313343775822216</v>
      </c>
      <c r="Z177" s="84">
        <f ca="1">IF(ISNUMBER(CORREL(ETL_Rtn!$C128:$C187,ETL_Rtn!T128:T187)),CORREL(ETL_Rtn!$C128:$C187,ETL_Rtn!T128:T187),"")</f>
        <v>0.72430546070915391</v>
      </c>
      <c r="AA177" s="84">
        <f ca="1">IF(ISNUMBER(CORREL(ETL_Rtn!$C128:$C187,ETL_Rtn!U128:U187)),CORREL(ETL_Rtn!$C128:$C187,ETL_Rtn!U128:U187),"")</f>
        <v>-0.61306164025552112</v>
      </c>
      <c r="AB177" s="84">
        <f ca="1">IF(ISNUMBER(CORREL(ETL_Rtn!$C128:$C187,ETL_Rtn!V128:V187)),CORREL(ETL_Rtn!$C128:$C187,ETL_Rtn!V128:V187),"")</f>
        <v>-3.5076207877946908E-2</v>
      </c>
      <c r="AC177" s="84">
        <f ca="1">IF(ISNUMBER(CORREL(ETL_Rtn!$C128:$C187,ETL_Rtn!W128:W187)),CORREL(ETL_Rtn!$C128:$C187,ETL_Rtn!W128:W187),"")</f>
        <v>0.32141033676142361</v>
      </c>
      <c r="AD177" s="84">
        <f ca="1">IF(ISNUMBER(CORREL(ETL_Rtn!$C128:$C187,ETL_Rtn!X128:X187)),CORREL(ETL_Rtn!$C128:$C187,ETL_Rtn!X128:X187),"")</f>
        <v>0.81540259955026984</v>
      </c>
      <c r="AE177" s="84">
        <f ca="1">IF(ISNUMBER(CORREL(ETL_Rtn!$C128:$C187,ETL_Rtn!Y128:Y187)),CORREL(ETL_Rtn!$C128:$C187,ETL_Rtn!Y128:Y187),"")</f>
        <v>-0.17168921253400346</v>
      </c>
      <c r="AF177" s="84">
        <f ca="1">IF(ISNUMBER(CORREL(ETL_Rtn!$C128:$C187,ETL_Rtn!Z128:Z187)),CORREL(ETL_Rtn!$C128:$C187,ETL_Rtn!Z128:Z187),"")</f>
        <v>-0.51166033512703568</v>
      </c>
      <c r="AG177" s="84">
        <f ca="1">IF(ISNUMBER(CORREL(ETL_Rtn!$C128:$C187,ETL_Rtn!AA128:AA187)),CORREL(ETL_Rtn!$C128:$C187,ETL_Rtn!AA128:AA187),"")</f>
        <v>0.48713122301906825</v>
      </c>
      <c r="AH177" s="84">
        <f ca="1">IF(ISNUMBER(CORREL(ETL_Rtn!$C128:$C187,ETL_Rtn!AB128:AB187)),CORREL(ETL_Rtn!$C128:$C187,ETL_Rtn!AB128:AB187),"")</f>
        <v>0.26509057873523678</v>
      </c>
      <c r="AI177" s="84">
        <f ca="1">IF(ISNUMBER(CORREL(ETL_Rtn!$C128:$C187,ETL_Rtn!AC128:AC187)),CORREL(ETL_Rtn!$C128:$C187,ETL_Rtn!AC128:AC187),"")</f>
        <v>-2.9548764262939741E-2</v>
      </c>
      <c r="AJ177" s="84">
        <f ca="1">IF(ISNUMBER(CORREL(ETL_Rtn!$C128:$C187,ETL_Rtn!AD128:AD187)),CORREL(ETL_Rtn!$C128:$C187,ETL_Rtn!AD128:AD187),"")</f>
        <v>-0.44994228934070646</v>
      </c>
      <c r="AK177" s="84">
        <f ca="1">IF(ISNUMBER(CORREL(ETL_Rtn!$C128:$C187,ETL_Rtn!AE128:AE187)),CORREL(ETL_Rtn!$C128:$C187,ETL_Rtn!AE128:AE187),"")</f>
        <v>-6.9028793143486658E-2</v>
      </c>
      <c r="AL177" s="84">
        <f ca="1">IF(ISNUMBER(CORREL(ETL_Rtn!$C128:$C187,ETL_Rtn!AF128:AF187)),CORREL(ETL_Rtn!$C128:$C187,ETL_Rtn!AF128:AF187),"")</f>
        <v>0.34354377523797452</v>
      </c>
      <c r="AM177" s="84">
        <f ca="1">IF(ISNUMBER(CORREL(ETL_Rtn!$C128:$C187,ETL_Rtn!AG128:AG187)),CORREL(ETL_Rtn!$C128:$C187,ETL_Rtn!AG128:AG187),"")</f>
        <v>0.20821017046724444</v>
      </c>
      <c r="AN177" s="84">
        <f ca="1">IF(ISNUMBER(CORREL(ETL_Rtn!$C128:$C187,ETL_Rtn!AH128:AH187)),CORREL(ETL_Rtn!$C128:$C187,ETL_Rtn!AH128:AH187),"")</f>
        <v>0.2593845373107414</v>
      </c>
      <c r="AO177" s="84">
        <f ca="1">IF(ISNUMBER(CORREL(ETL_Rtn!$C128:$C187,ETL_Rtn!AI128:AI187)),CORREL(ETL_Rtn!$C128:$C187,ETL_Rtn!AI128:AI187),"")</f>
        <v>0.49455290391135343</v>
      </c>
      <c r="AP177" s="84">
        <f ca="1">IF(ISNUMBER(CORREL(ETL_Rtn!$C128:$C187,ETL_Rtn!AJ128:AJ187)),CORREL(ETL_Rtn!$C128:$C187,ETL_Rtn!AJ128:AJ187),"")</f>
        <v>0.3338754599329582</v>
      </c>
      <c r="AQ177" s="84">
        <f ca="1">IF(ISNUMBER(CORREL(ETL_Rtn!$C128:$C187,ETL_Rtn!AK128:AK187)),CORREL(ETL_Rtn!$C128:$C187,ETL_Rtn!AK128:AK187),"")</f>
        <v>0.43548826964143028</v>
      </c>
      <c r="AR177" s="84">
        <f ca="1">IF(ISNUMBER(CORREL(ETL_Rtn!$C128:$C187,ETL_Rtn!AL128:AL187)),CORREL(ETL_Rtn!$C128:$C187,ETL_Rtn!AL128:AL187),"")</f>
        <v>-0.5595536878698335</v>
      </c>
      <c r="AS177" s="84">
        <f ca="1">IF(ISNUMBER(CORREL(ETL_Rtn!$C128:$C187,ETL_Rtn!AM128:AM187)),CORREL(ETL_Rtn!$C128:$C187,ETL_Rtn!AM128:AM187),"")</f>
        <v>0.64068534363237228</v>
      </c>
      <c r="AU177" s="84">
        <f ca="1">VLOOKUP($E177,ETL_Price!$B$5:$BA$187,Main!AU$51,0)</f>
        <v>94.69</v>
      </c>
      <c r="AV177" s="84">
        <f ca="1">VLOOKUP($E177,ETL_Price!$B$5:$BA$187,Main!AV$51,0)</f>
        <v>232.4718</v>
      </c>
      <c r="AW177" s="84">
        <f ca="1">VLOOKUP($E177,ETL_Price!$B$5:$BA$187,Main!AW$51,0)</f>
        <v>233.0153</v>
      </c>
      <c r="AX177" s="84">
        <f ca="1">VLOOKUP($E177,ETL_Price!$B$5:$BA$187,Main!AX$51,0)</f>
        <v>211.55439999999999</v>
      </c>
      <c r="AY177" s="84">
        <f ca="1">VLOOKUP($E177,ETL_Price!$B$5:$BA$187,Main!AY$51,0)</f>
        <v>130.83699999999999</v>
      </c>
      <c r="AZ177" s="84">
        <f ca="1">VLOOKUP($E177,ETL_Price!$B$5:$BA$187,Main!AZ$51,0)</f>
        <v>232.3407</v>
      </c>
      <c r="BA177" s="84">
        <f ca="1">VLOOKUP($E177,ETL_Price!$B$5:$BA$187,Main!BA$51,0)</f>
        <v>251.86</v>
      </c>
      <c r="BB177" s="84">
        <f ca="1">VLOOKUP($E177,ETL_Price!$B$5:$BA$187,Main!BB$51,0)</f>
        <v>201.26</v>
      </c>
      <c r="BC177" s="84">
        <f ca="1">VLOOKUP($E177,ETL_Price!$B$5:$BA$187,Main!BC$51,0)</f>
        <v>266.23</v>
      </c>
      <c r="BD177" s="84">
        <f ca="1">VLOOKUP($E177,ETL_Price!$B$5:$BA$187,Main!BD$51,0)</f>
        <v>68.73</v>
      </c>
      <c r="BE177" s="84">
        <f ca="1">VLOOKUP($E177,ETL_Price!$B$5:$BA$187,Main!BE$51,0)</f>
        <v>283.04000000000002</v>
      </c>
      <c r="BF177" s="84">
        <f ca="1">VLOOKUP($E177,ETL_Price!$B$5:$BA$187,Main!BF$51,0)</f>
        <v>121.49</v>
      </c>
      <c r="BG177" s="84">
        <f ca="1">VLOOKUP($E177,ETL_Price!$B$5:$BA$187,Main!BG$51,0)</f>
        <v>1358.87</v>
      </c>
      <c r="BH177" s="84">
        <f ca="1">VLOOKUP($E177,ETL_Price!$B$5:$BA$187,Main!BH$51,0)</f>
        <v>1688.88</v>
      </c>
      <c r="BI177" s="84">
        <f ca="1">VLOOKUP($E177,ETL_Price!$B$5:$BA$187,Main!BI$51,0)</f>
        <v>1718.5</v>
      </c>
      <c r="BJ177" s="84">
        <f ca="1">VLOOKUP($E177,ETL_Price!$B$5:$BA$187,Main!BJ$51,0)</f>
        <v>1034.6500000000001</v>
      </c>
      <c r="BK177" s="84">
        <f ca="1">VLOOKUP($E177,ETL_Price!$B$5:$BA$187,Main!BK$51,0)</f>
        <v>2434.0100000000002</v>
      </c>
      <c r="BL177" s="84">
        <f ca="1">VLOOKUP($E177,ETL_Price!$B$5:$BA$187,Main!BL$51,0)</f>
        <v>929.5</v>
      </c>
      <c r="BM177" s="84">
        <f ca="1">VLOOKUP($E177,ETL_Price!$B$5:$BA$187,Main!BM$51,0)</f>
        <v>728.86</v>
      </c>
      <c r="BN177" s="84">
        <f ca="1">VLOOKUP($E177,ETL_Price!$B$5:$BA$187,Main!BN$51,0)</f>
        <v>886.23</v>
      </c>
      <c r="BO177" s="84">
        <f ca="1">VLOOKUP($E177,ETL_Price!$B$5:$BA$187,Main!BO$51,0)</f>
        <v>954.11</v>
      </c>
      <c r="BP177" s="84">
        <f ca="1">VLOOKUP($E177,ETL_Price!$B$5:$BA$187,Main!BP$51,0)</f>
        <v>977.96</v>
      </c>
      <c r="BQ177" s="84">
        <f ca="1">VLOOKUP($E177,ETL_Price!$B$5:$BA$187,Main!BQ$51,0)</f>
        <v>1109.19</v>
      </c>
      <c r="BR177" s="84">
        <f ca="1">VLOOKUP($E177,ETL_Price!$B$5:$BA$187,Main!BR$51,0)</f>
        <v>1091.17</v>
      </c>
      <c r="BS177" s="84">
        <f ca="1">VLOOKUP($E177,ETL_Price!$B$5:$BA$187,Main!BS$51,0)</f>
        <v>934.11</v>
      </c>
      <c r="BT177" s="84">
        <f ca="1">VLOOKUP($E177,ETL_Price!$B$5:$BA$187,Main!BT$51,0)</f>
        <v>19.46</v>
      </c>
      <c r="BU177" s="84">
        <f ca="1">VLOOKUP($E177,ETL_Price!$B$5:$BA$187,Main!BU$51,0)</f>
        <v>23.11</v>
      </c>
      <c r="BV177" s="84">
        <f ca="1">VLOOKUP($E177,ETL_Price!$B$5:$BA$187,Main!BV$51,0)</f>
        <v>1353.2</v>
      </c>
      <c r="BW177" s="84">
        <f ca="1">VLOOKUP($E177,ETL_Price!$B$5:$BA$187,Main!BW$51,0)</f>
        <v>16.712</v>
      </c>
      <c r="BX177" s="84">
        <f ca="1">VLOOKUP($E177,ETL_Price!$B$5:$BA$187,Main!BX$51,0)</f>
        <v>61.68</v>
      </c>
      <c r="BY177" s="84">
        <f ca="1">VLOOKUP($E177,ETL_Price!$B$5:$BA$187,Main!BY$51,0)</f>
        <v>2.8749000000000002</v>
      </c>
      <c r="BZ177" s="84">
        <f ca="1">VLOOKUP($E177,ETL_Price!$B$5:$BA$187,Main!BZ$51,0)</f>
        <v>2.0499000000000001</v>
      </c>
      <c r="CA177" s="84">
        <f ca="1">VLOOKUP($E177,ETL_Price!$B$5:$BA$187,Main!CA$51,0)</f>
        <v>2.0991</v>
      </c>
      <c r="CB177" s="84">
        <f ca="1">VLOOKUP($E177,ETL_Price!$B$5:$BA$187,Main!CB$51,0)</f>
        <v>6.2987000000000002</v>
      </c>
      <c r="CC177" s="84">
        <f ca="1">VLOOKUP($E177,ETL_Price!$B$5:$BA$187,Main!CC$51,0)</f>
        <v>111.82</v>
      </c>
    </row>
    <row r="178" spans="3:81">
      <c r="C178" s="84">
        <f>MATCH(E178,Cayman!$B$5:$B$187,0)-1</f>
        <v>175</v>
      </c>
      <c r="E178" s="115">
        <f>IF(ISNUMBER(Equities!$C130),Equities!B130,"")</f>
        <v>43146</v>
      </c>
      <c r="F178" s="128">
        <f ca="1">IF(ISNUMBER(OFFSET(INDIRECT($F$50),Main!$C178,1)),OFFSET(INDIRECT($F$50),Main!$C178,1)/100,"")</f>
        <v>0.16194600000000001</v>
      </c>
      <c r="G178" s="128">
        <f ca="1">IF(ISNUMBER(VLOOKUP(E178,Cayman!$G$6:$H$136,2,0)),VLOOKUP(E178,Cayman!$G$6:$H$136,2,0)/100,"")</f>
        <v>0.15329999999999999</v>
      </c>
      <c r="H178" s="116" t="str">
        <f>IF(ISNUMBER(VLOOKUP($E178,ETL_Price!$B$5:$CU$187,H$50,0)),VLOOKUP($E178,ETL_Price!$B$5:$CU$187,H$50,0)/100,"")</f>
        <v/>
      </c>
      <c r="I178" s="116" t="str">
        <f>IF(ISNUMBER(VLOOKUP($E178,ETL_Price!$B$5:$CU$187,I$50,0)),VLOOKUP($E178,ETL_Price!$B$5:$CU$187,I$50,0)/100,"")</f>
        <v/>
      </c>
      <c r="K178" s="84">
        <f ca="1">IF(ISNUMBER(CORREL(ETL_Rtn!$C129:$C188,ETL_Rtn!E129:E188)),CORREL(ETL_Rtn!$C129:$C188,ETL_Rtn!E129:E188),"")</f>
        <v>0.80994202471394994</v>
      </c>
      <c r="L178" s="84">
        <f ca="1">IF(ISNUMBER(CORREL(ETL_Rtn!$C129:$C188,ETL_Rtn!F129:F188)),CORREL(ETL_Rtn!$C129:$C188,ETL_Rtn!F129:F188),"")</f>
        <v>-0.46412230154104206</v>
      </c>
      <c r="M178" s="84">
        <f ca="1">IF(ISNUMBER(CORREL(ETL_Rtn!$C129:$C188,ETL_Rtn!G129:G188)),CORREL(ETL_Rtn!$C129:$C188,ETL_Rtn!G129:G188),"")</f>
        <v>-0.46304624789390442</v>
      </c>
      <c r="N178" s="84">
        <f ca="1">IF(ISNUMBER(CORREL(ETL_Rtn!$C129:$C188,ETL_Rtn!H129:H188)),CORREL(ETL_Rtn!$C129:$C188,ETL_Rtn!H129:H188),"")</f>
        <v>-0.64084975129990007</v>
      </c>
      <c r="O178" s="84">
        <f ca="1">IF(ISNUMBER(CORREL(ETL_Rtn!$C129:$C188,ETL_Rtn!I129:I188)),CORREL(ETL_Rtn!$C129:$C188,ETL_Rtn!I129:I188),"")</f>
        <v>-0.11082339347380091</v>
      </c>
      <c r="P178" s="84">
        <f ca="1">IF(ISNUMBER(CORREL(ETL_Rtn!$C129:$C188,ETL_Rtn!J129:J188)),CORREL(ETL_Rtn!$C129:$C188,ETL_Rtn!J129:J188),"")</f>
        <v>-0.81922075591723265</v>
      </c>
      <c r="Q178" s="84">
        <f ca="1">IF(ISNUMBER(CORREL(ETL_Rtn!$C129:$C188,ETL_Rtn!K129:K188)),CORREL(ETL_Rtn!$C129:$C188,ETL_Rtn!K129:K188),"")</f>
        <v>-0.49432952070035535</v>
      </c>
      <c r="R178" s="84">
        <f ca="1">IF(ISNUMBER(CORREL(ETL_Rtn!$C129:$C188,ETL_Rtn!L129:L188)),CORREL(ETL_Rtn!$C129:$C188,ETL_Rtn!L129:L188),"")</f>
        <v>-4.7685073030904579E-2</v>
      </c>
      <c r="S178" s="84">
        <f ca="1">IF(ISNUMBER(CORREL(ETL_Rtn!$C129:$C188,ETL_Rtn!M129:M188)),CORREL(ETL_Rtn!$C129:$C188,ETL_Rtn!M129:M188),"")</f>
        <v>-0.5082425784854725</v>
      </c>
      <c r="T178" s="84">
        <f ca="1">IF(ISNUMBER(CORREL(ETL_Rtn!$C129:$C188,ETL_Rtn!N129:N188)),CORREL(ETL_Rtn!$C129:$C188,ETL_Rtn!N129:N188),"")</f>
        <v>-0.71135047791958017</v>
      </c>
      <c r="U178" s="84">
        <f ca="1">IF(ISNUMBER(CORREL(ETL_Rtn!$C129:$C188,ETL_Rtn!O129:O188)),CORREL(ETL_Rtn!$C129:$C188,ETL_Rtn!O129:O188),"")</f>
        <v>-0.81859328893009553</v>
      </c>
      <c r="V178" s="84">
        <f ca="1">IF(ISNUMBER(CORREL(ETL_Rtn!$C129:$C188,ETL_Rtn!P129:P188)),CORREL(ETL_Rtn!$C129:$C188,ETL_Rtn!P129:P188),"")</f>
        <v>-0.49206850715499378</v>
      </c>
      <c r="W178" s="84">
        <f ca="1">IF(ISNUMBER(CORREL(ETL_Rtn!$C129:$C188,ETL_Rtn!Q129:Q188)),CORREL(ETL_Rtn!$C129:$C188,ETL_Rtn!Q129:Q188),"")</f>
        <v>-0.73090992914030573</v>
      </c>
      <c r="X178" s="84">
        <f ca="1">IF(ISNUMBER(CORREL(ETL_Rtn!$C129:$C188,ETL_Rtn!R129:R188)),CORREL(ETL_Rtn!$C129:$C188,ETL_Rtn!R129:R188),"")</f>
        <v>0.67386830039080814</v>
      </c>
      <c r="Y178" s="84">
        <f ca="1">IF(ISNUMBER(CORREL(ETL_Rtn!$C129:$C188,ETL_Rtn!S129:S188)),CORREL(ETL_Rtn!$C129:$C188,ETL_Rtn!S129:S188),"")</f>
        <v>0.76138836026998546</v>
      </c>
      <c r="Z178" s="84">
        <f ca="1">IF(ISNUMBER(CORREL(ETL_Rtn!$C129:$C188,ETL_Rtn!T129:T188)),CORREL(ETL_Rtn!$C129:$C188,ETL_Rtn!T129:T188),"")</f>
        <v>-0.22195172010175696</v>
      </c>
      <c r="AA178" s="84">
        <f ca="1">IF(ISNUMBER(CORREL(ETL_Rtn!$C129:$C188,ETL_Rtn!U129:U188)),CORREL(ETL_Rtn!$C129:$C188,ETL_Rtn!U129:U188),"")</f>
        <v>-0.25547574249822974</v>
      </c>
      <c r="AB178" s="84">
        <f ca="1">IF(ISNUMBER(CORREL(ETL_Rtn!$C129:$C188,ETL_Rtn!V129:V188)),CORREL(ETL_Rtn!$C129:$C188,ETL_Rtn!V129:V188),"")</f>
        <v>-0.17754306017881527</v>
      </c>
      <c r="AC178" s="84">
        <f ca="1">IF(ISNUMBER(CORREL(ETL_Rtn!$C129:$C188,ETL_Rtn!W129:W188)),CORREL(ETL_Rtn!$C129:$C188,ETL_Rtn!W129:W188),"")</f>
        <v>-0.84333447923954896</v>
      </c>
      <c r="AD178" s="84">
        <f ca="1">IF(ISNUMBER(CORREL(ETL_Rtn!$C129:$C188,ETL_Rtn!X129:X188)),CORREL(ETL_Rtn!$C129:$C188,ETL_Rtn!X129:X188),"")</f>
        <v>0.55594254222166595</v>
      </c>
      <c r="AE178" s="84">
        <f ca="1">IF(ISNUMBER(CORREL(ETL_Rtn!$C129:$C188,ETL_Rtn!Y129:Y188)),CORREL(ETL_Rtn!$C129:$C188,ETL_Rtn!Y129:Y188),"")</f>
        <v>-0.85628856566372924</v>
      </c>
      <c r="AF178" s="84">
        <f ca="1">IF(ISNUMBER(CORREL(ETL_Rtn!$C129:$C188,ETL_Rtn!Z129:Z188)),CORREL(ETL_Rtn!$C129:$C188,ETL_Rtn!Z129:Z188),"")</f>
        <v>-0.92290610801467743</v>
      </c>
      <c r="AG178" s="84">
        <f ca="1">IF(ISNUMBER(CORREL(ETL_Rtn!$C129:$C188,ETL_Rtn!AA129:AA188)),CORREL(ETL_Rtn!$C129:$C188,ETL_Rtn!AA129:AA188),"")</f>
        <v>0.20069848542510413</v>
      </c>
      <c r="AH178" s="84">
        <f ca="1">IF(ISNUMBER(CORREL(ETL_Rtn!$C129:$C188,ETL_Rtn!AB129:AB188)),CORREL(ETL_Rtn!$C129:$C188,ETL_Rtn!AB129:AB188),"")</f>
        <v>2.3412201154259238E-2</v>
      </c>
      <c r="AI178" s="84">
        <f ca="1">IF(ISNUMBER(CORREL(ETL_Rtn!$C129:$C188,ETL_Rtn!AC129:AC188)),CORREL(ETL_Rtn!$C129:$C188,ETL_Rtn!AC129:AC188),"")</f>
        <v>-7.476587898382317E-2</v>
      </c>
      <c r="AJ178" s="84">
        <f ca="1">IF(ISNUMBER(CORREL(ETL_Rtn!$C129:$C188,ETL_Rtn!AD129:AD188)),CORREL(ETL_Rtn!$C129:$C188,ETL_Rtn!AD129:AD188),"")</f>
        <v>8.2848280087980623E-3</v>
      </c>
      <c r="AK178" s="84">
        <f ca="1">IF(ISNUMBER(CORREL(ETL_Rtn!$C129:$C188,ETL_Rtn!AE129:AE188)),CORREL(ETL_Rtn!$C129:$C188,ETL_Rtn!AE129:AE188),"")</f>
        <v>0.15372999746252422</v>
      </c>
      <c r="AL178" s="84">
        <f ca="1">IF(ISNUMBER(CORREL(ETL_Rtn!$C129:$C188,ETL_Rtn!AF129:AF188)),CORREL(ETL_Rtn!$C129:$C188,ETL_Rtn!AF129:AF188),"")</f>
        <v>0.12315075919638026</v>
      </c>
      <c r="AM178" s="84">
        <f ca="1">IF(ISNUMBER(CORREL(ETL_Rtn!$C129:$C188,ETL_Rtn!AG129:AG188)),CORREL(ETL_Rtn!$C129:$C188,ETL_Rtn!AG129:AG188),"")</f>
        <v>-0.53147304490990588</v>
      </c>
      <c r="AN178" s="84">
        <f ca="1">IF(ISNUMBER(CORREL(ETL_Rtn!$C129:$C188,ETL_Rtn!AH129:AH188)),CORREL(ETL_Rtn!$C129:$C188,ETL_Rtn!AH129:AH188),"")</f>
        <v>0.30564870649841402</v>
      </c>
      <c r="AO178" s="84">
        <f ca="1">IF(ISNUMBER(CORREL(ETL_Rtn!$C129:$C188,ETL_Rtn!AI129:AI188)),CORREL(ETL_Rtn!$C129:$C188,ETL_Rtn!AI129:AI188),"")</f>
        <v>8.648052790988997E-2</v>
      </c>
      <c r="AP178" s="84">
        <f ca="1">IF(ISNUMBER(CORREL(ETL_Rtn!$C129:$C188,ETL_Rtn!AJ129:AJ188)),CORREL(ETL_Rtn!$C129:$C188,ETL_Rtn!AJ129:AJ188),"")</f>
        <v>0.29519427122141983</v>
      </c>
      <c r="AQ178" s="84">
        <f ca="1">IF(ISNUMBER(CORREL(ETL_Rtn!$C129:$C188,ETL_Rtn!AK129:AK188)),CORREL(ETL_Rtn!$C129:$C188,ETL_Rtn!AK129:AK188),"")</f>
        <v>0.16773049925509911</v>
      </c>
      <c r="AR178" s="84">
        <f ca="1">IF(ISNUMBER(CORREL(ETL_Rtn!$C129:$C188,ETL_Rtn!AL129:AL188)),CORREL(ETL_Rtn!$C129:$C188,ETL_Rtn!AL129:AL188),"")</f>
        <v>-0.30816669078879511</v>
      </c>
      <c r="AS178" s="84">
        <f ca="1">IF(ISNUMBER(CORREL(ETL_Rtn!$C129:$C188,ETL_Rtn!AM129:AM188)),CORREL(ETL_Rtn!$C129:$C188,ETL_Rtn!AM129:AM188),"")</f>
        <v>0.36626167929293457</v>
      </c>
      <c r="AU178" s="84">
        <f ca="1">VLOOKUP($E178,ETL_Price!$B$5:$BA$187,Main!AU$51,0)</f>
        <v>95.01</v>
      </c>
      <c r="AV178" s="84">
        <f ca="1">VLOOKUP($E178,ETL_Price!$B$5:$BA$187,Main!AV$51,0)</f>
        <v>232.7277</v>
      </c>
      <c r="AW178" s="84">
        <f ca="1">VLOOKUP($E178,ETL_Price!$B$5:$BA$187,Main!AW$51,0)</f>
        <v>230.9931</v>
      </c>
      <c r="AX178" s="84">
        <f ca="1">VLOOKUP($E178,ETL_Price!$B$5:$BA$187,Main!AX$51,0)</f>
        <v>211.1369</v>
      </c>
      <c r="AY178" s="84">
        <f ca="1">VLOOKUP($E178,ETL_Price!$B$5:$BA$187,Main!AY$51,0)</f>
        <v>130.6258</v>
      </c>
      <c r="AZ178" s="84">
        <f ca="1">VLOOKUP($E178,ETL_Price!$B$5:$BA$187,Main!AZ$51,0)</f>
        <v>230.62889999999999</v>
      </c>
      <c r="BA178" s="84">
        <f ca="1">VLOOKUP($E178,ETL_Price!$B$5:$BA$187,Main!BA$51,0)</f>
        <v>251.65</v>
      </c>
      <c r="BB178" s="84">
        <f ca="1">VLOOKUP($E178,ETL_Price!$B$5:$BA$187,Main!BB$51,0)</f>
        <v>199.85</v>
      </c>
      <c r="BC178" s="84">
        <f ca="1">VLOOKUP($E178,ETL_Price!$B$5:$BA$187,Main!BC$51,0)</f>
        <v>265</v>
      </c>
      <c r="BD178" s="84">
        <f ca="1">VLOOKUP($E178,ETL_Price!$B$5:$BA$187,Main!BD$51,0)</f>
        <v>68.22</v>
      </c>
      <c r="BE178" s="84">
        <f ca="1">VLOOKUP($E178,ETL_Price!$B$5:$BA$187,Main!BE$51,0)</f>
        <v>282.83</v>
      </c>
      <c r="BF178" s="84">
        <f ca="1">VLOOKUP($E178,ETL_Price!$B$5:$BA$187,Main!BF$51,0)</f>
        <v>120.26</v>
      </c>
      <c r="BG178" s="84">
        <f ca="1">VLOOKUP($E178,ETL_Price!$B$5:$BA$187,Main!BG$51,0)</f>
        <v>1359.43</v>
      </c>
      <c r="BH178" s="84">
        <f ca="1">VLOOKUP($E178,ETL_Price!$B$5:$BA$187,Main!BH$51,0)</f>
        <v>1690.96</v>
      </c>
      <c r="BI178" s="84">
        <f ca="1">VLOOKUP($E178,ETL_Price!$B$5:$BA$187,Main!BI$51,0)</f>
        <v>1725.03</v>
      </c>
      <c r="BJ178" s="84">
        <f ca="1">VLOOKUP($E178,ETL_Price!$B$5:$BA$187,Main!BJ$51,0)</f>
        <v>1036.1500000000001</v>
      </c>
      <c r="BK178" s="84">
        <f ca="1">VLOOKUP($E178,ETL_Price!$B$5:$BA$187,Main!BK$51,0)</f>
        <v>2431.0300000000002</v>
      </c>
      <c r="BL178" s="84">
        <f ca="1">VLOOKUP($E178,ETL_Price!$B$5:$BA$187,Main!BL$51,0)</f>
        <v>929.66</v>
      </c>
      <c r="BM178" s="84">
        <f ca="1">VLOOKUP($E178,ETL_Price!$B$5:$BA$187,Main!BM$51,0)</f>
        <v>729.61</v>
      </c>
      <c r="BN178" s="84">
        <f ca="1">VLOOKUP($E178,ETL_Price!$B$5:$BA$187,Main!BN$51,0)</f>
        <v>887.42</v>
      </c>
      <c r="BO178" s="84">
        <f ca="1">VLOOKUP($E178,ETL_Price!$B$5:$BA$187,Main!BO$51,0)</f>
        <v>953.78</v>
      </c>
      <c r="BP178" s="84">
        <f ca="1">VLOOKUP($E178,ETL_Price!$B$5:$BA$187,Main!BP$51,0)</f>
        <v>977.86</v>
      </c>
      <c r="BQ178" s="84">
        <f ca="1">VLOOKUP($E178,ETL_Price!$B$5:$BA$187,Main!BQ$51,0)</f>
        <v>1110.33</v>
      </c>
      <c r="BR178" s="84">
        <f ca="1">VLOOKUP($E178,ETL_Price!$B$5:$BA$187,Main!BR$51,0)</f>
        <v>1091.26</v>
      </c>
      <c r="BS178" s="84">
        <f ca="1">VLOOKUP($E178,ETL_Price!$B$5:$BA$187,Main!BS$51,0)</f>
        <v>934.41</v>
      </c>
      <c r="BT178" s="84">
        <f ca="1">VLOOKUP($E178,ETL_Price!$B$5:$BA$187,Main!BT$51,0)</f>
        <v>19.13</v>
      </c>
      <c r="BU178" s="84">
        <f ca="1">VLOOKUP($E178,ETL_Price!$B$5:$BA$187,Main!BU$51,0)</f>
        <v>24.02</v>
      </c>
      <c r="BV178" s="84">
        <f ca="1">VLOOKUP($E178,ETL_Price!$B$5:$BA$187,Main!BV$51,0)</f>
        <v>1352.1</v>
      </c>
      <c r="BW178" s="84">
        <f ca="1">VLOOKUP($E178,ETL_Price!$B$5:$BA$187,Main!BW$51,0)</f>
        <v>16.795999999999999</v>
      </c>
      <c r="BX178" s="84">
        <f ca="1">VLOOKUP($E178,ETL_Price!$B$5:$BA$187,Main!BX$51,0)</f>
        <v>61.34</v>
      </c>
      <c r="BY178" s="84">
        <f ca="1">VLOOKUP($E178,ETL_Price!$B$5:$BA$187,Main!BY$51,0)</f>
        <v>2.9095</v>
      </c>
      <c r="BZ178" s="84">
        <f ca="1">VLOOKUP($E178,ETL_Price!$B$5:$BA$187,Main!BZ$51,0)</f>
        <v>2.0455000000000001</v>
      </c>
      <c r="CA178" s="84">
        <f ca="1">VLOOKUP($E178,ETL_Price!$B$5:$BA$187,Main!CA$51,0)</f>
        <v>2.1135000000000002</v>
      </c>
      <c r="CB178" s="84">
        <f ca="1">VLOOKUP($E178,ETL_Price!$B$5:$BA$187,Main!CB$51,0)</f>
        <v>6.2823000000000002</v>
      </c>
      <c r="CC178" s="84">
        <f ca="1">VLOOKUP($E178,ETL_Price!$B$5:$BA$187,Main!CC$51,0)</f>
        <v>112.08</v>
      </c>
    </row>
    <row r="179" spans="3:81">
      <c r="C179" s="84">
        <f>MATCH(E179,Cayman!$B$5:$B$187,0)-1</f>
        <v>176</v>
      </c>
      <c r="E179" s="115">
        <f>IF(ISNUMBER(Equities!$C131),Equities!B131,"")</f>
        <v>43145</v>
      </c>
      <c r="F179" s="128">
        <f ca="1">IF(ISNUMBER(OFFSET(INDIRECT($F$50),Main!$C179,1)),OFFSET(INDIRECT($F$50),Main!$C179,1)/100,"")</f>
        <v>0.16194600000000001</v>
      </c>
      <c r="G179" s="128">
        <f ca="1">IF(ISNUMBER(VLOOKUP(E179,Cayman!$G$6:$H$136,2,0)),VLOOKUP(E179,Cayman!$G$6:$H$136,2,0)/100,"")</f>
        <v>0.15210000000000001</v>
      </c>
      <c r="H179" s="116" t="str">
        <f>IF(ISNUMBER(VLOOKUP($E179,ETL_Price!$B$5:$CU$187,H$50,0)),VLOOKUP($E179,ETL_Price!$B$5:$CU$187,H$50,0)/100,"")</f>
        <v/>
      </c>
      <c r="I179" s="116" t="str">
        <f>IF(ISNUMBER(VLOOKUP($E179,ETL_Price!$B$5:$CU$187,I$50,0)),VLOOKUP($E179,ETL_Price!$B$5:$CU$187,I$50,0)/100,"")</f>
        <v/>
      </c>
      <c r="K179" s="84">
        <f ca="1">IF(ISNUMBER(CORREL(ETL_Rtn!$C130:$C189,ETL_Rtn!E130:E189)),CORREL(ETL_Rtn!$C130:$C189,ETL_Rtn!E130:E189),"")</f>
        <v>0.87121920229322347</v>
      </c>
      <c r="L179" s="84">
        <f ca="1">IF(ISNUMBER(CORREL(ETL_Rtn!$C130:$C189,ETL_Rtn!F130:F189)),CORREL(ETL_Rtn!$C130:$C189,ETL_Rtn!F130:F189),"")</f>
        <v>-0.49735289003032224</v>
      </c>
      <c r="M179" s="84">
        <f ca="1">IF(ISNUMBER(CORREL(ETL_Rtn!$C130:$C189,ETL_Rtn!G130:G189)),CORREL(ETL_Rtn!$C130:$C189,ETL_Rtn!G130:G189),"")</f>
        <v>-0.47279629600279632</v>
      </c>
      <c r="N179" s="84">
        <f ca="1">IF(ISNUMBER(CORREL(ETL_Rtn!$C130:$C189,ETL_Rtn!H130:H189)),CORREL(ETL_Rtn!$C130:$C189,ETL_Rtn!H130:H189),"")</f>
        <v>-0.78934076503966066</v>
      </c>
      <c r="O179" s="84">
        <f ca="1">IF(ISNUMBER(CORREL(ETL_Rtn!$C130:$C189,ETL_Rtn!I130:I189)),CORREL(ETL_Rtn!$C130:$C189,ETL_Rtn!I130:I189),"")</f>
        <v>-0.11432940908607515</v>
      </c>
      <c r="P179" s="84">
        <f ca="1">IF(ISNUMBER(CORREL(ETL_Rtn!$C130:$C189,ETL_Rtn!J130:J189)),CORREL(ETL_Rtn!$C130:$C189,ETL_Rtn!J130:J189),"")</f>
        <v>-0.99488652864401739</v>
      </c>
      <c r="Q179" s="84">
        <f ca="1">IF(ISNUMBER(CORREL(ETL_Rtn!$C130:$C189,ETL_Rtn!K130:K189)),CORREL(ETL_Rtn!$C130:$C189,ETL_Rtn!K130:K189),"")</f>
        <v>-0.49463981846783234</v>
      </c>
      <c r="R179" s="84">
        <f ca="1">IF(ISNUMBER(CORREL(ETL_Rtn!$C130:$C189,ETL_Rtn!L130:L189)),CORREL(ETL_Rtn!$C130:$C189,ETL_Rtn!L130:L189),"")</f>
        <v>-2.8020512526627232E-2</v>
      </c>
      <c r="S179" s="84">
        <f ca="1">IF(ISNUMBER(CORREL(ETL_Rtn!$C130:$C189,ETL_Rtn!M130:M189)),CORREL(ETL_Rtn!$C130:$C189,ETL_Rtn!M130:M189),"")</f>
        <v>-0.6227727531332754</v>
      </c>
      <c r="T179" s="84">
        <f ca="1">IF(ISNUMBER(CORREL(ETL_Rtn!$C130:$C189,ETL_Rtn!N130:N189)),CORREL(ETL_Rtn!$C130:$C189,ETL_Rtn!N130:N189),"")</f>
        <v>-0.92145366777547077</v>
      </c>
      <c r="U179" s="84">
        <f ca="1">IF(ISNUMBER(CORREL(ETL_Rtn!$C130:$C189,ETL_Rtn!O130:O189)),CORREL(ETL_Rtn!$C130:$C189,ETL_Rtn!O130:O189),"")</f>
        <v>-0.82134835334561596</v>
      </c>
      <c r="V179" s="84">
        <f ca="1">IF(ISNUMBER(CORREL(ETL_Rtn!$C130:$C189,ETL_Rtn!P130:P189)),CORREL(ETL_Rtn!$C130:$C189,ETL_Rtn!P130:P189),"")</f>
        <v>-0.90424240398797895</v>
      </c>
      <c r="W179" s="84">
        <f ca="1">IF(ISNUMBER(CORREL(ETL_Rtn!$C130:$C189,ETL_Rtn!Q130:Q189)),CORREL(ETL_Rtn!$C130:$C189,ETL_Rtn!Q130:Q189),"")</f>
        <v>-0.86971024654628992</v>
      </c>
      <c r="X179" s="84">
        <f ca="1">IF(ISNUMBER(CORREL(ETL_Rtn!$C130:$C189,ETL_Rtn!R130:R189)),CORREL(ETL_Rtn!$C130:$C189,ETL_Rtn!R130:R189),"")</f>
        <v>0.69941523037518671</v>
      </c>
      <c r="Y179" s="84">
        <f ca="1">IF(ISNUMBER(CORREL(ETL_Rtn!$C130:$C189,ETL_Rtn!S130:S189)),CORREL(ETL_Rtn!$C130:$C189,ETL_Rtn!S130:S189),"")</f>
        <v>0.82947688861330759</v>
      </c>
      <c r="Z179" s="84">
        <f ca="1">IF(ISNUMBER(CORREL(ETL_Rtn!$C130:$C189,ETL_Rtn!T130:T189)),CORREL(ETL_Rtn!$C130:$C189,ETL_Rtn!T130:T189),"")</f>
        <v>-0.51581785042927353</v>
      </c>
      <c r="AA179" s="84">
        <f ca="1">IF(ISNUMBER(CORREL(ETL_Rtn!$C130:$C189,ETL_Rtn!U130:U189)),CORREL(ETL_Rtn!$C130:$C189,ETL_Rtn!U130:U189),"")</f>
        <v>-0.44814307547054522</v>
      </c>
      <c r="AB179" s="84">
        <f ca="1">IF(ISNUMBER(CORREL(ETL_Rtn!$C130:$C189,ETL_Rtn!V130:V189)),CORREL(ETL_Rtn!$C130:$C189,ETL_Rtn!V130:V189),"")</f>
        <v>-0.17356360373275029</v>
      </c>
      <c r="AC179" s="84">
        <f ca="1">IF(ISNUMBER(CORREL(ETL_Rtn!$C130:$C189,ETL_Rtn!W130:W189)),CORREL(ETL_Rtn!$C130:$C189,ETL_Rtn!W130:W189),"")</f>
        <v>-0.86376628005436595</v>
      </c>
      <c r="AD179" s="84">
        <f ca="1">IF(ISNUMBER(CORREL(ETL_Rtn!$C130:$C189,ETL_Rtn!X130:X189)),CORREL(ETL_Rtn!$C130:$C189,ETL_Rtn!X130:X189),"")</f>
        <v>0.59072770644704964</v>
      </c>
      <c r="AE179" s="84">
        <f ca="1">IF(ISNUMBER(CORREL(ETL_Rtn!$C130:$C189,ETL_Rtn!Y130:Y189)),CORREL(ETL_Rtn!$C130:$C189,ETL_Rtn!Y130:Y189),"")</f>
        <v>-0.99997194808769541</v>
      </c>
      <c r="AF179" s="84">
        <f ca="1">IF(ISNUMBER(CORREL(ETL_Rtn!$C130:$C189,ETL_Rtn!Z130:Z189)),CORREL(ETL_Rtn!$C130:$C189,ETL_Rtn!Z130:Z189),"")</f>
        <v>-0.95771772092629592</v>
      </c>
      <c r="AG179" s="84">
        <f ca="1">IF(ISNUMBER(CORREL(ETL_Rtn!$C130:$C189,ETL_Rtn!AA130:AA189)),CORREL(ETL_Rtn!$C130:$C189,ETL_Rtn!AA130:AA189),"")</f>
        <v>0.34271264756081482</v>
      </c>
      <c r="AH179" s="84">
        <f ca="1">IF(ISNUMBER(CORREL(ETL_Rtn!$C130:$C189,ETL_Rtn!AB130:AB189)),CORREL(ETL_Rtn!$C130:$C189,ETL_Rtn!AB130:AB189),"")</f>
        <v>1.4611352549293079E-2</v>
      </c>
      <c r="AI179" s="84">
        <f ca="1">IF(ISNUMBER(CORREL(ETL_Rtn!$C130:$C189,ETL_Rtn!AC130:AC189)),CORREL(ETL_Rtn!$C130:$C189,ETL_Rtn!AC130:AC189),"")</f>
        <v>-0.17036605458751952</v>
      </c>
      <c r="AJ179" s="84">
        <f ca="1">IF(ISNUMBER(CORREL(ETL_Rtn!$C130:$C189,ETL_Rtn!AD130:AD189)),CORREL(ETL_Rtn!$C130:$C189,ETL_Rtn!AD130:AD189),"")</f>
        <v>3.7516569724641194E-2</v>
      </c>
      <c r="AK179" s="84">
        <f ca="1">IF(ISNUMBER(CORREL(ETL_Rtn!$C130:$C189,ETL_Rtn!AE130:AE189)),CORREL(ETL_Rtn!$C130:$C189,ETL_Rtn!AE130:AE189),"")</f>
        <v>0.45098294024782021</v>
      </c>
      <c r="AL179" s="84">
        <f ca="1">IF(ISNUMBER(CORREL(ETL_Rtn!$C130:$C189,ETL_Rtn!AF130:AF189)),CORREL(ETL_Rtn!$C130:$C189,ETL_Rtn!AF130:AF189),"")</f>
        <v>0.13052555910444336</v>
      </c>
      <c r="AM179" s="84">
        <f ca="1">IF(ISNUMBER(CORREL(ETL_Rtn!$C130:$C189,ETL_Rtn!AG130:AG189)),CORREL(ETL_Rtn!$C130:$C189,ETL_Rtn!AG130:AG189),"")</f>
        <v>-0.70754161410140604</v>
      </c>
      <c r="AN179" s="84">
        <f ca="1">IF(ISNUMBER(CORREL(ETL_Rtn!$C130:$C189,ETL_Rtn!AH130:AH189)),CORREL(ETL_Rtn!$C130:$C189,ETL_Rtn!AH130:AH189),"")</f>
        <v>0.31879176012537197</v>
      </c>
      <c r="AO179" s="84">
        <f ca="1">IF(ISNUMBER(CORREL(ETL_Rtn!$C130:$C189,ETL_Rtn!AI130:AI189)),CORREL(ETL_Rtn!$C130:$C189,ETL_Rtn!AI130:AI189),"")</f>
        <v>8.2552265959112886E-2</v>
      </c>
      <c r="AP179" s="84">
        <f ca="1">IF(ISNUMBER(CORREL(ETL_Rtn!$C130:$C189,ETL_Rtn!AJ130:AJ189)),CORREL(ETL_Rtn!$C130:$C189,ETL_Rtn!AJ130:AJ189),"")</f>
        <v>0.29469626453313569</v>
      </c>
      <c r="AQ179" s="84">
        <f ca="1">IF(ISNUMBER(CORREL(ETL_Rtn!$C130:$C189,ETL_Rtn!AK130:AK189)),CORREL(ETL_Rtn!$C130:$C189,ETL_Rtn!AK130:AK189),"")</f>
        <v>0.16356735755833682</v>
      </c>
      <c r="AR179" s="84">
        <f ca="1">IF(ISNUMBER(CORREL(ETL_Rtn!$C130:$C189,ETL_Rtn!AL130:AL189)),CORREL(ETL_Rtn!$C130:$C189,ETL_Rtn!AL130:AL189),"")</f>
        <v>-0.47674018679648605</v>
      </c>
      <c r="AS179" s="84">
        <f ca="1">IF(ISNUMBER(CORREL(ETL_Rtn!$C130:$C189,ETL_Rtn!AM130:AM189)),CORREL(ETL_Rtn!$C130:$C189,ETL_Rtn!AM130:AM189),"")</f>
        <v>0.46625261367072407</v>
      </c>
      <c r="AU179" s="84">
        <f ca="1">VLOOKUP($E179,ETL_Price!$B$5:$BA$187,Main!AU$51,0)</f>
        <v>92.95</v>
      </c>
      <c r="AV179" s="84">
        <f ca="1">VLOOKUP($E179,ETL_Price!$B$5:$BA$187,Main!AV$51,0)</f>
        <v>228.39429999999999</v>
      </c>
      <c r="AW179" s="84">
        <f ca="1">VLOOKUP($E179,ETL_Price!$B$5:$BA$187,Main!AW$51,0)</f>
        <v>228.3835</v>
      </c>
      <c r="AX179" s="84">
        <f ca="1">VLOOKUP($E179,ETL_Price!$B$5:$BA$187,Main!AX$51,0)</f>
        <v>211.3185</v>
      </c>
      <c r="AY179" s="84">
        <f ca="1">VLOOKUP($E179,ETL_Price!$B$5:$BA$187,Main!AY$51,0)</f>
        <v>129.42740000000001</v>
      </c>
      <c r="AZ179" s="84">
        <f ca="1">VLOOKUP($E179,ETL_Price!$B$5:$BA$187,Main!AZ$51,0)</f>
        <v>228.2123</v>
      </c>
      <c r="BA179" s="84">
        <f ca="1">VLOOKUP($E179,ETL_Price!$B$5:$BA$187,Main!BA$51,0)</f>
        <v>249.02</v>
      </c>
      <c r="BB179" s="84">
        <f ca="1">VLOOKUP($E179,ETL_Price!$B$5:$BA$187,Main!BB$51,0)</f>
        <v>198.44</v>
      </c>
      <c r="BC179" s="84">
        <f ca="1">VLOOKUP($E179,ETL_Price!$B$5:$BA$187,Main!BC$51,0)</f>
        <v>260.86</v>
      </c>
      <c r="BD179" s="84">
        <f ca="1">VLOOKUP($E179,ETL_Price!$B$5:$BA$187,Main!BD$51,0)</f>
        <v>67.510000000000005</v>
      </c>
      <c r="BE179" s="84">
        <f ca="1">VLOOKUP($E179,ETL_Price!$B$5:$BA$187,Main!BE$51,0)</f>
        <v>279.11</v>
      </c>
      <c r="BF179" s="84">
        <f ca="1">VLOOKUP($E179,ETL_Price!$B$5:$BA$187,Main!BF$51,0)</f>
        <v>118.78</v>
      </c>
      <c r="BG179" s="84">
        <f ca="1">VLOOKUP($E179,ETL_Price!$B$5:$BA$187,Main!BG$51,0)</f>
        <v>1338.34</v>
      </c>
      <c r="BH179" s="84">
        <f ca="1">VLOOKUP($E179,ETL_Price!$B$5:$BA$187,Main!BH$51,0)</f>
        <v>1662.83</v>
      </c>
      <c r="BI179" s="84">
        <f ca="1">VLOOKUP($E179,ETL_Price!$B$5:$BA$187,Main!BI$51,0)</f>
        <v>1686.35</v>
      </c>
      <c r="BJ179" s="84">
        <f ca="1">VLOOKUP($E179,ETL_Price!$B$5:$BA$187,Main!BJ$51,0)</f>
        <v>1035.8900000000001</v>
      </c>
      <c r="BK179" s="84">
        <f ca="1">VLOOKUP($E179,ETL_Price!$B$5:$BA$187,Main!BK$51,0)</f>
        <v>2436.5</v>
      </c>
      <c r="BL179" s="84">
        <f ca="1">VLOOKUP($E179,ETL_Price!$B$5:$BA$187,Main!BL$51,0)</f>
        <v>929.15</v>
      </c>
      <c r="BM179" s="84">
        <f ca="1">VLOOKUP($E179,ETL_Price!$B$5:$BA$187,Main!BM$51,0)</f>
        <v>729.63</v>
      </c>
      <c r="BN179" s="84">
        <f ca="1">VLOOKUP($E179,ETL_Price!$B$5:$BA$187,Main!BN$51,0)</f>
        <v>886.78</v>
      </c>
      <c r="BO179" s="84">
        <f ca="1">VLOOKUP($E179,ETL_Price!$B$5:$BA$187,Main!BO$51,0)</f>
        <v>952.39</v>
      </c>
      <c r="BP179" s="84">
        <f ca="1">VLOOKUP($E179,ETL_Price!$B$5:$BA$187,Main!BP$51,0)</f>
        <v>977.55</v>
      </c>
      <c r="BQ179" s="84">
        <f ca="1">VLOOKUP($E179,ETL_Price!$B$5:$BA$187,Main!BQ$51,0)</f>
        <v>1109.51</v>
      </c>
      <c r="BR179" s="84">
        <f ca="1">VLOOKUP($E179,ETL_Price!$B$5:$BA$187,Main!BR$51,0)</f>
        <v>1091.1500000000001</v>
      </c>
      <c r="BS179" s="84">
        <f ca="1">VLOOKUP($E179,ETL_Price!$B$5:$BA$187,Main!BS$51,0)</f>
        <v>935.94</v>
      </c>
      <c r="BT179" s="84">
        <f ca="1">VLOOKUP($E179,ETL_Price!$B$5:$BA$187,Main!BT$51,0)</f>
        <v>19.260000000000002</v>
      </c>
      <c r="BU179" s="84">
        <f ca="1">VLOOKUP($E179,ETL_Price!$B$5:$BA$187,Main!BU$51,0)</f>
        <v>22.49</v>
      </c>
      <c r="BV179" s="84">
        <f ca="1">VLOOKUP($E179,ETL_Price!$B$5:$BA$187,Main!BV$51,0)</f>
        <v>1355.5</v>
      </c>
      <c r="BW179" s="84">
        <f ca="1">VLOOKUP($E179,ETL_Price!$B$5:$BA$187,Main!BW$51,0)</f>
        <v>16.878</v>
      </c>
      <c r="BX179" s="84">
        <f ca="1">VLOOKUP($E179,ETL_Price!$B$5:$BA$187,Main!BX$51,0)</f>
        <v>60.6</v>
      </c>
      <c r="BY179" s="84">
        <f ca="1">VLOOKUP($E179,ETL_Price!$B$5:$BA$187,Main!BY$51,0)</f>
        <v>2.9022000000000001</v>
      </c>
      <c r="BZ179" s="84">
        <f ca="1">VLOOKUP($E179,ETL_Price!$B$5:$BA$187,Main!BZ$51,0)</f>
        <v>2.036</v>
      </c>
      <c r="CA179" s="84">
        <f ca="1">VLOOKUP($E179,ETL_Price!$B$5:$BA$187,Main!CA$51,0)</f>
        <v>2.1095999999999999</v>
      </c>
      <c r="CB179" s="84">
        <f ca="1">VLOOKUP($E179,ETL_Price!$B$5:$BA$187,Main!CB$51,0)</f>
        <v>6.3125999999999998</v>
      </c>
      <c r="CC179" s="84">
        <f ca="1">VLOOKUP($E179,ETL_Price!$B$5:$BA$187,Main!CC$51,0)</f>
        <v>111.63</v>
      </c>
    </row>
    <row r="180" spans="3:81">
      <c r="C180" s="84">
        <f>MATCH(E180,Cayman!$B$5:$B$187,0)-1</f>
        <v>177</v>
      </c>
      <c r="E180" s="115">
        <f>IF(ISNUMBER(Equities!$C132),Equities!B132,"")</f>
        <v>43144</v>
      </c>
      <c r="F180" s="128">
        <f ca="1">IF(ISNUMBER(OFFSET(INDIRECT($F$50),Main!$C180,1)),OFFSET(INDIRECT($F$50),Main!$C180,1)/100,"")</f>
        <v>0.16194600000000001</v>
      </c>
      <c r="G180" s="128">
        <f ca="1">IF(ISNUMBER(VLOOKUP(E180,Cayman!$G$6:$H$136,2,0)),VLOOKUP(E180,Cayman!$G$6:$H$136,2,0)/100,"")</f>
        <v>0.1502</v>
      </c>
      <c r="H180" s="116" t="str">
        <f>IF(ISNUMBER(VLOOKUP($E180,ETL_Price!$B$5:$CU$187,H$50,0)),VLOOKUP($E180,ETL_Price!$B$5:$CU$187,H$50,0)/100,"")</f>
        <v/>
      </c>
      <c r="I180" s="116" t="str">
        <f>IF(ISNUMBER(VLOOKUP($E180,ETL_Price!$B$5:$CU$187,I$50,0)),VLOOKUP($E180,ETL_Price!$B$5:$CU$187,I$50,0)/100,"")</f>
        <v/>
      </c>
      <c r="K180" s="84">
        <f ca="1">IF(ISNUMBER(CORREL(ETL_Rtn!$C131:$C190,ETL_Rtn!E131:E190)),CORREL(ETL_Rtn!$C131:$C190,ETL_Rtn!E131:E190),"")</f>
        <v>1</v>
      </c>
      <c r="L180" s="84">
        <f ca="1">IF(ISNUMBER(CORREL(ETL_Rtn!$C131:$C190,ETL_Rtn!F131:F190)),CORREL(ETL_Rtn!$C131:$C190,ETL_Rtn!F131:F190),"")</f>
        <v>-1</v>
      </c>
      <c r="M180" s="84">
        <f ca="1">IF(ISNUMBER(CORREL(ETL_Rtn!$C131:$C190,ETL_Rtn!G131:G190)),CORREL(ETL_Rtn!$C131:$C190,ETL_Rtn!G131:G190),"")</f>
        <v>-1</v>
      </c>
      <c r="N180" s="84">
        <f ca="1">IF(ISNUMBER(CORREL(ETL_Rtn!$C131:$C190,ETL_Rtn!H131:H190)),CORREL(ETL_Rtn!$C131:$C190,ETL_Rtn!H131:H190),"")</f>
        <v>-1</v>
      </c>
      <c r="O180" s="84">
        <f ca="1">IF(ISNUMBER(CORREL(ETL_Rtn!$C131:$C190,ETL_Rtn!I131:I190)),CORREL(ETL_Rtn!$C131:$C190,ETL_Rtn!I131:I190),"")</f>
        <v>-1</v>
      </c>
      <c r="P180" s="84">
        <f ca="1">IF(ISNUMBER(CORREL(ETL_Rtn!$C131:$C190,ETL_Rtn!J131:J190)),CORREL(ETL_Rtn!$C131:$C190,ETL_Rtn!J131:J190),"")</f>
        <v>-1</v>
      </c>
      <c r="Q180" s="84">
        <f ca="1">IF(ISNUMBER(CORREL(ETL_Rtn!$C131:$C190,ETL_Rtn!K131:K190)),CORREL(ETL_Rtn!$C131:$C190,ETL_Rtn!K131:K190),"")</f>
        <v>-1</v>
      </c>
      <c r="R180" s="84">
        <f ca="1">IF(ISNUMBER(CORREL(ETL_Rtn!$C131:$C190,ETL_Rtn!L131:L190)),CORREL(ETL_Rtn!$C131:$C190,ETL_Rtn!L131:L190),"")</f>
        <v>1</v>
      </c>
      <c r="S180" s="84">
        <f ca="1">IF(ISNUMBER(CORREL(ETL_Rtn!$C131:$C190,ETL_Rtn!M131:M190)),CORREL(ETL_Rtn!$C131:$C190,ETL_Rtn!M131:M190),"")</f>
        <v>-1</v>
      </c>
      <c r="T180" s="84">
        <f ca="1">IF(ISNUMBER(CORREL(ETL_Rtn!$C131:$C190,ETL_Rtn!N131:N190)),CORREL(ETL_Rtn!$C131:$C190,ETL_Rtn!N131:N190),"")</f>
        <v>-1</v>
      </c>
      <c r="U180" s="84">
        <f ca="1">IF(ISNUMBER(CORREL(ETL_Rtn!$C131:$C190,ETL_Rtn!O131:O190)),CORREL(ETL_Rtn!$C131:$C190,ETL_Rtn!O131:O190),"")</f>
        <v>-1</v>
      </c>
      <c r="V180" s="84">
        <f ca="1">IF(ISNUMBER(CORREL(ETL_Rtn!$C131:$C190,ETL_Rtn!P131:P190)),CORREL(ETL_Rtn!$C131:$C190,ETL_Rtn!P131:P190),"")</f>
        <v>-1</v>
      </c>
      <c r="W180" s="84">
        <f ca="1">IF(ISNUMBER(CORREL(ETL_Rtn!$C131:$C190,ETL_Rtn!Q131:Q190)),CORREL(ETL_Rtn!$C131:$C190,ETL_Rtn!Q131:Q190),"")</f>
        <v>-1</v>
      </c>
      <c r="X180" s="84">
        <f ca="1">IF(ISNUMBER(CORREL(ETL_Rtn!$C131:$C190,ETL_Rtn!R131:R190)),CORREL(ETL_Rtn!$C131:$C190,ETL_Rtn!R131:R190),"")</f>
        <v>1</v>
      </c>
      <c r="Y180" s="84">
        <f ca="1">IF(ISNUMBER(CORREL(ETL_Rtn!$C131:$C190,ETL_Rtn!S131:S190)),CORREL(ETL_Rtn!$C131:$C190,ETL_Rtn!S131:S190),"")</f>
        <v>1</v>
      </c>
      <c r="Z180" s="84">
        <f ca="1">IF(ISNUMBER(CORREL(ETL_Rtn!$C131:$C190,ETL_Rtn!T131:T190)),CORREL(ETL_Rtn!$C131:$C190,ETL_Rtn!T131:T190),"")</f>
        <v>-1</v>
      </c>
      <c r="AA180" s="84">
        <f ca="1">IF(ISNUMBER(CORREL(ETL_Rtn!$C131:$C190,ETL_Rtn!U131:U190)),CORREL(ETL_Rtn!$C131:$C190,ETL_Rtn!U131:U190),"")</f>
        <v>-1</v>
      </c>
      <c r="AB180" s="84">
        <f ca="1">IF(ISNUMBER(CORREL(ETL_Rtn!$C131:$C190,ETL_Rtn!V131:V190)),CORREL(ETL_Rtn!$C131:$C190,ETL_Rtn!V131:V190),"")</f>
        <v>1</v>
      </c>
      <c r="AC180" s="84">
        <f ca="1">IF(ISNUMBER(CORREL(ETL_Rtn!$C131:$C190,ETL_Rtn!W131:W190)),CORREL(ETL_Rtn!$C131:$C190,ETL_Rtn!W131:W190),"")</f>
        <v>-1</v>
      </c>
      <c r="AD180" s="84">
        <f ca="1">IF(ISNUMBER(CORREL(ETL_Rtn!$C131:$C190,ETL_Rtn!X131:X190)),CORREL(ETL_Rtn!$C131:$C190,ETL_Rtn!X131:X190),"")</f>
        <v>1</v>
      </c>
      <c r="AE180" s="84">
        <f ca="1">IF(ISNUMBER(CORREL(ETL_Rtn!$C131:$C190,ETL_Rtn!Y131:Y190)),CORREL(ETL_Rtn!$C131:$C190,ETL_Rtn!Y131:Y190),"")</f>
        <v>-1</v>
      </c>
      <c r="AF180" s="84">
        <f ca="1">IF(ISNUMBER(CORREL(ETL_Rtn!$C131:$C190,ETL_Rtn!Z131:Z190)),CORREL(ETL_Rtn!$C131:$C190,ETL_Rtn!Z131:Z190),"")</f>
        <v>-1</v>
      </c>
      <c r="AG180" s="84">
        <f ca="1">IF(ISNUMBER(CORREL(ETL_Rtn!$C131:$C190,ETL_Rtn!AA131:AA190)),CORREL(ETL_Rtn!$C131:$C190,ETL_Rtn!AA131:AA190),"")</f>
        <v>1</v>
      </c>
      <c r="AH180" s="84">
        <f ca="1">IF(ISNUMBER(CORREL(ETL_Rtn!$C131:$C190,ETL_Rtn!AB131:AB190)),CORREL(ETL_Rtn!$C131:$C190,ETL_Rtn!AB131:AB190),"")</f>
        <v>-1</v>
      </c>
      <c r="AI180" s="84">
        <f ca="1">IF(ISNUMBER(CORREL(ETL_Rtn!$C131:$C190,ETL_Rtn!AC131:AC190)),CORREL(ETL_Rtn!$C131:$C190,ETL_Rtn!AC131:AC190),"")</f>
        <v>1</v>
      </c>
      <c r="AJ180" s="84">
        <f ca="1">IF(ISNUMBER(CORREL(ETL_Rtn!$C131:$C190,ETL_Rtn!AD131:AD190)),CORREL(ETL_Rtn!$C131:$C190,ETL_Rtn!AD131:AD190),"")</f>
        <v>1</v>
      </c>
      <c r="AK180" s="84">
        <f ca="1">IF(ISNUMBER(CORREL(ETL_Rtn!$C131:$C190,ETL_Rtn!AE131:AE190)),CORREL(ETL_Rtn!$C131:$C190,ETL_Rtn!AE131:AE190),"")</f>
        <v>1</v>
      </c>
      <c r="AL180" s="84">
        <f ca="1">IF(ISNUMBER(CORREL(ETL_Rtn!$C131:$C190,ETL_Rtn!AF131:AF190)),CORREL(ETL_Rtn!$C131:$C190,ETL_Rtn!AF131:AF190),"")</f>
        <v>-1</v>
      </c>
      <c r="AM180" s="84">
        <f ca="1">IF(ISNUMBER(CORREL(ETL_Rtn!$C131:$C190,ETL_Rtn!AG131:AG190)),CORREL(ETL_Rtn!$C131:$C190,ETL_Rtn!AG131:AG190),"")</f>
        <v>-1</v>
      </c>
      <c r="AN180" s="84">
        <f ca="1">IF(ISNUMBER(CORREL(ETL_Rtn!$C131:$C190,ETL_Rtn!AH131:AH190)),CORREL(ETL_Rtn!$C131:$C190,ETL_Rtn!AH131:AH190),"")</f>
        <v>-1</v>
      </c>
      <c r="AO180" s="84">
        <f ca="1">IF(ISNUMBER(CORREL(ETL_Rtn!$C131:$C190,ETL_Rtn!AI131:AI190)),CORREL(ETL_Rtn!$C131:$C190,ETL_Rtn!AI131:AI190),"")</f>
        <v>-1</v>
      </c>
      <c r="AP180" s="84">
        <f ca="1">IF(ISNUMBER(CORREL(ETL_Rtn!$C131:$C190,ETL_Rtn!AJ131:AJ190)),CORREL(ETL_Rtn!$C131:$C190,ETL_Rtn!AJ131:AJ190),"")</f>
        <v>-1</v>
      </c>
      <c r="AQ180" s="84">
        <f ca="1">IF(ISNUMBER(CORREL(ETL_Rtn!$C131:$C190,ETL_Rtn!AK131:AK190)),CORREL(ETL_Rtn!$C131:$C190,ETL_Rtn!AK131:AK190),"")</f>
        <v>-1</v>
      </c>
      <c r="AR180" s="84">
        <f ca="1">IF(ISNUMBER(CORREL(ETL_Rtn!$C131:$C190,ETL_Rtn!AL131:AL190)),CORREL(ETL_Rtn!$C131:$C190,ETL_Rtn!AL131:AL190),"")</f>
        <v>-1</v>
      </c>
      <c r="AS180" s="84">
        <f ca="1">IF(ISNUMBER(CORREL(ETL_Rtn!$C131:$C190,ETL_Rtn!AM131:AM190)),CORREL(ETL_Rtn!$C131:$C190,ETL_Rtn!AM131:AM190),"")</f>
        <v>1</v>
      </c>
      <c r="AU180" s="84">
        <f ca="1">VLOOKUP($E180,ETL_Price!$B$5:$BA$187,Main!AU$51,0)</f>
        <v>90.58</v>
      </c>
      <c r="AV180" s="84">
        <f ca="1">VLOOKUP($E180,ETL_Price!$B$5:$BA$187,Main!AV$51,0)</f>
        <v>224.3707</v>
      </c>
      <c r="AW180" s="84">
        <f ca="1">VLOOKUP($E180,ETL_Price!$B$5:$BA$187,Main!AW$51,0)</f>
        <v>225.51990000000001</v>
      </c>
      <c r="AX180" s="84">
        <f ca="1">VLOOKUP($E180,ETL_Price!$B$5:$BA$187,Main!AX$51,0)</f>
        <v>209.0171</v>
      </c>
      <c r="AY180" s="84">
        <f ca="1">VLOOKUP($E180,ETL_Price!$B$5:$BA$187,Main!AY$51,0)</f>
        <v>127.3184</v>
      </c>
      <c r="AZ180" s="84">
        <f ca="1">VLOOKUP($E180,ETL_Price!$B$5:$BA$187,Main!AZ$51,0)</f>
        <v>227.28389999999999</v>
      </c>
      <c r="BA180" s="84">
        <f ca="1">VLOOKUP($E180,ETL_Price!$B$5:$BA$187,Main!BA$51,0)</f>
        <v>245.88</v>
      </c>
      <c r="BB180" s="84">
        <f ca="1">VLOOKUP($E180,ETL_Price!$B$5:$BA$187,Main!BB$51,0)</f>
        <v>198.59</v>
      </c>
      <c r="BC180" s="84">
        <f ca="1">VLOOKUP($E180,ETL_Price!$B$5:$BA$187,Main!BC$51,0)</f>
        <v>258.05</v>
      </c>
      <c r="BD180" s="84">
        <f ca="1">VLOOKUP($E180,ETL_Price!$B$5:$BA$187,Main!BD$51,0)</f>
        <v>67.66</v>
      </c>
      <c r="BE180" s="84">
        <f ca="1">VLOOKUP($E180,ETL_Price!$B$5:$BA$187,Main!BE$51,0)</f>
        <v>275.49</v>
      </c>
      <c r="BF180" s="84">
        <f ca="1">VLOOKUP($E180,ETL_Price!$B$5:$BA$187,Main!BF$51,0)</f>
        <v>118.87</v>
      </c>
      <c r="BG180" s="84">
        <f ca="1">VLOOKUP($E180,ETL_Price!$B$5:$BA$187,Main!BG$51,0)</f>
        <v>1315.94</v>
      </c>
      <c r="BH180" s="84">
        <f ca="1">VLOOKUP($E180,ETL_Price!$B$5:$BA$187,Main!BH$51,0)</f>
        <v>1633.56</v>
      </c>
      <c r="BI180" s="84">
        <f ca="1">VLOOKUP($E180,ETL_Price!$B$5:$BA$187,Main!BI$51,0)</f>
        <v>1641.38</v>
      </c>
      <c r="BJ180" s="84">
        <f ca="1">VLOOKUP($E180,ETL_Price!$B$5:$BA$187,Main!BJ$51,0)</f>
        <v>1034.57</v>
      </c>
      <c r="BK180" s="84">
        <f ca="1">VLOOKUP($E180,ETL_Price!$B$5:$BA$187,Main!BK$51,0)</f>
        <v>2434.9499999999998</v>
      </c>
      <c r="BL180" s="84">
        <f ca="1">VLOOKUP($E180,ETL_Price!$B$5:$BA$187,Main!BL$51,0)</f>
        <v>931.28</v>
      </c>
      <c r="BM180" s="84">
        <f ca="1">VLOOKUP($E180,ETL_Price!$B$5:$BA$187,Main!BM$51,0)</f>
        <v>730.09</v>
      </c>
      <c r="BN180" s="84">
        <f ca="1">VLOOKUP($E180,ETL_Price!$B$5:$BA$187,Main!BN$51,0)</f>
        <v>883.47</v>
      </c>
      <c r="BO180" s="84">
        <f ca="1">VLOOKUP($E180,ETL_Price!$B$5:$BA$187,Main!BO$51,0)</f>
        <v>952.45</v>
      </c>
      <c r="BP180" s="84">
        <f ca="1">VLOOKUP($E180,ETL_Price!$B$5:$BA$187,Main!BP$51,0)</f>
        <v>979.47</v>
      </c>
      <c r="BQ180" s="84">
        <f ca="1">VLOOKUP($E180,ETL_Price!$B$5:$BA$187,Main!BQ$51,0)</f>
        <v>1110.7</v>
      </c>
      <c r="BR180" s="84">
        <f ca="1">VLOOKUP($E180,ETL_Price!$B$5:$BA$187,Main!BR$51,0)</f>
        <v>1089.3699999999999</v>
      </c>
      <c r="BS180" s="84">
        <f ca="1">VLOOKUP($E180,ETL_Price!$B$5:$BA$187,Main!BS$51,0)</f>
        <v>936.71</v>
      </c>
      <c r="BT180" s="84">
        <f ca="1">VLOOKUP($E180,ETL_Price!$B$5:$BA$187,Main!BT$51,0)</f>
        <v>24.97</v>
      </c>
      <c r="BU180" s="84">
        <f ca="1">VLOOKUP($E180,ETL_Price!$B$5:$BA$187,Main!BU$51,0)</f>
        <v>26.3</v>
      </c>
      <c r="BV180" s="84">
        <f ca="1">VLOOKUP($E180,ETL_Price!$B$5:$BA$187,Main!BV$51,0)</f>
        <v>1328.1</v>
      </c>
      <c r="BW180" s="84">
        <f ca="1">VLOOKUP($E180,ETL_Price!$B$5:$BA$187,Main!BW$51,0)</f>
        <v>16.527999999999999</v>
      </c>
      <c r="BX180" s="84">
        <f ca="1">VLOOKUP($E180,ETL_Price!$B$5:$BA$187,Main!BX$51,0)</f>
        <v>59.19</v>
      </c>
      <c r="BY180" s="84">
        <f ca="1">VLOOKUP($E180,ETL_Price!$B$5:$BA$187,Main!BY$51,0)</f>
        <v>2.8294000000000001</v>
      </c>
      <c r="BZ180" s="84">
        <f ca="1">VLOOKUP($E180,ETL_Price!$B$5:$BA$187,Main!BZ$51,0)</f>
        <v>1.9504999999999999</v>
      </c>
      <c r="CA180" s="84">
        <f ca="1">VLOOKUP($E180,ETL_Price!$B$5:$BA$187,Main!CA$51,0)</f>
        <v>2.0556000000000001</v>
      </c>
      <c r="CB180" s="84">
        <f ca="1">VLOOKUP($E180,ETL_Price!$B$5:$BA$187,Main!CB$51,0)</f>
        <v>6.3338000000000001</v>
      </c>
      <c r="CC180" s="84">
        <f ca="1">VLOOKUP($E180,ETL_Price!$B$5:$BA$187,Main!CC$51,0)</f>
        <v>111.16</v>
      </c>
    </row>
    <row r="181" spans="3:81">
      <c r="C181" s="84">
        <f>MATCH(E181,Cayman!$B$5:$B$187,0)-1</f>
        <v>178</v>
      </c>
      <c r="E181" s="115">
        <f>IF(ISNUMBER(Equities!$C133),Equities!B133,"")</f>
        <v>43143</v>
      </c>
      <c r="F181" s="128">
        <f ca="1">IF(ISNUMBER(OFFSET(INDIRECT($F$50),Main!$C181,1)),OFFSET(INDIRECT($F$50),Main!$C181,1)/100,"")</f>
        <v>0.16194600000000001</v>
      </c>
      <c r="G181" s="128">
        <f ca="1">IF(ISNUMBER(VLOOKUP(E181,Cayman!$G$6:$H$136,2,0)),VLOOKUP(E181,Cayman!$G$6:$H$136,2,0)/100,"")</f>
        <v>0.1497</v>
      </c>
      <c r="H181" s="116" t="str">
        <f>IF(ISNUMBER(VLOOKUP($E181,ETL_Price!$B$5:$CU$187,H$50,0)),VLOOKUP($E181,ETL_Price!$B$5:$CU$187,H$50,0)/100,"")</f>
        <v/>
      </c>
      <c r="I181" s="116" t="str">
        <f>IF(ISNUMBER(VLOOKUP($E181,ETL_Price!$B$5:$CU$187,I$50,0)),VLOOKUP($E181,ETL_Price!$B$5:$CU$187,I$50,0)/100,"")</f>
        <v/>
      </c>
      <c r="K181" s="84" t="str">
        <f ca="1">IF(ISNUMBER(CORREL(ETL_Rtn!$C132:$C191,ETL_Rtn!E132:E191)),CORREL(ETL_Rtn!$C132:$C191,ETL_Rtn!E132:E191),"")</f>
        <v/>
      </c>
      <c r="L181" s="84" t="str">
        <f ca="1">IF(ISNUMBER(CORREL(ETL_Rtn!$C132:$C191,ETL_Rtn!F132:F191)),CORREL(ETL_Rtn!$C132:$C191,ETL_Rtn!F132:F191),"")</f>
        <v/>
      </c>
      <c r="M181" s="84" t="str">
        <f ca="1">IF(ISNUMBER(CORREL(ETL_Rtn!$C132:$C191,ETL_Rtn!G132:G191)),CORREL(ETL_Rtn!$C132:$C191,ETL_Rtn!G132:G191),"")</f>
        <v/>
      </c>
      <c r="N181" s="84" t="str">
        <f ca="1">IF(ISNUMBER(CORREL(ETL_Rtn!$C132:$C191,ETL_Rtn!H132:H191)),CORREL(ETL_Rtn!$C132:$C191,ETL_Rtn!H132:H191),"")</f>
        <v/>
      </c>
      <c r="O181" s="84" t="str">
        <f ca="1">IF(ISNUMBER(CORREL(ETL_Rtn!$C132:$C191,ETL_Rtn!I132:I191)),CORREL(ETL_Rtn!$C132:$C191,ETL_Rtn!I132:I191),"")</f>
        <v/>
      </c>
      <c r="P181" s="84" t="str">
        <f ca="1">IF(ISNUMBER(CORREL(ETL_Rtn!$C132:$C191,ETL_Rtn!J132:J191)),CORREL(ETL_Rtn!$C132:$C191,ETL_Rtn!J132:J191),"")</f>
        <v/>
      </c>
      <c r="Q181" s="84" t="str">
        <f ca="1">IF(ISNUMBER(CORREL(ETL_Rtn!$C132:$C191,ETL_Rtn!K132:K191)),CORREL(ETL_Rtn!$C132:$C191,ETL_Rtn!K132:K191),"")</f>
        <v/>
      </c>
      <c r="R181" s="84" t="str">
        <f ca="1">IF(ISNUMBER(CORREL(ETL_Rtn!$C132:$C191,ETL_Rtn!L132:L191)),CORREL(ETL_Rtn!$C132:$C191,ETL_Rtn!L132:L191),"")</f>
        <v/>
      </c>
      <c r="S181" s="84" t="str">
        <f ca="1">IF(ISNUMBER(CORREL(ETL_Rtn!$C132:$C191,ETL_Rtn!M132:M191)),CORREL(ETL_Rtn!$C132:$C191,ETL_Rtn!M132:M191),"")</f>
        <v/>
      </c>
      <c r="T181" s="84" t="str">
        <f ca="1">IF(ISNUMBER(CORREL(ETL_Rtn!$C132:$C191,ETL_Rtn!N132:N191)),CORREL(ETL_Rtn!$C132:$C191,ETL_Rtn!N132:N191),"")</f>
        <v/>
      </c>
      <c r="U181" s="84" t="str">
        <f ca="1">IF(ISNUMBER(CORREL(ETL_Rtn!$C132:$C191,ETL_Rtn!O132:O191)),CORREL(ETL_Rtn!$C132:$C191,ETL_Rtn!O132:O191),"")</f>
        <v/>
      </c>
      <c r="V181" s="84" t="str">
        <f ca="1">IF(ISNUMBER(CORREL(ETL_Rtn!$C132:$C191,ETL_Rtn!P132:P191)),CORREL(ETL_Rtn!$C132:$C191,ETL_Rtn!P132:P191),"")</f>
        <v/>
      </c>
      <c r="W181" s="84" t="str">
        <f ca="1">IF(ISNUMBER(CORREL(ETL_Rtn!$C132:$C191,ETL_Rtn!Q132:Q191)),CORREL(ETL_Rtn!$C132:$C191,ETL_Rtn!Q132:Q191),"")</f>
        <v/>
      </c>
      <c r="X181" s="84" t="str">
        <f ca="1">IF(ISNUMBER(CORREL(ETL_Rtn!$C132:$C191,ETL_Rtn!R132:R191)),CORREL(ETL_Rtn!$C132:$C191,ETL_Rtn!R132:R191),"")</f>
        <v/>
      </c>
      <c r="Y181" s="84" t="str">
        <f ca="1">IF(ISNUMBER(CORREL(ETL_Rtn!$C132:$C191,ETL_Rtn!S132:S191)),CORREL(ETL_Rtn!$C132:$C191,ETL_Rtn!S132:S191),"")</f>
        <v/>
      </c>
      <c r="Z181" s="84" t="str">
        <f ca="1">IF(ISNUMBER(CORREL(ETL_Rtn!$C132:$C191,ETL_Rtn!T132:T191)),CORREL(ETL_Rtn!$C132:$C191,ETL_Rtn!T132:T191),"")</f>
        <v/>
      </c>
      <c r="AA181" s="84" t="str">
        <f ca="1">IF(ISNUMBER(CORREL(ETL_Rtn!$C132:$C191,ETL_Rtn!U132:U191)),CORREL(ETL_Rtn!$C132:$C191,ETL_Rtn!U132:U191),"")</f>
        <v/>
      </c>
      <c r="AB181" s="84" t="str">
        <f ca="1">IF(ISNUMBER(CORREL(ETL_Rtn!$C132:$C191,ETL_Rtn!V132:V191)),CORREL(ETL_Rtn!$C132:$C191,ETL_Rtn!V132:V191),"")</f>
        <v/>
      </c>
      <c r="AC181" s="84" t="str">
        <f ca="1">IF(ISNUMBER(CORREL(ETL_Rtn!$C132:$C191,ETL_Rtn!W132:W191)),CORREL(ETL_Rtn!$C132:$C191,ETL_Rtn!W132:W191),"")</f>
        <v/>
      </c>
      <c r="AD181" s="84" t="str">
        <f ca="1">IF(ISNUMBER(CORREL(ETL_Rtn!$C132:$C191,ETL_Rtn!X132:X191)),CORREL(ETL_Rtn!$C132:$C191,ETL_Rtn!X132:X191),"")</f>
        <v/>
      </c>
      <c r="AE181" s="84" t="str">
        <f ca="1">IF(ISNUMBER(CORREL(ETL_Rtn!$C132:$C191,ETL_Rtn!Y132:Y191)),CORREL(ETL_Rtn!$C132:$C191,ETL_Rtn!Y132:Y191),"")</f>
        <v/>
      </c>
      <c r="AF181" s="84" t="str">
        <f ca="1">IF(ISNUMBER(CORREL(ETL_Rtn!$C132:$C191,ETL_Rtn!Z132:Z191)),CORREL(ETL_Rtn!$C132:$C191,ETL_Rtn!Z132:Z191),"")</f>
        <v/>
      </c>
      <c r="AG181" s="84" t="str">
        <f ca="1">IF(ISNUMBER(CORREL(ETL_Rtn!$C132:$C191,ETL_Rtn!AA132:AA191)),CORREL(ETL_Rtn!$C132:$C191,ETL_Rtn!AA132:AA191),"")</f>
        <v/>
      </c>
      <c r="AH181" s="84" t="str">
        <f ca="1">IF(ISNUMBER(CORREL(ETL_Rtn!$C132:$C191,ETL_Rtn!AB132:AB191)),CORREL(ETL_Rtn!$C132:$C191,ETL_Rtn!AB132:AB191),"")</f>
        <v/>
      </c>
      <c r="AI181" s="84" t="str">
        <f ca="1">IF(ISNUMBER(CORREL(ETL_Rtn!$C132:$C191,ETL_Rtn!AC132:AC191)),CORREL(ETL_Rtn!$C132:$C191,ETL_Rtn!AC132:AC191),"")</f>
        <v/>
      </c>
      <c r="AJ181" s="84" t="str">
        <f ca="1">IF(ISNUMBER(CORREL(ETL_Rtn!$C132:$C191,ETL_Rtn!AD132:AD191)),CORREL(ETL_Rtn!$C132:$C191,ETL_Rtn!AD132:AD191),"")</f>
        <v/>
      </c>
      <c r="AK181" s="84" t="str">
        <f ca="1">IF(ISNUMBER(CORREL(ETL_Rtn!$C132:$C191,ETL_Rtn!AE132:AE191)),CORREL(ETL_Rtn!$C132:$C191,ETL_Rtn!AE132:AE191),"")</f>
        <v/>
      </c>
      <c r="AL181" s="84" t="str">
        <f ca="1">IF(ISNUMBER(CORREL(ETL_Rtn!$C132:$C191,ETL_Rtn!AF132:AF191)),CORREL(ETL_Rtn!$C132:$C191,ETL_Rtn!AF132:AF191),"")</f>
        <v/>
      </c>
      <c r="AM181" s="84" t="str">
        <f ca="1">IF(ISNUMBER(CORREL(ETL_Rtn!$C132:$C191,ETL_Rtn!AG132:AG191)),CORREL(ETL_Rtn!$C132:$C191,ETL_Rtn!AG132:AG191),"")</f>
        <v/>
      </c>
      <c r="AN181" s="84" t="str">
        <f ca="1">IF(ISNUMBER(CORREL(ETL_Rtn!$C132:$C191,ETL_Rtn!AH132:AH191)),CORREL(ETL_Rtn!$C132:$C191,ETL_Rtn!AH132:AH191),"")</f>
        <v/>
      </c>
      <c r="AO181" s="84" t="str">
        <f ca="1">IF(ISNUMBER(CORREL(ETL_Rtn!$C132:$C191,ETL_Rtn!AI132:AI191)),CORREL(ETL_Rtn!$C132:$C191,ETL_Rtn!AI132:AI191),"")</f>
        <v/>
      </c>
      <c r="AP181" s="84" t="str">
        <f ca="1">IF(ISNUMBER(CORREL(ETL_Rtn!$C132:$C191,ETL_Rtn!AJ132:AJ191)),CORREL(ETL_Rtn!$C132:$C191,ETL_Rtn!AJ132:AJ191),"")</f>
        <v/>
      </c>
      <c r="AQ181" s="84" t="str">
        <f ca="1">IF(ISNUMBER(CORREL(ETL_Rtn!$C132:$C191,ETL_Rtn!AK132:AK191)),CORREL(ETL_Rtn!$C132:$C191,ETL_Rtn!AK132:AK191),"")</f>
        <v/>
      </c>
      <c r="AR181" s="84" t="str">
        <f ca="1">IF(ISNUMBER(CORREL(ETL_Rtn!$C132:$C191,ETL_Rtn!AL132:AL191)),CORREL(ETL_Rtn!$C132:$C191,ETL_Rtn!AL132:AL191),"")</f>
        <v/>
      </c>
      <c r="AS181" s="84" t="str">
        <f ca="1">IF(ISNUMBER(CORREL(ETL_Rtn!$C132:$C191,ETL_Rtn!AM132:AM191)),CORREL(ETL_Rtn!$C132:$C191,ETL_Rtn!AM132:AM191),"")</f>
        <v/>
      </c>
      <c r="AU181" s="84">
        <f ca="1">VLOOKUP($E181,ETL_Price!$B$5:$BA$187,Main!AU$51,0)</f>
        <v>89.04</v>
      </c>
      <c r="AV181" s="84">
        <f ca="1">VLOOKUP($E181,ETL_Price!$B$5:$BA$187,Main!AV$51,0)</f>
        <v>223.60300000000001</v>
      </c>
      <c r="AW181" s="84">
        <f ca="1">VLOOKUP($E181,ETL_Price!$B$5:$BA$187,Main!AW$51,0)</f>
        <v>225.46940000000001</v>
      </c>
      <c r="AX181" s="84">
        <f ca="1">VLOOKUP($E181,ETL_Price!$B$5:$BA$187,Main!AX$51,0)</f>
        <v>209.28059999999999</v>
      </c>
      <c r="AY181" s="84">
        <f ca="1">VLOOKUP($E181,ETL_Price!$B$5:$BA$187,Main!AY$51,0)</f>
        <v>126.88460000000001</v>
      </c>
      <c r="AZ181" s="84">
        <f ca="1">VLOOKUP($E181,ETL_Price!$B$5:$BA$187,Main!AZ$51,0)</f>
        <v>226.6951</v>
      </c>
      <c r="BA181" s="84">
        <f ca="1">VLOOKUP($E181,ETL_Price!$B$5:$BA$187,Main!BA$51,0)</f>
        <v>245.15</v>
      </c>
      <c r="BB181" s="84">
        <f ca="1">VLOOKUP($E181,ETL_Price!$B$5:$BA$187,Main!BB$51,0)</f>
        <v>197.7</v>
      </c>
      <c r="BC181" s="84">
        <f ca="1">VLOOKUP($E181,ETL_Price!$B$5:$BA$187,Main!BC$51,0)</f>
        <v>257.88</v>
      </c>
      <c r="BD181" s="84">
        <f ca="1">VLOOKUP($E181,ETL_Price!$B$5:$BA$187,Main!BD$51,0)</f>
        <v>67.58</v>
      </c>
      <c r="BE181" s="84">
        <f ca="1">VLOOKUP($E181,ETL_Price!$B$5:$BA$187,Main!BE$51,0)</f>
        <v>274.27999999999997</v>
      </c>
      <c r="BF181" s="84">
        <f ca="1">VLOOKUP($E181,ETL_Price!$B$5:$BA$187,Main!BF$51,0)</f>
        <v>118.66</v>
      </c>
      <c r="BG181" s="84">
        <f ca="1">VLOOKUP($E181,ETL_Price!$B$5:$BA$187,Main!BG$51,0)</f>
        <v>1295.6600000000001</v>
      </c>
      <c r="BH181" s="84">
        <f ca="1">VLOOKUP($E181,ETL_Price!$B$5:$BA$187,Main!BH$51,0)</f>
        <v>1589.33</v>
      </c>
      <c r="BI181" s="84">
        <f ca="1">VLOOKUP($E181,ETL_Price!$B$5:$BA$187,Main!BI$51,0)</f>
        <v>1615.94</v>
      </c>
      <c r="BJ181" s="84">
        <f ca="1">VLOOKUP($E181,ETL_Price!$B$5:$BA$187,Main!BJ$51,0)</f>
        <v>1032.25</v>
      </c>
      <c r="BK181" s="84">
        <f ca="1">VLOOKUP($E181,ETL_Price!$B$5:$BA$187,Main!BK$51,0)</f>
        <v>2438.25</v>
      </c>
      <c r="BL181" s="84">
        <f ca="1">VLOOKUP($E181,ETL_Price!$B$5:$BA$187,Main!BL$51,0)</f>
        <v>930.13</v>
      </c>
      <c r="BM181" s="84">
        <f ca="1">VLOOKUP($E181,ETL_Price!$B$5:$BA$187,Main!BM$51,0)</f>
        <v>729.98</v>
      </c>
      <c r="BN181" s="84">
        <f ca="1">VLOOKUP($E181,ETL_Price!$B$5:$BA$187,Main!BN$51,0)</f>
        <v>882.34</v>
      </c>
      <c r="BO181" s="84">
        <f ca="1">VLOOKUP($E181,ETL_Price!$B$5:$BA$187,Main!BO$51,0)</f>
        <v>952.65</v>
      </c>
      <c r="BP181" s="84">
        <f ca="1">VLOOKUP($E181,ETL_Price!$B$5:$BA$187,Main!BP$51,0)</f>
        <v>980.68</v>
      </c>
      <c r="BQ181" s="84">
        <f ca="1">VLOOKUP($E181,ETL_Price!$B$5:$BA$187,Main!BQ$51,0)</f>
        <v>1110.4100000000001</v>
      </c>
      <c r="BR181" s="84">
        <f ca="1">VLOOKUP($E181,ETL_Price!$B$5:$BA$187,Main!BR$51,0)</f>
        <v>1089.8800000000001</v>
      </c>
      <c r="BS181" s="84">
        <f ca="1">VLOOKUP($E181,ETL_Price!$B$5:$BA$187,Main!BS$51,0)</f>
        <v>935.95</v>
      </c>
      <c r="BT181" s="84">
        <f ca="1">VLOOKUP($E181,ETL_Price!$B$5:$BA$187,Main!BT$51,0)</f>
        <v>25.61</v>
      </c>
      <c r="BU181" s="84">
        <f ca="1">VLOOKUP($E181,ETL_Price!$B$5:$BA$187,Main!BU$51,0)</f>
        <v>27.74</v>
      </c>
      <c r="BV181" s="84">
        <f ca="1">VLOOKUP($E181,ETL_Price!$B$5:$BA$187,Main!BV$51,0)</f>
        <v>1324.2</v>
      </c>
      <c r="BW181" s="84">
        <f ca="1">VLOOKUP($E181,ETL_Price!$B$5:$BA$187,Main!BW$51,0)</f>
        <v>16.57</v>
      </c>
      <c r="BX181" s="84">
        <f ca="1">VLOOKUP($E181,ETL_Price!$B$5:$BA$187,Main!BX$51,0)</f>
        <v>59.29</v>
      </c>
      <c r="BY181" s="84">
        <f ca="1">VLOOKUP($E181,ETL_Price!$B$5:$BA$187,Main!BY$51,0)</f>
        <v>2.8585000000000003</v>
      </c>
      <c r="BZ181" s="84">
        <f ca="1">VLOOKUP($E181,ETL_Price!$B$5:$BA$187,Main!BZ$51,0)</f>
        <v>1.9567000000000001</v>
      </c>
      <c r="CA181" s="84">
        <f ca="1">VLOOKUP($E181,ETL_Price!$B$5:$BA$187,Main!CA$51,0)</f>
        <v>2.0710000000000002</v>
      </c>
      <c r="CB181" s="84">
        <f ca="1">VLOOKUP($E181,ETL_Price!$B$5:$BA$187,Main!CB$51,0)</f>
        <v>6.3236999999999997</v>
      </c>
      <c r="CC181" s="84">
        <f ca="1">VLOOKUP($E181,ETL_Price!$B$5:$BA$187,Main!CC$51,0)</f>
        <v>111.25</v>
      </c>
    </row>
    <row r="182" spans="3:81">
      <c r="C182" s="84">
        <f>MATCH(E182,Cayman!$B$5:$B$187,0)-1</f>
        <v>181</v>
      </c>
      <c r="E182" s="115">
        <f>IF(ISNUMBER(Equities!$C134),Equities!B134,"")</f>
        <v>43140</v>
      </c>
      <c r="F182" s="128">
        <f ca="1">IF(ISNUMBER(OFFSET(INDIRECT($F$50),Main!$C182,1)),OFFSET(INDIRECT($F$50),Main!$C182,1)/100,"")</f>
        <v>0.16194600000000001</v>
      </c>
      <c r="G182" s="128">
        <f ca="1">IF(ISNUMBER(VLOOKUP(E182,Cayman!$G$6:$H$136,2,0)),VLOOKUP(E182,Cayman!$G$6:$H$136,2,0)/100,"")</f>
        <v>0.1497</v>
      </c>
      <c r="H182" s="116" t="str">
        <f>IF(ISNUMBER(VLOOKUP($E182,ETL_Price!$B$5:$CU$187,H$50,0)),VLOOKUP($E182,ETL_Price!$B$5:$CU$187,H$50,0)/100,"")</f>
        <v/>
      </c>
      <c r="I182" s="116" t="str">
        <f>IF(ISNUMBER(VLOOKUP($E182,ETL_Price!$B$5:$CU$187,I$50,0)),VLOOKUP($E182,ETL_Price!$B$5:$CU$187,I$50,0)/100,"")</f>
        <v/>
      </c>
      <c r="K182" s="84" t="str">
        <f ca="1">IF(ISNUMBER(CORREL(ETL_Rtn!$C133:$C192,ETL_Rtn!E133:E192)),CORREL(ETL_Rtn!$C133:$C192,ETL_Rtn!E133:E192),"")</f>
        <v/>
      </c>
      <c r="L182" s="84" t="str">
        <f ca="1">IF(ISNUMBER(CORREL(ETL_Rtn!$C133:$C192,ETL_Rtn!F133:F192)),CORREL(ETL_Rtn!$C133:$C192,ETL_Rtn!F133:F192),"")</f>
        <v/>
      </c>
      <c r="M182" s="84" t="str">
        <f ca="1">IF(ISNUMBER(CORREL(ETL_Rtn!$C133:$C192,ETL_Rtn!G133:G192)),CORREL(ETL_Rtn!$C133:$C192,ETL_Rtn!G133:G192),"")</f>
        <v/>
      </c>
      <c r="N182" s="84" t="str">
        <f ca="1">IF(ISNUMBER(CORREL(ETL_Rtn!$C133:$C192,ETL_Rtn!H133:H192)),CORREL(ETL_Rtn!$C133:$C192,ETL_Rtn!H133:H192),"")</f>
        <v/>
      </c>
      <c r="O182" s="84" t="str">
        <f ca="1">IF(ISNUMBER(CORREL(ETL_Rtn!$C133:$C192,ETL_Rtn!I133:I192)),CORREL(ETL_Rtn!$C133:$C192,ETL_Rtn!I133:I192),"")</f>
        <v/>
      </c>
      <c r="P182" s="84" t="str">
        <f ca="1">IF(ISNUMBER(CORREL(ETL_Rtn!$C133:$C192,ETL_Rtn!J133:J192)),CORREL(ETL_Rtn!$C133:$C192,ETL_Rtn!J133:J192),"")</f>
        <v/>
      </c>
      <c r="Q182" s="84" t="str">
        <f ca="1">IF(ISNUMBER(CORREL(ETL_Rtn!$C133:$C192,ETL_Rtn!K133:K192)),CORREL(ETL_Rtn!$C133:$C192,ETL_Rtn!K133:K192),"")</f>
        <v/>
      </c>
      <c r="R182" s="84" t="str">
        <f ca="1">IF(ISNUMBER(CORREL(ETL_Rtn!$C133:$C192,ETL_Rtn!L133:L192)),CORREL(ETL_Rtn!$C133:$C192,ETL_Rtn!L133:L192),"")</f>
        <v/>
      </c>
      <c r="S182" s="84" t="str">
        <f ca="1">IF(ISNUMBER(CORREL(ETL_Rtn!$C133:$C192,ETL_Rtn!M133:M192)),CORREL(ETL_Rtn!$C133:$C192,ETL_Rtn!M133:M192),"")</f>
        <v/>
      </c>
      <c r="T182" s="84" t="str">
        <f ca="1">IF(ISNUMBER(CORREL(ETL_Rtn!$C133:$C192,ETL_Rtn!N133:N192)),CORREL(ETL_Rtn!$C133:$C192,ETL_Rtn!N133:N192),"")</f>
        <v/>
      </c>
      <c r="U182" s="84" t="str">
        <f ca="1">IF(ISNUMBER(CORREL(ETL_Rtn!$C133:$C192,ETL_Rtn!O133:O192)),CORREL(ETL_Rtn!$C133:$C192,ETL_Rtn!O133:O192),"")</f>
        <v/>
      </c>
      <c r="V182" s="84" t="str">
        <f ca="1">IF(ISNUMBER(CORREL(ETL_Rtn!$C133:$C192,ETL_Rtn!P133:P192)),CORREL(ETL_Rtn!$C133:$C192,ETL_Rtn!P133:P192),"")</f>
        <v/>
      </c>
      <c r="W182" s="84" t="str">
        <f ca="1">IF(ISNUMBER(CORREL(ETL_Rtn!$C133:$C192,ETL_Rtn!Q133:Q192)),CORREL(ETL_Rtn!$C133:$C192,ETL_Rtn!Q133:Q192),"")</f>
        <v/>
      </c>
      <c r="X182" s="84" t="str">
        <f ca="1">IF(ISNUMBER(CORREL(ETL_Rtn!$C133:$C192,ETL_Rtn!R133:R192)),CORREL(ETL_Rtn!$C133:$C192,ETL_Rtn!R133:R192),"")</f>
        <v/>
      </c>
      <c r="Y182" s="84" t="str">
        <f ca="1">IF(ISNUMBER(CORREL(ETL_Rtn!$C133:$C192,ETL_Rtn!S133:S192)),CORREL(ETL_Rtn!$C133:$C192,ETL_Rtn!S133:S192),"")</f>
        <v/>
      </c>
      <c r="Z182" s="84" t="str">
        <f ca="1">IF(ISNUMBER(CORREL(ETL_Rtn!$C133:$C192,ETL_Rtn!T133:T192)),CORREL(ETL_Rtn!$C133:$C192,ETL_Rtn!T133:T192),"")</f>
        <v/>
      </c>
      <c r="AA182" s="84" t="str">
        <f ca="1">IF(ISNUMBER(CORREL(ETL_Rtn!$C133:$C192,ETL_Rtn!U133:U192)),CORREL(ETL_Rtn!$C133:$C192,ETL_Rtn!U133:U192),"")</f>
        <v/>
      </c>
      <c r="AB182" s="84" t="str">
        <f ca="1">IF(ISNUMBER(CORREL(ETL_Rtn!$C133:$C192,ETL_Rtn!V133:V192)),CORREL(ETL_Rtn!$C133:$C192,ETL_Rtn!V133:V192),"")</f>
        <v/>
      </c>
      <c r="AC182" s="84" t="str">
        <f ca="1">IF(ISNUMBER(CORREL(ETL_Rtn!$C133:$C192,ETL_Rtn!W133:W192)),CORREL(ETL_Rtn!$C133:$C192,ETL_Rtn!W133:W192),"")</f>
        <v/>
      </c>
      <c r="AD182" s="84" t="str">
        <f ca="1">IF(ISNUMBER(CORREL(ETL_Rtn!$C133:$C192,ETL_Rtn!X133:X192)),CORREL(ETL_Rtn!$C133:$C192,ETL_Rtn!X133:X192),"")</f>
        <v/>
      </c>
      <c r="AE182" s="84" t="str">
        <f ca="1">IF(ISNUMBER(CORREL(ETL_Rtn!$C133:$C192,ETL_Rtn!Y133:Y192)),CORREL(ETL_Rtn!$C133:$C192,ETL_Rtn!Y133:Y192),"")</f>
        <v/>
      </c>
      <c r="AF182" s="84" t="str">
        <f ca="1">IF(ISNUMBER(CORREL(ETL_Rtn!$C133:$C192,ETL_Rtn!Z133:Z192)),CORREL(ETL_Rtn!$C133:$C192,ETL_Rtn!Z133:Z192),"")</f>
        <v/>
      </c>
      <c r="AG182" s="84" t="str">
        <f ca="1">IF(ISNUMBER(CORREL(ETL_Rtn!$C133:$C192,ETL_Rtn!AA133:AA192)),CORREL(ETL_Rtn!$C133:$C192,ETL_Rtn!AA133:AA192),"")</f>
        <v/>
      </c>
      <c r="AH182" s="84" t="str">
        <f ca="1">IF(ISNUMBER(CORREL(ETL_Rtn!$C133:$C192,ETL_Rtn!AB133:AB192)),CORREL(ETL_Rtn!$C133:$C192,ETL_Rtn!AB133:AB192),"")</f>
        <v/>
      </c>
      <c r="AI182" s="84" t="str">
        <f ca="1">IF(ISNUMBER(CORREL(ETL_Rtn!$C133:$C192,ETL_Rtn!AC133:AC192)),CORREL(ETL_Rtn!$C133:$C192,ETL_Rtn!AC133:AC192),"")</f>
        <v/>
      </c>
      <c r="AJ182" s="84" t="str">
        <f ca="1">IF(ISNUMBER(CORREL(ETL_Rtn!$C133:$C192,ETL_Rtn!AD133:AD192)),CORREL(ETL_Rtn!$C133:$C192,ETL_Rtn!AD133:AD192),"")</f>
        <v/>
      </c>
      <c r="AK182" s="84" t="str">
        <f ca="1">IF(ISNUMBER(CORREL(ETL_Rtn!$C133:$C192,ETL_Rtn!AE133:AE192)),CORREL(ETL_Rtn!$C133:$C192,ETL_Rtn!AE133:AE192),"")</f>
        <v/>
      </c>
      <c r="AL182" s="84" t="str">
        <f ca="1">IF(ISNUMBER(CORREL(ETL_Rtn!$C133:$C192,ETL_Rtn!AF133:AF192)),CORREL(ETL_Rtn!$C133:$C192,ETL_Rtn!AF133:AF192),"")</f>
        <v/>
      </c>
      <c r="AM182" s="84" t="str">
        <f ca="1">IF(ISNUMBER(CORREL(ETL_Rtn!$C133:$C192,ETL_Rtn!AG133:AG192)),CORREL(ETL_Rtn!$C133:$C192,ETL_Rtn!AG133:AG192),"")</f>
        <v/>
      </c>
      <c r="AN182" s="84" t="str">
        <f ca="1">IF(ISNUMBER(CORREL(ETL_Rtn!$C133:$C192,ETL_Rtn!AH133:AH192)),CORREL(ETL_Rtn!$C133:$C192,ETL_Rtn!AH133:AH192),"")</f>
        <v/>
      </c>
      <c r="AO182" s="84" t="str">
        <f ca="1">IF(ISNUMBER(CORREL(ETL_Rtn!$C133:$C192,ETL_Rtn!AI133:AI192)),CORREL(ETL_Rtn!$C133:$C192,ETL_Rtn!AI133:AI192),"")</f>
        <v/>
      </c>
      <c r="AP182" s="84" t="str">
        <f ca="1">IF(ISNUMBER(CORREL(ETL_Rtn!$C133:$C192,ETL_Rtn!AJ133:AJ192)),CORREL(ETL_Rtn!$C133:$C192,ETL_Rtn!AJ133:AJ192),"")</f>
        <v/>
      </c>
      <c r="AQ182" s="84" t="str">
        <f ca="1">IF(ISNUMBER(CORREL(ETL_Rtn!$C133:$C192,ETL_Rtn!AK133:AK192)),CORREL(ETL_Rtn!$C133:$C192,ETL_Rtn!AK133:AK192),"")</f>
        <v/>
      </c>
      <c r="AR182" s="84" t="str">
        <f ca="1">IF(ISNUMBER(CORREL(ETL_Rtn!$C133:$C192,ETL_Rtn!AL133:AL192)),CORREL(ETL_Rtn!$C133:$C192,ETL_Rtn!AL133:AL192),"")</f>
        <v/>
      </c>
      <c r="AS182" s="84" t="str">
        <f ca="1">IF(ISNUMBER(CORREL(ETL_Rtn!$C133:$C192,ETL_Rtn!AM133:AM192)),CORREL(ETL_Rtn!$C133:$C192,ETL_Rtn!AM133:AM192),"")</f>
        <v/>
      </c>
      <c r="AU182" s="84">
        <f ca="1">VLOOKUP($E182,ETL_Price!$B$5:$BA$187,Main!AU$51,0)</f>
        <v>88.6</v>
      </c>
      <c r="AV182" s="84">
        <f ca="1">VLOOKUP($E182,ETL_Price!$B$5:$BA$187,Main!AV$51,0)</f>
        <v>219.96270000000001</v>
      </c>
      <c r="AW182" s="84">
        <f ca="1">VLOOKUP($E182,ETL_Price!$B$5:$BA$187,Main!AW$51,0)</f>
        <v>222.9847</v>
      </c>
      <c r="AX182" s="84">
        <f ca="1">VLOOKUP($E182,ETL_Price!$B$5:$BA$187,Main!AX$51,0)</f>
        <v>205.9023</v>
      </c>
      <c r="AY182" s="84">
        <f ca="1">VLOOKUP($E182,ETL_Price!$B$5:$BA$187,Main!AY$51,0)</f>
        <v>125.5853</v>
      </c>
      <c r="AZ182" s="84">
        <f ca="1">VLOOKUP($E182,ETL_Price!$B$5:$BA$187,Main!AZ$51,0)</f>
        <v>224.39779999999999</v>
      </c>
      <c r="BA182" s="84">
        <f ca="1">VLOOKUP($E182,ETL_Price!$B$5:$BA$187,Main!BA$51,0)</f>
        <v>242.29</v>
      </c>
      <c r="BB182" s="84">
        <f ca="1">VLOOKUP($E182,ETL_Price!$B$5:$BA$187,Main!BB$51,0)</f>
        <v>197.23</v>
      </c>
      <c r="BC182" s="84">
        <f ca="1">VLOOKUP($E182,ETL_Price!$B$5:$BA$187,Main!BC$51,0)</f>
        <v>254.9</v>
      </c>
      <c r="BD182" s="84">
        <f ca="1">VLOOKUP($E182,ETL_Price!$B$5:$BA$187,Main!BD$51,0)</f>
        <v>67.010000000000005</v>
      </c>
      <c r="BE182" s="84">
        <f ca="1">VLOOKUP($E182,ETL_Price!$B$5:$BA$187,Main!BE$51,0)</f>
        <v>269.45</v>
      </c>
      <c r="BF182" s="84">
        <f ca="1">VLOOKUP($E182,ETL_Price!$B$5:$BA$187,Main!BF$51,0)</f>
        <v>117.91</v>
      </c>
      <c r="BG182" s="84">
        <f ca="1">VLOOKUP($E182,ETL_Price!$B$5:$BA$187,Main!BG$51,0)</f>
        <v>1272.6600000000001</v>
      </c>
      <c r="BH182" s="84">
        <f ca="1">VLOOKUP($E182,ETL_Price!$B$5:$BA$187,Main!BH$51,0)</f>
        <v>1564.65</v>
      </c>
      <c r="BI182" s="84">
        <f ca="1">VLOOKUP($E182,ETL_Price!$B$5:$BA$187,Main!BI$51,0)</f>
        <v>1610.32</v>
      </c>
      <c r="BJ182" s="84">
        <f ca="1">VLOOKUP($E182,ETL_Price!$B$5:$BA$187,Main!BJ$51,0)</f>
        <v>1029.81</v>
      </c>
      <c r="BK182" s="84">
        <f ca="1">VLOOKUP($E182,ETL_Price!$B$5:$BA$187,Main!BK$51,0)</f>
        <v>2437.44</v>
      </c>
      <c r="BL182" s="84">
        <f ca="1">VLOOKUP($E182,ETL_Price!$B$5:$BA$187,Main!BL$51,0)</f>
        <v>929.87</v>
      </c>
      <c r="BM182" s="84">
        <f ca="1">VLOOKUP($E182,ETL_Price!$B$5:$BA$187,Main!BM$51,0)</f>
        <v>729.12</v>
      </c>
      <c r="BN182" s="84">
        <f ca="1">VLOOKUP($E182,ETL_Price!$B$5:$BA$187,Main!BN$51,0)</f>
        <v>881.76</v>
      </c>
      <c r="BO182" s="84">
        <f ca="1">VLOOKUP($E182,ETL_Price!$B$5:$BA$187,Main!BO$51,0)</f>
        <v>951.19</v>
      </c>
      <c r="BP182" s="84">
        <f ca="1">VLOOKUP($E182,ETL_Price!$B$5:$BA$187,Main!BP$51,0)</f>
        <v>979.33</v>
      </c>
      <c r="BQ182" s="84">
        <f ca="1">VLOOKUP($E182,ETL_Price!$B$5:$BA$187,Main!BQ$51,0)</f>
        <v>1111.21</v>
      </c>
      <c r="BR182" s="84">
        <f ca="1">VLOOKUP($E182,ETL_Price!$B$5:$BA$187,Main!BR$51,0)</f>
        <v>1089.44</v>
      </c>
      <c r="BS182" s="84">
        <f ca="1">VLOOKUP($E182,ETL_Price!$B$5:$BA$187,Main!BS$51,0)</f>
        <v>935.61</v>
      </c>
      <c r="BT182" s="84">
        <f ca="1">VLOOKUP($E182,ETL_Price!$B$5:$BA$187,Main!BT$51,0)</f>
        <v>29.06</v>
      </c>
      <c r="BU182" s="84">
        <f ca="1">VLOOKUP($E182,ETL_Price!$B$5:$BA$187,Main!BU$51,0)</f>
        <v>31.92</v>
      </c>
      <c r="BV182" s="84">
        <f ca="1">VLOOKUP($E182,ETL_Price!$B$5:$BA$187,Main!BV$51,0)</f>
        <v>1313.1</v>
      </c>
      <c r="BW182" s="84">
        <f ca="1">VLOOKUP($E182,ETL_Price!$B$5:$BA$187,Main!BW$51,0)</f>
        <v>16.138999999999999</v>
      </c>
      <c r="BX182" s="84">
        <f ca="1">VLOOKUP($E182,ETL_Price!$B$5:$BA$187,Main!BX$51,0)</f>
        <v>59.2</v>
      </c>
      <c r="BY182" s="84">
        <f ca="1">VLOOKUP($E182,ETL_Price!$B$5:$BA$187,Main!BY$51,0)</f>
        <v>2.8512</v>
      </c>
      <c r="BZ182" s="84">
        <f ca="1">VLOOKUP($E182,ETL_Price!$B$5:$BA$187,Main!BZ$51,0)</f>
        <v>1.9489999999999998</v>
      </c>
      <c r="CA182" s="84">
        <f ca="1">VLOOKUP($E182,ETL_Price!$B$5:$BA$187,Main!CA$51,0)</f>
        <v>2.0668000000000002</v>
      </c>
      <c r="CB182" s="84">
        <f ca="1">VLOOKUP($E182,ETL_Price!$B$5:$BA$187,Main!CB$51,0)</f>
        <v>6.3114999999999997</v>
      </c>
      <c r="CC182" s="84">
        <f ca="1">VLOOKUP($E182,ETL_Price!$B$5:$BA$187,Main!CC$51,0)</f>
        <v>111.37</v>
      </c>
    </row>
    <row r="183" spans="3:81">
      <c r="C183" s="84">
        <f>MATCH(E183,Cayman!$B$5:$B$187,0)-1</f>
        <v>182</v>
      </c>
      <c r="E183" s="115">
        <f>IF(ISNUMBER(Equities!$C135),Equities!B135,"")</f>
        <v>43139</v>
      </c>
      <c r="F183" s="128">
        <f ca="1">IF(ISNUMBER(OFFSET(INDIRECT($F$50),Main!$C183,1)),OFFSET(INDIRECT($F$50),Main!$C183,1)/100,"")</f>
        <v>0.13356599999999999</v>
      </c>
      <c r="G183" s="128">
        <f ca="1">IF(ISNUMBER(VLOOKUP(E183,Cayman!$G$6:$H$136,2,0)),VLOOKUP(E183,Cayman!$G$6:$H$136,2,0)/100,"")</f>
        <v>0.1479</v>
      </c>
      <c r="H183" s="116" t="str">
        <f>IF(ISNUMBER(VLOOKUP($E183,ETL_Price!$B$5:$CU$187,H$50,0)),VLOOKUP($E183,ETL_Price!$B$5:$CU$187,H$50,0)/100,"")</f>
        <v/>
      </c>
      <c r="I183" s="116" t="str">
        <f>IF(ISNUMBER(VLOOKUP($E183,ETL_Price!$B$5:$CU$187,I$50,0)),VLOOKUP($E183,ETL_Price!$B$5:$CU$187,I$50,0)/100,"")</f>
        <v/>
      </c>
      <c r="K183" s="84" t="str">
        <f ca="1">IF(ISNUMBER(CORREL(ETL_Rtn!$C134:$C193,ETL_Rtn!E134:E193)),CORREL(ETL_Rtn!$C134:$C193,ETL_Rtn!E134:E193),"")</f>
        <v/>
      </c>
      <c r="L183" s="84" t="str">
        <f ca="1">IF(ISNUMBER(CORREL(ETL_Rtn!$C134:$C193,ETL_Rtn!F134:F193)),CORREL(ETL_Rtn!$C134:$C193,ETL_Rtn!F134:F193),"")</f>
        <v/>
      </c>
      <c r="M183" s="84" t="str">
        <f ca="1">IF(ISNUMBER(CORREL(ETL_Rtn!$C134:$C193,ETL_Rtn!G134:G193)),CORREL(ETL_Rtn!$C134:$C193,ETL_Rtn!G134:G193),"")</f>
        <v/>
      </c>
      <c r="N183" s="84" t="str">
        <f ca="1">IF(ISNUMBER(CORREL(ETL_Rtn!$C134:$C193,ETL_Rtn!H134:H193)),CORREL(ETL_Rtn!$C134:$C193,ETL_Rtn!H134:H193),"")</f>
        <v/>
      </c>
      <c r="O183" s="84" t="str">
        <f ca="1">IF(ISNUMBER(CORREL(ETL_Rtn!$C134:$C193,ETL_Rtn!I134:I193)),CORREL(ETL_Rtn!$C134:$C193,ETL_Rtn!I134:I193),"")</f>
        <v/>
      </c>
      <c r="P183" s="84" t="str">
        <f ca="1">IF(ISNUMBER(CORREL(ETL_Rtn!$C134:$C193,ETL_Rtn!J134:J193)),CORREL(ETL_Rtn!$C134:$C193,ETL_Rtn!J134:J193),"")</f>
        <v/>
      </c>
      <c r="Q183" s="84" t="str">
        <f ca="1">IF(ISNUMBER(CORREL(ETL_Rtn!$C134:$C193,ETL_Rtn!K134:K193)),CORREL(ETL_Rtn!$C134:$C193,ETL_Rtn!K134:K193),"")</f>
        <v/>
      </c>
      <c r="R183" s="84" t="str">
        <f ca="1">IF(ISNUMBER(CORREL(ETL_Rtn!$C134:$C193,ETL_Rtn!L134:L193)),CORREL(ETL_Rtn!$C134:$C193,ETL_Rtn!L134:L193),"")</f>
        <v/>
      </c>
      <c r="S183" s="84" t="str">
        <f ca="1">IF(ISNUMBER(CORREL(ETL_Rtn!$C134:$C193,ETL_Rtn!M134:M193)),CORREL(ETL_Rtn!$C134:$C193,ETL_Rtn!M134:M193),"")</f>
        <v/>
      </c>
      <c r="T183" s="84" t="str">
        <f ca="1">IF(ISNUMBER(CORREL(ETL_Rtn!$C134:$C193,ETL_Rtn!N134:N193)),CORREL(ETL_Rtn!$C134:$C193,ETL_Rtn!N134:N193),"")</f>
        <v/>
      </c>
      <c r="U183" s="84" t="str">
        <f ca="1">IF(ISNUMBER(CORREL(ETL_Rtn!$C134:$C193,ETL_Rtn!O134:O193)),CORREL(ETL_Rtn!$C134:$C193,ETL_Rtn!O134:O193),"")</f>
        <v/>
      </c>
      <c r="V183" s="84" t="str">
        <f ca="1">IF(ISNUMBER(CORREL(ETL_Rtn!$C134:$C193,ETL_Rtn!P134:P193)),CORREL(ETL_Rtn!$C134:$C193,ETL_Rtn!P134:P193),"")</f>
        <v/>
      </c>
      <c r="W183" s="84" t="str">
        <f ca="1">IF(ISNUMBER(CORREL(ETL_Rtn!$C134:$C193,ETL_Rtn!Q134:Q193)),CORREL(ETL_Rtn!$C134:$C193,ETL_Rtn!Q134:Q193),"")</f>
        <v/>
      </c>
      <c r="X183" s="84" t="str">
        <f ca="1">IF(ISNUMBER(CORREL(ETL_Rtn!$C134:$C193,ETL_Rtn!R134:R193)),CORREL(ETL_Rtn!$C134:$C193,ETL_Rtn!R134:R193),"")</f>
        <v/>
      </c>
      <c r="Y183" s="84" t="str">
        <f ca="1">IF(ISNUMBER(CORREL(ETL_Rtn!$C134:$C193,ETL_Rtn!S134:S193)),CORREL(ETL_Rtn!$C134:$C193,ETL_Rtn!S134:S193),"")</f>
        <v/>
      </c>
      <c r="Z183" s="84" t="str">
        <f ca="1">IF(ISNUMBER(CORREL(ETL_Rtn!$C134:$C193,ETL_Rtn!T134:T193)),CORREL(ETL_Rtn!$C134:$C193,ETL_Rtn!T134:T193),"")</f>
        <v/>
      </c>
      <c r="AA183" s="84" t="str">
        <f ca="1">IF(ISNUMBER(CORREL(ETL_Rtn!$C134:$C193,ETL_Rtn!U134:U193)),CORREL(ETL_Rtn!$C134:$C193,ETL_Rtn!U134:U193),"")</f>
        <v/>
      </c>
      <c r="AB183" s="84" t="str">
        <f ca="1">IF(ISNUMBER(CORREL(ETL_Rtn!$C134:$C193,ETL_Rtn!V134:V193)),CORREL(ETL_Rtn!$C134:$C193,ETL_Rtn!V134:V193),"")</f>
        <v/>
      </c>
      <c r="AC183" s="84" t="str">
        <f ca="1">IF(ISNUMBER(CORREL(ETL_Rtn!$C134:$C193,ETL_Rtn!W134:W193)),CORREL(ETL_Rtn!$C134:$C193,ETL_Rtn!W134:W193),"")</f>
        <v/>
      </c>
      <c r="AD183" s="84" t="str">
        <f ca="1">IF(ISNUMBER(CORREL(ETL_Rtn!$C134:$C193,ETL_Rtn!X134:X193)),CORREL(ETL_Rtn!$C134:$C193,ETL_Rtn!X134:X193),"")</f>
        <v/>
      </c>
      <c r="AE183" s="84" t="str">
        <f ca="1">IF(ISNUMBER(CORREL(ETL_Rtn!$C134:$C193,ETL_Rtn!Y134:Y193)),CORREL(ETL_Rtn!$C134:$C193,ETL_Rtn!Y134:Y193),"")</f>
        <v/>
      </c>
      <c r="AF183" s="84" t="str">
        <f ca="1">IF(ISNUMBER(CORREL(ETL_Rtn!$C134:$C193,ETL_Rtn!Z134:Z193)),CORREL(ETL_Rtn!$C134:$C193,ETL_Rtn!Z134:Z193),"")</f>
        <v/>
      </c>
      <c r="AG183" s="84" t="str">
        <f ca="1">IF(ISNUMBER(CORREL(ETL_Rtn!$C134:$C193,ETL_Rtn!AA134:AA193)),CORREL(ETL_Rtn!$C134:$C193,ETL_Rtn!AA134:AA193),"")</f>
        <v/>
      </c>
      <c r="AH183" s="84" t="str">
        <f ca="1">IF(ISNUMBER(CORREL(ETL_Rtn!$C134:$C193,ETL_Rtn!AB134:AB193)),CORREL(ETL_Rtn!$C134:$C193,ETL_Rtn!AB134:AB193),"")</f>
        <v/>
      </c>
      <c r="AI183" s="84" t="str">
        <f ca="1">IF(ISNUMBER(CORREL(ETL_Rtn!$C134:$C193,ETL_Rtn!AC134:AC193)),CORREL(ETL_Rtn!$C134:$C193,ETL_Rtn!AC134:AC193),"")</f>
        <v/>
      </c>
      <c r="AJ183" s="84" t="str">
        <f ca="1">IF(ISNUMBER(CORREL(ETL_Rtn!$C134:$C193,ETL_Rtn!AD134:AD193)),CORREL(ETL_Rtn!$C134:$C193,ETL_Rtn!AD134:AD193),"")</f>
        <v/>
      </c>
      <c r="AK183" s="84" t="str">
        <f ca="1">IF(ISNUMBER(CORREL(ETL_Rtn!$C134:$C193,ETL_Rtn!AE134:AE193)),CORREL(ETL_Rtn!$C134:$C193,ETL_Rtn!AE134:AE193),"")</f>
        <v/>
      </c>
      <c r="AL183" s="84" t="str">
        <f ca="1">IF(ISNUMBER(CORREL(ETL_Rtn!$C134:$C193,ETL_Rtn!AF134:AF193)),CORREL(ETL_Rtn!$C134:$C193,ETL_Rtn!AF134:AF193),"")</f>
        <v/>
      </c>
      <c r="AM183" s="84" t="str">
        <f ca="1">IF(ISNUMBER(CORREL(ETL_Rtn!$C134:$C193,ETL_Rtn!AG134:AG193)),CORREL(ETL_Rtn!$C134:$C193,ETL_Rtn!AG134:AG193),"")</f>
        <v/>
      </c>
      <c r="AN183" s="84" t="str">
        <f ca="1">IF(ISNUMBER(CORREL(ETL_Rtn!$C134:$C193,ETL_Rtn!AH134:AH193)),CORREL(ETL_Rtn!$C134:$C193,ETL_Rtn!AH134:AH193),"")</f>
        <v/>
      </c>
      <c r="AO183" s="84" t="str">
        <f ca="1">IF(ISNUMBER(CORREL(ETL_Rtn!$C134:$C193,ETL_Rtn!AI134:AI193)),CORREL(ETL_Rtn!$C134:$C193,ETL_Rtn!AI134:AI193),"")</f>
        <v/>
      </c>
      <c r="AP183" s="84" t="str">
        <f ca="1">IF(ISNUMBER(CORREL(ETL_Rtn!$C134:$C193,ETL_Rtn!AJ134:AJ193)),CORREL(ETL_Rtn!$C134:$C193,ETL_Rtn!AJ134:AJ193),"")</f>
        <v/>
      </c>
      <c r="AQ183" s="84" t="str">
        <f ca="1">IF(ISNUMBER(CORREL(ETL_Rtn!$C134:$C193,ETL_Rtn!AK134:AK193)),CORREL(ETL_Rtn!$C134:$C193,ETL_Rtn!AK134:AK193),"")</f>
        <v/>
      </c>
      <c r="AR183" s="84" t="str">
        <f ca="1">IF(ISNUMBER(CORREL(ETL_Rtn!$C134:$C193,ETL_Rtn!AL134:AL193)),CORREL(ETL_Rtn!$C134:$C193,ETL_Rtn!AL134:AL193),"")</f>
        <v/>
      </c>
      <c r="AS183" s="84" t="str">
        <f ca="1">IF(ISNUMBER(CORREL(ETL_Rtn!$C134:$C193,ETL_Rtn!AM134:AM193)),CORREL(ETL_Rtn!$C134:$C193,ETL_Rtn!AM134:AM193),"")</f>
        <v/>
      </c>
      <c r="AU183" s="84">
        <f ca="1">VLOOKUP($E183,ETL_Price!$B$5:$BA$187,Main!AU$51,0)</f>
        <v>90.68</v>
      </c>
      <c r="AV183" s="84">
        <f ca="1">VLOOKUP($E183,ETL_Price!$B$5:$BA$187,Main!AV$51,0)</f>
        <v>215.87610000000001</v>
      </c>
      <c r="AW183" s="84">
        <f ca="1">VLOOKUP($E183,ETL_Price!$B$5:$BA$187,Main!AW$51,0)</f>
        <v>221.78829999999999</v>
      </c>
      <c r="AX183" s="84">
        <f ca="1">VLOOKUP($E183,ETL_Price!$B$5:$BA$187,Main!AX$51,0)</f>
        <v>208.05099999999999</v>
      </c>
      <c r="AY183" s="84">
        <f ca="1">VLOOKUP($E183,ETL_Price!$B$5:$BA$187,Main!AY$51,0)</f>
        <v>125.42829999999999</v>
      </c>
      <c r="AZ183" s="84">
        <f ca="1">VLOOKUP($E183,ETL_Price!$B$5:$BA$187,Main!AZ$51,0)</f>
        <v>225.416</v>
      </c>
      <c r="BA183" s="84">
        <f ca="1">VLOOKUP($E183,ETL_Price!$B$5:$BA$187,Main!BA$51,0)</f>
        <v>242.58</v>
      </c>
      <c r="BB183" s="84">
        <f ca="1">VLOOKUP($E183,ETL_Price!$B$5:$BA$187,Main!BB$51,0)</f>
        <v>195.91</v>
      </c>
      <c r="BC183" s="84">
        <f ca="1">VLOOKUP($E183,ETL_Price!$B$5:$BA$187,Main!BC$51,0)</f>
        <v>255.32</v>
      </c>
      <c r="BD183" s="84">
        <f ca="1">VLOOKUP($E183,ETL_Price!$B$5:$BA$187,Main!BD$51,0)</f>
        <v>67.05</v>
      </c>
      <c r="BE183" s="84">
        <f ca="1">VLOOKUP($E183,ETL_Price!$B$5:$BA$187,Main!BE$51,0)</f>
        <v>270.29000000000002</v>
      </c>
      <c r="BF183" s="84">
        <f ca="1">VLOOKUP($E183,ETL_Price!$B$5:$BA$187,Main!BF$51,0)</f>
        <v>117.21</v>
      </c>
      <c r="BG183" s="84">
        <f ca="1">VLOOKUP($E183,ETL_Price!$B$5:$BA$187,Main!BG$51,0)</f>
        <v>1314.23</v>
      </c>
      <c r="BH183" s="84">
        <f ca="1">VLOOKUP($E183,ETL_Price!$B$5:$BA$187,Main!BH$51,0)</f>
        <v>1600.49</v>
      </c>
      <c r="BI183" s="84">
        <f ca="1">VLOOKUP($E183,ETL_Price!$B$5:$BA$187,Main!BI$51,0)</f>
        <v>1648.37</v>
      </c>
      <c r="BJ183" s="84">
        <f ca="1">VLOOKUP($E183,ETL_Price!$B$5:$BA$187,Main!BJ$51,0)</f>
        <v>1028.76</v>
      </c>
      <c r="BK183" s="84">
        <f ca="1">VLOOKUP($E183,ETL_Price!$B$5:$BA$187,Main!BK$51,0)</f>
        <v>2443.7399999999998</v>
      </c>
      <c r="BL183" s="84">
        <f ca="1">VLOOKUP($E183,ETL_Price!$B$5:$BA$187,Main!BL$51,0)</f>
        <v>929.32</v>
      </c>
      <c r="BM183" s="84">
        <f ca="1">VLOOKUP($E183,ETL_Price!$B$5:$BA$187,Main!BM$51,0)</f>
        <v>727.62</v>
      </c>
      <c r="BN183" s="84">
        <f ca="1">VLOOKUP($E183,ETL_Price!$B$5:$BA$187,Main!BN$51,0)</f>
        <v>880.54</v>
      </c>
      <c r="BO183" s="84">
        <f ca="1">VLOOKUP($E183,ETL_Price!$B$5:$BA$187,Main!BO$51,0)</f>
        <v>951.37</v>
      </c>
      <c r="BP183" s="84">
        <f ca="1">VLOOKUP($E183,ETL_Price!$B$5:$BA$187,Main!BP$51,0)</f>
        <v>980.64</v>
      </c>
      <c r="BQ183" s="84">
        <f ca="1">VLOOKUP($E183,ETL_Price!$B$5:$BA$187,Main!BQ$51,0)</f>
        <v>1108.04</v>
      </c>
      <c r="BR183" s="84">
        <f ca="1">VLOOKUP($E183,ETL_Price!$B$5:$BA$187,Main!BR$51,0)</f>
        <v>1089.7</v>
      </c>
      <c r="BS183" s="84">
        <f ca="1">VLOOKUP($E183,ETL_Price!$B$5:$BA$187,Main!BS$51,0)</f>
        <v>936.56</v>
      </c>
      <c r="BT183" s="84">
        <f ca="1">VLOOKUP($E183,ETL_Price!$B$5:$BA$187,Main!BT$51,0)</f>
        <v>33.46</v>
      </c>
      <c r="BU183" s="84">
        <f ca="1">VLOOKUP($E183,ETL_Price!$B$5:$BA$187,Main!BU$51,0)</f>
        <v>35.72</v>
      </c>
      <c r="BV183" s="84">
        <f ca="1">VLOOKUP($E183,ETL_Price!$B$5:$BA$187,Main!BV$51,0)</f>
        <v>1316.9</v>
      </c>
      <c r="BW183" s="84">
        <f ca="1">VLOOKUP($E183,ETL_Price!$B$5:$BA$187,Main!BW$51,0)</f>
        <v>16.341000000000001</v>
      </c>
      <c r="BX183" s="84">
        <f ca="1">VLOOKUP($E183,ETL_Price!$B$5:$BA$187,Main!BX$51,0)</f>
        <v>61.15</v>
      </c>
      <c r="BY183" s="84">
        <f ca="1">VLOOKUP($E183,ETL_Price!$B$5:$BA$187,Main!BY$51,0)</f>
        <v>2.8239999999999998</v>
      </c>
      <c r="BZ183" s="84">
        <f ca="1">VLOOKUP($E183,ETL_Price!$B$5:$BA$187,Main!BZ$51,0)</f>
        <v>1.9687000000000001</v>
      </c>
      <c r="CA183" s="84">
        <f ca="1">VLOOKUP($E183,ETL_Price!$B$5:$BA$187,Main!CA$51,0)</f>
        <v>2.0857999999999999</v>
      </c>
      <c r="CB183" s="84">
        <f ca="1">VLOOKUP($E183,ETL_Price!$B$5:$BA$187,Main!CB$51,0)</f>
        <v>6.3646000000000003</v>
      </c>
      <c r="CC183" s="84">
        <f ca="1">VLOOKUP($E183,ETL_Price!$B$5:$BA$187,Main!CC$51,0)</f>
        <v>110.61</v>
      </c>
    </row>
    <row r="184" spans="3:81">
      <c r="E184" s="115"/>
      <c r="F184" s="128"/>
      <c r="G184" s="116"/>
      <c r="H184" s="116"/>
      <c r="I184" s="116"/>
      <c r="K184" s="84" t="str">
        <f ca="1">IF(ISNUMBER(CORREL(ETL_Rtn!$C135:$C194,ETL_Rtn!E135:E194)),CORREL(ETL_Rtn!$C135:$C194,ETL_Rtn!E135:E194),"")</f>
        <v/>
      </c>
      <c r="L184" s="84" t="str">
        <f ca="1">IF(ISNUMBER(CORREL(ETL_Rtn!$C135:$C194,ETL_Rtn!F135:F194)),CORREL(ETL_Rtn!$C135:$C194,ETL_Rtn!F135:F194),"")</f>
        <v/>
      </c>
      <c r="M184" s="84" t="str">
        <f ca="1">IF(ISNUMBER(CORREL(ETL_Rtn!$C135:$C194,ETL_Rtn!G135:G194)),CORREL(ETL_Rtn!$C135:$C194,ETL_Rtn!G135:G194),"")</f>
        <v/>
      </c>
      <c r="N184" s="84" t="str">
        <f ca="1">IF(ISNUMBER(CORREL(ETL_Rtn!$C135:$C194,ETL_Rtn!H135:H194)),CORREL(ETL_Rtn!$C135:$C194,ETL_Rtn!H135:H194),"")</f>
        <v/>
      </c>
      <c r="O184" s="84" t="str">
        <f ca="1">IF(ISNUMBER(CORREL(ETL_Rtn!$C135:$C194,ETL_Rtn!I135:I194)),CORREL(ETL_Rtn!$C135:$C194,ETL_Rtn!I135:I194),"")</f>
        <v/>
      </c>
      <c r="P184" s="84" t="str">
        <f ca="1">IF(ISNUMBER(CORREL(ETL_Rtn!$C135:$C194,ETL_Rtn!J135:J194)),CORREL(ETL_Rtn!$C135:$C194,ETL_Rtn!J135:J194),"")</f>
        <v/>
      </c>
      <c r="Q184" s="84" t="str">
        <f ca="1">IF(ISNUMBER(CORREL(ETL_Rtn!$C135:$C194,ETL_Rtn!K135:K194)),CORREL(ETL_Rtn!$C135:$C194,ETL_Rtn!K135:K194),"")</f>
        <v/>
      </c>
      <c r="R184" s="84" t="str">
        <f ca="1">IF(ISNUMBER(CORREL(ETL_Rtn!$C135:$C194,ETL_Rtn!L135:L194)),CORREL(ETL_Rtn!$C135:$C194,ETL_Rtn!L135:L194),"")</f>
        <v/>
      </c>
      <c r="S184" s="84" t="str">
        <f ca="1">IF(ISNUMBER(CORREL(ETL_Rtn!$C135:$C194,ETL_Rtn!M135:M194)),CORREL(ETL_Rtn!$C135:$C194,ETL_Rtn!M135:M194),"")</f>
        <v/>
      </c>
      <c r="T184" s="84" t="str">
        <f ca="1">IF(ISNUMBER(CORREL(ETL_Rtn!$C135:$C194,ETL_Rtn!N135:N194)),CORREL(ETL_Rtn!$C135:$C194,ETL_Rtn!N135:N194),"")</f>
        <v/>
      </c>
      <c r="U184" s="84" t="str">
        <f ca="1">IF(ISNUMBER(CORREL(ETL_Rtn!$C135:$C194,ETL_Rtn!O135:O194)),CORREL(ETL_Rtn!$C135:$C194,ETL_Rtn!O135:O194),"")</f>
        <v/>
      </c>
      <c r="V184" s="84" t="str">
        <f ca="1">IF(ISNUMBER(CORREL(ETL_Rtn!$C135:$C194,ETL_Rtn!P135:P194)),CORREL(ETL_Rtn!$C135:$C194,ETL_Rtn!P135:P194),"")</f>
        <v/>
      </c>
      <c r="W184" s="84" t="str">
        <f ca="1">IF(ISNUMBER(CORREL(ETL_Rtn!$C135:$C194,ETL_Rtn!Q135:Q194)),CORREL(ETL_Rtn!$C135:$C194,ETL_Rtn!Q135:Q194),"")</f>
        <v/>
      </c>
      <c r="X184" s="84" t="str">
        <f ca="1">IF(ISNUMBER(CORREL(ETL_Rtn!$C135:$C194,ETL_Rtn!R135:R194)),CORREL(ETL_Rtn!$C135:$C194,ETL_Rtn!R135:R194),"")</f>
        <v/>
      </c>
      <c r="Y184" s="84" t="str">
        <f ca="1">IF(ISNUMBER(CORREL(ETL_Rtn!$C135:$C194,ETL_Rtn!S135:S194)),CORREL(ETL_Rtn!$C135:$C194,ETL_Rtn!S135:S194),"")</f>
        <v/>
      </c>
      <c r="Z184" s="84" t="str">
        <f ca="1">IF(ISNUMBER(CORREL(ETL_Rtn!$C135:$C194,ETL_Rtn!T135:T194)),CORREL(ETL_Rtn!$C135:$C194,ETL_Rtn!T135:T194),"")</f>
        <v/>
      </c>
      <c r="AA184" s="84" t="str">
        <f ca="1">IF(ISNUMBER(CORREL(ETL_Rtn!$C135:$C194,ETL_Rtn!U135:U194)),CORREL(ETL_Rtn!$C135:$C194,ETL_Rtn!U135:U194),"")</f>
        <v/>
      </c>
      <c r="AB184" s="84" t="str">
        <f ca="1">IF(ISNUMBER(CORREL(ETL_Rtn!$C135:$C194,ETL_Rtn!V135:V194)),CORREL(ETL_Rtn!$C135:$C194,ETL_Rtn!V135:V194),"")</f>
        <v/>
      </c>
      <c r="AC184" s="84" t="str">
        <f ca="1">IF(ISNUMBER(CORREL(ETL_Rtn!$C135:$C194,ETL_Rtn!W135:W194)),CORREL(ETL_Rtn!$C135:$C194,ETL_Rtn!W135:W194),"")</f>
        <v/>
      </c>
      <c r="AD184" s="84" t="str">
        <f ca="1">IF(ISNUMBER(CORREL(ETL_Rtn!$C135:$C194,ETL_Rtn!X135:X194)),CORREL(ETL_Rtn!$C135:$C194,ETL_Rtn!X135:X194),"")</f>
        <v/>
      </c>
      <c r="AE184" s="84" t="str">
        <f ca="1">IF(ISNUMBER(CORREL(ETL_Rtn!$C135:$C194,ETL_Rtn!Y135:Y194)),CORREL(ETL_Rtn!$C135:$C194,ETL_Rtn!Y135:Y194),"")</f>
        <v/>
      </c>
      <c r="AF184" s="84" t="str">
        <f ca="1">IF(ISNUMBER(CORREL(ETL_Rtn!$C135:$C194,ETL_Rtn!Z135:Z194)),CORREL(ETL_Rtn!$C135:$C194,ETL_Rtn!Z135:Z194),"")</f>
        <v/>
      </c>
      <c r="AG184" s="84" t="str">
        <f ca="1">IF(ISNUMBER(CORREL(ETL_Rtn!$C135:$C194,ETL_Rtn!AA135:AA194)),CORREL(ETL_Rtn!$C135:$C194,ETL_Rtn!AA135:AA194),"")</f>
        <v/>
      </c>
      <c r="AH184" s="84" t="str">
        <f ca="1">IF(ISNUMBER(CORREL(ETL_Rtn!$C135:$C194,ETL_Rtn!AB135:AB194)),CORREL(ETL_Rtn!$C135:$C194,ETL_Rtn!AB135:AB194),"")</f>
        <v/>
      </c>
      <c r="AI184" s="84" t="str">
        <f ca="1">IF(ISNUMBER(CORREL(ETL_Rtn!$C135:$C194,ETL_Rtn!AC135:AC194)),CORREL(ETL_Rtn!$C135:$C194,ETL_Rtn!AC135:AC194),"")</f>
        <v/>
      </c>
      <c r="AJ184" s="84" t="str">
        <f ca="1">IF(ISNUMBER(CORREL(ETL_Rtn!$C135:$C194,ETL_Rtn!AD135:AD194)),CORREL(ETL_Rtn!$C135:$C194,ETL_Rtn!AD135:AD194),"")</f>
        <v/>
      </c>
      <c r="AK184" s="84" t="str">
        <f ca="1">IF(ISNUMBER(CORREL(ETL_Rtn!$C135:$C194,ETL_Rtn!AE135:AE194)),CORREL(ETL_Rtn!$C135:$C194,ETL_Rtn!AE135:AE194),"")</f>
        <v/>
      </c>
      <c r="AL184" s="84" t="str">
        <f ca="1">IF(ISNUMBER(CORREL(ETL_Rtn!$C135:$C194,ETL_Rtn!AF135:AF194)),CORREL(ETL_Rtn!$C135:$C194,ETL_Rtn!AF135:AF194),"")</f>
        <v/>
      </c>
      <c r="AM184" s="84" t="str">
        <f ca="1">IF(ISNUMBER(CORREL(ETL_Rtn!$C135:$C194,ETL_Rtn!AG135:AG194)),CORREL(ETL_Rtn!$C135:$C194,ETL_Rtn!AG135:AG194),"")</f>
        <v/>
      </c>
      <c r="AN184" s="84" t="str">
        <f ca="1">IF(ISNUMBER(CORREL(ETL_Rtn!$C135:$C194,ETL_Rtn!AH135:AH194)),CORREL(ETL_Rtn!$C135:$C194,ETL_Rtn!AH135:AH194),"")</f>
        <v/>
      </c>
      <c r="AO184" s="84" t="str">
        <f ca="1">IF(ISNUMBER(CORREL(ETL_Rtn!$C135:$C194,ETL_Rtn!AI135:AI194)),CORREL(ETL_Rtn!$C135:$C194,ETL_Rtn!AI135:AI194),"")</f>
        <v/>
      </c>
      <c r="AP184" s="84" t="str">
        <f ca="1">IF(ISNUMBER(CORREL(ETL_Rtn!$C135:$C194,ETL_Rtn!AJ135:AJ194)),CORREL(ETL_Rtn!$C135:$C194,ETL_Rtn!AJ135:AJ194),"")</f>
        <v/>
      </c>
      <c r="AQ184" s="84" t="str">
        <f ca="1">IF(ISNUMBER(CORREL(ETL_Rtn!$C135:$C194,ETL_Rtn!AK135:AK194)),CORREL(ETL_Rtn!$C135:$C194,ETL_Rtn!AK135:AK194),"")</f>
        <v/>
      </c>
      <c r="AR184" s="84" t="str">
        <f ca="1">IF(ISNUMBER(CORREL(ETL_Rtn!$C135:$C194,ETL_Rtn!AL135:AL194)),CORREL(ETL_Rtn!$C135:$C194,ETL_Rtn!AL135:AL194),"")</f>
        <v/>
      </c>
      <c r="AS184" s="84" t="str">
        <f ca="1">IF(ISNUMBER(CORREL(ETL_Rtn!$C135:$C194,ETL_Rtn!AM135:AM194)),CORREL(ETL_Rtn!$C135:$C194,ETL_Rtn!AM135:AM194),"")</f>
        <v/>
      </c>
      <c r="AU184" s="84" t="e">
        <f>VLOOKUP($E184,ETL_Price!$B$5:$BA$187,Main!AU$51,0)</f>
        <v>#N/A</v>
      </c>
      <c r="AV184" s="84" t="e">
        <f>VLOOKUP($E184,ETL_Price!$B$5:$BA$187,Main!AV$51,0)</f>
        <v>#N/A</v>
      </c>
      <c r="AW184" s="84" t="e">
        <f>VLOOKUP($E184,ETL_Price!$B$5:$BA$187,Main!AW$51,0)</f>
        <v>#N/A</v>
      </c>
      <c r="AX184" s="84" t="e">
        <f>VLOOKUP($E184,ETL_Price!$B$5:$BA$187,Main!AX$51,0)</f>
        <v>#N/A</v>
      </c>
      <c r="AY184" s="84" t="e">
        <f>VLOOKUP($E184,ETL_Price!$B$5:$BA$187,Main!AY$51,0)</f>
        <v>#N/A</v>
      </c>
      <c r="AZ184" s="84" t="e">
        <f>VLOOKUP($E184,ETL_Price!$B$5:$BA$187,Main!AZ$51,0)</f>
        <v>#N/A</v>
      </c>
      <c r="BA184" s="84" t="e">
        <f>VLOOKUP($E184,ETL_Price!$B$5:$BA$187,Main!BA$51,0)</f>
        <v>#N/A</v>
      </c>
      <c r="BB184" s="84" t="e">
        <f>VLOOKUP($E184,ETL_Price!$B$5:$BA$187,Main!BB$51,0)</f>
        <v>#N/A</v>
      </c>
      <c r="BC184" s="84" t="e">
        <f>VLOOKUP($E184,ETL_Price!$B$5:$BA$187,Main!BC$51,0)</f>
        <v>#N/A</v>
      </c>
      <c r="BD184" s="84" t="e">
        <f>VLOOKUP($E184,ETL_Price!$B$5:$BA$187,Main!BD$51,0)</f>
        <v>#N/A</v>
      </c>
      <c r="BE184" s="84" t="e">
        <f>VLOOKUP($E184,ETL_Price!$B$5:$BA$187,Main!BE$51,0)</f>
        <v>#N/A</v>
      </c>
      <c r="BF184" s="84" t="e">
        <f>VLOOKUP($E184,ETL_Price!$B$5:$BA$187,Main!BF$51,0)</f>
        <v>#N/A</v>
      </c>
      <c r="BG184" s="84" t="e">
        <f>VLOOKUP($E184,ETL_Price!$B$5:$BA$187,Main!BG$51,0)</f>
        <v>#N/A</v>
      </c>
      <c r="BH184" s="84" t="e">
        <f>VLOOKUP($E184,ETL_Price!$B$5:$BA$187,Main!BH$51,0)</f>
        <v>#N/A</v>
      </c>
      <c r="BI184" s="84" t="e">
        <f>VLOOKUP($E184,ETL_Price!$B$5:$BA$187,Main!BI$51,0)</f>
        <v>#N/A</v>
      </c>
      <c r="BJ184" s="84" t="e">
        <f>VLOOKUP($E184,ETL_Price!$B$5:$BA$187,Main!BJ$51,0)</f>
        <v>#N/A</v>
      </c>
      <c r="BK184" s="84" t="e">
        <f>VLOOKUP($E184,ETL_Price!$B$5:$BA$187,Main!BK$51,0)</f>
        <v>#N/A</v>
      </c>
      <c r="BL184" s="84" t="e">
        <f>VLOOKUP($E184,ETL_Price!$B$5:$BA$187,Main!BL$51,0)</f>
        <v>#N/A</v>
      </c>
      <c r="BM184" s="84" t="e">
        <f>VLOOKUP($E184,ETL_Price!$B$5:$BA$187,Main!BM$51,0)</f>
        <v>#N/A</v>
      </c>
      <c r="BN184" s="84" t="e">
        <f>VLOOKUP($E184,ETL_Price!$B$5:$BA$187,Main!BN$51,0)</f>
        <v>#N/A</v>
      </c>
      <c r="BO184" s="84" t="e">
        <f>VLOOKUP($E184,ETL_Price!$B$5:$BA$187,Main!BO$51,0)</f>
        <v>#N/A</v>
      </c>
      <c r="BP184" s="84" t="e">
        <f>VLOOKUP($E184,ETL_Price!$B$5:$BA$187,Main!BP$51,0)</f>
        <v>#N/A</v>
      </c>
      <c r="BQ184" s="84" t="e">
        <f>VLOOKUP($E184,ETL_Price!$B$5:$BA$187,Main!BQ$51,0)</f>
        <v>#N/A</v>
      </c>
      <c r="BR184" s="84" t="e">
        <f>VLOOKUP($E184,ETL_Price!$B$5:$BA$187,Main!BR$51,0)</f>
        <v>#N/A</v>
      </c>
      <c r="BS184" s="84" t="e">
        <f>VLOOKUP($E184,ETL_Price!$B$5:$BA$187,Main!BS$51,0)</f>
        <v>#N/A</v>
      </c>
      <c r="BT184" s="84" t="e">
        <f>VLOOKUP($E184,ETL_Price!$B$5:$BA$187,Main!BT$51,0)</f>
        <v>#N/A</v>
      </c>
      <c r="BU184" s="84" t="e">
        <f>VLOOKUP($E184,ETL_Price!$B$5:$BA$187,Main!BU$51,0)</f>
        <v>#N/A</v>
      </c>
      <c r="BV184" s="84" t="e">
        <f>VLOOKUP($E184,ETL_Price!$B$5:$BA$187,Main!BV$51,0)</f>
        <v>#N/A</v>
      </c>
      <c r="BW184" s="84" t="e">
        <f>VLOOKUP($E184,ETL_Price!$B$5:$BA$187,Main!BW$51,0)</f>
        <v>#N/A</v>
      </c>
      <c r="BX184" s="84" t="e">
        <f>VLOOKUP($E184,ETL_Price!$B$5:$BA$187,Main!BX$51,0)</f>
        <v>#N/A</v>
      </c>
      <c r="BY184" s="84" t="e">
        <f>VLOOKUP($E184,ETL_Price!$B$5:$BA$187,Main!BY$51,0)</f>
        <v>#N/A</v>
      </c>
      <c r="BZ184" s="84" t="e">
        <f>VLOOKUP($E184,ETL_Price!$B$5:$BA$187,Main!BZ$51,0)</f>
        <v>#N/A</v>
      </c>
      <c r="CA184" s="84" t="e">
        <f>VLOOKUP($E184,ETL_Price!$B$5:$BA$187,Main!CA$51,0)</f>
        <v>#N/A</v>
      </c>
      <c r="CB184" s="84" t="e">
        <f>VLOOKUP($E184,ETL_Price!$B$5:$BA$187,Main!CB$51,0)</f>
        <v>#N/A</v>
      </c>
      <c r="CC184" s="84" t="e">
        <f>VLOOKUP($E184,ETL_Price!$B$5:$BA$187,Main!CC$51,0)</f>
        <v>#N/A</v>
      </c>
    </row>
    <row r="185" spans="3:81">
      <c r="E185" s="115" t="str">
        <f>IF(ISNUMBER(Equities!$C137),Equities!B137,"")</f>
        <v/>
      </c>
      <c r="F185" s="128" t="str">
        <f ca="1">IF(ISNUMBER(OFFSET(INDIRECT($F$50),Main!$D185,1)),OFFSET(INDIRECT($F$50),Main!$D185,1)/100,"")</f>
        <v/>
      </c>
      <c r="G185" s="116" t="str">
        <f ca="1">IF(ISNUMBER(VLOOKUP($E185,ETL_Price!$B$5:$CU$187,G$50,0)),VLOOKUP($E185,ETL_Price!$B$5:$CU$187,G$50,0)/100,"")</f>
        <v/>
      </c>
      <c r="H185" s="116" t="str">
        <f>IF(ISNUMBER(VLOOKUP($E185,ETL_Price!$B$5:$CU$187,H$50,0)),VLOOKUP($E185,ETL_Price!$B$5:$CU$187,H$50,0)/100,"")</f>
        <v/>
      </c>
      <c r="I185" s="116" t="str">
        <f>IF(ISNUMBER(VLOOKUP($E185,ETL_Price!$B$5:$CU$187,I$50,0)),VLOOKUP($E185,ETL_Price!$B$5:$CU$187,I$50,0)/100,"")</f>
        <v/>
      </c>
      <c r="K185" s="84" t="str">
        <f ca="1">IF(ISNUMBER(CORREL(ETL_Rtn!$C136:$C195,ETL_Rtn!E136:E195)),CORREL(ETL_Rtn!$C136:$C195,ETL_Rtn!E136:E195),"")</f>
        <v/>
      </c>
      <c r="L185" s="84" t="str">
        <f ca="1">IF(ISNUMBER(CORREL(ETL_Rtn!$C136:$C195,ETL_Rtn!F136:F195)),CORREL(ETL_Rtn!$C136:$C195,ETL_Rtn!F136:F195),"")</f>
        <v/>
      </c>
      <c r="M185" s="84" t="str">
        <f ca="1">IF(ISNUMBER(CORREL(ETL_Rtn!$C136:$C195,ETL_Rtn!G136:G195)),CORREL(ETL_Rtn!$C136:$C195,ETL_Rtn!G136:G195),"")</f>
        <v/>
      </c>
      <c r="N185" s="84" t="str">
        <f ca="1">IF(ISNUMBER(CORREL(ETL_Rtn!$C136:$C195,ETL_Rtn!H136:H195)),CORREL(ETL_Rtn!$C136:$C195,ETL_Rtn!H136:H195),"")</f>
        <v/>
      </c>
      <c r="O185" s="84" t="str">
        <f ca="1">IF(ISNUMBER(CORREL(ETL_Rtn!$C136:$C195,ETL_Rtn!I136:I195)),CORREL(ETL_Rtn!$C136:$C195,ETL_Rtn!I136:I195),"")</f>
        <v/>
      </c>
      <c r="P185" s="84" t="str">
        <f ca="1">IF(ISNUMBER(CORREL(ETL_Rtn!$C136:$C195,ETL_Rtn!J136:J195)),CORREL(ETL_Rtn!$C136:$C195,ETL_Rtn!J136:J195),"")</f>
        <v/>
      </c>
      <c r="Q185" s="84" t="str">
        <f ca="1">IF(ISNUMBER(CORREL(ETL_Rtn!$C136:$C195,ETL_Rtn!K136:K195)),CORREL(ETL_Rtn!$C136:$C195,ETL_Rtn!K136:K195),"")</f>
        <v/>
      </c>
      <c r="R185" s="84" t="str">
        <f ca="1">IF(ISNUMBER(CORREL(ETL_Rtn!$C136:$C195,ETL_Rtn!L136:L195)),CORREL(ETL_Rtn!$C136:$C195,ETL_Rtn!L136:L195),"")</f>
        <v/>
      </c>
      <c r="S185" s="84" t="str">
        <f ca="1">IF(ISNUMBER(CORREL(ETL_Rtn!$C136:$C195,ETL_Rtn!M136:M195)),CORREL(ETL_Rtn!$C136:$C195,ETL_Rtn!M136:M195),"")</f>
        <v/>
      </c>
      <c r="T185" s="84" t="str">
        <f ca="1">IF(ISNUMBER(CORREL(ETL_Rtn!$C136:$C195,ETL_Rtn!N136:N195)),CORREL(ETL_Rtn!$C136:$C195,ETL_Rtn!N136:N195),"")</f>
        <v/>
      </c>
      <c r="U185" s="84" t="str">
        <f ca="1">IF(ISNUMBER(CORREL(ETL_Rtn!$C136:$C195,ETL_Rtn!O136:O195)),CORREL(ETL_Rtn!$C136:$C195,ETL_Rtn!O136:O195),"")</f>
        <v/>
      </c>
      <c r="V185" s="84" t="str">
        <f ca="1">IF(ISNUMBER(CORREL(ETL_Rtn!$C136:$C195,ETL_Rtn!P136:P195)),CORREL(ETL_Rtn!$C136:$C195,ETL_Rtn!P136:P195),"")</f>
        <v/>
      </c>
      <c r="W185" s="84" t="str">
        <f ca="1">IF(ISNUMBER(CORREL(ETL_Rtn!$C136:$C195,ETL_Rtn!Q136:Q195)),CORREL(ETL_Rtn!$C136:$C195,ETL_Rtn!Q136:Q195),"")</f>
        <v/>
      </c>
      <c r="X185" s="84" t="str">
        <f ca="1">IF(ISNUMBER(CORREL(ETL_Rtn!$C136:$C195,ETL_Rtn!R136:R195)),CORREL(ETL_Rtn!$C136:$C195,ETL_Rtn!R136:R195),"")</f>
        <v/>
      </c>
      <c r="Y185" s="84" t="str">
        <f ca="1">IF(ISNUMBER(CORREL(ETL_Rtn!$C136:$C195,ETL_Rtn!S136:S195)),CORREL(ETL_Rtn!$C136:$C195,ETL_Rtn!S136:S195),"")</f>
        <v/>
      </c>
      <c r="Z185" s="84" t="str">
        <f ca="1">IF(ISNUMBER(CORREL(ETL_Rtn!$C136:$C195,ETL_Rtn!T136:T195)),CORREL(ETL_Rtn!$C136:$C195,ETL_Rtn!T136:T195),"")</f>
        <v/>
      </c>
      <c r="AA185" s="84" t="str">
        <f ca="1">IF(ISNUMBER(CORREL(ETL_Rtn!$C136:$C195,ETL_Rtn!U136:U195)),CORREL(ETL_Rtn!$C136:$C195,ETL_Rtn!U136:U195),"")</f>
        <v/>
      </c>
      <c r="AB185" s="84" t="str">
        <f ca="1">IF(ISNUMBER(CORREL(ETL_Rtn!$C136:$C195,ETL_Rtn!V136:V195)),CORREL(ETL_Rtn!$C136:$C195,ETL_Rtn!V136:V195),"")</f>
        <v/>
      </c>
      <c r="AC185" s="84" t="str">
        <f ca="1">IF(ISNUMBER(CORREL(ETL_Rtn!$C136:$C195,ETL_Rtn!W136:W195)),CORREL(ETL_Rtn!$C136:$C195,ETL_Rtn!W136:W195),"")</f>
        <v/>
      </c>
      <c r="AD185" s="84" t="str">
        <f ca="1">IF(ISNUMBER(CORREL(ETL_Rtn!$C136:$C195,ETL_Rtn!X136:X195)),CORREL(ETL_Rtn!$C136:$C195,ETL_Rtn!X136:X195),"")</f>
        <v/>
      </c>
      <c r="AE185" s="84" t="str">
        <f ca="1">IF(ISNUMBER(CORREL(ETL_Rtn!$C136:$C195,ETL_Rtn!Y136:Y195)),CORREL(ETL_Rtn!$C136:$C195,ETL_Rtn!Y136:Y195),"")</f>
        <v/>
      </c>
      <c r="AF185" s="84" t="str">
        <f ca="1">IF(ISNUMBER(CORREL(ETL_Rtn!$C136:$C195,ETL_Rtn!Z136:Z195)),CORREL(ETL_Rtn!$C136:$C195,ETL_Rtn!Z136:Z195),"")</f>
        <v/>
      </c>
      <c r="AG185" s="84" t="str">
        <f ca="1">IF(ISNUMBER(CORREL(ETL_Rtn!$C136:$C195,ETL_Rtn!AA136:AA195)),CORREL(ETL_Rtn!$C136:$C195,ETL_Rtn!AA136:AA195),"")</f>
        <v/>
      </c>
      <c r="AH185" s="84" t="str">
        <f ca="1">IF(ISNUMBER(CORREL(ETL_Rtn!$C136:$C195,ETL_Rtn!AB136:AB195)),CORREL(ETL_Rtn!$C136:$C195,ETL_Rtn!AB136:AB195),"")</f>
        <v/>
      </c>
      <c r="AI185" s="84" t="str">
        <f ca="1">IF(ISNUMBER(CORREL(ETL_Rtn!$C136:$C195,ETL_Rtn!AC136:AC195)),CORREL(ETL_Rtn!$C136:$C195,ETL_Rtn!AC136:AC195),"")</f>
        <v/>
      </c>
      <c r="AJ185" s="84" t="str">
        <f ca="1">IF(ISNUMBER(CORREL(ETL_Rtn!$C136:$C195,ETL_Rtn!AD136:AD195)),CORREL(ETL_Rtn!$C136:$C195,ETL_Rtn!AD136:AD195),"")</f>
        <v/>
      </c>
      <c r="AK185" s="84" t="str">
        <f ca="1">IF(ISNUMBER(CORREL(ETL_Rtn!$C136:$C195,ETL_Rtn!AE136:AE195)),CORREL(ETL_Rtn!$C136:$C195,ETL_Rtn!AE136:AE195),"")</f>
        <v/>
      </c>
      <c r="AL185" s="84" t="str">
        <f ca="1">IF(ISNUMBER(CORREL(ETL_Rtn!$C136:$C195,ETL_Rtn!AF136:AF195)),CORREL(ETL_Rtn!$C136:$C195,ETL_Rtn!AF136:AF195),"")</f>
        <v/>
      </c>
      <c r="AM185" s="84" t="str">
        <f ca="1">IF(ISNUMBER(CORREL(ETL_Rtn!$C136:$C195,ETL_Rtn!AG136:AG195)),CORREL(ETL_Rtn!$C136:$C195,ETL_Rtn!AG136:AG195),"")</f>
        <v/>
      </c>
      <c r="AN185" s="84" t="str">
        <f ca="1">IF(ISNUMBER(CORREL(ETL_Rtn!$C136:$C195,ETL_Rtn!AH136:AH195)),CORREL(ETL_Rtn!$C136:$C195,ETL_Rtn!AH136:AH195),"")</f>
        <v/>
      </c>
      <c r="AO185" s="84" t="str">
        <f ca="1">IF(ISNUMBER(CORREL(ETL_Rtn!$C136:$C195,ETL_Rtn!AI136:AI195)),CORREL(ETL_Rtn!$C136:$C195,ETL_Rtn!AI136:AI195),"")</f>
        <v/>
      </c>
      <c r="AP185" s="84" t="str">
        <f ca="1">IF(ISNUMBER(CORREL(ETL_Rtn!$C136:$C195,ETL_Rtn!AJ136:AJ195)),CORREL(ETL_Rtn!$C136:$C195,ETL_Rtn!AJ136:AJ195),"")</f>
        <v/>
      </c>
      <c r="AQ185" s="84" t="str">
        <f ca="1">IF(ISNUMBER(CORREL(ETL_Rtn!$C136:$C195,ETL_Rtn!AK136:AK195)),CORREL(ETL_Rtn!$C136:$C195,ETL_Rtn!AK136:AK195),"")</f>
        <v/>
      </c>
      <c r="AR185" s="84" t="str">
        <f ca="1">IF(ISNUMBER(CORREL(ETL_Rtn!$C136:$C195,ETL_Rtn!AL136:AL195)),CORREL(ETL_Rtn!$C136:$C195,ETL_Rtn!AL136:AL195),"")</f>
        <v/>
      </c>
      <c r="AS185" s="84" t="str">
        <f ca="1">IF(ISNUMBER(CORREL(ETL_Rtn!$C136:$C195,ETL_Rtn!AM136:AM195)),CORREL(ETL_Rtn!$C136:$C195,ETL_Rtn!AM136:AM195),"")</f>
        <v/>
      </c>
      <c r="AU185" s="84" t="str">
        <f ca="1">VLOOKUP($E185,ETL_Price!$B$5:$BA$187,Main!AU$51,0)</f>
        <v/>
      </c>
      <c r="AV185" s="84" t="str">
        <f ca="1">VLOOKUP($E185,ETL_Price!$B$5:$BA$187,Main!AV$51,0)</f>
        <v/>
      </c>
      <c r="AW185" s="84" t="str">
        <f ca="1">VLOOKUP($E185,ETL_Price!$B$5:$BA$187,Main!AW$51,0)</f>
        <v/>
      </c>
      <c r="AX185" s="84" t="str">
        <f ca="1">VLOOKUP($E185,ETL_Price!$B$5:$BA$187,Main!AX$51,0)</f>
        <v/>
      </c>
      <c r="AY185" s="84" t="str">
        <f ca="1">VLOOKUP($E185,ETL_Price!$B$5:$BA$187,Main!AY$51,0)</f>
        <v/>
      </c>
      <c r="AZ185" s="84" t="str">
        <f ca="1">VLOOKUP($E185,ETL_Price!$B$5:$BA$187,Main!AZ$51,0)</f>
        <v/>
      </c>
      <c r="BA185" s="84" t="str">
        <f ca="1">VLOOKUP($E185,ETL_Price!$B$5:$BA$187,Main!BA$51,0)</f>
        <v/>
      </c>
      <c r="BB185" s="84" t="str">
        <f ca="1">VLOOKUP($E185,ETL_Price!$B$5:$BA$187,Main!BB$51,0)</f>
        <v/>
      </c>
      <c r="BC185" s="84" t="str">
        <f ca="1">VLOOKUP($E185,ETL_Price!$B$5:$BA$187,Main!BC$51,0)</f>
        <v/>
      </c>
      <c r="BD185" s="84" t="str">
        <f ca="1">VLOOKUP($E185,ETL_Price!$B$5:$BA$187,Main!BD$51,0)</f>
        <v/>
      </c>
      <c r="BE185" s="84" t="str">
        <f ca="1">VLOOKUP($E185,ETL_Price!$B$5:$BA$187,Main!BE$51,0)</f>
        <v/>
      </c>
      <c r="BF185" s="84" t="str">
        <f ca="1">VLOOKUP($E185,ETL_Price!$B$5:$BA$187,Main!BF$51,0)</f>
        <v/>
      </c>
      <c r="BG185" s="84" t="str">
        <f ca="1">VLOOKUP($E185,ETL_Price!$B$5:$BA$187,Main!BG$51,0)</f>
        <v/>
      </c>
      <c r="BH185" s="84" t="str">
        <f ca="1">VLOOKUP($E185,ETL_Price!$B$5:$BA$187,Main!BH$51,0)</f>
        <v/>
      </c>
      <c r="BI185" s="84" t="str">
        <f ca="1">VLOOKUP($E185,ETL_Price!$B$5:$BA$187,Main!BI$51,0)</f>
        <v/>
      </c>
      <c r="BJ185" s="84" t="str">
        <f ca="1">VLOOKUP($E185,ETL_Price!$B$5:$BA$187,Main!BJ$51,0)</f>
        <v/>
      </c>
      <c r="BK185" s="84" t="str">
        <f ca="1">VLOOKUP($E185,ETL_Price!$B$5:$BA$187,Main!BK$51,0)</f>
        <v/>
      </c>
      <c r="BL185" s="84" t="str">
        <f ca="1">VLOOKUP($E185,ETL_Price!$B$5:$BA$187,Main!BL$51,0)</f>
        <v/>
      </c>
      <c r="BM185" s="84" t="str">
        <f ca="1">VLOOKUP($E185,ETL_Price!$B$5:$BA$187,Main!BM$51,0)</f>
        <v/>
      </c>
      <c r="BN185" s="84" t="str">
        <f ca="1">VLOOKUP($E185,ETL_Price!$B$5:$BA$187,Main!BN$51,0)</f>
        <v/>
      </c>
      <c r="BO185" s="84" t="str">
        <f ca="1">VLOOKUP($E185,ETL_Price!$B$5:$BA$187,Main!BO$51,0)</f>
        <v/>
      </c>
      <c r="BP185" s="84" t="str">
        <f ca="1">VLOOKUP($E185,ETL_Price!$B$5:$BA$187,Main!BP$51,0)</f>
        <v/>
      </c>
      <c r="BQ185" s="84" t="str">
        <f ca="1">VLOOKUP($E185,ETL_Price!$B$5:$BA$187,Main!BQ$51,0)</f>
        <v/>
      </c>
      <c r="BR185" s="84" t="str">
        <f ca="1">VLOOKUP($E185,ETL_Price!$B$5:$BA$187,Main!BR$51,0)</f>
        <v/>
      </c>
      <c r="BS185" s="84" t="str">
        <f ca="1">VLOOKUP($E185,ETL_Price!$B$5:$BA$187,Main!BS$51,0)</f>
        <v/>
      </c>
      <c r="BT185" s="84" t="str">
        <f ca="1">VLOOKUP($E185,ETL_Price!$B$5:$BA$187,Main!BT$51,0)</f>
        <v/>
      </c>
      <c r="BU185" s="84" t="str">
        <f ca="1">VLOOKUP($E185,ETL_Price!$B$5:$BA$187,Main!BU$51,0)</f>
        <v/>
      </c>
      <c r="BV185" s="84" t="str">
        <f ca="1">VLOOKUP($E185,ETL_Price!$B$5:$BA$187,Main!BV$51,0)</f>
        <v/>
      </c>
      <c r="BW185" s="84" t="str">
        <f ca="1">VLOOKUP($E185,ETL_Price!$B$5:$BA$187,Main!BW$51,0)</f>
        <v/>
      </c>
      <c r="BX185" s="84" t="str">
        <f ca="1">VLOOKUP($E185,ETL_Price!$B$5:$BA$187,Main!BX$51,0)</f>
        <v/>
      </c>
      <c r="BY185" s="84" t="str">
        <f ca="1">VLOOKUP($E185,ETL_Price!$B$5:$BA$187,Main!BY$51,0)</f>
        <v/>
      </c>
      <c r="BZ185" s="84" t="str">
        <f ca="1">VLOOKUP($E185,ETL_Price!$B$5:$BA$187,Main!BZ$51,0)</f>
        <v/>
      </c>
      <c r="CA185" s="84" t="str">
        <f ca="1">VLOOKUP($E185,ETL_Price!$B$5:$BA$187,Main!CA$51,0)</f>
        <v/>
      </c>
      <c r="CB185" s="84" t="str">
        <f ca="1">VLOOKUP($E185,ETL_Price!$B$5:$BA$187,Main!CB$51,0)</f>
        <v/>
      </c>
      <c r="CC185" s="84" t="str">
        <f ca="1">VLOOKUP($E185,ETL_Price!$B$5:$BA$187,Main!CC$51,0)</f>
        <v/>
      </c>
    </row>
    <row r="186" spans="3:81">
      <c r="E186" s="115" t="str">
        <f>IF(ISNUMBER(Equities!$C138),Equities!B138,"")</f>
        <v/>
      </c>
      <c r="F186" s="128" t="str">
        <f ca="1">IF(ISNUMBER(OFFSET(INDIRECT($F$50),Main!$D186,1)),OFFSET(INDIRECT($F$50),Main!$D186,1)/100,"")</f>
        <v/>
      </c>
      <c r="G186" s="116" t="str">
        <f ca="1">IF(ISNUMBER(VLOOKUP($E186,ETL_Price!$B$5:$CU$187,G$50,0)),VLOOKUP($E186,ETL_Price!$B$5:$CU$187,G$50,0)/100,"")</f>
        <v/>
      </c>
      <c r="H186" s="116" t="str">
        <f>IF(ISNUMBER(VLOOKUP($E186,ETL_Price!$B$5:$CU$187,H$50,0)),VLOOKUP($E186,ETL_Price!$B$5:$CU$187,H$50,0)/100,"")</f>
        <v/>
      </c>
      <c r="I186" s="116" t="str">
        <f>IF(ISNUMBER(VLOOKUP($E186,ETL_Price!$B$5:$CU$187,I$50,0)),VLOOKUP($E186,ETL_Price!$B$5:$CU$187,I$50,0)/100,"")</f>
        <v/>
      </c>
      <c r="K186" s="84" t="str">
        <f ca="1">IF(ISNUMBER(CORREL(ETL_Rtn!$C137:$C196,ETL_Rtn!E137:E196)),CORREL(ETL_Rtn!$C137:$C196,ETL_Rtn!E137:E196),"")</f>
        <v/>
      </c>
      <c r="L186" s="84" t="str">
        <f ca="1">IF(ISNUMBER(CORREL(ETL_Rtn!$C137:$C196,ETL_Rtn!F137:F196)),CORREL(ETL_Rtn!$C137:$C196,ETL_Rtn!F137:F196),"")</f>
        <v/>
      </c>
      <c r="M186" s="84" t="str">
        <f ca="1">IF(ISNUMBER(CORREL(ETL_Rtn!$C137:$C196,ETL_Rtn!G137:G196)),CORREL(ETL_Rtn!$C137:$C196,ETL_Rtn!G137:G196),"")</f>
        <v/>
      </c>
      <c r="N186" s="84" t="str">
        <f ca="1">IF(ISNUMBER(CORREL(ETL_Rtn!$C137:$C196,ETL_Rtn!H137:H196)),CORREL(ETL_Rtn!$C137:$C196,ETL_Rtn!H137:H196),"")</f>
        <v/>
      </c>
      <c r="O186" s="84" t="str">
        <f ca="1">IF(ISNUMBER(CORREL(ETL_Rtn!$C137:$C196,ETL_Rtn!I137:I196)),CORREL(ETL_Rtn!$C137:$C196,ETL_Rtn!I137:I196),"")</f>
        <v/>
      </c>
      <c r="P186" s="84" t="str">
        <f ca="1">IF(ISNUMBER(CORREL(ETL_Rtn!$C137:$C196,ETL_Rtn!J137:J196)),CORREL(ETL_Rtn!$C137:$C196,ETL_Rtn!J137:J196),"")</f>
        <v/>
      </c>
      <c r="Q186" s="84" t="str">
        <f ca="1">IF(ISNUMBER(CORREL(ETL_Rtn!$C137:$C196,ETL_Rtn!K137:K196)),CORREL(ETL_Rtn!$C137:$C196,ETL_Rtn!K137:K196),"")</f>
        <v/>
      </c>
      <c r="R186" s="84" t="str">
        <f ca="1">IF(ISNUMBER(CORREL(ETL_Rtn!$C137:$C196,ETL_Rtn!L137:L196)),CORREL(ETL_Rtn!$C137:$C196,ETL_Rtn!L137:L196),"")</f>
        <v/>
      </c>
      <c r="S186" s="84" t="str">
        <f ca="1">IF(ISNUMBER(CORREL(ETL_Rtn!$C137:$C196,ETL_Rtn!M137:M196)),CORREL(ETL_Rtn!$C137:$C196,ETL_Rtn!M137:M196),"")</f>
        <v/>
      </c>
      <c r="T186" s="84" t="str">
        <f ca="1">IF(ISNUMBER(CORREL(ETL_Rtn!$C137:$C196,ETL_Rtn!N137:N196)),CORREL(ETL_Rtn!$C137:$C196,ETL_Rtn!N137:N196),"")</f>
        <v/>
      </c>
      <c r="U186" s="84" t="str">
        <f ca="1">IF(ISNUMBER(CORREL(ETL_Rtn!$C137:$C196,ETL_Rtn!O137:O196)),CORREL(ETL_Rtn!$C137:$C196,ETL_Rtn!O137:O196),"")</f>
        <v/>
      </c>
      <c r="V186" s="84" t="str">
        <f ca="1">IF(ISNUMBER(CORREL(ETL_Rtn!$C137:$C196,ETL_Rtn!P137:P196)),CORREL(ETL_Rtn!$C137:$C196,ETL_Rtn!P137:P196),"")</f>
        <v/>
      </c>
      <c r="W186" s="84" t="str">
        <f ca="1">IF(ISNUMBER(CORREL(ETL_Rtn!$C137:$C196,ETL_Rtn!Q137:Q196)),CORREL(ETL_Rtn!$C137:$C196,ETL_Rtn!Q137:Q196),"")</f>
        <v/>
      </c>
      <c r="X186" s="84" t="str">
        <f ca="1">IF(ISNUMBER(CORREL(ETL_Rtn!$C137:$C196,ETL_Rtn!R137:R196)),CORREL(ETL_Rtn!$C137:$C196,ETL_Rtn!R137:R196),"")</f>
        <v/>
      </c>
      <c r="Y186" s="84" t="str">
        <f ca="1">IF(ISNUMBER(CORREL(ETL_Rtn!$C137:$C196,ETL_Rtn!S137:S196)),CORREL(ETL_Rtn!$C137:$C196,ETL_Rtn!S137:S196),"")</f>
        <v/>
      </c>
      <c r="Z186" s="84" t="str">
        <f ca="1">IF(ISNUMBER(CORREL(ETL_Rtn!$C137:$C196,ETL_Rtn!T137:T196)),CORREL(ETL_Rtn!$C137:$C196,ETL_Rtn!T137:T196),"")</f>
        <v/>
      </c>
      <c r="AA186" s="84" t="str">
        <f ca="1">IF(ISNUMBER(CORREL(ETL_Rtn!$C137:$C196,ETL_Rtn!U137:U196)),CORREL(ETL_Rtn!$C137:$C196,ETL_Rtn!U137:U196),"")</f>
        <v/>
      </c>
      <c r="AB186" s="84" t="str">
        <f ca="1">IF(ISNUMBER(CORREL(ETL_Rtn!$C137:$C196,ETL_Rtn!V137:V196)),CORREL(ETL_Rtn!$C137:$C196,ETL_Rtn!V137:V196),"")</f>
        <v/>
      </c>
      <c r="AC186" s="84" t="str">
        <f ca="1">IF(ISNUMBER(CORREL(ETL_Rtn!$C137:$C196,ETL_Rtn!W137:W196)),CORREL(ETL_Rtn!$C137:$C196,ETL_Rtn!W137:W196),"")</f>
        <v/>
      </c>
      <c r="AD186" s="84" t="str">
        <f ca="1">IF(ISNUMBER(CORREL(ETL_Rtn!$C137:$C196,ETL_Rtn!X137:X196)),CORREL(ETL_Rtn!$C137:$C196,ETL_Rtn!X137:X196),"")</f>
        <v/>
      </c>
      <c r="AE186" s="84" t="str">
        <f ca="1">IF(ISNUMBER(CORREL(ETL_Rtn!$C137:$C196,ETL_Rtn!Y137:Y196)),CORREL(ETL_Rtn!$C137:$C196,ETL_Rtn!Y137:Y196),"")</f>
        <v/>
      </c>
      <c r="AF186" s="84" t="str">
        <f ca="1">IF(ISNUMBER(CORREL(ETL_Rtn!$C137:$C196,ETL_Rtn!Z137:Z196)),CORREL(ETL_Rtn!$C137:$C196,ETL_Rtn!Z137:Z196),"")</f>
        <v/>
      </c>
      <c r="AG186" s="84" t="str">
        <f ca="1">IF(ISNUMBER(CORREL(ETL_Rtn!$C137:$C196,ETL_Rtn!AA137:AA196)),CORREL(ETL_Rtn!$C137:$C196,ETL_Rtn!AA137:AA196),"")</f>
        <v/>
      </c>
      <c r="AH186" s="84" t="str">
        <f ca="1">IF(ISNUMBER(CORREL(ETL_Rtn!$C137:$C196,ETL_Rtn!AB137:AB196)),CORREL(ETL_Rtn!$C137:$C196,ETL_Rtn!AB137:AB196),"")</f>
        <v/>
      </c>
      <c r="AI186" s="84" t="str">
        <f ca="1">IF(ISNUMBER(CORREL(ETL_Rtn!$C137:$C196,ETL_Rtn!AC137:AC196)),CORREL(ETL_Rtn!$C137:$C196,ETL_Rtn!AC137:AC196),"")</f>
        <v/>
      </c>
      <c r="AJ186" s="84" t="str">
        <f ca="1">IF(ISNUMBER(CORREL(ETL_Rtn!$C137:$C196,ETL_Rtn!AD137:AD196)),CORREL(ETL_Rtn!$C137:$C196,ETL_Rtn!AD137:AD196),"")</f>
        <v/>
      </c>
      <c r="AK186" s="84" t="str">
        <f ca="1">IF(ISNUMBER(CORREL(ETL_Rtn!$C137:$C196,ETL_Rtn!AE137:AE196)),CORREL(ETL_Rtn!$C137:$C196,ETL_Rtn!AE137:AE196),"")</f>
        <v/>
      </c>
      <c r="AL186" s="84" t="str">
        <f ca="1">IF(ISNUMBER(CORREL(ETL_Rtn!$C137:$C196,ETL_Rtn!AF137:AF196)),CORREL(ETL_Rtn!$C137:$C196,ETL_Rtn!AF137:AF196),"")</f>
        <v/>
      </c>
      <c r="AM186" s="84" t="str">
        <f ca="1">IF(ISNUMBER(CORREL(ETL_Rtn!$C137:$C196,ETL_Rtn!AG137:AG196)),CORREL(ETL_Rtn!$C137:$C196,ETL_Rtn!AG137:AG196),"")</f>
        <v/>
      </c>
      <c r="AN186" s="84" t="str">
        <f ca="1">IF(ISNUMBER(CORREL(ETL_Rtn!$C137:$C196,ETL_Rtn!AH137:AH196)),CORREL(ETL_Rtn!$C137:$C196,ETL_Rtn!AH137:AH196),"")</f>
        <v/>
      </c>
      <c r="AO186" s="84" t="str">
        <f ca="1">IF(ISNUMBER(CORREL(ETL_Rtn!$C137:$C196,ETL_Rtn!AI137:AI196)),CORREL(ETL_Rtn!$C137:$C196,ETL_Rtn!AI137:AI196),"")</f>
        <v/>
      </c>
      <c r="AP186" s="84" t="str">
        <f ca="1">IF(ISNUMBER(CORREL(ETL_Rtn!$C137:$C196,ETL_Rtn!AJ137:AJ196)),CORREL(ETL_Rtn!$C137:$C196,ETL_Rtn!AJ137:AJ196),"")</f>
        <v/>
      </c>
      <c r="AQ186" s="84" t="str">
        <f ca="1">IF(ISNUMBER(CORREL(ETL_Rtn!$C137:$C196,ETL_Rtn!AK137:AK196)),CORREL(ETL_Rtn!$C137:$C196,ETL_Rtn!AK137:AK196),"")</f>
        <v/>
      </c>
      <c r="AR186" s="84" t="str">
        <f ca="1">IF(ISNUMBER(CORREL(ETL_Rtn!$C137:$C196,ETL_Rtn!AL137:AL196)),CORREL(ETL_Rtn!$C137:$C196,ETL_Rtn!AL137:AL196),"")</f>
        <v/>
      </c>
      <c r="AS186" s="84" t="str">
        <f ca="1">IF(ISNUMBER(CORREL(ETL_Rtn!$C137:$C196,ETL_Rtn!AM137:AM196)),CORREL(ETL_Rtn!$C137:$C196,ETL_Rtn!AM137:AM196),"")</f>
        <v/>
      </c>
      <c r="AU186" s="84" t="str">
        <f ca="1">VLOOKUP($E186,ETL_Price!$B$5:$BA$187,Main!AU$51,0)</f>
        <v/>
      </c>
      <c r="AV186" s="84" t="str">
        <f ca="1">VLOOKUP($E186,ETL_Price!$B$5:$BA$187,Main!AV$51,0)</f>
        <v/>
      </c>
      <c r="AW186" s="84" t="str">
        <f ca="1">VLOOKUP($E186,ETL_Price!$B$5:$BA$187,Main!AW$51,0)</f>
        <v/>
      </c>
      <c r="AX186" s="84" t="str">
        <f ca="1">VLOOKUP($E186,ETL_Price!$B$5:$BA$187,Main!AX$51,0)</f>
        <v/>
      </c>
      <c r="AY186" s="84" t="str">
        <f ca="1">VLOOKUP($E186,ETL_Price!$B$5:$BA$187,Main!AY$51,0)</f>
        <v/>
      </c>
      <c r="AZ186" s="84" t="str">
        <f ca="1">VLOOKUP($E186,ETL_Price!$B$5:$BA$187,Main!AZ$51,0)</f>
        <v/>
      </c>
      <c r="BA186" s="84" t="str">
        <f ca="1">VLOOKUP($E186,ETL_Price!$B$5:$BA$187,Main!BA$51,0)</f>
        <v/>
      </c>
      <c r="BB186" s="84" t="str">
        <f ca="1">VLOOKUP($E186,ETL_Price!$B$5:$BA$187,Main!BB$51,0)</f>
        <v/>
      </c>
      <c r="BC186" s="84" t="str">
        <f ca="1">VLOOKUP($E186,ETL_Price!$B$5:$BA$187,Main!BC$51,0)</f>
        <v/>
      </c>
      <c r="BD186" s="84" t="str">
        <f ca="1">VLOOKUP($E186,ETL_Price!$B$5:$BA$187,Main!BD$51,0)</f>
        <v/>
      </c>
      <c r="BE186" s="84" t="str">
        <f ca="1">VLOOKUP($E186,ETL_Price!$B$5:$BA$187,Main!BE$51,0)</f>
        <v/>
      </c>
      <c r="BF186" s="84" t="str">
        <f ca="1">VLOOKUP($E186,ETL_Price!$B$5:$BA$187,Main!BF$51,0)</f>
        <v/>
      </c>
      <c r="BG186" s="84" t="str">
        <f ca="1">VLOOKUP($E186,ETL_Price!$B$5:$BA$187,Main!BG$51,0)</f>
        <v/>
      </c>
      <c r="BH186" s="84" t="str">
        <f ca="1">VLOOKUP($E186,ETL_Price!$B$5:$BA$187,Main!BH$51,0)</f>
        <v/>
      </c>
      <c r="BI186" s="84" t="str">
        <f ca="1">VLOOKUP($E186,ETL_Price!$B$5:$BA$187,Main!BI$51,0)</f>
        <v/>
      </c>
      <c r="BJ186" s="84" t="str">
        <f ca="1">VLOOKUP($E186,ETL_Price!$B$5:$BA$187,Main!BJ$51,0)</f>
        <v/>
      </c>
      <c r="BK186" s="84" t="str">
        <f ca="1">VLOOKUP($E186,ETL_Price!$B$5:$BA$187,Main!BK$51,0)</f>
        <v/>
      </c>
      <c r="BL186" s="84" t="str">
        <f ca="1">VLOOKUP($E186,ETL_Price!$B$5:$BA$187,Main!BL$51,0)</f>
        <v/>
      </c>
      <c r="BM186" s="84" t="str">
        <f ca="1">VLOOKUP($E186,ETL_Price!$B$5:$BA$187,Main!BM$51,0)</f>
        <v/>
      </c>
      <c r="BN186" s="84" t="str">
        <f ca="1">VLOOKUP($E186,ETL_Price!$B$5:$BA$187,Main!BN$51,0)</f>
        <v/>
      </c>
      <c r="BO186" s="84" t="str">
        <f ca="1">VLOOKUP($E186,ETL_Price!$B$5:$BA$187,Main!BO$51,0)</f>
        <v/>
      </c>
      <c r="BP186" s="84" t="str">
        <f ca="1">VLOOKUP($E186,ETL_Price!$B$5:$BA$187,Main!BP$51,0)</f>
        <v/>
      </c>
      <c r="BQ186" s="84" t="str">
        <f ca="1">VLOOKUP($E186,ETL_Price!$B$5:$BA$187,Main!BQ$51,0)</f>
        <v/>
      </c>
      <c r="BR186" s="84" t="str">
        <f ca="1">VLOOKUP($E186,ETL_Price!$B$5:$BA$187,Main!BR$51,0)</f>
        <v/>
      </c>
      <c r="BS186" s="84" t="str">
        <f ca="1">VLOOKUP($E186,ETL_Price!$B$5:$BA$187,Main!BS$51,0)</f>
        <v/>
      </c>
      <c r="BT186" s="84" t="str">
        <f ca="1">VLOOKUP($E186,ETL_Price!$B$5:$BA$187,Main!BT$51,0)</f>
        <v/>
      </c>
      <c r="BU186" s="84" t="str">
        <f ca="1">VLOOKUP($E186,ETL_Price!$B$5:$BA$187,Main!BU$51,0)</f>
        <v/>
      </c>
      <c r="BV186" s="84" t="str">
        <f ca="1">VLOOKUP($E186,ETL_Price!$B$5:$BA$187,Main!BV$51,0)</f>
        <v/>
      </c>
      <c r="BW186" s="84" t="str">
        <f ca="1">VLOOKUP($E186,ETL_Price!$B$5:$BA$187,Main!BW$51,0)</f>
        <v/>
      </c>
      <c r="BX186" s="84" t="str">
        <f ca="1">VLOOKUP($E186,ETL_Price!$B$5:$BA$187,Main!BX$51,0)</f>
        <v/>
      </c>
      <c r="BY186" s="84" t="str">
        <f ca="1">VLOOKUP($E186,ETL_Price!$B$5:$BA$187,Main!BY$51,0)</f>
        <v/>
      </c>
      <c r="BZ186" s="84" t="str">
        <f ca="1">VLOOKUP($E186,ETL_Price!$B$5:$BA$187,Main!BZ$51,0)</f>
        <v/>
      </c>
      <c r="CA186" s="84" t="str">
        <f ca="1">VLOOKUP($E186,ETL_Price!$B$5:$BA$187,Main!CA$51,0)</f>
        <v/>
      </c>
      <c r="CB186" s="84" t="str">
        <f ca="1">VLOOKUP($E186,ETL_Price!$B$5:$BA$187,Main!CB$51,0)</f>
        <v/>
      </c>
      <c r="CC186" s="84" t="str">
        <f ca="1">VLOOKUP($E186,ETL_Price!$B$5:$BA$187,Main!CC$51,0)</f>
        <v/>
      </c>
    </row>
    <row r="187" spans="3:81">
      <c r="E187" s="115" t="str">
        <f>IF(ISNUMBER(Equities!$C139),Equities!B139,"")</f>
        <v/>
      </c>
      <c r="F187" s="128" t="str">
        <f ca="1">IF(ISNUMBER(OFFSET(INDIRECT($F$50),Main!$D187,1)),OFFSET(INDIRECT($F$50),Main!$D187,1)/100,"")</f>
        <v/>
      </c>
      <c r="G187" s="116" t="str">
        <f ca="1">IF(ISNUMBER(VLOOKUP($E187,ETL_Price!$B$5:$CU$187,G$50,0)),VLOOKUP($E187,ETL_Price!$B$5:$CU$187,G$50,0)/100,"")</f>
        <v/>
      </c>
      <c r="H187" s="116" t="str">
        <f>IF(ISNUMBER(VLOOKUP($E187,ETL_Price!$B$5:$CU$187,H$50,0)),VLOOKUP($E187,ETL_Price!$B$5:$CU$187,H$50,0)/100,"")</f>
        <v/>
      </c>
      <c r="I187" s="116" t="str">
        <f>IF(ISNUMBER(VLOOKUP($E187,ETL_Price!$B$5:$CU$187,I$50,0)),VLOOKUP($E187,ETL_Price!$B$5:$CU$187,I$50,0)/100,"")</f>
        <v/>
      </c>
      <c r="K187" s="84" t="str">
        <f ca="1">IF(ISNUMBER(CORREL(ETL_Rtn!$C138:$C197,ETL_Rtn!E138:E197)),CORREL(ETL_Rtn!$C138:$C197,ETL_Rtn!E138:E197),"")</f>
        <v/>
      </c>
      <c r="L187" s="84" t="str">
        <f ca="1">IF(ISNUMBER(CORREL(ETL_Rtn!$C138:$C197,ETL_Rtn!F138:F197)),CORREL(ETL_Rtn!$C138:$C197,ETL_Rtn!F138:F197),"")</f>
        <v/>
      </c>
      <c r="M187" s="84" t="str">
        <f ca="1">IF(ISNUMBER(CORREL(ETL_Rtn!$C138:$C197,ETL_Rtn!G138:G197)),CORREL(ETL_Rtn!$C138:$C197,ETL_Rtn!G138:G197),"")</f>
        <v/>
      </c>
      <c r="N187" s="84" t="str">
        <f ca="1">IF(ISNUMBER(CORREL(ETL_Rtn!$C138:$C197,ETL_Rtn!H138:H197)),CORREL(ETL_Rtn!$C138:$C197,ETL_Rtn!H138:H197),"")</f>
        <v/>
      </c>
      <c r="O187" s="84" t="str">
        <f ca="1">IF(ISNUMBER(CORREL(ETL_Rtn!$C138:$C197,ETL_Rtn!I138:I197)),CORREL(ETL_Rtn!$C138:$C197,ETL_Rtn!I138:I197),"")</f>
        <v/>
      </c>
      <c r="P187" s="84" t="str">
        <f ca="1">IF(ISNUMBER(CORREL(ETL_Rtn!$C138:$C197,ETL_Rtn!J138:J197)),CORREL(ETL_Rtn!$C138:$C197,ETL_Rtn!J138:J197),"")</f>
        <v/>
      </c>
      <c r="Q187" s="84" t="str">
        <f ca="1">IF(ISNUMBER(CORREL(ETL_Rtn!$C138:$C197,ETL_Rtn!K138:K197)),CORREL(ETL_Rtn!$C138:$C197,ETL_Rtn!K138:K197),"")</f>
        <v/>
      </c>
      <c r="R187" s="84" t="str">
        <f ca="1">IF(ISNUMBER(CORREL(ETL_Rtn!$C138:$C197,ETL_Rtn!L138:L197)),CORREL(ETL_Rtn!$C138:$C197,ETL_Rtn!L138:L197),"")</f>
        <v/>
      </c>
      <c r="S187" s="84" t="str">
        <f ca="1">IF(ISNUMBER(CORREL(ETL_Rtn!$C138:$C197,ETL_Rtn!M138:M197)),CORREL(ETL_Rtn!$C138:$C197,ETL_Rtn!M138:M197),"")</f>
        <v/>
      </c>
      <c r="T187" s="84" t="str">
        <f ca="1">IF(ISNUMBER(CORREL(ETL_Rtn!$C138:$C197,ETL_Rtn!N138:N197)),CORREL(ETL_Rtn!$C138:$C197,ETL_Rtn!N138:N197),"")</f>
        <v/>
      </c>
      <c r="U187" s="84" t="str">
        <f ca="1">IF(ISNUMBER(CORREL(ETL_Rtn!$C138:$C197,ETL_Rtn!O138:O197)),CORREL(ETL_Rtn!$C138:$C197,ETL_Rtn!O138:O197),"")</f>
        <v/>
      </c>
      <c r="V187" s="84" t="str">
        <f ca="1">IF(ISNUMBER(CORREL(ETL_Rtn!$C138:$C197,ETL_Rtn!P138:P197)),CORREL(ETL_Rtn!$C138:$C197,ETL_Rtn!P138:P197),"")</f>
        <v/>
      </c>
      <c r="W187" s="84" t="str">
        <f ca="1">IF(ISNUMBER(CORREL(ETL_Rtn!$C138:$C197,ETL_Rtn!Q138:Q197)),CORREL(ETL_Rtn!$C138:$C197,ETL_Rtn!Q138:Q197),"")</f>
        <v/>
      </c>
      <c r="X187" s="84" t="str">
        <f ca="1">IF(ISNUMBER(CORREL(ETL_Rtn!$C138:$C197,ETL_Rtn!R138:R197)),CORREL(ETL_Rtn!$C138:$C197,ETL_Rtn!R138:R197),"")</f>
        <v/>
      </c>
      <c r="Y187" s="84" t="str">
        <f ca="1">IF(ISNUMBER(CORREL(ETL_Rtn!$C138:$C197,ETL_Rtn!S138:S197)),CORREL(ETL_Rtn!$C138:$C197,ETL_Rtn!S138:S197),"")</f>
        <v/>
      </c>
      <c r="Z187" s="84" t="str">
        <f ca="1">IF(ISNUMBER(CORREL(ETL_Rtn!$C138:$C197,ETL_Rtn!T138:T197)),CORREL(ETL_Rtn!$C138:$C197,ETL_Rtn!T138:T197),"")</f>
        <v/>
      </c>
      <c r="AA187" s="84" t="str">
        <f ca="1">IF(ISNUMBER(CORREL(ETL_Rtn!$C138:$C197,ETL_Rtn!U138:U197)),CORREL(ETL_Rtn!$C138:$C197,ETL_Rtn!U138:U197),"")</f>
        <v/>
      </c>
      <c r="AB187" s="84" t="str">
        <f ca="1">IF(ISNUMBER(CORREL(ETL_Rtn!$C138:$C197,ETL_Rtn!V138:V197)),CORREL(ETL_Rtn!$C138:$C197,ETL_Rtn!V138:V197),"")</f>
        <v/>
      </c>
      <c r="AC187" s="84" t="str">
        <f ca="1">IF(ISNUMBER(CORREL(ETL_Rtn!$C138:$C197,ETL_Rtn!W138:W197)),CORREL(ETL_Rtn!$C138:$C197,ETL_Rtn!W138:W197),"")</f>
        <v/>
      </c>
      <c r="AD187" s="84" t="str">
        <f ca="1">IF(ISNUMBER(CORREL(ETL_Rtn!$C138:$C197,ETL_Rtn!X138:X197)),CORREL(ETL_Rtn!$C138:$C197,ETL_Rtn!X138:X197),"")</f>
        <v/>
      </c>
      <c r="AE187" s="84" t="str">
        <f ca="1">IF(ISNUMBER(CORREL(ETL_Rtn!$C138:$C197,ETL_Rtn!Y138:Y197)),CORREL(ETL_Rtn!$C138:$C197,ETL_Rtn!Y138:Y197),"")</f>
        <v/>
      </c>
      <c r="AF187" s="84" t="str">
        <f ca="1">IF(ISNUMBER(CORREL(ETL_Rtn!$C138:$C197,ETL_Rtn!Z138:Z197)),CORREL(ETL_Rtn!$C138:$C197,ETL_Rtn!Z138:Z197),"")</f>
        <v/>
      </c>
      <c r="AG187" s="84" t="str">
        <f ca="1">IF(ISNUMBER(CORREL(ETL_Rtn!$C138:$C197,ETL_Rtn!AA138:AA197)),CORREL(ETL_Rtn!$C138:$C197,ETL_Rtn!AA138:AA197),"")</f>
        <v/>
      </c>
      <c r="AH187" s="84" t="str">
        <f ca="1">IF(ISNUMBER(CORREL(ETL_Rtn!$C138:$C197,ETL_Rtn!AB138:AB197)),CORREL(ETL_Rtn!$C138:$C197,ETL_Rtn!AB138:AB197),"")</f>
        <v/>
      </c>
      <c r="AI187" s="84" t="str">
        <f ca="1">IF(ISNUMBER(CORREL(ETL_Rtn!$C138:$C197,ETL_Rtn!AC138:AC197)),CORREL(ETL_Rtn!$C138:$C197,ETL_Rtn!AC138:AC197),"")</f>
        <v/>
      </c>
      <c r="AJ187" s="84" t="str">
        <f ca="1">IF(ISNUMBER(CORREL(ETL_Rtn!$C138:$C197,ETL_Rtn!AD138:AD197)),CORREL(ETL_Rtn!$C138:$C197,ETL_Rtn!AD138:AD197),"")</f>
        <v/>
      </c>
      <c r="AK187" s="84" t="str">
        <f ca="1">IF(ISNUMBER(CORREL(ETL_Rtn!$C138:$C197,ETL_Rtn!AE138:AE197)),CORREL(ETL_Rtn!$C138:$C197,ETL_Rtn!AE138:AE197),"")</f>
        <v/>
      </c>
      <c r="AL187" s="84" t="str">
        <f ca="1">IF(ISNUMBER(CORREL(ETL_Rtn!$C138:$C197,ETL_Rtn!AF138:AF197)),CORREL(ETL_Rtn!$C138:$C197,ETL_Rtn!AF138:AF197),"")</f>
        <v/>
      </c>
      <c r="AM187" s="84" t="str">
        <f ca="1">IF(ISNUMBER(CORREL(ETL_Rtn!$C138:$C197,ETL_Rtn!AG138:AG197)),CORREL(ETL_Rtn!$C138:$C197,ETL_Rtn!AG138:AG197),"")</f>
        <v/>
      </c>
      <c r="AN187" s="84" t="str">
        <f ca="1">IF(ISNUMBER(CORREL(ETL_Rtn!$C138:$C197,ETL_Rtn!AH138:AH197)),CORREL(ETL_Rtn!$C138:$C197,ETL_Rtn!AH138:AH197),"")</f>
        <v/>
      </c>
      <c r="AO187" s="84" t="str">
        <f ca="1">IF(ISNUMBER(CORREL(ETL_Rtn!$C138:$C197,ETL_Rtn!AI138:AI197)),CORREL(ETL_Rtn!$C138:$C197,ETL_Rtn!AI138:AI197),"")</f>
        <v/>
      </c>
      <c r="AP187" s="84" t="str">
        <f ca="1">IF(ISNUMBER(CORREL(ETL_Rtn!$C138:$C197,ETL_Rtn!AJ138:AJ197)),CORREL(ETL_Rtn!$C138:$C197,ETL_Rtn!AJ138:AJ197),"")</f>
        <v/>
      </c>
      <c r="AQ187" s="84" t="str">
        <f ca="1">IF(ISNUMBER(CORREL(ETL_Rtn!$C138:$C197,ETL_Rtn!AK138:AK197)),CORREL(ETL_Rtn!$C138:$C197,ETL_Rtn!AK138:AK197),"")</f>
        <v/>
      </c>
      <c r="AR187" s="84" t="str">
        <f ca="1">IF(ISNUMBER(CORREL(ETL_Rtn!$C138:$C197,ETL_Rtn!AL138:AL197)),CORREL(ETL_Rtn!$C138:$C197,ETL_Rtn!AL138:AL197),"")</f>
        <v/>
      </c>
      <c r="AS187" s="84" t="str">
        <f ca="1">IF(ISNUMBER(CORREL(ETL_Rtn!$C138:$C197,ETL_Rtn!AM138:AM197)),CORREL(ETL_Rtn!$C138:$C197,ETL_Rtn!AM138:AM197),"")</f>
        <v/>
      </c>
      <c r="AU187" s="84" t="str">
        <f ca="1">VLOOKUP($E187,ETL_Price!$B$5:$BA$187,Main!AU$51,0)</f>
        <v/>
      </c>
      <c r="AV187" s="84" t="str">
        <f ca="1">VLOOKUP($E187,ETL_Price!$B$5:$BA$187,Main!AV$51,0)</f>
        <v/>
      </c>
      <c r="AW187" s="84" t="str">
        <f ca="1">VLOOKUP($E187,ETL_Price!$B$5:$BA$187,Main!AW$51,0)</f>
        <v/>
      </c>
      <c r="AX187" s="84" t="str">
        <f ca="1">VLOOKUP($E187,ETL_Price!$B$5:$BA$187,Main!AX$51,0)</f>
        <v/>
      </c>
      <c r="AY187" s="84" t="str">
        <f ca="1">VLOOKUP($E187,ETL_Price!$B$5:$BA$187,Main!AY$51,0)</f>
        <v/>
      </c>
      <c r="AZ187" s="84" t="str">
        <f ca="1">VLOOKUP($E187,ETL_Price!$B$5:$BA$187,Main!AZ$51,0)</f>
        <v/>
      </c>
      <c r="BA187" s="84" t="str">
        <f ca="1">VLOOKUP($E187,ETL_Price!$B$5:$BA$187,Main!BA$51,0)</f>
        <v/>
      </c>
      <c r="BB187" s="84" t="str">
        <f ca="1">VLOOKUP($E187,ETL_Price!$B$5:$BA$187,Main!BB$51,0)</f>
        <v/>
      </c>
      <c r="BC187" s="84" t="str">
        <f ca="1">VLOOKUP($E187,ETL_Price!$B$5:$BA$187,Main!BC$51,0)</f>
        <v/>
      </c>
      <c r="BD187" s="84" t="str">
        <f ca="1">VLOOKUP($E187,ETL_Price!$B$5:$BA$187,Main!BD$51,0)</f>
        <v/>
      </c>
      <c r="BE187" s="84" t="str">
        <f ca="1">VLOOKUP($E187,ETL_Price!$B$5:$BA$187,Main!BE$51,0)</f>
        <v/>
      </c>
      <c r="BF187" s="84" t="str">
        <f ca="1">VLOOKUP($E187,ETL_Price!$B$5:$BA$187,Main!BF$51,0)</f>
        <v/>
      </c>
      <c r="BG187" s="84" t="str">
        <f ca="1">VLOOKUP($E187,ETL_Price!$B$5:$BA$187,Main!BG$51,0)</f>
        <v/>
      </c>
      <c r="BH187" s="84" t="str">
        <f ca="1">VLOOKUP($E187,ETL_Price!$B$5:$BA$187,Main!BH$51,0)</f>
        <v/>
      </c>
      <c r="BI187" s="84" t="str">
        <f ca="1">VLOOKUP($E187,ETL_Price!$B$5:$BA$187,Main!BI$51,0)</f>
        <v/>
      </c>
      <c r="BJ187" s="84" t="str">
        <f ca="1">VLOOKUP($E187,ETL_Price!$B$5:$BA$187,Main!BJ$51,0)</f>
        <v/>
      </c>
      <c r="BK187" s="84" t="str">
        <f ca="1">VLOOKUP($E187,ETL_Price!$B$5:$BA$187,Main!BK$51,0)</f>
        <v/>
      </c>
      <c r="BL187" s="84" t="str">
        <f ca="1">VLOOKUP($E187,ETL_Price!$B$5:$BA$187,Main!BL$51,0)</f>
        <v/>
      </c>
      <c r="BM187" s="84" t="str">
        <f ca="1">VLOOKUP($E187,ETL_Price!$B$5:$BA$187,Main!BM$51,0)</f>
        <v/>
      </c>
      <c r="BN187" s="84" t="str">
        <f ca="1">VLOOKUP($E187,ETL_Price!$B$5:$BA$187,Main!BN$51,0)</f>
        <v/>
      </c>
      <c r="BO187" s="84" t="str">
        <f ca="1">VLOOKUP($E187,ETL_Price!$B$5:$BA$187,Main!BO$51,0)</f>
        <v/>
      </c>
      <c r="BP187" s="84" t="str">
        <f ca="1">VLOOKUP($E187,ETL_Price!$B$5:$BA$187,Main!BP$51,0)</f>
        <v/>
      </c>
      <c r="BQ187" s="84" t="str">
        <f ca="1">VLOOKUP($E187,ETL_Price!$B$5:$BA$187,Main!BQ$51,0)</f>
        <v/>
      </c>
      <c r="BR187" s="84" t="str">
        <f ca="1">VLOOKUP($E187,ETL_Price!$B$5:$BA$187,Main!BR$51,0)</f>
        <v/>
      </c>
      <c r="BS187" s="84" t="str">
        <f ca="1">VLOOKUP($E187,ETL_Price!$B$5:$BA$187,Main!BS$51,0)</f>
        <v/>
      </c>
      <c r="BT187" s="84" t="str">
        <f ca="1">VLOOKUP($E187,ETL_Price!$B$5:$BA$187,Main!BT$51,0)</f>
        <v/>
      </c>
      <c r="BU187" s="84" t="str">
        <f ca="1">VLOOKUP($E187,ETL_Price!$B$5:$BA$187,Main!BU$51,0)</f>
        <v/>
      </c>
      <c r="BV187" s="84" t="str">
        <f ca="1">VLOOKUP($E187,ETL_Price!$B$5:$BA$187,Main!BV$51,0)</f>
        <v/>
      </c>
      <c r="BW187" s="84" t="str">
        <f ca="1">VLOOKUP($E187,ETL_Price!$B$5:$BA$187,Main!BW$51,0)</f>
        <v/>
      </c>
      <c r="BX187" s="84" t="str">
        <f ca="1">VLOOKUP($E187,ETL_Price!$B$5:$BA$187,Main!BX$51,0)</f>
        <v/>
      </c>
      <c r="BY187" s="84" t="str">
        <f ca="1">VLOOKUP($E187,ETL_Price!$B$5:$BA$187,Main!BY$51,0)</f>
        <v/>
      </c>
      <c r="BZ187" s="84" t="str">
        <f ca="1">VLOOKUP($E187,ETL_Price!$B$5:$BA$187,Main!BZ$51,0)</f>
        <v/>
      </c>
      <c r="CA187" s="84" t="str">
        <f ca="1">VLOOKUP($E187,ETL_Price!$B$5:$BA$187,Main!CA$51,0)</f>
        <v/>
      </c>
      <c r="CB187" s="84" t="str">
        <f ca="1">VLOOKUP($E187,ETL_Price!$B$5:$BA$187,Main!CB$51,0)</f>
        <v/>
      </c>
      <c r="CC187" s="84" t="str">
        <f ca="1">VLOOKUP($E187,ETL_Price!$B$5:$BA$187,Main!CC$51,0)</f>
        <v/>
      </c>
    </row>
    <row r="188" spans="3:81">
      <c r="E188" s="115" t="str">
        <f>IF(ISNUMBER(Equities!$C140),Equities!B140,"")</f>
        <v/>
      </c>
      <c r="F188" s="128" t="str">
        <f ca="1">IF(ISNUMBER(OFFSET(INDIRECT($F$50),Main!$D188,1)),OFFSET(INDIRECT($F$50),Main!$D188,1)/100,"")</f>
        <v/>
      </c>
      <c r="G188" s="116" t="str">
        <f ca="1">IF(ISNUMBER(VLOOKUP($E188,ETL_Price!$B$5:$CU$187,G$50,0)),VLOOKUP($E188,ETL_Price!$B$5:$CU$187,G$50,0)/100,"")</f>
        <v/>
      </c>
      <c r="H188" s="116" t="str">
        <f>IF(ISNUMBER(VLOOKUP($E188,ETL_Price!$B$5:$CU$187,H$50,0)),VLOOKUP($E188,ETL_Price!$B$5:$CU$187,H$50,0)/100,"")</f>
        <v/>
      </c>
      <c r="I188" s="116" t="str">
        <f>IF(ISNUMBER(VLOOKUP($E188,ETL_Price!$B$5:$CU$187,I$50,0)),VLOOKUP($E188,ETL_Price!$B$5:$CU$187,I$50,0)/100,"")</f>
        <v/>
      </c>
      <c r="K188" s="84" t="str">
        <f ca="1">IF(ISNUMBER(CORREL(ETL_Rtn!$C139:$C198,ETL_Rtn!E139:E198)),CORREL(ETL_Rtn!$C139:$C198,ETL_Rtn!E139:E198),"")</f>
        <v/>
      </c>
      <c r="L188" s="84" t="str">
        <f ca="1">IF(ISNUMBER(CORREL(ETL_Rtn!$C139:$C198,ETL_Rtn!F139:F198)),CORREL(ETL_Rtn!$C139:$C198,ETL_Rtn!F139:F198),"")</f>
        <v/>
      </c>
      <c r="M188" s="84" t="str">
        <f ca="1">IF(ISNUMBER(CORREL(ETL_Rtn!$C139:$C198,ETL_Rtn!G139:G198)),CORREL(ETL_Rtn!$C139:$C198,ETL_Rtn!G139:G198),"")</f>
        <v/>
      </c>
      <c r="N188" s="84" t="str">
        <f ca="1">IF(ISNUMBER(CORREL(ETL_Rtn!$C139:$C198,ETL_Rtn!H139:H198)),CORREL(ETL_Rtn!$C139:$C198,ETL_Rtn!H139:H198),"")</f>
        <v/>
      </c>
      <c r="O188" s="84" t="str">
        <f ca="1">IF(ISNUMBER(CORREL(ETL_Rtn!$C139:$C198,ETL_Rtn!I139:I198)),CORREL(ETL_Rtn!$C139:$C198,ETL_Rtn!I139:I198),"")</f>
        <v/>
      </c>
      <c r="P188" s="84" t="str">
        <f ca="1">IF(ISNUMBER(CORREL(ETL_Rtn!$C139:$C198,ETL_Rtn!J139:J198)),CORREL(ETL_Rtn!$C139:$C198,ETL_Rtn!J139:J198),"")</f>
        <v/>
      </c>
      <c r="Q188" s="84" t="str">
        <f ca="1">IF(ISNUMBER(CORREL(ETL_Rtn!$C139:$C198,ETL_Rtn!K139:K198)),CORREL(ETL_Rtn!$C139:$C198,ETL_Rtn!K139:K198),"")</f>
        <v/>
      </c>
      <c r="R188" s="84" t="str">
        <f ca="1">IF(ISNUMBER(CORREL(ETL_Rtn!$C139:$C198,ETL_Rtn!L139:L198)),CORREL(ETL_Rtn!$C139:$C198,ETL_Rtn!L139:L198),"")</f>
        <v/>
      </c>
      <c r="S188" s="84" t="str">
        <f ca="1">IF(ISNUMBER(CORREL(ETL_Rtn!$C139:$C198,ETL_Rtn!M139:M198)),CORREL(ETL_Rtn!$C139:$C198,ETL_Rtn!M139:M198),"")</f>
        <v/>
      </c>
      <c r="T188" s="84" t="str">
        <f ca="1">IF(ISNUMBER(CORREL(ETL_Rtn!$C139:$C198,ETL_Rtn!N139:N198)),CORREL(ETL_Rtn!$C139:$C198,ETL_Rtn!N139:N198),"")</f>
        <v/>
      </c>
      <c r="U188" s="84" t="str">
        <f ca="1">IF(ISNUMBER(CORREL(ETL_Rtn!$C139:$C198,ETL_Rtn!O139:O198)),CORREL(ETL_Rtn!$C139:$C198,ETL_Rtn!O139:O198),"")</f>
        <v/>
      </c>
      <c r="V188" s="84" t="str">
        <f ca="1">IF(ISNUMBER(CORREL(ETL_Rtn!$C139:$C198,ETL_Rtn!P139:P198)),CORREL(ETL_Rtn!$C139:$C198,ETL_Rtn!P139:P198),"")</f>
        <v/>
      </c>
      <c r="W188" s="84" t="str">
        <f ca="1">IF(ISNUMBER(CORREL(ETL_Rtn!$C139:$C198,ETL_Rtn!Q139:Q198)),CORREL(ETL_Rtn!$C139:$C198,ETL_Rtn!Q139:Q198),"")</f>
        <v/>
      </c>
      <c r="X188" s="84" t="str">
        <f ca="1">IF(ISNUMBER(CORREL(ETL_Rtn!$C139:$C198,ETL_Rtn!R139:R198)),CORREL(ETL_Rtn!$C139:$C198,ETL_Rtn!R139:R198),"")</f>
        <v/>
      </c>
      <c r="Y188" s="84" t="str">
        <f ca="1">IF(ISNUMBER(CORREL(ETL_Rtn!$C139:$C198,ETL_Rtn!S139:S198)),CORREL(ETL_Rtn!$C139:$C198,ETL_Rtn!S139:S198),"")</f>
        <v/>
      </c>
      <c r="Z188" s="84" t="str">
        <f ca="1">IF(ISNUMBER(CORREL(ETL_Rtn!$C139:$C198,ETL_Rtn!T139:T198)),CORREL(ETL_Rtn!$C139:$C198,ETL_Rtn!T139:T198),"")</f>
        <v/>
      </c>
      <c r="AA188" s="84" t="str">
        <f ca="1">IF(ISNUMBER(CORREL(ETL_Rtn!$C139:$C198,ETL_Rtn!U139:U198)),CORREL(ETL_Rtn!$C139:$C198,ETL_Rtn!U139:U198),"")</f>
        <v/>
      </c>
      <c r="AB188" s="84" t="str">
        <f ca="1">IF(ISNUMBER(CORREL(ETL_Rtn!$C139:$C198,ETL_Rtn!V139:V198)),CORREL(ETL_Rtn!$C139:$C198,ETL_Rtn!V139:V198),"")</f>
        <v/>
      </c>
      <c r="AC188" s="84" t="str">
        <f ca="1">IF(ISNUMBER(CORREL(ETL_Rtn!$C139:$C198,ETL_Rtn!W139:W198)),CORREL(ETL_Rtn!$C139:$C198,ETL_Rtn!W139:W198),"")</f>
        <v/>
      </c>
      <c r="AD188" s="84" t="str">
        <f ca="1">IF(ISNUMBER(CORREL(ETL_Rtn!$C139:$C198,ETL_Rtn!X139:X198)),CORREL(ETL_Rtn!$C139:$C198,ETL_Rtn!X139:X198),"")</f>
        <v/>
      </c>
      <c r="AE188" s="84" t="str">
        <f ca="1">IF(ISNUMBER(CORREL(ETL_Rtn!$C139:$C198,ETL_Rtn!Y139:Y198)),CORREL(ETL_Rtn!$C139:$C198,ETL_Rtn!Y139:Y198),"")</f>
        <v/>
      </c>
      <c r="AF188" s="84" t="str">
        <f ca="1">IF(ISNUMBER(CORREL(ETL_Rtn!$C139:$C198,ETL_Rtn!Z139:Z198)),CORREL(ETL_Rtn!$C139:$C198,ETL_Rtn!Z139:Z198),"")</f>
        <v/>
      </c>
      <c r="AG188" s="84" t="str">
        <f ca="1">IF(ISNUMBER(CORREL(ETL_Rtn!$C139:$C198,ETL_Rtn!AA139:AA198)),CORREL(ETL_Rtn!$C139:$C198,ETL_Rtn!AA139:AA198),"")</f>
        <v/>
      </c>
      <c r="AH188" s="84" t="str">
        <f ca="1">IF(ISNUMBER(CORREL(ETL_Rtn!$C139:$C198,ETL_Rtn!AB139:AB198)),CORREL(ETL_Rtn!$C139:$C198,ETL_Rtn!AB139:AB198),"")</f>
        <v/>
      </c>
      <c r="AI188" s="84" t="str">
        <f ca="1">IF(ISNUMBER(CORREL(ETL_Rtn!$C139:$C198,ETL_Rtn!AC139:AC198)),CORREL(ETL_Rtn!$C139:$C198,ETL_Rtn!AC139:AC198),"")</f>
        <v/>
      </c>
      <c r="AJ188" s="84" t="str">
        <f ca="1">IF(ISNUMBER(CORREL(ETL_Rtn!$C139:$C198,ETL_Rtn!AD139:AD198)),CORREL(ETL_Rtn!$C139:$C198,ETL_Rtn!AD139:AD198),"")</f>
        <v/>
      </c>
      <c r="AK188" s="84" t="str">
        <f ca="1">IF(ISNUMBER(CORREL(ETL_Rtn!$C139:$C198,ETL_Rtn!AE139:AE198)),CORREL(ETL_Rtn!$C139:$C198,ETL_Rtn!AE139:AE198),"")</f>
        <v/>
      </c>
      <c r="AL188" s="84" t="str">
        <f ca="1">IF(ISNUMBER(CORREL(ETL_Rtn!$C139:$C198,ETL_Rtn!AF139:AF198)),CORREL(ETL_Rtn!$C139:$C198,ETL_Rtn!AF139:AF198),"")</f>
        <v/>
      </c>
      <c r="AM188" s="84" t="str">
        <f ca="1">IF(ISNUMBER(CORREL(ETL_Rtn!$C139:$C198,ETL_Rtn!AG139:AG198)),CORREL(ETL_Rtn!$C139:$C198,ETL_Rtn!AG139:AG198),"")</f>
        <v/>
      </c>
      <c r="AN188" s="84" t="str">
        <f ca="1">IF(ISNUMBER(CORREL(ETL_Rtn!$C139:$C198,ETL_Rtn!AH139:AH198)),CORREL(ETL_Rtn!$C139:$C198,ETL_Rtn!AH139:AH198),"")</f>
        <v/>
      </c>
      <c r="AO188" s="84" t="str">
        <f ca="1">IF(ISNUMBER(CORREL(ETL_Rtn!$C139:$C198,ETL_Rtn!AI139:AI198)),CORREL(ETL_Rtn!$C139:$C198,ETL_Rtn!AI139:AI198),"")</f>
        <v/>
      </c>
      <c r="AP188" s="84" t="str">
        <f ca="1">IF(ISNUMBER(CORREL(ETL_Rtn!$C139:$C198,ETL_Rtn!AJ139:AJ198)),CORREL(ETL_Rtn!$C139:$C198,ETL_Rtn!AJ139:AJ198),"")</f>
        <v/>
      </c>
      <c r="AQ188" s="84" t="str">
        <f ca="1">IF(ISNUMBER(CORREL(ETL_Rtn!$C139:$C198,ETL_Rtn!AK139:AK198)),CORREL(ETL_Rtn!$C139:$C198,ETL_Rtn!AK139:AK198),"")</f>
        <v/>
      </c>
      <c r="AR188" s="84" t="str">
        <f ca="1">IF(ISNUMBER(CORREL(ETL_Rtn!$C139:$C198,ETL_Rtn!AL139:AL198)),CORREL(ETL_Rtn!$C139:$C198,ETL_Rtn!AL139:AL198),"")</f>
        <v/>
      </c>
      <c r="AS188" s="84" t="str">
        <f ca="1">IF(ISNUMBER(CORREL(ETL_Rtn!$C139:$C198,ETL_Rtn!AM139:AM198)),CORREL(ETL_Rtn!$C139:$C198,ETL_Rtn!AM139:AM198),"")</f>
        <v/>
      </c>
      <c r="AU188" s="84" t="str">
        <f ca="1">VLOOKUP($E188,ETL_Price!$B$5:$BA$187,Main!AU$51,0)</f>
        <v/>
      </c>
      <c r="AV188" s="84" t="str">
        <f ca="1">VLOOKUP($E188,ETL_Price!$B$5:$BA$187,Main!AV$51,0)</f>
        <v/>
      </c>
      <c r="AW188" s="84" t="str">
        <f ca="1">VLOOKUP($E188,ETL_Price!$B$5:$BA$187,Main!AW$51,0)</f>
        <v/>
      </c>
      <c r="AX188" s="84" t="str">
        <f ca="1">VLOOKUP($E188,ETL_Price!$B$5:$BA$187,Main!AX$51,0)</f>
        <v/>
      </c>
      <c r="AY188" s="84" t="str">
        <f ca="1">VLOOKUP($E188,ETL_Price!$B$5:$BA$187,Main!AY$51,0)</f>
        <v/>
      </c>
      <c r="AZ188" s="84" t="str">
        <f ca="1">VLOOKUP($E188,ETL_Price!$B$5:$BA$187,Main!AZ$51,0)</f>
        <v/>
      </c>
      <c r="BA188" s="84" t="str">
        <f ca="1">VLOOKUP($E188,ETL_Price!$B$5:$BA$187,Main!BA$51,0)</f>
        <v/>
      </c>
      <c r="BB188" s="84" t="str">
        <f ca="1">VLOOKUP($E188,ETL_Price!$B$5:$BA$187,Main!BB$51,0)</f>
        <v/>
      </c>
      <c r="BC188" s="84" t="str">
        <f ca="1">VLOOKUP($E188,ETL_Price!$B$5:$BA$187,Main!BC$51,0)</f>
        <v/>
      </c>
      <c r="BD188" s="84" t="str">
        <f ca="1">VLOOKUP($E188,ETL_Price!$B$5:$BA$187,Main!BD$51,0)</f>
        <v/>
      </c>
      <c r="BE188" s="84" t="str">
        <f ca="1">VLOOKUP($E188,ETL_Price!$B$5:$BA$187,Main!BE$51,0)</f>
        <v/>
      </c>
      <c r="BF188" s="84" t="str">
        <f ca="1">VLOOKUP($E188,ETL_Price!$B$5:$BA$187,Main!BF$51,0)</f>
        <v/>
      </c>
      <c r="BG188" s="84" t="str">
        <f ca="1">VLOOKUP($E188,ETL_Price!$B$5:$BA$187,Main!BG$51,0)</f>
        <v/>
      </c>
      <c r="BH188" s="84" t="str">
        <f ca="1">VLOOKUP($E188,ETL_Price!$B$5:$BA$187,Main!BH$51,0)</f>
        <v/>
      </c>
      <c r="BI188" s="84" t="str">
        <f ca="1">VLOOKUP($E188,ETL_Price!$B$5:$BA$187,Main!BI$51,0)</f>
        <v/>
      </c>
      <c r="BJ188" s="84" t="str">
        <f ca="1">VLOOKUP($E188,ETL_Price!$B$5:$BA$187,Main!BJ$51,0)</f>
        <v/>
      </c>
      <c r="BK188" s="84" t="str">
        <f ca="1">VLOOKUP($E188,ETL_Price!$B$5:$BA$187,Main!BK$51,0)</f>
        <v/>
      </c>
      <c r="BL188" s="84" t="str">
        <f ca="1">VLOOKUP($E188,ETL_Price!$B$5:$BA$187,Main!BL$51,0)</f>
        <v/>
      </c>
      <c r="BM188" s="84" t="str">
        <f ca="1">VLOOKUP($E188,ETL_Price!$B$5:$BA$187,Main!BM$51,0)</f>
        <v/>
      </c>
      <c r="BN188" s="84" t="str">
        <f ca="1">VLOOKUP($E188,ETL_Price!$B$5:$BA$187,Main!BN$51,0)</f>
        <v/>
      </c>
      <c r="BO188" s="84" t="str">
        <f ca="1">VLOOKUP($E188,ETL_Price!$B$5:$BA$187,Main!BO$51,0)</f>
        <v/>
      </c>
      <c r="BP188" s="84" t="str">
        <f ca="1">VLOOKUP($E188,ETL_Price!$B$5:$BA$187,Main!BP$51,0)</f>
        <v/>
      </c>
      <c r="BQ188" s="84" t="str">
        <f ca="1">VLOOKUP($E188,ETL_Price!$B$5:$BA$187,Main!BQ$51,0)</f>
        <v/>
      </c>
      <c r="BR188" s="84" t="str">
        <f ca="1">VLOOKUP($E188,ETL_Price!$B$5:$BA$187,Main!BR$51,0)</f>
        <v/>
      </c>
      <c r="BS188" s="84" t="str">
        <f ca="1">VLOOKUP($E188,ETL_Price!$B$5:$BA$187,Main!BS$51,0)</f>
        <v/>
      </c>
      <c r="BT188" s="84" t="str">
        <f ca="1">VLOOKUP($E188,ETL_Price!$B$5:$BA$187,Main!BT$51,0)</f>
        <v/>
      </c>
      <c r="BU188" s="84" t="str">
        <f ca="1">VLOOKUP($E188,ETL_Price!$B$5:$BA$187,Main!BU$51,0)</f>
        <v/>
      </c>
      <c r="BV188" s="84" t="str">
        <f ca="1">VLOOKUP($E188,ETL_Price!$B$5:$BA$187,Main!BV$51,0)</f>
        <v/>
      </c>
      <c r="BW188" s="84" t="str">
        <f ca="1">VLOOKUP($E188,ETL_Price!$B$5:$BA$187,Main!BW$51,0)</f>
        <v/>
      </c>
      <c r="BX188" s="84" t="str">
        <f ca="1">VLOOKUP($E188,ETL_Price!$B$5:$BA$187,Main!BX$51,0)</f>
        <v/>
      </c>
      <c r="BY188" s="84" t="str">
        <f ca="1">VLOOKUP($E188,ETL_Price!$B$5:$BA$187,Main!BY$51,0)</f>
        <v/>
      </c>
      <c r="BZ188" s="84" t="str">
        <f ca="1">VLOOKUP($E188,ETL_Price!$B$5:$BA$187,Main!BZ$51,0)</f>
        <v/>
      </c>
      <c r="CA188" s="84" t="str">
        <f ca="1">VLOOKUP($E188,ETL_Price!$B$5:$BA$187,Main!CA$51,0)</f>
        <v/>
      </c>
      <c r="CB188" s="84" t="str">
        <f ca="1">VLOOKUP($E188,ETL_Price!$B$5:$BA$187,Main!CB$51,0)</f>
        <v/>
      </c>
      <c r="CC188" s="84" t="str">
        <f ca="1">VLOOKUP($E188,ETL_Price!$B$5:$BA$187,Main!CC$51,0)</f>
        <v/>
      </c>
    </row>
    <row r="189" spans="3:81">
      <c r="E189" s="115" t="str">
        <f>IF(ISNUMBER(Equities!$C141),Equities!B141,"")</f>
        <v/>
      </c>
      <c r="F189" s="128" t="str">
        <f ca="1">IF(ISNUMBER(OFFSET(INDIRECT($F$50),Main!$D189,1)),OFFSET(INDIRECT($F$50),Main!$D189,1)/100,"")</f>
        <v/>
      </c>
      <c r="G189" s="116" t="str">
        <f ca="1">IF(ISNUMBER(VLOOKUP($E189,ETL_Price!$B$5:$CU$187,G$50,0)),VLOOKUP($E189,ETL_Price!$B$5:$CU$187,G$50,0)/100,"")</f>
        <v/>
      </c>
      <c r="H189" s="116" t="str">
        <f>IF(ISNUMBER(VLOOKUP($E189,ETL_Price!$B$5:$CU$187,H$50,0)),VLOOKUP($E189,ETL_Price!$B$5:$CU$187,H$50,0)/100,"")</f>
        <v/>
      </c>
      <c r="I189" s="116" t="str">
        <f>IF(ISNUMBER(VLOOKUP($E189,ETL_Price!$B$5:$CU$187,I$50,0)),VLOOKUP($E189,ETL_Price!$B$5:$CU$187,I$50,0)/100,"")</f>
        <v/>
      </c>
      <c r="K189" s="84" t="str">
        <f ca="1">IF(ISNUMBER(CORREL(ETL_Rtn!$C140:$C199,ETL_Rtn!E140:E199)),CORREL(ETL_Rtn!$C140:$C199,ETL_Rtn!E140:E199),"")</f>
        <v/>
      </c>
      <c r="L189" s="84" t="str">
        <f ca="1">IF(ISNUMBER(CORREL(ETL_Rtn!$C140:$C199,ETL_Rtn!F140:F199)),CORREL(ETL_Rtn!$C140:$C199,ETL_Rtn!F140:F199),"")</f>
        <v/>
      </c>
      <c r="M189" s="84" t="str">
        <f ca="1">IF(ISNUMBER(CORREL(ETL_Rtn!$C140:$C199,ETL_Rtn!G140:G199)),CORREL(ETL_Rtn!$C140:$C199,ETL_Rtn!G140:G199),"")</f>
        <v/>
      </c>
      <c r="N189" s="84" t="str">
        <f ca="1">IF(ISNUMBER(CORREL(ETL_Rtn!$C140:$C199,ETL_Rtn!H140:H199)),CORREL(ETL_Rtn!$C140:$C199,ETL_Rtn!H140:H199),"")</f>
        <v/>
      </c>
      <c r="O189" s="84" t="str">
        <f ca="1">IF(ISNUMBER(CORREL(ETL_Rtn!$C140:$C199,ETL_Rtn!I140:I199)),CORREL(ETL_Rtn!$C140:$C199,ETL_Rtn!I140:I199),"")</f>
        <v/>
      </c>
      <c r="P189" s="84" t="str">
        <f ca="1">IF(ISNUMBER(CORREL(ETL_Rtn!$C140:$C199,ETL_Rtn!J140:J199)),CORREL(ETL_Rtn!$C140:$C199,ETL_Rtn!J140:J199),"")</f>
        <v/>
      </c>
      <c r="Q189" s="84" t="str">
        <f ca="1">IF(ISNUMBER(CORREL(ETL_Rtn!$C140:$C199,ETL_Rtn!K140:K199)),CORREL(ETL_Rtn!$C140:$C199,ETL_Rtn!K140:K199),"")</f>
        <v/>
      </c>
      <c r="R189" s="84" t="str">
        <f ca="1">IF(ISNUMBER(CORREL(ETL_Rtn!$C140:$C199,ETL_Rtn!L140:L199)),CORREL(ETL_Rtn!$C140:$C199,ETL_Rtn!L140:L199),"")</f>
        <v/>
      </c>
      <c r="S189" s="84" t="str">
        <f ca="1">IF(ISNUMBER(CORREL(ETL_Rtn!$C140:$C199,ETL_Rtn!M140:M199)),CORREL(ETL_Rtn!$C140:$C199,ETL_Rtn!M140:M199),"")</f>
        <v/>
      </c>
      <c r="T189" s="84" t="str">
        <f ca="1">IF(ISNUMBER(CORREL(ETL_Rtn!$C140:$C199,ETL_Rtn!N140:N199)),CORREL(ETL_Rtn!$C140:$C199,ETL_Rtn!N140:N199),"")</f>
        <v/>
      </c>
      <c r="U189" s="84" t="str">
        <f ca="1">IF(ISNUMBER(CORREL(ETL_Rtn!$C140:$C199,ETL_Rtn!O140:O199)),CORREL(ETL_Rtn!$C140:$C199,ETL_Rtn!O140:O199),"")</f>
        <v/>
      </c>
      <c r="V189" s="84" t="str">
        <f ca="1">IF(ISNUMBER(CORREL(ETL_Rtn!$C140:$C199,ETL_Rtn!P140:P199)),CORREL(ETL_Rtn!$C140:$C199,ETL_Rtn!P140:P199),"")</f>
        <v/>
      </c>
      <c r="W189" s="84" t="str">
        <f ca="1">IF(ISNUMBER(CORREL(ETL_Rtn!$C140:$C199,ETL_Rtn!Q140:Q199)),CORREL(ETL_Rtn!$C140:$C199,ETL_Rtn!Q140:Q199),"")</f>
        <v/>
      </c>
      <c r="X189" s="84" t="str">
        <f ca="1">IF(ISNUMBER(CORREL(ETL_Rtn!$C140:$C199,ETL_Rtn!R140:R199)),CORREL(ETL_Rtn!$C140:$C199,ETL_Rtn!R140:R199),"")</f>
        <v/>
      </c>
      <c r="Y189" s="84" t="str">
        <f ca="1">IF(ISNUMBER(CORREL(ETL_Rtn!$C140:$C199,ETL_Rtn!S140:S199)),CORREL(ETL_Rtn!$C140:$C199,ETL_Rtn!S140:S199),"")</f>
        <v/>
      </c>
      <c r="Z189" s="84" t="str">
        <f ca="1">IF(ISNUMBER(CORREL(ETL_Rtn!$C140:$C199,ETL_Rtn!T140:T199)),CORREL(ETL_Rtn!$C140:$C199,ETL_Rtn!T140:T199),"")</f>
        <v/>
      </c>
      <c r="AA189" s="84" t="str">
        <f ca="1">IF(ISNUMBER(CORREL(ETL_Rtn!$C140:$C199,ETL_Rtn!U140:U199)),CORREL(ETL_Rtn!$C140:$C199,ETL_Rtn!U140:U199),"")</f>
        <v/>
      </c>
      <c r="AB189" s="84" t="str">
        <f ca="1">IF(ISNUMBER(CORREL(ETL_Rtn!$C140:$C199,ETL_Rtn!V140:V199)),CORREL(ETL_Rtn!$C140:$C199,ETL_Rtn!V140:V199),"")</f>
        <v/>
      </c>
      <c r="AC189" s="84" t="str">
        <f ca="1">IF(ISNUMBER(CORREL(ETL_Rtn!$C140:$C199,ETL_Rtn!W140:W199)),CORREL(ETL_Rtn!$C140:$C199,ETL_Rtn!W140:W199),"")</f>
        <v/>
      </c>
      <c r="AD189" s="84" t="str">
        <f ca="1">IF(ISNUMBER(CORREL(ETL_Rtn!$C140:$C199,ETL_Rtn!X140:X199)),CORREL(ETL_Rtn!$C140:$C199,ETL_Rtn!X140:X199),"")</f>
        <v/>
      </c>
      <c r="AE189" s="84" t="str">
        <f ca="1">IF(ISNUMBER(CORREL(ETL_Rtn!$C140:$C199,ETL_Rtn!Y140:Y199)),CORREL(ETL_Rtn!$C140:$C199,ETL_Rtn!Y140:Y199),"")</f>
        <v/>
      </c>
      <c r="AF189" s="84" t="str">
        <f ca="1">IF(ISNUMBER(CORREL(ETL_Rtn!$C140:$C199,ETL_Rtn!Z140:Z199)),CORREL(ETL_Rtn!$C140:$C199,ETL_Rtn!Z140:Z199),"")</f>
        <v/>
      </c>
      <c r="AG189" s="84" t="str">
        <f ca="1">IF(ISNUMBER(CORREL(ETL_Rtn!$C140:$C199,ETL_Rtn!AA140:AA199)),CORREL(ETL_Rtn!$C140:$C199,ETL_Rtn!AA140:AA199),"")</f>
        <v/>
      </c>
      <c r="AH189" s="84" t="str">
        <f ca="1">IF(ISNUMBER(CORREL(ETL_Rtn!$C140:$C199,ETL_Rtn!AB140:AB199)),CORREL(ETL_Rtn!$C140:$C199,ETL_Rtn!AB140:AB199),"")</f>
        <v/>
      </c>
      <c r="AI189" s="84" t="str">
        <f ca="1">IF(ISNUMBER(CORREL(ETL_Rtn!$C140:$C199,ETL_Rtn!AC140:AC199)),CORREL(ETL_Rtn!$C140:$C199,ETL_Rtn!AC140:AC199),"")</f>
        <v/>
      </c>
      <c r="AJ189" s="84" t="str">
        <f ca="1">IF(ISNUMBER(CORREL(ETL_Rtn!$C140:$C199,ETL_Rtn!AD140:AD199)),CORREL(ETL_Rtn!$C140:$C199,ETL_Rtn!AD140:AD199),"")</f>
        <v/>
      </c>
      <c r="AK189" s="84" t="str">
        <f ca="1">IF(ISNUMBER(CORREL(ETL_Rtn!$C140:$C199,ETL_Rtn!AE140:AE199)),CORREL(ETL_Rtn!$C140:$C199,ETL_Rtn!AE140:AE199),"")</f>
        <v/>
      </c>
      <c r="AL189" s="84" t="str">
        <f ca="1">IF(ISNUMBER(CORREL(ETL_Rtn!$C140:$C199,ETL_Rtn!AF140:AF199)),CORREL(ETL_Rtn!$C140:$C199,ETL_Rtn!AF140:AF199),"")</f>
        <v/>
      </c>
      <c r="AM189" s="84" t="str">
        <f ca="1">IF(ISNUMBER(CORREL(ETL_Rtn!$C140:$C199,ETL_Rtn!AG140:AG199)),CORREL(ETL_Rtn!$C140:$C199,ETL_Rtn!AG140:AG199),"")</f>
        <v/>
      </c>
      <c r="AN189" s="84" t="str">
        <f ca="1">IF(ISNUMBER(CORREL(ETL_Rtn!$C140:$C199,ETL_Rtn!AH140:AH199)),CORREL(ETL_Rtn!$C140:$C199,ETL_Rtn!AH140:AH199),"")</f>
        <v/>
      </c>
      <c r="AO189" s="84" t="str">
        <f ca="1">IF(ISNUMBER(CORREL(ETL_Rtn!$C140:$C199,ETL_Rtn!AI140:AI199)),CORREL(ETL_Rtn!$C140:$C199,ETL_Rtn!AI140:AI199),"")</f>
        <v/>
      </c>
      <c r="AP189" s="84" t="str">
        <f ca="1">IF(ISNUMBER(CORREL(ETL_Rtn!$C140:$C199,ETL_Rtn!AJ140:AJ199)),CORREL(ETL_Rtn!$C140:$C199,ETL_Rtn!AJ140:AJ199),"")</f>
        <v/>
      </c>
      <c r="AQ189" s="84" t="str">
        <f ca="1">IF(ISNUMBER(CORREL(ETL_Rtn!$C140:$C199,ETL_Rtn!AK140:AK199)),CORREL(ETL_Rtn!$C140:$C199,ETL_Rtn!AK140:AK199),"")</f>
        <v/>
      </c>
      <c r="AR189" s="84" t="str">
        <f ca="1">IF(ISNUMBER(CORREL(ETL_Rtn!$C140:$C199,ETL_Rtn!AL140:AL199)),CORREL(ETL_Rtn!$C140:$C199,ETL_Rtn!AL140:AL199),"")</f>
        <v/>
      </c>
      <c r="AS189" s="84" t="str">
        <f ca="1">IF(ISNUMBER(CORREL(ETL_Rtn!$C140:$C199,ETL_Rtn!AM140:AM199)),CORREL(ETL_Rtn!$C140:$C199,ETL_Rtn!AM140:AM199),"")</f>
        <v/>
      </c>
      <c r="AU189" s="84" t="str">
        <f ca="1">VLOOKUP($E189,ETL_Price!$B$5:$BA$187,Main!AU$51,0)</f>
        <v/>
      </c>
      <c r="AV189" s="84" t="str">
        <f ca="1">VLOOKUP($E189,ETL_Price!$B$5:$BA$187,Main!AV$51,0)</f>
        <v/>
      </c>
      <c r="AW189" s="84" t="str">
        <f ca="1">VLOOKUP($E189,ETL_Price!$B$5:$BA$187,Main!AW$51,0)</f>
        <v/>
      </c>
      <c r="AX189" s="84" t="str">
        <f ca="1">VLOOKUP($E189,ETL_Price!$B$5:$BA$187,Main!AX$51,0)</f>
        <v/>
      </c>
      <c r="AY189" s="84" t="str">
        <f ca="1">VLOOKUP($E189,ETL_Price!$B$5:$BA$187,Main!AY$51,0)</f>
        <v/>
      </c>
      <c r="AZ189" s="84" t="str">
        <f ca="1">VLOOKUP($E189,ETL_Price!$B$5:$BA$187,Main!AZ$51,0)</f>
        <v/>
      </c>
      <c r="BA189" s="84" t="str">
        <f ca="1">VLOOKUP($E189,ETL_Price!$B$5:$BA$187,Main!BA$51,0)</f>
        <v/>
      </c>
      <c r="BB189" s="84" t="str">
        <f ca="1">VLOOKUP($E189,ETL_Price!$B$5:$BA$187,Main!BB$51,0)</f>
        <v/>
      </c>
      <c r="BC189" s="84" t="str">
        <f ca="1">VLOOKUP($E189,ETL_Price!$B$5:$BA$187,Main!BC$51,0)</f>
        <v/>
      </c>
      <c r="BD189" s="84" t="str">
        <f ca="1">VLOOKUP($E189,ETL_Price!$B$5:$BA$187,Main!BD$51,0)</f>
        <v/>
      </c>
      <c r="BE189" s="84" t="str">
        <f ca="1">VLOOKUP($E189,ETL_Price!$B$5:$BA$187,Main!BE$51,0)</f>
        <v/>
      </c>
      <c r="BF189" s="84" t="str">
        <f ca="1">VLOOKUP($E189,ETL_Price!$B$5:$BA$187,Main!BF$51,0)</f>
        <v/>
      </c>
      <c r="BG189" s="84" t="str">
        <f ca="1">VLOOKUP($E189,ETL_Price!$B$5:$BA$187,Main!BG$51,0)</f>
        <v/>
      </c>
      <c r="BH189" s="84" t="str">
        <f ca="1">VLOOKUP($E189,ETL_Price!$B$5:$BA$187,Main!BH$51,0)</f>
        <v/>
      </c>
      <c r="BI189" s="84" t="str">
        <f ca="1">VLOOKUP($E189,ETL_Price!$B$5:$BA$187,Main!BI$51,0)</f>
        <v/>
      </c>
      <c r="BJ189" s="84" t="str">
        <f ca="1">VLOOKUP($E189,ETL_Price!$B$5:$BA$187,Main!BJ$51,0)</f>
        <v/>
      </c>
      <c r="BK189" s="84" t="str">
        <f ca="1">VLOOKUP($E189,ETL_Price!$B$5:$BA$187,Main!BK$51,0)</f>
        <v/>
      </c>
      <c r="BL189" s="84" t="str">
        <f ca="1">VLOOKUP($E189,ETL_Price!$B$5:$BA$187,Main!BL$51,0)</f>
        <v/>
      </c>
      <c r="BM189" s="84" t="str">
        <f ca="1">VLOOKUP($E189,ETL_Price!$B$5:$BA$187,Main!BM$51,0)</f>
        <v/>
      </c>
      <c r="BN189" s="84" t="str">
        <f ca="1">VLOOKUP($E189,ETL_Price!$B$5:$BA$187,Main!BN$51,0)</f>
        <v/>
      </c>
      <c r="BO189" s="84" t="str">
        <f ca="1">VLOOKUP($E189,ETL_Price!$B$5:$BA$187,Main!BO$51,0)</f>
        <v/>
      </c>
      <c r="BP189" s="84" t="str">
        <f ca="1">VLOOKUP($E189,ETL_Price!$B$5:$BA$187,Main!BP$51,0)</f>
        <v/>
      </c>
      <c r="BQ189" s="84" t="str">
        <f ca="1">VLOOKUP($E189,ETL_Price!$B$5:$BA$187,Main!BQ$51,0)</f>
        <v/>
      </c>
      <c r="BR189" s="84" t="str">
        <f ca="1">VLOOKUP($E189,ETL_Price!$B$5:$BA$187,Main!BR$51,0)</f>
        <v/>
      </c>
      <c r="BS189" s="84" t="str">
        <f ca="1">VLOOKUP($E189,ETL_Price!$B$5:$BA$187,Main!BS$51,0)</f>
        <v/>
      </c>
      <c r="BT189" s="84" t="str">
        <f ca="1">VLOOKUP($E189,ETL_Price!$B$5:$BA$187,Main!BT$51,0)</f>
        <v/>
      </c>
      <c r="BU189" s="84" t="str">
        <f ca="1">VLOOKUP($E189,ETL_Price!$B$5:$BA$187,Main!BU$51,0)</f>
        <v/>
      </c>
      <c r="BV189" s="84" t="str">
        <f ca="1">VLOOKUP($E189,ETL_Price!$B$5:$BA$187,Main!BV$51,0)</f>
        <v/>
      </c>
      <c r="BW189" s="84" t="str">
        <f ca="1">VLOOKUP($E189,ETL_Price!$B$5:$BA$187,Main!BW$51,0)</f>
        <v/>
      </c>
      <c r="BX189" s="84" t="str">
        <f ca="1">VLOOKUP($E189,ETL_Price!$B$5:$BA$187,Main!BX$51,0)</f>
        <v/>
      </c>
      <c r="BY189" s="84" t="str">
        <f ca="1">VLOOKUP($E189,ETL_Price!$B$5:$BA$187,Main!BY$51,0)</f>
        <v/>
      </c>
      <c r="BZ189" s="84" t="str">
        <f ca="1">VLOOKUP($E189,ETL_Price!$B$5:$BA$187,Main!BZ$51,0)</f>
        <v/>
      </c>
      <c r="CA189" s="84" t="str">
        <f ca="1">VLOOKUP($E189,ETL_Price!$B$5:$BA$187,Main!CA$51,0)</f>
        <v/>
      </c>
      <c r="CB189" s="84" t="str">
        <f ca="1">VLOOKUP($E189,ETL_Price!$B$5:$BA$187,Main!CB$51,0)</f>
        <v/>
      </c>
      <c r="CC189" s="84" t="str">
        <f ca="1">VLOOKUP($E189,ETL_Price!$B$5:$BA$187,Main!CC$51,0)</f>
        <v/>
      </c>
    </row>
    <row r="190" spans="3:81">
      <c r="E190" s="115" t="str">
        <f>IF(ISNUMBER(Equities!$C142),Equities!B142,"")</f>
        <v/>
      </c>
      <c r="F190" s="128" t="str">
        <f ca="1">IF(ISNUMBER(OFFSET(INDIRECT($F$50),Main!$D190,1)),OFFSET(INDIRECT($F$50),Main!$D190,1)/100,"")</f>
        <v/>
      </c>
      <c r="G190" s="116" t="str">
        <f ca="1">IF(ISNUMBER(VLOOKUP($E190,ETL_Price!$B$5:$CU$187,G$50,0)),VLOOKUP($E190,ETL_Price!$B$5:$CU$187,G$50,0)/100,"")</f>
        <v/>
      </c>
      <c r="H190" s="116" t="str">
        <f>IF(ISNUMBER(VLOOKUP($E190,ETL_Price!$B$5:$CU$187,H$50,0)),VLOOKUP($E190,ETL_Price!$B$5:$CU$187,H$50,0)/100,"")</f>
        <v/>
      </c>
      <c r="I190" s="116" t="str">
        <f>IF(ISNUMBER(VLOOKUP($E190,ETL_Price!$B$5:$CU$187,I$50,0)),VLOOKUP($E190,ETL_Price!$B$5:$CU$187,I$50,0)/100,"")</f>
        <v/>
      </c>
      <c r="K190" s="84" t="str">
        <f ca="1">IF(ISNUMBER(CORREL(ETL_Rtn!$C141:$C200,ETL_Rtn!E141:E200)),CORREL(ETL_Rtn!$C141:$C200,ETL_Rtn!E141:E200),"")</f>
        <v/>
      </c>
      <c r="L190" s="84" t="str">
        <f ca="1">IF(ISNUMBER(CORREL(ETL_Rtn!$C141:$C200,ETL_Rtn!F141:F200)),CORREL(ETL_Rtn!$C141:$C200,ETL_Rtn!F141:F200),"")</f>
        <v/>
      </c>
      <c r="M190" s="84" t="str">
        <f ca="1">IF(ISNUMBER(CORREL(ETL_Rtn!$C141:$C200,ETL_Rtn!G141:G200)),CORREL(ETL_Rtn!$C141:$C200,ETL_Rtn!G141:G200),"")</f>
        <v/>
      </c>
      <c r="N190" s="84" t="str">
        <f ca="1">IF(ISNUMBER(CORREL(ETL_Rtn!$C141:$C200,ETL_Rtn!H141:H200)),CORREL(ETL_Rtn!$C141:$C200,ETL_Rtn!H141:H200),"")</f>
        <v/>
      </c>
      <c r="O190" s="84" t="str">
        <f ca="1">IF(ISNUMBER(CORREL(ETL_Rtn!$C141:$C200,ETL_Rtn!I141:I200)),CORREL(ETL_Rtn!$C141:$C200,ETL_Rtn!I141:I200),"")</f>
        <v/>
      </c>
      <c r="P190" s="84" t="str">
        <f ca="1">IF(ISNUMBER(CORREL(ETL_Rtn!$C141:$C200,ETL_Rtn!J141:J200)),CORREL(ETL_Rtn!$C141:$C200,ETL_Rtn!J141:J200),"")</f>
        <v/>
      </c>
      <c r="Q190" s="84" t="str">
        <f ca="1">IF(ISNUMBER(CORREL(ETL_Rtn!$C141:$C200,ETL_Rtn!K141:K200)),CORREL(ETL_Rtn!$C141:$C200,ETL_Rtn!K141:K200),"")</f>
        <v/>
      </c>
      <c r="R190" s="84" t="str">
        <f ca="1">IF(ISNUMBER(CORREL(ETL_Rtn!$C141:$C200,ETL_Rtn!L141:L200)),CORREL(ETL_Rtn!$C141:$C200,ETL_Rtn!L141:L200),"")</f>
        <v/>
      </c>
      <c r="S190" s="84" t="str">
        <f ca="1">IF(ISNUMBER(CORREL(ETL_Rtn!$C141:$C200,ETL_Rtn!M141:M200)),CORREL(ETL_Rtn!$C141:$C200,ETL_Rtn!M141:M200),"")</f>
        <v/>
      </c>
      <c r="T190" s="84" t="str">
        <f ca="1">IF(ISNUMBER(CORREL(ETL_Rtn!$C141:$C200,ETL_Rtn!N141:N200)),CORREL(ETL_Rtn!$C141:$C200,ETL_Rtn!N141:N200),"")</f>
        <v/>
      </c>
      <c r="U190" s="84" t="str">
        <f ca="1">IF(ISNUMBER(CORREL(ETL_Rtn!$C141:$C200,ETL_Rtn!O141:O200)),CORREL(ETL_Rtn!$C141:$C200,ETL_Rtn!O141:O200),"")</f>
        <v/>
      </c>
      <c r="V190" s="84" t="str">
        <f ca="1">IF(ISNUMBER(CORREL(ETL_Rtn!$C141:$C200,ETL_Rtn!P141:P200)),CORREL(ETL_Rtn!$C141:$C200,ETL_Rtn!P141:P200),"")</f>
        <v/>
      </c>
      <c r="W190" s="84" t="str">
        <f ca="1">IF(ISNUMBER(CORREL(ETL_Rtn!$C141:$C200,ETL_Rtn!Q141:Q200)),CORREL(ETL_Rtn!$C141:$C200,ETL_Rtn!Q141:Q200),"")</f>
        <v/>
      </c>
      <c r="X190" s="84" t="str">
        <f ca="1">IF(ISNUMBER(CORREL(ETL_Rtn!$C141:$C200,ETL_Rtn!R141:R200)),CORREL(ETL_Rtn!$C141:$C200,ETL_Rtn!R141:R200),"")</f>
        <v/>
      </c>
      <c r="Y190" s="84" t="str">
        <f ca="1">IF(ISNUMBER(CORREL(ETL_Rtn!$C141:$C200,ETL_Rtn!S141:S200)),CORREL(ETL_Rtn!$C141:$C200,ETL_Rtn!S141:S200),"")</f>
        <v/>
      </c>
      <c r="Z190" s="84" t="str">
        <f ca="1">IF(ISNUMBER(CORREL(ETL_Rtn!$C141:$C200,ETL_Rtn!T141:T200)),CORREL(ETL_Rtn!$C141:$C200,ETL_Rtn!T141:T200),"")</f>
        <v/>
      </c>
      <c r="AA190" s="84" t="str">
        <f ca="1">IF(ISNUMBER(CORREL(ETL_Rtn!$C141:$C200,ETL_Rtn!U141:U200)),CORREL(ETL_Rtn!$C141:$C200,ETL_Rtn!U141:U200),"")</f>
        <v/>
      </c>
      <c r="AB190" s="84" t="str">
        <f ca="1">IF(ISNUMBER(CORREL(ETL_Rtn!$C141:$C200,ETL_Rtn!V141:V200)),CORREL(ETL_Rtn!$C141:$C200,ETL_Rtn!V141:V200),"")</f>
        <v/>
      </c>
      <c r="AC190" s="84" t="str">
        <f ca="1">IF(ISNUMBER(CORREL(ETL_Rtn!$C141:$C200,ETL_Rtn!W141:W200)),CORREL(ETL_Rtn!$C141:$C200,ETL_Rtn!W141:W200),"")</f>
        <v/>
      </c>
      <c r="AD190" s="84" t="str">
        <f ca="1">IF(ISNUMBER(CORREL(ETL_Rtn!$C141:$C200,ETL_Rtn!X141:X200)),CORREL(ETL_Rtn!$C141:$C200,ETL_Rtn!X141:X200),"")</f>
        <v/>
      </c>
      <c r="AE190" s="84" t="str">
        <f ca="1">IF(ISNUMBER(CORREL(ETL_Rtn!$C141:$C200,ETL_Rtn!Y141:Y200)),CORREL(ETL_Rtn!$C141:$C200,ETL_Rtn!Y141:Y200),"")</f>
        <v/>
      </c>
      <c r="AF190" s="84" t="str">
        <f ca="1">IF(ISNUMBER(CORREL(ETL_Rtn!$C141:$C200,ETL_Rtn!Z141:Z200)),CORREL(ETL_Rtn!$C141:$C200,ETL_Rtn!Z141:Z200),"")</f>
        <v/>
      </c>
      <c r="AG190" s="84" t="str">
        <f ca="1">IF(ISNUMBER(CORREL(ETL_Rtn!$C141:$C200,ETL_Rtn!AA141:AA200)),CORREL(ETL_Rtn!$C141:$C200,ETL_Rtn!AA141:AA200),"")</f>
        <v/>
      </c>
      <c r="AH190" s="84" t="str">
        <f ca="1">IF(ISNUMBER(CORREL(ETL_Rtn!$C141:$C200,ETL_Rtn!AB141:AB200)),CORREL(ETL_Rtn!$C141:$C200,ETL_Rtn!AB141:AB200),"")</f>
        <v/>
      </c>
      <c r="AI190" s="84" t="str">
        <f ca="1">IF(ISNUMBER(CORREL(ETL_Rtn!$C141:$C200,ETL_Rtn!AC141:AC200)),CORREL(ETL_Rtn!$C141:$C200,ETL_Rtn!AC141:AC200),"")</f>
        <v/>
      </c>
      <c r="AJ190" s="84" t="str">
        <f ca="1">IF(ISNUMBER(CORREL(ETL_Rtn!$C141:$C200,ETL_Rtn!AD141:AD200)),CORREL(ETL_Rtn!$C141:$C200,ETL_Rtn!AD141:AD200),"")</f>
        <v/>
      </c>
      <c r="AK190" s="84" t="str">
        <f ca="1">IF(ISNUMBER(CORREL(ETL_Rtn!$C141:$C200,ETL_Rtn!AE141:AE200)),CORREL(ETL_Rtn!$C141:$C200,ETL_Rtn!AE141:AE200),"")</f>
        <v/>
      </c>
      <c r="AL190" s="84" t="str">
        <f ca="1">IF(ISNUMBER(CORREL(ETL_Rtn!$C141:$C200,ETL_Rtn!AF141:AF200)),CORREL(ETL_Rtn!$C141:$C200,ETL_Rtn!AF141:AF200),"")</f>
        <v/>
      </c>
      <c r="AM190" s="84" t="str">
        <f ca="1">IF(ISNUMBER(CORREL(ETL_Rtn!$C141:$C200,ETL_Rtn!AG141:AG200)),CORREL(ETL_Rtn!$C141:$C200,ETL_Rtn!AG141:AG200),"")</f>
        <v/>
      </c>
      <c r="AN190" s="84" t="str">
        <f ca="1">IF(ISNUMBER(CORREL(ETL_Rtn!$C141:$C200,ETL_Rtn!AH141:AH200)),CORREL(ETL_Rtn!$C141:$C200,ETL_Rtn!AH141:AH200),"")</f>
        <v/>
      </c>
      <c r="AO190" s="84" t="str">
        <f ca="1">IF(ISNUMBER(CORREL(ETL_Rtn!$C141:$C200,ETL_Rtn!AI141:AI200)),CORREL(ETL_Rtn!$C141:$C200,ETL_Rtn!AI141:AI200),"")</f>
        <v/>
      </c>
      <c r="AP190" s="84" t="str">
        <f ca="1">IF(ISNUMBER(CORREL(ETL_Rtn!$C141:$C200,ETL_Rtn!AJ141:AJ200)),CORREL(ETL_Rtn!$C141:$C200,ETL_Rtn!AJ141:AJ200),"")</f>
        <v/>
      </c>
      <c r="AQ190" s="84" t="str">
        <f ca="1">IF(ISNUMBER(CORREL(ETL_Rtn!$C141:$C200,ETL_Rtn!AK141:AK200)),CORREL(ETL_Rtn!$C141:$C200,ETL_Rtn!AK141:AK200),"")</f>
        <v/>
      </c>
      <c r="AR190" s="84" t="str">
        <f ca="1">IF(ISNUMBER(CORREL(ETL_Rtn!$C141:$C200,ETL_Rtn!AL141:AL200)),CORREL(ETL_Rtn!$C141:$C200,ETL_Rtn!AL141:AL200),"")</f>
        <v/>
      </c>
      <c r="AS190" s="84" t="str">
        <f ca="1">IF(ISNUMBER(CORREL(ETL_Rtn!$C141:$C200,ETL_Rtn!AM141:AM200)),CORREL(ETL_Rtn!$C141:$C200,ETL_Rtn!AM141:AM200),"")</f>
        <v/>
      </c>
      <c r="AU190" s="84" t="str">
        <f ca="1">VLOOKUP($E190,ETL_Price!$B$5:$BA$187,Main!AU$51,0)</f>
        <v/>
      </c>
      <c r="AV190" s="84" t="str">
        <f ca="1">VLOOKUP($E190,ETL_Price!$B$5:$BA$187,Main!AV$51,0)</f>
        <v/>
      </c>
      <c r="AW190" s="84" t="str">
        <f ca="1">VLOOKUP($E190,ETL_Price!$B$5:$BA$187,Main!AW$51,0)</f>
        <v/>
      </c>
      <c r="AX190" s="84" t="str">
        <f ca="1">VLOOKUP($E190,ETL_Price!$B$5:$BA$187,Main!AX$51,0)</f>
        <v/>
      </c>
      <c r="AY190" s="84" t="str">
        <f ca="1">VLOOKUP($E190,ETL_Price!$B$5:$BA$187,Main!AY$51,0)</f>
        <v/>
      </c>
      <c r="AZ190" s="84" t="str">
        <f ca="1">VLOOKUP($E190,ETL_Price!$B$5:$BA$187,Main!AZ$51,0)</f>
        <v/>
      </c>
      <c r="BA190" s="84" t="str">
        <f ca="1">VLOOKUP($E190,ETL_Price!$B$5:$BA$187,Main!BA$51,0)</f>
        <v/>
      </c>
      <c r="BB190" s="84" t="str">
        <f ca="1">VLOOKUP($E190,ETL_Price!$B$5:$BA$187,Main!BB$51,0)</f>
        <v/>
      </c>
      <c r="BC190" s="84" t="str">
        <f ca="1">VLOOKUP($E190,ETL_Price!$B$5:$BA$187,Main!BC$51,0)</f>
        <v/>
      </c>
      <c r="BD190" s="84" t="str">
        <f ca="1">VLOOKUP($E190,ETL_Price!$B$5:$BA$187,Main!BD$51,0)</f>
        <v/>
      </c>
      <c r="BE190" s="84" t="str">
        <f ca="1">VLOOKUP($E190,ETL_Price!$B$5:$BA$187,Main!BE$51,0)</f>
        <v/>
      </c>
      <c r="BF190" s="84" t="str">
        <f ca="1">VLOOKUP($E190,ETL_Price!$B$5:$BA$187,Main!BF$51,0)</f>
        <v/>
      </c>
      <c r="BG190" s="84" t="str">
        <f ca="1">VLOOKUP($E190,ETL_Price!$B$5:$BA$187,Main!BG$51,0)</f>
        <v/>
      </c>
      <c r="BH190" s="84" t="str">
        <f ca="1">VLOOKUP($E190,ETL_Price!$B$5:$BA$187,Main!BH$51,0)</f>
        <v/>
      </c>
      <c r="BI190" s="84" t="str">
        <f ca="1">VLOOKUP($E190,ETL_Price!$B$5:$BA$187,Main!BI$51,0)</f>
        <v/>
      </c>
      <c r="BJ190" s="84" t="str">
        <f ca="1">VLOOKUP($E190,ETL_Price!$B$5:$BA$187,Main!BJ$51,0)</f>
        <v/>
      </c>
      <c r="BK190" s="84" t="str">
        <f ca="1">VLOOKUP($E190,ETL_Price!$B$5:$BA$187,Main!BK$51,0)</f>
        <v/>
      </c>
      <c r="BL190" s="84" t="str">
        <f ca="1">VLOOKUP($E190,ETL_Price!$B$5:$BA$187,Main!BL$51,0)</f>
        <v/>
      </c>
      <c r="BM190" s="84" t="str">
        <f ca="1">VLOOKUP($E190,ETL_Price!$B$5:$BA$187,Main!BM$51,0)</f>
        <v/>
      </c>
      <c r="BN190" s="84" t="str">
        <f ca="1">VLOOKUP($E190,ETL_Price!$B$5:$BA$187,Main!BN$51,0)</f>
        <v/>
      </c>
      <c r="BO190" s="84" t="str">
        <f ca="1">VLOOKUP($E190,ETL_Price!$B$5:$BA$187,Main!BO$51,0)</f>
        <v/>
      </c>
      <c r="BP190" s="84" t="str">
        <f ca="1">VLOOKUP($E190,ETL_Price!$B$5:$BA$187,Main!BP$51,0)</f>
        <v/>
      </c>
      <c r="BQ190" s="84" t="str">
        <f ca="1">VLOOKUP($E190,ETL_Price!$B$5:$BA$187,Main!BQ$51,0)</f>
        <v/>
      </c>
      <c r="BR190" s="84" t="str">
        <f ca="1">VLOOKUP($E190,ETL_Price!$B$5:$BA$187,Main!BR$51,0)</f>
        <v/>
      </c>
      <c r="BS190" s="84" t="str">
        <f ca="1">VLOOKUP($E190,ETL_Price!$B$5:$BA$187,Main!BS$51,0)</f>
        <v/>
      </c>
      <c r="BT190" s="84" t="str">
        <f ca="1">VLOOKUP($E190,ETL_Price!$B$5:$BA$187,Main!BT$51,0)</f>
        <v/>
      </c>
      <c r="BU190" s="84" t="str">
        <f ca="1">VLOOKUP($E190,ETL_Price!$B$5:$BA$187,Main!BU$51,0)</f>
        <v/>
      </c>
      <c r="BV190" s="84" t="str">
        <f ca="1">VLOOKUP($E190,ETL_Price!$B$5:$BA$187,Main!BV$51,0)</f>
        <v/>
      </c>
      <c r="BW190" s="84" t="str">
        <f ca="1">VLOOKUP($E190,ETL_Price!$B$5:$BA$187,Main!BW$51,0)</f>
        <v/>
      </c>
      <c r="BX190" s="84" t="str">
        <f ca="1">VLOOKUP($E190,ETL_Price!$B$5:$BA$187,Main!BX$51,0)</f>
        <v/>
      </c>
      <c r="BY190" s="84" t="str">
        <f ca="1">VLOOKUP($E190,ETL_Price!$B$5:$BA$187,Main!BY$51,0)</f>
        <v/>
      </c>
      <c r="BZ190" s="84" t="str">
        <f ca="1">VLOOKUP($E190,ETL_Price!$B$5:$BA$187,Main!BZ$51,0)</f>
        <v/>
      </c>
      <c r="CA190" s="84" t="str">
        <f ca="1">VLOOKUP($E190,ETL_Price!$B$5:$BA$187,Main!CA$51,0)</f>
        <v/>
      </c>
      <c r="CB190" s="84" t="str">
        <f ca="1">VLOOKUP($E190,ETL_Price!$B$5:$BA$187,Main!CB$51,0)</f>
        <v/>
      </c>
      <c r="CC190" s="84" t="str">
        <f ca="1">VLOOKUP($E190,ETL_Price!$B$5:$BA$187,Main!CC$51,0)</f>
        <v/>
      </c>
    </row>
    <row r="191" spans="3:81">
      <c r="E191" s="115" t="str">
        <f>IF(ISNUMBER(Equities!$C143),Equities!B143,"")</f>
        <v/>
      </c>
      <c r="F191" s="128" t="str">
        <f ca="1">IF(ISNUMBER(OFFSET(INDIRECT($F$50),Main!$D191,1)),OFFSET(INDIRECT($F$50),Main!$D191,1)/100,"")</f>
        <v/>
      </c>
      <c r="G191" s="116" t="str">
        <f ca="1">IF(ISNUMBER(VLOOKUP($E191,ETL_Price!$B$5:$CU$187,G$50,0)),VLOOKUP($E191,ETL_Price!$B$5:$CU$187,G$50,0)/100,"")</f>
        <v/>
      </c>
      <c r="H191" s="116" t="str">
        <f>IF(ISNUMBER(VLOOKUP($E191,ETL_Price!$B$5:$CU$187,H$50,0)),VLOOKUP($E191,ETL_Price!$B$5:$CU$187,H$50,0)/100,"")</f>
        <v/>
      </c>
      <c r="I191" s="116" t="str">
        <f>IF(ISNUMBER(VLOOKUP($E191,ETL_Price!$B$5:$CU$187,I$50,0)),VLOOKUP($E191,ETL_Price!$B$5:$CU$187,I$50,0)/100,"")</f>
        <v/>
      </c>
      <c r="K191" s="84" t="str">
        <f ca="1">IF(ISNUMBER(CORREL(ETL_Rtn!$C142:$C201,ETL_Rtn!E142:E201)),CORREL(ETL_Rtn!$C142:$C201,ETL_Rtn!E142:E201),"")</f>
        <v/>
      </c>
      <c r="L191" s="84" t="str">
        <f ca="1">IF(ISNUMBER(CORREL(ETL_Rtn!$C142:$C201,ETL_Rtn!F142:F201)),CORREL(ETL_Rtn!$C142:$C201,ETL_Rtn!F142:F201),"")</f>
        <v/>
      </c>
      <c r="M191" s="84" t="str">
        <f ca="1">IF(ISNUMBER(CORREL(ETL_Rtn!$C142:$C201,ETL_Rtn!G142:G201)),CORREL(ETL_Rtn!$C142:$C201,ETL_Rtn!G142:G201),"")</f>
        <v/>
      </c>
      <c r="N191" s="84" t="str">
        <f ca="1">IF(ISNUMBER(CORREL(ETL_Rtn!$C142:$C201,ETL_Rtn!H142:H201)),CORREL(ETL_Rtn!$C142:$C201,ETL_Rtn!H142:H201),"")</f>
        <v/>
      </c>
      <c r="O191" s="84" t="str">
        <f ca="1">IF(ISNUMBER(CORREL(ETL_Rtn!$C142:$C201,ETL_Rtn!I142:I201)),CORREL(ETL_Rtn!$C142:$C201,ETL_Rtn!I142:I201),"")</f>
        <v/>
      </c>
      <c r="P191" s="84" t="str">
        <f ca="1">IF(ISNUMBER(CORREL(ETL_Rtn!$C142:$C201,ETL_Rtn!J142:J201)),CORREL(ETL_Rtn!$C142:$C201,ETL_Rtn!J142:J201),"")</f>
        <v/>
      </c>
      <c r="Q191" s="84" t="str">
        <f ca="1">IF(ISNUMBER(CORREL(ETL_Rtn!$C142:$C201,ETL_Rtn!K142:K201)),CORREL(ETL_Rtn!$C142:$C201,ETL_Rtn!K142:K201),"")</f>
        <v/>
      </c>
      <c r="R191" s="84" t="str">
        <f ca="1">IF(ISNUMBER(CORREL(ETL_Rtn!$C142:$C201,ETL_Rtn!L142:L201)),CORREL(ETL_Rtn!$C142:$C201,ETL_Rtn!L142:L201),"")</f>
        <v/>
      </c>
      <c r="S191" s="84" t="str">
        <f ca="1">IF(ISNUMBER(CORREL(ETL_Rtn!$C142:$C201,ETL_Rtn!M142:M201)),CORREL(ETL_Rtn!$C142:$C201,ETL_Rtn!M142:M201),"")</f>
        <v/>
      </c>
      <c r="T191" s="84" t="str">
        <f ca="1">IF(ISNUMBER(CORREL(ETL_Rtn!$C142:$C201,ETL_Rtn!N142:N201)),CORREL(ETL_Rtn!$C142:$C201,ETL_Rtn!N142:N201),"")</f>
        <v/>
      </c>
      <c r="U191" s="84" t="str">
        <f ca="1">IF(ISNUMBER(CORREL(ETL_Rtn!$C142:$C201,ETL_Rtn!O142:O201)),CORREL(ETL_Rtn!$C142:$C201,ETL_Rtn!O142:O201),"")</f>
        <v/>
      </c>
      <c r="V191" s="84" t="str">
        <f ca="1">IF(ISNUMBER(CORREL(ETL_Rtn!$C142:$C201,ETL_Rtn!P142:P201)),CORREL(ETL_Rtn!$C142:$C201,ETL_Rtn!P142:P201),"")</f>
        <v/>
      </c>
      <c r="W191" s="84" t="str">
        <f ca="1">IF(ISNUMBER(CORREL(ETL_Rtn!$C142:$C201,ETL_Rtn!Q142:Q201)),CORREL(ETL_Rtn!$C142:$C201,ETL_Rtn!Q142:Q201),"")</f>
        <v/>
      </c>
      <c r="X191" s="84" t="str">
        <f ca="1">IF(ISNUMBER(CORREL(ETL_Rtn!$C142:$C201,ETL_Rtn!R142:R201)),CORREL(ETL_Rtn!$C142:$C201,ETL_Rtn!R142:R201),"")</f>
        <v/>
      </c>
      <c r="Y191" s="84" t="str">
        <f ca="1">IF(ISNUMBER(CORREL(ETL_Rtn!$C142:$C201,ETL_Rtn!S142:S201)),CORREL(ETL_Rtn!$C142:$C201,ETL_Rtn!S142:S201),"")</f>
        <v/>
      </c>
      <c r="Z191" s="84" t="str">
        <f ca="1">IF(ISNUMBER(CORREL(ETL_Rtn!$C142:$C201,ETL_Rtn!T142:T201)),CORREL(ETL_Rtn!$C142:$C201,ETL_Rtn!T142:T201),"")</f>
        <v/>
      </c>
      <c r="AA191" s="84" t="str">
        <f ca="1">IF(ISNUMBER(CORREL(ETL_Rtn!$C142:$C201,ETL_Rtn!U142:U201)),CORREL(ETL_Rtn!$C142:$C201,ETL_Rtn!U142:U201),"")</f>
        <v/>
      </c>
      <c r="AB191" s="84" t="str">
        <f ca="1">IF(ISNUMBER(CORREL(ETL_Rtn!$C142:$C201,ETL_Rtn!V142:V201)),CORREL(ETL_Rtn!$C142:$C201,ETL_Rtn!V142:V201),"")</f>
        <v/>
      </c>
      <c r="AC191" s="84" t="str">
        <f ca="1">IF(ISNUMBER(CORREL(ETL_Rtn!$C142:$C201,ETL_Rtn!W142:W201)),CORREL(ETL_Rtn!$C142:$C201,ETL_Rtn!W142:W201),"")</f>
        <v/>
      </c>
      <c r="AD191" s="84" t="str">
        <f ca="1">IF(ISNUMBER(CORREL(ETL_Rtn!$C142:$C201,ETL_Rtn!X142:X201)),CORREL(ETL_Rtn!$C142:$C201,ETL_Rtn!X142:X201),"")</f>
        <v/>
      </c>
      <c r="AE191" s="84" t="str">
        <f ca="1">IF(ISNUMBER(CORREL(ETL_Rtn!$C142:$C201,ETL_Rtn!Y142:Y201)),CORREL(ETL_Rtn!$C142:$C201,ETL_Rtn!Y142:Y201),"")</f>
        <v/>
      </c>
      <c r="AF191" s="84" t="str">
        <f ca="1">IF(ISNUMBER(CORREL(ETL_Rtn!$C142:$C201,ETL_Rtn!Z142:Z201)),CORREL(ETL_Rtn!$C142:$C201,ETL_Rtn!Z142:Z201),"")</f>
        <v/>
      </c>
      <c r="AG191" s="84" t="str">
        <f ca="1">IF(ISNUMBER(CORREL(ETL_Rtn!$C142:$C201,ETL_Rtn!AA142:AA201)),CORREL(ETL_Rtn!$C142:$C201,ETL_Rtn!AA142:AA201),"")</f>
        <v/>
      </c>
      <c r="AH191" s="84" t="str">
        <f ca="1">IF(ISNUMBER(CORREL(ETL_Rtn!$C142:$C201,ETL_Rtn!AB142:AB201)),CORREL(ETL_Rtn!$C142:$C201,ETL_Rtn!AB142:AB201),"")</f>
        <v/>
      </c>
      <c r="AI191" s="84" t="str">
        <f ca="1">IF(ISNUMBER(CORREL(ETL_Rtn!$C142:$C201,ETL_Rtn!AC142:AC201)),CORREL(ETL_Rtn!$C142:$C201,ETL_Rtn!AC142:AC201),"")</f>
        <v/>
      </c>
      <c r="AJ191" s="84" t="str">
        <f ca="1">IF(ISNUMBER(CORREL(ETL_Rtn!$C142:$C201,ETL_Rtn!AD142:AD201)),CORREL(ETL_Rtn!$C142:$C201,ETL_Rtn!AD142:AD201),"")</f>
        <v/>
      </c>
      <c r="AK191" s="84" t="str">
        <f ca="1">IF(ISNUMBER(CORREL(ETL_Rtn!$C142:$C201,ETL_Rtn!AE142:AE201)),CORREL(ETL_Rtn!$C142:$C201,ETL_Rtn!AE142:AE201),"")</f>
        <v/>
      </c>
      <c r="AL191" s="84" t="str">
        <f ca="1">IF(ISNUMBER(CORREL(ETL_Rtn!$C142:$C201,ETL_Rtn!AF142:AF201)),CORREL(ETL_Rtn!$C142:$C201,ETL_Rtn!AF142:AF201),"")</f>
        <v/>
      </c>
      <c r="AM191" s="84" t="str">
        <f ca="1">IF(ISNUMBER(CORREL(ETL_Rtn!$C142:$C201,ETL_Rtn!AG142:AG201)),CORREL(ETL_Rtn!$C142:$C201,ETL_Rtn!AG142:AG201),"")</f>
        <v/>
      </c>
      <c r="AN191" s="84" t="str">
        <f ca="1">IF(ISNUMBER(CORREL(ETL_Rtn!$C142:$C201,ETL_Rtn!AH142:AH201)),CORREL(ETL_Rtn!$C142:$C201,ETL_Rtn!AH142:AH201),"")</f>
        <v/>
      </c>
      <c r="AO191" s="84" t="str">
        <f ca="1">IF(ISNUMBER(CORREL(ETL_Rtn!$C142:$C201,ETL_Rtn!AI142:AI201)),CORREL(ETL_Rtn!$C142:$C201,ETL_Rtn!AI142:AI201),"")</f>
        <v/>
      </c>
      <c r="AP191" s="84" t="str">
        <f ca="1">IF(ISNUMBER(CORREL(ETL_Rtn!$C142:$C201,ETL_Rtn!AJ142:AJ201)),CORREL(ETL_Rtn!$C142:$C201,ETL_Rtn!AJ142:AJ201),"")</f>
        <v/>
      </c>
      <c r="AQ191" s="84" t="str">
        <f ca="1">IF(ISNUMBER(CORREL(ETL_Rtn!$C142:$C201,ETL_Rtn!AK142:AK201)),CORREL(ETL_Rtn!$C142:$C201,ETL_Rtn!AK142:AK201),"")</f>
        <v/>
      </c>
      <c r="AR191" s="84" t="str">
        <f ca="1">IF(ISNUMBER(CORREL(ETL_Rtn!$C142:$C201,ETL_Rtn!AL142:AL201)),CORREL(ETL_Rtn!$C142:$C201,ETL_Rtn!AL142:AL201),"")</f>
        <v/>
      </c>
      <c r="AS191" s="84" t="str">
        <f ca="1">IF(ISNUMBER(CORREL(ETL_Rtn!$C142:$C201,ETL_Rtn!AM142:AM201)),CORREL(ETL_Rtn!$C142:$C201,ETL_Rtn!AM142:AM201),"")</f>
        <v/>
      </c>
      <c r="AU191" s="84" t="str">
        <f ca="1">VLOOKUP($E191,ETL_Price!$B$5:$BA$187,Main!AU$51,0)</f>
        <v/>
      </c>
      <c r="AV191" s="84" t="str">
        <f ca="1">VLOOKUP($E191,ETL_Price!$B$5:$BA$187,Main!AV$51,0)</f>
        <v/>
      </c>
      <c r="AW191" s="84" t="str">
        <f ca="1">VLOOKUP($E191,ETL_Price!$B$5:$BA$187,Main!AW$51,0)</f>
        <v/>
      </c>
      <c r="AX191" s="84" t="str">
        <f ca="1">VLOOKUP($E191,ETL_Price!$B$5:$BA$187,Main!AX$51,0)</f>
        <v/>
      </c>
      <c r="AY191" s="84" t="str">
        <f ca="1">VLOOKUP($E191,ETL_Price!$B$5:$BA$187,Main!AY$51,0)</f>
        <v/>
      </c>
      <c r="AZ191" s="84" t="str">
        <f ca="1">VLOOKUP($E191,ETL_Price!$B$5:$BA$187,Main!AZ$51,0)</f>
        <v/>
      </c>
      <c r="BA191" s="84" t="str">
        <f ca="1">VLOOKUP($E191,ETL_Price!$B$5:$BA$187,Main!BA$51,0)</f>
        <v/>
      </c>
      <c r="BB191" s="84" t="str">
        <f ca="1">VLOOKUP($E191,ETL_Price!$B$5:$BA$187,Main!BB$51,0)</f>
        <v/>
      </c>
      <c r="BC191" s="84" t="str">
        <f ca="1">VLOOKUP($E191,ETL_Price!$B$5:$BA$187,Main!BC$51,0)</f>
        <v/>
      </c>
      <c r="BD191" s="84" t="str">
        <f ca="1">VLOOKUP($E191,ETL_Price!$B$5:$BA$187,Main!BD$51,0)</f>
        <v/>
      </c>
      <c r="BE191" s="84" t="str">
        <f ca="1">VLOOKUP($E191,ETL_Price!$B$5:$BA$187,Main!BE$51,0)</f>
        <v/>
      </c>
      <c r="BF191" s="84" t="str">
        <f ca="1">VLOOKUP($E191,ETL_Price!$B$5:$BA$187,Main!BF$51,0)</f>
        <v/>
      </c>
      <c r="BG191" s="84" t="str">
        <f ca="1">VLOOKUP($E191,ETL_Price!$B$5:$BA$187,Main!BG$51,0)</f>
        <v/>
      </c>
      <c r="BH191" s="84" t="str">
        <f ca="1">VLOOKUP($E191,ETL_Price!$B$5:$BA$187,Main!BH$51,0)</f>
        <v/>
      </c>
      <c r="BI191" s="84" t="str">
        <f ca="1">VLOOKUP($E191,ETL_Price!$B$5:$BA$187,Main!BI$51,0)</f>
        <v/>
      </c>
      <c r="BJ191" s="84" t="str">
        <f ca="1">VLOOKUP($E191,ETL_Price!$B$5:$BA$187,Main!BJ$51,0)</f>
        <v/>
      </c>
      <c r="BK191" s="84" t="str">
        <f ca="1">VLOOKUP($E191,ETL_Price!$B$5:$BA$187,Main!BK$51,0)</f>
        <v/>
      </c>
      <c r="BL191" s="84" t="str">
        <f ca="1">VLOOKUP($E191,ETL_Price!$B$5:$BA$187,Main!BL$51,0)</f>
        <v/>
      </c>
      <c r="BM191" s="84" t="str">
        <f ca="1">VLOOKUP($E191,ETL_Price!$B$5:$BA$187,Main!BM$51,0)</f>
        <v/>
      </c>
      <c r="BN191" s="84" t="str">
        <f ca="1">VLOOKUP($E191,ETL_Price!$B$5:$BA$187,Main!BN$51,0)</f>
        <v/>
      </c>
      <c r="BO191" s="84" t="str">
        <f ca="1">VLOOKUP($E191,ETL_Price!$B$5:$BA$187,Main!BO$51,0)</f>
        <v/>
      </c>
      <c r="BP191" s="84" t="str">
        <f ca="1">VLOOKUP($E191,ETL_Price!$B$5:$BA$187,Main!BP$51,0)</f>
        <v/>
      </c>
      <c r="BQ191" s="84" t="str">
        <f ca="1">VLOOKUP($E191,ETL_Price!$B$5:$BA$187,Main!BQ$51,0)</f>
        <v/>
      </c>
      <c r="BR191" s="84" t="str">
        <f ca="1">VLOOKUP($E191,ETL_Price!$B$5:$BA$187,Main!BR$51,0)</f>
        <v/>
      </c>
      <c r="BS191" s="84" t="str">
        <f ca="1">VLOOKUP($E191,ETL_Price!$B$5:$BA$187,Main!BS$51,0)</f>
        <v/>
      </c>
      <c r="BT191" s="84" t="str">
        <f ca="1">VLOOKUP($E191,ETL_Price!$B$5:$BA$187,Main!BT$51,0)</f>
        <v/>
      </c>
      <c r="BU191" s="84" t="str">
        <f ca="1">VLOOKUP($E191,ETL_Price!$B$5:$BA$187,Main!BU$51,0)</f>
        <v/>
      </c>
      <c r="BV191" s="84" t="str">
        <f ca="1">VLOOKUP($E191,ETL_Price!$B$5:$BA$187,Main!BV$51,0)</f>
        <v/>
      </c>
      <c r="BW191" s="84" t="str">
        <f ca="1">VLOOKUP($E191,ETL_Price!$B$5:$BA$187,Main!BW$51,0)</f>
        <v/>
      </c>
      <c r="BX191" s="84" t="str">
        <f ca="1">VLOOKUP($E191,ETL_Price!$B$5:$BA$187,Main!BX$51,0)</f>
        <v/>
      </c>
      <c r="BY191" s="84" t="str">
        <f ca="1">VLOOKUP($E191,ETL_Price!$B$5:$BA$187,Main!BY$51,0)</f>
        <v/>
      </c>
      <c r="BZ191" s="84" t="str">
        <f ca="1">VLOOKUP($E191,ETL_Price!$B$5:$BA$187,Main!BZ$51,0)</f>
        <v/>
      </c>
      <c r="CA191" s="84" t="str">
        <f ca="1">VLOOKUP($E191,ETL_Price!$B$5:$BA$187,Main!CA$51,0)</f>
        <v/>
      </c>
      <c r="CB191" s="84" t="str">
        <f ca="1">VLOOKUP($E191,ETL_Price!$B$5:$BA$187,Main!CB$51,0)</f>
        <v/>
      </c>
      <c r="CC191" s="84" t="str">
        <f ca="1">VLOOKUP($E191,ETL_Price!$B$5:$BA$187,Main!CC$51,0)</f>
        <v/>
      </c>
    </row>
    <row r="192" spans="3:81">
      <c r="E192" s="115" t="str">
        <f>IF(ISNUMBER(Equities!$C144),Equities!B144,"")</f>
        <v/>
      </c>
      <c r="F192" s="128" t="str">
        <f ca="1">IF(ISNUMBER(OFFSET(INDIRECT($F$50),Main!$D192,1)),OFFSET(INDIRECT($F$50),Main!$D192,1)/100,"")</f>
        <v/>
      </c>
      <c r="G192" s="116" t="str">
        <f ca="1">IF(ISNUMBER(VLOOKUP($E192,ETL_Price!$B$5:$CU$187,G$50,0)),VLOOKUP($E192,ETL_Price!$B$5:$CU$187,G$50,0)/100,"")</f>
        <v/>
      </c>
      <c r="H192" s="116" t="str">
        <f>IF(ISNUMBER(VLOOKUP($E192,ETL_Price!$B$5:$CU$187,H$50,0)),VLOOKUP($E192,ETL_Price!$B$5:$CU$187,H$50,0)/100,"")</f>
        <v/>
      </c>
      <c r="I192" s="116" t="str">
        <f>IF(ISNUMBER(VLOOKUP($E192,ETL_Price!$B$5:$CU$187,I$50,0)),VLOOKUP($E192,ETL_Price!$B$5:$CU$187,I$50,0)/100,"")</f>
        <v/>
      </c>
      <c r="K192" s="84" t="str">
        <f ca="1">IF(ISNUMBER(CORREL(ETL_Rtn!$C143:$C202,ETL_Rtn!E143:E202)),CORREL(ETL_Rtn!$C143:$C202,ETL_Rtn!E143:E202),"")</f>
        <v/>
      </c>
      <c r="L192" s="84" t="str">
        <f ca="1">IF(ISNUMBER(CORREL(ETL_Rtn!$C143:$C202,ETL_Rtn!F143:F202)),CORREL(ETL_Rtn!$C143:$C202,ETL_Rtn!F143:F202),"")</f>
        <v/>
      </c>
      <c r="M192" s="84" t="str">
        <f ca="1">IF(ISNUMBER(CORREL(ETL_Rtn!$C143:$C202,ETL_Rtn!G143:G202)),CORREL(ETL_Rtn!$C143:$C202,ETL_Rtn!G143:G202),"")</f>
        <v/>
      </c>
      <c r="N192" s="84" t="str">
        <f ca="1">IF(ISNUMBER(CORREL(ETL_Rtn!$C143:$C202,ETL_Rtn!H143:H202)),CORREL(ETL_Rtn!$C143:$C202,ETL_Rtn!H143:H202),"")</f>
        <v/>
      </c>
      <c r="O192" s="84" t="str">
        <f ca="1">IF(ISNUMBER(CORREL(ETL_Rtn!$C143:$C202,ETL_Rtn!I143:I202)),CORREL(ETL_Rtn!$C143:$C202,ETL_Rtn!I143:I202),"")</f>
        <v/>
      </c>
      <c r="P192" s="84" t="str">
        <f ca="1">IF(ISNUMBER(CORREL(ETL_Rtn!$C143:$C202,ETL_Rtn!J143:J202)),CORREL(ETL_Rtn!$C143:$C202,ETL_Rtn!J143:J202),"")</f>
        <v/>
      </c>
      <c r="Q192" s="84" t="str">
        <f ca="1">IF(ISNUMBER(CORREL(ETL_Rtn!$C143:$C202,ETL_Rtn!K143:K202)),CORREL(ETL_Rtn!$C143:$C202,ETL_Rtn!K143:K202),"")</f>
        <v/>
      </c>
      <c r="R192" s="84" t="str">
        <f ca="1">IF(ISNUMBER(CORREL(ETL_Rtn!$C143:$C202,ETL_Rtn!L143:L202)),CORREL(ETL_Rtn!$C143:$C202,ETL_Rtn!L143:L202),"")</f>
        <v/>
      </c>
      <c r="S192" s="84" t="str">
        <f ca="1">IF(ISNUMBER(CORREL(ETL_Rtn!$C143:$C202,ETL_Rtn!M143:M202)),CORREL(ETL_Rtn!$C143:$C202,ETL_Rtn!M143:M202),"")</f>
        <v/>
      </c>
      <c r="T192" s="84" t="str">
        <f ca="1">IF(ISNUMBER(CORREL(ETL_Rtn!$C143:$C202,ETL_Rtn!N143:N202)),CORREL(ETL_Rtn!$C143:$C202,ETL_Rtn!N143:N202),"")</f>
        <v/>
      </c>
      <c r="U192" s="84" t="str">
        <f ca="1">IF(ISNUMBER(CORREL(ETL_Rtn!$C143:$C202,ETL_Rtn!O143:O202)),CORREL(ETL_Rtn!$C143:$C202,ETL_Rtn!O143:O202),"")</f>
        <v/>
      </c>
      <c r="V192" s="84" t="str">
        <f ca="1">IF(ISNUMBER(CORREL(ETL_Rtn!$C143:$C202,ETL_Rtn!P143:P202)),CORREL(ETL_Rtn!$C143:$C202,ETL_Rtn!P143:P202),"")</f>
        <v/>
      </c>
      <c r="W192" s="84" t="str">
        <f ca="1">IF(ISNUMBER(CORREL(ETL_Rtn!$C143:$C202,ETL_Rtn!Q143:Q202)),CORREL(ETL_Rtn!$C143:$C202,ETL_Rtn!Q143:Q202),"")</f>
        <v/>
      </c>
      <c r="X192" s="84" t="str">
        <f ca="1">IF(ISNUMBER(CORREL(ETL_Rtn!$C143:$C202,ETL_Rtn!R143:R202)),CORREL(ETL_Rtn!$C143:$C202,ETL_Rtn!R143:R202),"")</f>
        <v/>
      </c>
      <c r="Y192" s="84" t="str">
        <f ca="1">IF(ISNUMBER(CORREL(ETL_Rtn!$C143:$C202,ETL_Rtn!S143:S202)),CORREL(ETL_Rtn!$C143:$C202,ETL_Rtn!S143:S202),"")</f>
        <v/>
      </c>
      <c r="Z192" s="84" t="str">
        <f ca="1">IF(ISNUMBER(CORREL(ETL_Rtn!$C143:$C202,ETL_Rtn!T143:T202)),CORREL(ETL_Rtn!$C143:$C202,ETL_Rtn!T143:T202),"")</f>
        <v/>
      </c>
      <c r="AA192" s="84" t="str">
        <f ca="1">IF(ISNUMBER(CORREL(ETL_Rtn!$C143:$C202,ETL_Rtn!U143:U202)),CORREL(ETL_Rtn!$C143:$C202,ETL_Rtn!U143:U202),"")</f>
        <v/>
      </c>
      <c r="AB192" s="84" t="str">
        <f ca="1">IF(ISNUMBER(CORREL(ETL_Rtn!$C143:$C202,ETL_Rtn!V143:V202)),CORREL(ETL_Rtn!$C143:$C202,ETL_Rtn!V143:V202),"")</f>
        <v/>
      </c>
      <c r="AC192" s="84" t="str">
        <f ca="1">IF(ISNUMBER(CORREL(ETL_Rtn!$C143:$C202,ETL_Rtn!W143:W202)),CORREL(ETL_Rtn!$C143:$C202,ETL_Rtn!W143:W202),"")</f>
        <v/>
      </c>
      <c r="AD192" s="84" t="str">
        <f ca="1">IF(ISNUMBER(CORREL(ETL_Rtn!$C143:$C202,ETL_Rtn!X143:X202)),CORREL(ETL_Rtn!$C143:$C202,ETL_Rtn!X143:X202),"")</f>
        <v/>
      </c>
      <c r="AE192" s="84" t="str">
        <f ca="1">IF(ISNUMBER(CORREL(ETL_Rtn!$C143:$C202,ETL_Rtn!Y143:Y202)),CORREL(ETL_Rtn!$C143:$C202,ETL_Rtn!Y143:Y202),"")</f>
        <v/>
      </c>
      <c r="AF192" s="84" t="str">
        <f ca="1">IF(ISNUMBER(CORREL(ETL_Rtn!$C143:$C202,ETL_Rtn!Z143:Z202)),CORREL(ETL_Rtn!$C143:$C202,ETL_Rtn!Z143:Z202),"")</f>
        <v/>
      </c>
      <c r="AG192" s="84" t="str">
        <f ca="1">IF(ISNUMBER(CORREL(ETL_Rtn!$C143:$C202,ETL_Rtn!AA143:AA202)),CORREL(ETL_Rtn!$C143:$C202,ETL_Rtn!AA143:AA202),"")</f>
        <v/>
      </c>
      <c r="AH192" s="84" t="str">
        <f ca="1">IF(ISNUMBER(CORREL(ETL_Rtn!$C143:$C202,ETL_Rtn!AB143:AB202)),CORREL(ETL_Rtn!$C143:$C202,ETL_Rtn!AB143:AB202),"")</f>
        <v/>
      </c>
      <c r="AI192" s="84" t="str">
        <f ca="1">IF(ISNUMBER(CORREL(ETL_Rtn!$C143:$C202,ETL_Rtn!AC143:AC202)),CORREL(ETL_Rtn!$C143:$C202,ETL_Rtn!AC143:AC202),"")</f>
        <v/>
      </c>
      <c r="AJ192" s="84" t="str">
        <f ca="1">IF(ISNUMBER(CORREL(ETL_Rtn!$C143:$C202,ETL_Rtn!AD143:AD202)),CORREL(ETL_Rtn!$C143:$C202,ETL_Rtn!AD143:AD202),"")</f>
        <v/>
      </c>
      <c r="AK192" s="84" t="str">
        <f ca="1">IF(ISNUMBER(CORREL(ETL_Rtn!$C143:$C202,ETL_Rtn!AE143:AE202)),CORREL(ETL_Rtn!$C143:$C202,ETL_Rtn!AE143:AE202),"")</f>
        <v/>
      </c>
      <c r="AL192" s="84" t="str">
        <f ca="1">IF(ISNUMBER(CORREL(ETL_Rtn!$C143:$C202,ETL_Rtn!AF143:AF202)),CORREL(ETL_Rtn!$C143:$C202,ETL_Rtn!AF143:AF202),"")</f>
        <v/>
      </c>
      <c r="AM192" s="84" t="str">
        <f ca="1">IF(ISNUMBER(CORREL(ETL_Rtn!$C143:$C202,ETL_Rtn!AG143:AG202)),CORREL(ETL_Rtn!$C143:$C202,ETL_Rtn!AG143:AG202),"")</f>
        <v/>
      </c>
      <c r="AN192" s="84" t="str">
        <f ca="1">IF(ISNUMBER(CORREL(ETL_Rtn!$C143:$C202,ETL_Rtn!AH143:AH202)),CORREL(ETL_Rtn!$C143:$C202,ETL_Rtn!AH143:AH202),"")</f>
        <v/>
      </c>
      <c r="AO192" s="84" t="str">
        <f ca="1">IF(ISNUMBER(CORREL(ETL_Rtn!$C143:$C202,ETL_Rtn!AI143:AI202)),CORREL(ETL_Rtn!$C143:$C202,ETL_Rtn!AI143:AI202),"")</f>
        <v/>
      </c>
      <c r="AP192" s="84" t="str">
        <f ca="1">IF(ISNUMBER(CORREL(ETL_Rtn!$C143:$C202,ETL_Rtn!AJ143:AJ202)),CORREL(ETL_Rtn!$C143:$C202,ETL_Rtn!AJ143:AJ202),"")</f>
        <v/>
      </c>
      <c r="AQ192" s="84" t="str">
        <f ca="1">IF(ISNUMBER(CORREL(ETL_Rtn!$C143:$C202,ETL_Rtn!AK143:AK202)),CORREL(ETL_Rtn!$C143:$C202,ETL_Rtn!AK143:AK202),"")</f>
        <v/>
      </c>
      <c r="AR192" s="84" t="str">
        <f ca="1">IF(ISNUMBER(CORREL(ETL_Rtn!$C143:$C202,ETL_Rtn!AL143:AL202)),CORREL(ETL_Rtn!$C143:$C202,ETL_Rtn!AL143:AL202),"")</f>
        <v/>
      </c>
      <c r="AS192" s="84" t="str">
        <f ca="1">IF(ISNUMBER(CORREL(ETL_Rtn!$C143:$C202,ETL_Rtn!AM143:AM202)),CORREL(ETL_Rtn!$C143:$C202,ETL_Rtn!AM143:AM202),"")</f>
        <v/>
      </c>
      <c r="AU192" s="84" t="str">
        <f ca="1">VLOOKUP($E192,ETL_Price!$B$5:$BA$187,Main!AU$51,0)</f>
        <v/>
      </c>
      <c r="AV192" s="84" t="str">
        <f ca="1">VLOOKUP($E192,ETL_Price!$B$5:$BA$187,Main!AV$51,0)</f>
        <v/>
      </c>
      <c r="AW192" s="84" t="str">
        <f ca="1">VLOOKUP($E192,ETL_Price!$B$5:$BA$187,Main!AW$51,0)</f>
        <v/>
      </c>
      <c r="AX192" s="84" t="str">
        <f ca="1">VLOOKUP($E192,ETL_Price!$B$5:$BA$187,Main!AX$51,0)</f>
        <v/>
      </c>
      <c r="AY192" s="84" t="str">
        <f ca="1">VLOOKUP($E192,ETL_Price!$B$5:$BA$187,Main!AY$51,0)</f>
        <v/>
      </c>
      <c r="AZ192" s="84" t="str">
        <f ca="1">VLOOKUP($E192,ETL_Price!$B$5:$BA$187,Main!AZ$51,0)</f>
        <v/>
      </c>
      <c r="BA192" s="84" t="str">
        <f ca="1">VLOOKUP($E192,ETL_Price!$B$5:$BA$187,Main!BA$51,0)</f>
        <v/>
      </c>
      <c r="BB192" s="84" t="str">
        <f ca="1">VLOOKUP($E192,ETL_Price!$B$5:$BA$187,Main!BB$51,0)</f>
        <v/>
      </c>
      <c r="BC192" s="84" t="str">
        <f ca="1">VLOOKUP($E192,ETL_Price!$B$5:$BA$187,Main!BC$51,0)</f>
        <v/>
      </c>
      <c r="BD192" s="84" t="str">
        <f ca="1">VLOOKUP($E192,ETL_Price!$B$5:$BA$187,Main!BD$51,0)</f>
        <v/>
      </c>
      <c r="BE192" s="84" t="str">
        <f ca="1">VLOOKUP($E192,ETL_Price!$B$5:$BA$187,Main!BE$51,0)</f>
        <v/>
      </c>
      <c r="BF192" s="84" t="str">
        <f ca="1">VLOOKUP($E192,ETL_Price!$B$5:$BA$187,Main!BF$51,0)</f>
        <v/>
      </c>
      <c r="BG192" s="84" t="str">
        <f ca="1">VLOOKUP($E192,ETL_Price!$B$5:$BA$187,Main!BG$51,0)</f>
        <v/>
      </c>
      <c r="BH192" s="84" t="str">
        <f ca="1">VLOOKUP($E192,ETL_Price!$B$5:$BA$187,Main!BH$51,0)</f>
        <v/>
      </c>
      <c r="BI192" s="84" t="str">
        <f ca="1">VLOOKUP($E192,ETL_Price!$B$5:$BA$187,Main!BI$51,0)</f>
        <v/>
      </c>
      <c r="BJ192" s="84" t="str">
        <f ca="1">VLOOKUP($E192,ETL_Price!$B$5:$BA$187,Main!BJ$51,0)</f>
        <v/>
      </c>
      <c r="BK192" s="84" t="str">
        <f ca="1">VLOOKUP($E192,ETL_Price!$B$5:$BA$187,Main!BK$51,0)</f>
        <v/>
      </c>
      <c r="BL192" s="84" t="str">
        <f ca="1">VLOOKUP($E192,ETL_Price!$B$5:$BA$187,Main!BL$51,0)</f>
        <v/>
      </c>
      <c r="BM192" s="84" t="str">
        <f ca="1">VLOOKUP($E192,ETL_Price!$B$5:$BA$187,Main!BM$51,0)</f>
        <v/>
      </c>
      <c r="BN192" s="84" t="str">
        <f ca="1">VLOOKUP($E192,ETL_Price!$B$5:$BA$187,Main!BN$51,0)</f>
        <v/>
      </c>
      <c r="BO192" s="84" t="str">
        <f ca="1">VLOOKUP($E192,ETL_Price!$B$5:$BA$187,Main!BO$51,0)</f>
        <v/>
      </c>
      <c r="BP192" s="84" t="str">
        <f ca="1">VLOOKUP($E192,ETL_Price!$B$5:$BA$187,Main!BP$51,0)</f>
        <v/>
      </c>
      <c r="BQ192" s="84" t="str">
        <f ca="1">VLOOKUP($E192,ETL_Price!$B$5:$BA$187,Main!BQ$51,0)</f>
        <v/>
      </c>
      <c r="BR192" s="84" t="str">
        <f ca="1">VLOOKUP($E192,ETL_Price!$B$5:$BA$187,Main!BR$51,0)</f>
        <v/>
      </c>
      <c r="BS192" s="84" t="str">
        <f ca="1">VLOOKUP($E192,ETL_Price!$B$5:$BA$187,Main!BS$51,0)</f>
        <v/>
      </c>
      <c r="BT192" s="84" t="str">
        <f ca="1">VLOOKUP($E192,ETL_Price!$B$5:$BA$187,Main!BT$51,0)</f>
        <v/>
      </c>
      <c r="BU192" s="84" t="str">
        <f ca="1">VLOOKUP($E192,ETL_Price!$B$5:$BA$187,Main!BU$51,0)</f>
        <v/>
      </c>
      <c r="BV192" s="84" t="str">
        <f ca="1">VLOOKUP($E192,ETL_Price!$B$5:$BA$187,Main!BV$51,0)</f>
        <v/>
      </c>
      <c r="BW192" s="84" t="str">
        <f ca="1">VLOOKUP($E192,ETL_Price!$B$5:$BA$187,Main!BW$51,0)</f>
        <v/>
      </c>
      <c r="BX192" s="84" t="str">
        <f ca="1">VLOOKUP($E192,ETL_Price!$B$5:$BA$187,Main!BX$51,0)</f>
        <v/>
      </c>
      <c r="BY192" s="84" t="str">
        <f ca="1">VLOOKUP($E192,ETL_Price!$B$5:$BA$187,Main!BY$51,0)</f>
        <v/>
      </c>
      <c r="BZ192" s="84" t="str">
        <f ca="1">VLOOKUP($E192,ETL_Price!$B$5:$BA$187,Main!BZ$51,0)</f>
        <v/>
      </c>
      <c r="CA192" s="84" t="str">
        <f ca="1">VLOOKUP($E192,ETL_Price!$B$5:$BA$187,Main!CA$51,0)</f>
        <v/>
      </c>
      <c r="CB192" s="84" t="str">
        <f ca="1">VLOOKUP($E192,ETL_Price!$B$5:$BA$187,Main!CB$51,0)</f>
        <v/>
      </c>
      <c r="CC192" s="84" t="str">
        <f ca="1">VLOOKUP($E192,ETL_Price!$B$5:$BA$187,Main!CC$51,0)</f>
        <v/>
      </c>
    </row>
    <row r="193" spans="5:81">
      <c r="E193" s="115" t="str">
        <f>IF(ISNUMBER(Equities!$C145),Equities!B145,"")</f>
        <v/>
      </c>
      <c r="F193" s="128" t="str">
        <f ca="1">IF(ISNUMBER(OFFSET(INDIRECT($F$50),Main!$D193,1)),OFFSET(INDIRECT($F$50),Main!$D193,1)/100,"")</f>
        <v/>
      </c>
      <c r="G193" s="116" t="str">
        <f ca="1">IF(ISNUMBER(VLOOKUP($E193,ETL_Price!$B$5:$CU$187,G$50,0)),VLOOKUP($E193,ETL_Price!$B$5:$CU$187,G$50,0)/100,"")</f>
        <v/>
      </c>
      <c r="H193" s="116" t="str">
        <f>IF(ISNUMBER(VLOOKUP($E193,ETL_Price!$B$5:$CU$187,H$50,0)),VLOOKUP($E193,ETL_Price!$B$5:$CU$187,H$50,0)/100,"")</f>
        <v/>
      </c>
      <c r="I193" s="116" t="str">
        <f>IF(ISNUMBER(VLOOKUP($E193,ETL_Price!$B$5:$CU$187,I$50,0)),VLOOKUP($E193,ETL_Price!$B$5:$CU$187,I$50,0)/100,"")</f>
        <v/>
      </c>
      <c r="K193" s="84" t="str">
        <f ca="1">IF(ISNUMBER(CORREL(ETL_Rtn!$C144:$C203,ETL_Rtn!E144:E203)),CORREL(ETL_Rtn!$C144:$C203,ETL_Rtn!E144:E203),"")</f>
        <v/>
      </c>
      <c r="L193" s="84" t="str">
        <f ca="1">IF(ISNUMBER(CORREL(ETL_Rtn!$C144:$C203,ETL_Rtn!F144:F203)),CORREL(ETL_Rtn!$C144:$C203,ETL_Rtn!F144:F203),"")</f>
        <v/>
      </c>
      <c r="M193" s="84" t="str">
        <f ca="1">IF(ISNUMBER(CORREL(ETL_Rtn!$C144:$C203,ETL_Rtn!G144:G203)),CORREL(ETL_Rtn!$C144:$C203,ETL_Rtn!G144:G203),"")</f>
        <v/>
      </c>
      <c r="N193" s="84" t="str">
        <f ca="1">IF(ISNUMBER(CORREL(ETL_Rtn!$C144:$C203,ETL_Rtn!H144:H203)),CORREL(ETL_Rtn!$C144:$C203,ETL_Rtn!H144:H203),"")</f>
        <v/>
      </c>
      <c r="O193" s="84" t="str">
        <f ca="1">IF(ISNUMBER(CORREL(ETL_Rtn!$C144:$C203,ETL_Rtn!I144:I203)),CORREL(ETL_Rtn!$C144:$C203,ETL_Rtn!I144:I203),"")</f>
        <v/>
      </c>
      <c r="P193" s="84" t="str">
        <f ca="1">IF(ISNUMBER(CORREL(ETL_Rtn!$C144:$C203,ETL_Rtn!J144:J203)),CORREL(ETL_Rtn!$C144:$C203,ETL_Rtn!J144:J203),"")</f>
        <v/>
      </c>
      <c r="Q193" s="84" t="str">
        <f ca="1">IF(ISNUMBER(CORREL(ETL_Rtn!$C144:$C203,ETL_Rtn!K144:K203)),CORREL(ETL_Rtn!$C144:$C203,ETL_Rtn!K144:K203),"")</f>
        <v/>
      </c>
      <c r="R193" s="84" t="str">
        <f ca="1">IF(ISNUMBER(CORREL(ETL_Rtn!$C144:$C203,ETL_Rtn!L144:L203)),CORREL(ETL_Rtn!$C144:$C203,ETL_Rtn!L144:L203),"")</f>
        <v/>
      </c>
      <c r="S193" s="84" t="str">
        <f ca="1">IF(ISNUMBER(CORREL(ETL_Rtn!$C144:$C203,ETL_Rtn!M144:M203)),CORREL(ETL_Rtn!$C144:$C203,ETL_Rtn!M144:M203),"")</f>
        <v/>
      </c>
      <c r="T193" s="84" t="str">
        <f ca="1">IF(ISNUMBER(CORREL(ETL_Rtn!$C144:$C203,ETL_Rtn!N144:N203)),CORREL(ETL_Rtn!$C144:$C203,ETL_Rtn!N144:N203),"")</f>
        <v/>
      </c>
      <c r="U193" s="84" t="str">
        <f ca="1">IF(ISNUMBER(CORREL(ETL_Rtn!$C144:$C203,ETL_Rtn!O144:O203)),CORREL(ETL_Rtn!$C144:$C203,ETL_Rtn!O144:O203),"")</f>
        <v/>
      </c>
      <c r="V193" s="84" t="str">
        <f ca="1">IF(ISNUMBER(CORREL(ETL_Rtn!$C144:$C203,ETL_Rtn!P144:P203)),CORREL(ETL_Rtn!$C144:$C203,ETL_Rtn!P144:P203),"")</f>
        <v/>
      </c>
      <c r="W193" s="84" t="str">
        <f ca="1">IF(ISNUMBER(CORREL(ETL_Rtn!$C144:$C203,ETL_Rtn!Q144:Q203)),CORREL(ETL_Rtn!$C144:$C203,ETL_Rtn!Q144:Q203),"")</f>
        <v/>
      </c>
      <c r="X193" s="84" t="str">
        <f ca="1">IF(ISNUMBER(CORREL(ETL_Rtn!$C144:$C203,ETL_Rtn!R144:R203)),CORREL(ETL_Rtn!$C144:$C203,ETL_Rtn!R144:R203),"")</f>
        <v/>
      </c>
      <c r="Y193" s="84" t="str">
        <f ca="1">IF(ISNUMBER(CORREL(ETL_Rtn!$C144:$C203,ETL_Rtn!S144:S203)),CORREL(ETL_Rtn!$C144:$C203,ETL_Rtn!S144:S203),"")</f>
        <v/>
      </c>
      <c r="Z193" s="84" t="str">
        <f ca="1">IF(ISNUMBER(CORREL(ETL_Rtn!$C144:$C203,ETL_Rtn!T144:T203)),CORREL(ETL_Rtn!$C144:$C203,ETL_Rtn!T144:T203),"")</f>
        <v/>
      </c>
      <c r="AA193" s="84" t="str">
        <f ca="1">IF(ISNUMBER(CORREL(ETL_Rtn!$C144:$C203,ETL_Rtn!U144:U203)),CORREL(ETL_Rtn!$C144:$C203,ETL_Rtn!U144:U203),"")</f>
        <v/>
      </c>
      <c r="AB193" s="84" t="str">
        <f ca="1">IF(ISNUMBER(CORREL(ETL_Rtn!$C144:$C203,ETL_Rtn!V144:V203)),CORREL(ETL_Rtn!$C144:$C203,ETL_Rtn!V144:V203),"")</f>
        <v/>
      </c>
      <c r="AC193" s="84" t="str">
        <f ca="1">IF(ISNUMBER(CORREL(ETL_Rtn!$C144:$C203,ETL_Rtn!W144:W203)),CORREL(ETL_Rtn!$C144:$C203,ETL_Rtn!W144:W203),"")</f>
        <v/>
      </c>
      <c r="AD193" s="84" t="str">
        <f ca="1">IF(ISNUMBER(CORREL(ETL_Rtn!$C144:$C203,ETL_Rtn!X144:X203)),CORREL(ETL_Rtn!$C144:$C203,ETL_Rtn!X144:X203),"")</f>
        <v/>
      </c>
      <c r="AE193" s="84" t="str">
        <f ca="1">IF(ISNUMBER(CORREL(ETL_Rtn!$C144:$C203,ETL_Rtn!Y144:Y203)),CORREL(ETL_Rtn!$C144:$C203,ETL_Rtn!Y144:Y203),"")</f>
        <v/>
      </c>
      <c r="AF193" s="84" t="str">
        <f ca="1">IF(ISNUMBER(CORREL(ETL_Rtn!$C144:$C203,ETL_Rtn!Z144:Z203)),CORREL(ETL_Rtn!$C144:$C203,ETL_Rtn!Z144:Z203),"")</f>
        <v/>
      </c>
      <c r="AG193" s="84" t="str">
        <f ca="1">IF(ISNUMBER(CORREL(ETL_Rtn!$C144:$C203,ETL_Rtn!AA144:AA203)),CORREL(ETL_Rtn!$C144:$C203,ETL_Rtn!AA144:AA203),"")</f>
        <v/>
      </c>
      <c r="AH193" s="84" t="str">
        <f ca="1">IF(ISNUMBER(CORREL(ETL_Rtn!$C144:$C203,ETL_Rtn!AB144:AB203)),CORREL(ETL_Rtn!$C144:$C203,ETL_Rtn!AB144:AB203),"")</f>
        <v/>
      </c>
      <c r="AI193" s="84" t="str">
        <f ca="1">IF(ISNUMBER(CORREL(ETL_Rtn!$C144:$C203,ETL_Rtn!AC144:AC203)),CORREL(ETL_Rtn!$C144:$C203,ETL_Rtn!AC144:AC203),"")</f>
        <v/>
      </c>
      <c r="AJ193" s="84" t="str">
        <f ca="1">IF(ISNUMBER(CORREL(ETL_Rtn!$C144:$C203,ETL_Rtn!AD144:AD203)),CORREL(ETL_Rtn!$C144:$C203,ETL_Rtn!AD144:AD203),"")</f>
        <v/>
      </c>
      <c r="AK193" s="84" t="str">
        <f ca="1">IF(ISNUMBER(CORREL(ETL_Rtn!$C144:$C203,ETL_Rtn!AE144:AE203)),CORREL(ETL_Rtn!$C144:$C203,ETL_Rtn!AE144:AE203),"")</f>
        <v/>
      </c>
      <c r="AL193" s="84" t="str">
        <f ca="1">IF(ISNUMBER(CORREL(ETL_Rtn!$C144:$C203,ETL_Rtn!AF144:AF203)),CORREL(ETL_Rtn!$C144:$C203,ETL_Rtn!AF144:AF203),"")</f>
        <v/>
      </c>
      <c r="AM193" s="84" t="str">
        <f ca="1">IF(ISNUMBER(CORREL(ETL_Rtn!$C144:$C203,ETL_Rtn!AG144:AG203)),CORREL(ETL_Rtn!$C144:$C203,ETL_Rtn!AG144:AG203),"")</f>
        <v/>
      </c>
      <c r="AN193" s="84" t="str">
        <f ca="1">IF(ISNUMBER(CORREL(ETL_Rtn!$C144:$C203,ETL_Rtn!AH144:AH203)),CORREL(ETL_Rtn!$C144:$C203,ETL_Rtn!AH144:AH203),"")</f>
        <v/>
      </c>
      <c r="AO193" s="84" t="str">
        <f ca="1">IF(ISNUMBER(CORREL(ETL_Rtn!$C144:$C203,ETL_Rtn!AI144:AI203)),CORREL(ETL_Rtn!$C144:$C203,ETL_Rtn!AI144:AI203),"")</f>
        <v/>
      </c>
      <c r="AP193" s="84" t="str">
        <f ca="1">IF(ISNUMBER(CORREL(ETL_Rtn!$C144:$C203,ETL_Rtn!AJ144:AJ203)),CORREL(ETL_Rtn!$C144:$C203,ETL_Rtn!AJ144:AJ203),"")</f>
        <v/>
      </c>
      <c r="AQ193" s="84" t="str">
        <f ca="1">IF(ISNUMBER(CORREL(ETL_Rtn!$C144:$C203,ETL_Rtn!AK144:AK203)),CORREL(ETL_Rtn!$C144:$C203,ETL_Rtn!AK144:AK203),"")</f>
        <v/>
      </c>
      <c r="AR193" s="84" t="str">
        <f ca="1">IF(ISNUMBER(CORREL(ETL_Rtn!$C144:$C203,ETL_Rtn!AL144:AL203)),CORREL(ETL_Rtn!$C144:$C203,ETL_Rtn!AL144:AL203),"")</f>
        <v/>
      </c>
      <c r="AS193" s="84" t="str">
        <f ca="1">IF(ISNUMBER(CORREL(ETL_Rtn!$C144:$C203,ETL_Rtn!AM144:AM203)),CORREL(ETL_Rtn!$C144:$C203,ETL_Rtn!AM144:AM203),"")</f>
        <v/>
      </c>
      <c r="AU193" s="84" t="str">
        <f ca="1">VLOOKUP($E193,ETL_Price!$B$5:$BA$187,Main!AU$51,0)</f>
        <v/>
      </c>
      <c r="AV193" s="84" t="str">
        <f ca="1">VLOOKUP($E193,ETL_Price!$B$5:$BA$187,Main!AV$51,0)</f>
        <v/>
      </c>
      <c r="AW193" s="84" t="str">
        <f ca="1">VLOOKUP($E193,ETL_Price!$B$5:$BA$187,Main!AW$51,0)</f>
        <v/>
      </c>
      <c r="AX193" s="84" t="str">
        <f ca="1">VLOOKUP($E193,ETL_Price!$B$5:$BA$187,Main!AX$51,0)</f>
        <v/>
      </c>
      <c r="AY193" s="84" t="str">
        <f ca="1">VLOOKUP($E193,ETL_Price!$B$5:$BA$187,Main!AY$51,0)</f>
        <v/>
      </c>
      <c r="AZ193" s="84" t="str">
        <f ca="1">VLOOKUP($E193,ETL_Price!$B$5:$BA$187,Main!AZ$51,0)</f>
        <v/>
      </c>
      <c r="BA193" s="84" t="str">
        <f ca="1">VLOOKUP($E193,ETL_Price!$B$5:$BA$187,Main!BA$51,0)</f>
        <v/>
      </c>
      <c r="BB193" s="84" t="str">
        <f ca="1">VLOOKUP($E193,ETL_Price!$B$5:$BA$187,Main!BB$51,0)</f>
        <v/>
      </c>
      <c r="BC193" s="84" t="str">
        <f ca="1">VLOOKUP($E193,ETL_Price!$B$5:$BA$187,Main!BC$51,0)</f>
        <v/>
      </c>
      <c r="BD193" s="84" t="str">
        <f ca="1">VLOOKUP($E193,ETL_Price!$B$5:$BA$187,Main!BD$51,0)</f>
        <v/>
      </c>
      <c r="BE193" s="84" t="str">
        <f ca="1">VLOOKUP($E193,ETL_Price!$B$5:$BA$187,Main!BE$51,0)</f>
        <v/>
      </c>
      <c r="BF193" s="84" t="str">
        <f ca="1">VLOOKUP($E193,ETL_Price!$B$5:$BA$187,Main!BF$51,0)</f>
        <v/>
      </c>
      <c r="BG193" s="84" t="str">
        <f ca="1">VLOOKUP($E193,ETL_Price!$B$5:$BA$187,Main!BG$51,0)</f>
        <v/>
      </c>
      <c r="BH193" s="84" t="str">
        <f ca="1">VLOOKUP($E193,ETL_Price!$B$5:$BA$187,Main!BH$51,0)</f>
        <v/>
      </c>
      <c r="BI193" s="84" t="str">
        <f ca="1">VLOOKUP($E193,ETL_Price!$B$5:$BA$187,Main!BI$51,0)</f>
        <v/>
      </c>
      <c r="BJ193" s="84" t="str">
        <f ca="1">VLOOKUP($E193,ETL_Price!$B$5:$BA$187,Main!BJ$51,0)</f>
        <v/>
      </c>
      <c r="BK193" s="84" t="str">
        <f ca="1">VLOOKUP($E193,ETL_Price!$B$5:$BA$187,Main!BK$51,0)</f>
        <v/>
      </c>
      <c r="BL193" s="84" t="str">
        <f ca="1">VLOOKUP($E193,ETL_Price!$B$5:$BA$187,Main!BL$51,0)</f>
        <v/>
      </c>
      <c r="BM193" s="84" t="str">
        <f ca="1">VLOOKUP($E193,ETL_Price!$B$5:$BA$187,Main!BM$51,0)</f>
        <v/>
      </c>
      <c r="BN193" s="84" t="str">
        <f ca="1">VLOOKUP($E193,ETL_Price!$B$5:$BA$187,Main!BN$51,0)</f>
        <v/>
      </c>
      <c r="BO193" s="84" t="str">
        <f ca="1">VLOOKUP($E193,ETL_Price!$B$5:$BA$187,Main!BO$51,0)</f>
        <v/>
      </c>
      <c r="BP193" s="84" t="str">
        <f ca="1">VLOOKUP($E193,ETL_Price!$B$5:$BA$187,Main!BP$51,0)</f>
        <v/>
      </c>
      <c r="BQ193" s="84" t="str">
        <f ca="1">VLOOKUP($E193,ETL_Price!$B$5:$BA$187,Main!BQ$51,0)</f>
        <v/>
      </c>
      <c r="BR193" s="84" t="str">
        <f ca="1">VLOOKUP($E193,ETL_Price!$B$5:$BA$187,Main!BR$51,0)</f>
        <v/>
      </c>
      <c r="BS193" s="84" t="str">
        <f ca="1">VLOOKUP($E193,ETL_Price!$B$5:$BA$187,Main!BS$51,0)</f>
        <v/>
      </c>
      <c r="BT193" s="84" t="str">
        <f ca="1">VLOOKUP($E193,ETL_Price!$B$5:$BA$187,Main!BT$51,0)</f>
        <v/>
      </c>
      <c r="BU193" s="84" t="str">
        <f ca="1">VLOOKUP($E193,ETL_Price!$B$5:$BA$187,Main!BU$51,0)</f>
        <v/>
      </c>
      <c r="BV193" s="84" t="str">
        <f ca="1">VLOOKUP($E193,ETL_Price!$B$5:$BA$187,Main!BV$51,0)</f>
        <v/>
      </c>
      <c r="BW193" s="84" t="str">
        <f ca="1">VLOOKUP($E193,ETL_Price!$B$5:$BA$187,Main!BW$51,0)</f>
        <v/>
      </c>
      <c r="BX193" s="84" t="str">
        <f ca="1">VLOOKUP($E193,ETL_Price!$B$5:$BA$187,Main!BX$51,0)</f>
        <v/>
      </c>
      <c r="BY193" s="84" t="str">
        <f ca="1">VLOOKUP($E193,ETL_Price!$B$5:$BA$187,Main!BY$51,0)</f>
        <v/>
      </c>
      <c r="BZ193" s="84" t="str">
        <f ca="1">VLOOKUP($E193,ETL_Price!$B$5:$BA$187,Main!BZ$51,0)</f>
        <v/>
      </c>
      <c r="CA193" s="84" t="str">
        <f ca="1">VLOOKUP($E193,ETL_Price!$B$5:$BA$187,Main!CA$51,0)</f>
        <v/>
      </c>
      <c r="CB193" s="84" t="str">
        <f ca="1">VLOOKUP($E193,ETL_Price!$B$5:$BA$187,Main!CB$51,0)</f>
        <v/>
      </c>
      <c r="CC193" s="84" t="str">
        <f ca="1">VLOOKUP($E193,ETL_Price!$B$5:$BA$187,Main!CC$51,0)</f>
        <v/>
      </c>
    </row>
    <row r="194" spans="5:81">
      <c r="E194" s="115" t="str">
        <f>IF(ISNUMBER(Equities!$C146),Equities!B146,"")</f>
        <v/>
      </c>
      <c r="F194" s="128" t="str">
        <f ca="1">IF(ISNUMBER(OFFSET(INDIRECT($F$50),Main!$D194,1)),OFFSET(INDIRECT($F$50),Main!$D194,1)/100,"")</f>
        <v/>
      </c>
      <c r="G194" s="116" t="str">
        <f ca="1">IF(ISNUMBER(VLOOKUP($E194,ETL_Price!$B$5:$CU$187,G$50,0)),VLOOKUP($E194,ETL_Price!$B$5:$CU$187,G$50,0)/100,"")</f>
        <v/>
      </c>
      <c r="H194" s="116" t="str">
        <f>IF(ISNUMBER(VLOOKUP($E194,ETL_Price!$B$5:$CU$187,H$50,0)),VLOOKUP($E194,ETL_Price!$B$5:$CU$187,H$50,0)/100,"")</f>
        <v/>
      </c>
      <c r="I194" s="116" t="str">
        <f>IF(ISNUMBER(VLOOKUP($E194,ETL_Price!$B$5:$CU$187,I$50,0)),VLOOKUP($E194,ETL_Price!$B$5:$CU$187,I$50,0)/100,"")</f>
        <v/>
      </c>
      <c r="K194" s="84" t="str">
        <f ca="1">IF(ISNUMBER(CORREL(ETL_Rtn!$C145:$C204,ETL_Rtn!E145:E204)),CORREL(ETL_Rtn!$C145:$C204,ETL_Rtn!E145:E204),"")</f>
        <v/>
      </c>
      <c r="L194" s="84" t="str">
        <f ca="1">IF(ISNUMBER(CORREL(ETL_Rtn!$C145:$C204,ETL_Rtn!F145:F204)),CORREL(ETL_Rtn!$C145:$C204,ETL_Rtn!F145:F204),"")</f>
        <v/>
      </c>
      <c r="M194" s="84" t="str">
        <f ca="1">IF(ISNUMBER(CORREL(ETL_Rtn!$C145:$C204,ETL_Rtn!G145:G204)),CORREL(ETL_Rtn!$C145:$C204,ETL_Rtn!G145:G204),"")</f>
        <v/>
      </c>
      <c r="N194" s="84" t="str">
        <f ca="1">IF(ISNUMBER(CORREL(ETL_Rtn!$C145:$C204,ETL_Rtn!H145:H204)),CORREL(ETL_Rtn!$C145:$C204,ETL_Rtn!H145:H204),"")</f>
        <v/>
      </c>
      <c r="O194" s="84" t="str">
        <f ca="1">IF(ISNUMBER(CORREL(ETL_Rtn!$C145:$C204,ETL_Rtn!I145:I204)),CORREL(ETL_Rtn!$C145:$C204,ETL_Rtn!I145:I204),"")</f>
        <v/>
      </c>
      <c r="P194" s="84" t="str">
        <f ca="1">IF(ISNUMBER(CORREL(ETL_Rtn!$C145:$C204,ETL_Rtn!J145:J204)),CORREL(ETL_Rtn!$C145:$C204,ETL_Rtn!J145:J204),"")</f>
        <v/>
      </c>
      <c r="Q194" s="84" t="str">
        <f ca="1">IF(ISNUMBER(CORREL(ETL_Rtn!$C145:$C204,ETL_Rtn!K145:K204)),CORREL(ETL_Rtn!$C145:$C204,ETL_Rtn!K145:K204),"")</f>
        <v/>
      </c>
      <c r="R194" s="84" t="str">
        <f ca="1">IF(ISNUMBER(CORREL(ETL_Rtn!$C145:$C204,ETL_Rtn!L145:L204)),CORREL(ETL_Rtn!$C145:$C204,ETL_Rtn!L145:L204),"")</f>
        <v/>
      </c>
      <c r="S194" s="84" t="str">
        <f ca="1">IF(ISNUMBER(CORREL(ETL_Rtn!$C145:$C204,ETL_Rtn!M145:M204)),CORREL(ETL_Rtn!$C145:$C204,ETL_Rtn!M145:M204),"")</f>
        <v/>
      </c>
      <c r="T194" s="84" t="str">
        <f ca="1">IF(ISNUMBER(CORREL(ETL_Rtn!$C145:$C204,ETL_Rtn!N145:N204)),CORREL(ETL_Rtn!$C145:$C204,ETL_Rtn!N145:N204),"")</f>
        <v/>
      </c>
      <c r="U194" s="84" t="str">
        <f ca="1">IF(ISNUMBER(CORREL(ETL_Rtn!$C145:$C204,ETL_Rtn!O145:O204)),CORREL(ETL_Rtn!$C145:$C204,ETL_Rtn!O145:O204),"")</f>
        <v/>
      </c>
      <c r="V194" s="84" t="str">
        <f ca="1">IF(ISNUMBER(CORREL(ETL_Rtn!$C145:$C204,ETL_Rtn!P145:P204)),CORREL(ETL_Rtn!$C145:$C204,ETL_Rtn!P145:P204),"")</f>
        <v/>
      </c>
      <c r="W194" s="84" t="str">
        <f ca="1">IF(ISNUMBER(CORREL(ETL_Rtn!$C145:$C204,ETL_Rtn!Q145:Q204)),CORREL(ETL_Rtn!$C145:$C204,ETL_Rtn!Q145:Q204),"")</f>
        <v/>
      </c>
      <c r="X194" s="84" t="str">
        <f ca="1">IF(ISNUMBER(CORREL(ETL_Rtn!$C145:$C204,ETL_Rtn!R145:R204)),CORREL(ETL_Rtn!$C145:$C204,ETL_Rtn!R145:R204),"")</f>
        <v/>
      </c>
      <c r="Y194" s="84" t="str">
        <f ca="1">IF(ISNUMBER(CORREL(ETL_Rtn!$C145:$C204,ETL_Rtn!S145:S204)),CORREL(ETL_Rtn!$C145:$C204,ETL_Rtn!S145:S204),"")</f>
        <v/>
      </c>
      <c r="Z194" s="84" t="str">
        <f ca="1">IF(ISNUMBER(CORREL(ETL_Rtn!$C145:$C204,ETL_Rtn!T145:T204)),CORREL(ETL_Rtn!$C145:$C204,ETL_Rtn!T145:T204),"")</f>
        <v/>
      </c>
      <c r="AA194" s="84" t="str">
        <f ca="1">IF(ISNUMBER(CORREL(ETL_Rtn!$C145:$C204,ETL_Rtn!U145:U204)),CORREL(ETL_Rtn!$C145:$C204,ETL_Rtn!U145:U204),"")</f>
        <v/>
      </c>
      <c r="AB194" s="84" t="str">
        <f ca="1">IF(ISNUMBER(CORREL(ETL_Rtn!$C145:$C204,ETL_Rtn!V145:V204)),CORREL(ETL_Rtn!$C145:$C204,ETL_Rtn!V145:V204),"")</f>
        <v/>
      </c>
      <c r="AC194" s="84" t="str">
        <f ca="1">IF(ISNUMBER(CORREL(ETL_Rtn!$C145:$C204,ETL_Rtn!W145:W204)),CORREL(ETL_Rtn!$C145:$C204,ETL_Rtn!W145:W204),"")</f>
        <v/>
      </c>
      <c r="AD194" s="84" t="str">
        <f ca="1">IF(ISNUMBER(CORREL(ETL_Rtn!$C145:$C204,ETL_Rtn!X145:X204)),CORREL(ETL_Rtn!$C145:$C204,ETL_Rtn!X145:X204),"")</f>
        <v/>
      </c>
      <c r="AE194" s="84" t="str">
        <f ca="1">IF(ISNUMBER(CORREL(ETL_Rtn!$C145:$C204,ETL_Rtn!Y145:Y204)),CORREL(ETL_Rtn!$C145:$C204,ETL_Rtn!Y145:Y204),"")</f>
        <v/>
      </c>
      <c r="AF194" s="84" t="str">
        <f ca="1">IF(ISNUMBER(CORREL(ETL_Rtn!$C145:$C204,ETL_Rtn!Z145:Z204)),CORREL(ETL_Rtn!$C145:$C204,ETL_Rtn!Z145:Z204),"")</f>
        <v/>
      </c>
      <c r="AG194" s="84" t="str">
        <f ca="1">IF(ISNUMBER(CORREL(ETL_Rtn!$C145:$C204,ETL_Rtn!AA145:AA204)),CORREL(ETL_Rtn!$C145:$C204,ETL_Rtn!AA145:AA204),"")</f>
        <v/>
      </c>
      <c r="AH194" s="84" t="str">
        <f ca="1">IF(ISNUMBER(CORREL(ETL_Rtn!$C145:$C204,ETL_Rtn!AB145:AB204)),CORREL(ETL_Rtn!$C145:$C204,ETL_Rtn!AB145:AB204),"")</f>
        <v/>
      </c>
      <c r="AI194" s="84" t="str">
        <f ca="1">IF(ISNUMBER(CORREL(ETL_Rtn!$C145:$C204,ETL_Rtn!AC145:AC204)),CORREL(ETL_Rtn!$C145:$C204,ETL_Rtn!AC145:AC204),"")</f>
        <v/>
      </c>
      <c r="AJ194" s="84" t="str">
        <f ca="1">IF(ISNUMBER(CORREL(ETL_Rtn!$C145:$C204,ETL_Rtn!AD145:AD204)),CORREL(ETL_Rtn!$C145:$C204,ETL_Rtn!AD145:AD204),"")</f>
        <v/>
      </c>
      <c r="AK194" s="84" t="str">
        <f ca="1">IF(ISNUMBER(CORREL(ETL_Rtn!$C145:$C204,ETL_Rtn!AE145:AE204)),CORREL(ETL_Rtn!$C145:$C204,ETL_Rtn!AE145:AE204),"")</f>
        <v/>
      </c>
      <c r="AL194" s="84" t="str">
        <f ca="1">IF(ISNUMBER(CORREL(ETL_Rtn!$C145:$C204,ETL_Rtn!AF145:AF204)),CORREL(ETL_Rtn!$C145:$C204,ETL_Rtn!AF145:AF204),"")</f>
        <v/>
      </c>
      <c r="AM194" s="84" t="str">
        <f ca="1">IF(ISNUMBER(CORREL(ETL_Rtn!$C145:$C204,ETL_Rtn!AG145:AG204)),CORREL(ETL_Rtn!$C145:$C204,ETL_Rtn!AG145:AG204),"")</f>
        <v/>
      </c>
      <c r="AN194" s="84" t="str">
        <f ca="1">IF(ISNUMBER(CORREL(ETL_Rtn!$C145:$C204,ETL_Rtn!AH145:AH204)),CORREL(ETL_Rtn!$C145:$C204,ETL_Rtn!AH145:AH204),"")</f>
        <v/>
      </c>
      <c r="AO194" s="84" t="str">
        <f ca="1">IF(ISNUMBER(CORREL(ETL_Rtn!$C145:$C204,ETL_Rtn!AI145:AI204)),CORREL(ETL_Rtn!$C145:$C204,ETL_Rtn!AI145:AI204),"")</f>
        <v/>
      </c>
      <c r="AP194" s="84" t="str">
        <f ca="1">IF(ISNUMBER(CORREL(ETL_Rtn!$C145:$C204,ETL_Rtn!AJ145:AJ204)),CORREL(ETL_Rtn!$C145:$C204,ETL_Rtn!AJ145:AJ204),"")</f>
        <v/>
      </c>
      <c r="AQ194" s="84" t="str">
        <f ca="1">IF(ISNUMBER(CORREL(ETL_Rtn!$C145:$C204,ETL_Rtn!AK145:AK204)),CORREL(ETL_Rtn!$C145:$C204,ETL_Rtn!AK145:AK204),"")</f>
        <v/>
      </c>
      <c r="AR194" s="84" t="str">
        <f ca="1">IF(ISNUMBER(CORREL(ETL_Rtn!$C145:$C204,ETL_Rtn!AL145:AL204)),CORREL(ETL_Rtn!$C145:$C204,ETL_Rtn!AL145:AL204),"")</f>
        <v/>
      </c>
      <c r="AS194" s="84" t="str">
        <f ca="1">IF(ISNUMBER(CORREL(ETL_Rtn!$C145:$C204,ETL_Rtn!AM145:AM204)),CORREL(ETL_Rtn!$C145:$C204,ETL_Rtn!AM145:AM204),"")</f>
        <v/>
      </c>
      <c r="AU194" s="84" t="str">
        <f ca="1">VLOOKUP($E194,ETL_Price!$B$5:$BA$187,Main!AU$51,0)</f>
        <v/>
      </c>
      <c r="AV194" s="84" t="str">
        <f ca="1">VLOOKUP($E194,ETL_Price!$B$5:$BA$187,Main!AV$51,0)</f>
        <v/>
      </c>
      <c r="AW194" s="84" t="str">
        <f ca="1">VLOOKUP($E194,ETL_Price!$B$5:$BA$187,Main!AW$51,0)</f>
        <v/>
      </c>
      <c r="AX194" s="84" t="str">
        <f ca="1">VLOOKUP($E194,ETL_Price!$B$5:$BA$187,Main!AX$51,0)</f>
        <v/>
      </c>
      <c r="AY194" s="84" t="str">
        <f ca="1">VLOOKUP($E194,ETL_Price!$B$5:$BA$187,Main!AY$51,0)</f>
        <v/>
      </c>
      <c r="AZ194" s="84" t="str">
        <f ca="1">VLOOKUP($E194,ETL_Price!$B$5:$BA$187,Main!AZ$51,0)</f>
        <v/>
      </c>
      <c r="BA194" s="84" t="str">
        <f ca="1">VLOOKUP($E194,ETL_Price!$B$5:$BA$187,Main!BA$51,0)</f>
        <v/>
      </c>
      <c r="BB194" s="84" t="str">
        <f ca="1">VLOOKUP($E194,ETL_Price!$B$5:$BA$187,Main!BB$51,0)</f>
        <v/>
      </c>
      <c r="BC194" s="84" t="str">
        <f ca="1">VLOOKUP($E194,ETL_Price!$B$5:$BA$187,Main!BC$51,0)</f>
        <v/>
      </c>
      <c r="BD194" s="84" t="str">
        <f ca="1">VLOOKUP($E194,ETL_Price!$B$5:$BA$187,Main!BD$51,0)</f>
        <v/>
      </c>
      <c r="BE194" s="84" t="str">
        <f ca="1">VLOOKUP($E194,ETL_Price!$B$5:$BA$187,Main!BE$51,0)</f>
        <v/>
      </c>
      <c r="BF194" s="84" t="str">
        <f ca="1">VLOOKUP($E194,ETL_Price!$B$5:$BA$187,Main!BF$51,0)</f>
        <v/>
      </c>
      <c r="BG194" s="84" t="str">
        <f ca="1">VLOOKUP($E194,ETL_Price!$B$5:$BA$187,Main!BG$51,0)</f>
        <v/>
      </c>
      <c r="BH194" s="84" t="str">
        <f ca="1">VLOOKUP($E194,ETL_Price!$B$5:$BA$187,Main!BH$51,0)</f>
        <v/>
      </c>
      <c r="BI194" s="84" t="str">
        <f ca="1">VLOOKUP($E194,ETL_Price!$B$5:$BA$187,Main!BI$51,0)</f>
        <v/>
      </c>
      <c r="BJ194" s="84" t="str">
        <f ca="1">VLOOKUP($E194,ETL_Price!$B$5:$BA$187,Main!BJ$51,0)</f>
        <v/>
      </c>
      <c r="BK194" s="84" t="str">
        <f ca="1">VLOOKUP($E194,ETL_Price!$B$5:$BA$187,Main!BK$51,0)</f>
        <v/>
      </c>
      <c r="BL194" s="84" t="str">
        <f ca="1">VLOOKUP($E194,ETL_Price!$B$5:$BA$187,Main!BL$51,0)</f>
        <v/>
      </c>
      <c r="BM194" s="84" t="str">
        <f ca="1">VLOOKUP($E194,ETL_Price!$B$5:$BA$187,Main!BM$51,0)</f>
        <v/>
      </c>
      <c r="BN194" s="84" t="str">
        <f ca="1">VLOOKUP($E194,ETL_Price!$B$5:$BA$187,Main!BN$51,0)</f>
        <v/>
      </c>
      <c r="BO194" s="84" t="str">
        <f ca="1">VLOOKUP($E194,ETL_Price!$B$5:$BA$187,Main!BO$51,0)</f>
        <v/>
      </c>
      <c r="BP194" s="84" t="str">
        <f ca="1">VLOOKUP($E194,ETL_Price!$B$5:$BA$187,Main!BP$51,0)</f>
        <v/>
      </c>
      <c r="BQ194" s="84" t="str">
        <f ca="1">VLOOKUP($E194,ETL_Price!$B$5:$BA$187,Main!BQ$51,0)</f>
        <v/>
      </c>
      <c r="BR194" s="84" t="str">
        <f ca="1">VLOOKUP($E194,ETL_Price!$B$5:$BA$187,Main!BR$51,0)</f>
        <v/>
      </c>
      <c r="BS194" s="84" t="str">
        <f ca="1">VLOOKUP($E194,ETL_Price!$B$5:$BA$187,Main!BS$51,0)</f>
        <v/>
      </c>
      <c r="BT194" s="84" t="str">
        <f ca="1">VLOOKUP($E194,ETL_Price!$B$5:$BA$187,Main!BT$51,0)</f>
        <v/>
      </c>
      <c r="BU194" s="84" t="str">
        <f ca="1">VLOOKUP($E194,ETL_Price!$B$5:$BA$187,Main!BU$51,0)</f>
        <v/>
      </c>
      <c r="BV194" s="84" t="str">
        <f ca="1">VLOOKUP($E194,ETL_Price!$B$5:$BA$187,Main!BV$51,0)</f>
        <v/>
      </c>
      <c r="BW194" s="84" t="str">
        <f ca="1">VLOOKUP($E194,ETL_Price!$B$5:$BA$187,Main!BW$51,0)</f>
        <v/>
      </c>
      <c r="BX194" s="84" t="str">
        <f ca="1">VLOOKUP($E194,ETL_Price!$B$5:$BA$187,Main!BX$51,0)</f>
        <v/>
      </c>
      <c r="BY194" s="84" t="str">
        <f ca="1">VLOOKUP($E194,ETL_Price!$B$5:$BA$187,Main!BY$51,0)</f>
        <v/>
      </c>
      <c r="BZ194" s="84" t="str">
        <f ca="1">VLOOKUP($E194,ETL_Price!$B$5:$BA$187,Main!BZ$51,0)</f>
        <v/>
      </c>
      <c r="CA194" s="84" t="str">
        <f ca="1">VLOOKUP($E194,ETL_Price!$B$5:$BA$187,Main!CA$51,0)</f>
        <v/>
      </c>
      <c r="CB194" s="84" t="str">
        <f ca="1">VLOOKUP($E194,ETL_Price!$B$5:$BA$187,Main!CB$51,0)</f>
        <v/>
      </c>
      <c r="CC194" s="84" t="str">
        <f ca="1">VLOOKUP($E194,ETL_Price!$B$5:$BA$187,Main!CC$51,0)</f>
        <v/>
      </c>
    </row>
    <row r="195" spans="5:81">
      <c r="E195" s="115" t="str">
        <f>IF(ISNUMBER(Equities!$C147),Equities!B147,"")</f>
        <v/>
      </c>
      <c r="F195" s="128" t="str">
        <f ca="1">IF(ISNUMBER(OFFSET(INDIRECT($F$50),Main!$D195,1)),OFFSET(INDIRECT($F$50),Main!$D195,1)/100,"")</f>
        <v/>
      </c>
      <c r="G195" s="116" t="str">
        <f ca="1">IF(ISNUMBER(VLOOKUP($E195,ETL_Price!$B$5:$CU$187,G$50,0)),VLOOKUP($E195,ETL_Price!$B$5:$CU$187,G$50,0)/100,"")</f>
        <v/>
      </c>
      <c r="H195" s="116" t="str">
        <f>IF(ISNUMBER(VLOOKUP($E195,ETL_Price!$B$5:$CU$187,H$50,0)),VLOOKUP($E195,ETL_Price!$B$5:$CU$187,H$50,0)/100,"")</f>
        <v/>
      </c>
      <c r="I195" s="116" t="str">
        <f>IF(ISNUMBER(VLOOKUP($E195,ETL_Price!$B$5:$CU$187,I$50,0)),VLOOKUP($E195,ETL_Price!$B$5:$CU$187,I$50,0)/100,"")</f>
        <v/>
      </c>
      <c r="K195" s="84" t="str">
        <f ca="1">IF(ISNUMBER(CORREL(ETL_Rtn!$C146:$C205,ETL_Rtn!E146:E205)),CORREL(ETL_Rtn!$C146:$C205,ETL_Rtn!E146:E205),"")</f>
        <v/>
      </c>
      <c r="L195" s="84" t="str">
        <f ca="1">IF(ISNUMBER(CORREL(ETL_Rtn!$C146:$C205,ETL_Rtn!F146:F205)),CORREL(ETL_Rtn!$C146:$C205,ETL_Rtn!F146:F205),"")</f>
        <v/>
      </c>
      <c r="M195" s="84" t="str">
        <f ca="1">IF(ISNUMBER(CORREL(ETL_Rtn!$C146:$C205,ETL_Rtn!G146:G205)),CORREL(ETL_Rtn!$C146:$C205,ETL_Rtn!G146:G205),"")</f>
        <v/>
      </c>
      <c r="N195" s="84" t="str">
        <f ca="1">IF(ISNUMBER(CORREL(ETL_Rtn!$C146:$C205,ETL_Rtn!H146:H205)),CORREL(ETL_Rtn!$C146:$C205,ETL_Rtn!H146:H205),"")</f>
        <v/>
      </c>
      <c r="O195" s="84" t="str">
        <f ca="1">IF(ISNUMBER(CORREL(ETL_Rtn!$C146:$C205,ETL_Rtn!I146:I205)),CORREL(ETL_Rtn!$C146:$C205,ETL_Rtn!I146:I205),"")</f>
        <v/>
      </c>
      <c r="P195" s="84" t="str">
        <f ca="1">IF(ISNUMBER(CORREL(ETL_Rtn!$C146:$C205,ETL_Rtn!J146:J205)),CORREL(ETL_Rtn!$C146:$C205,ETL_Rtn!J146:J205),"")</f>
        <v/>
      </c>
      <c r="Q195" s="84" t="str">
        <f ca="1">IF(ISNUMBER(CORREL(ETL_Rtn!$C146:$C205,ETL_Rtn!K146:K205)),CORREL(ETL_Rtn!$C146:$C205,ETL_Rtn!K146:K205),"")</f>
        <v/>
      </c>
      <c r="R195" s="84" t="str">
        <f ca="1">IF(ISNUMBER(CORREL(ETL_Rtn!$C146:$C205,ETL_Rtn!L146:L205)),CORREL(ETL_Rtn!$C146:$C205,ETL_Rtn!L146:L205),"")</f>
        <v/>
      </c>
      <c r="S195" s="84" t="str">
        <f ca="1">IF(ISNUMBER(CORREL(ETL_Rtn!$C146:$C205,ETL_Rtn!M146:M205)),CORREL(ETL_Rtn!$C146:$C205,ETL_Rtn!M146:M205),"")</f>
        <v/>
      </c>
      <c r="T195" s="84" t="str">
        <f ca="1">IF(ISNUMBER(CORREL(ETL_Rtn!$C146:$C205,ETL_Rtn!N146:N205)),CORREL(ETL_Rtn!$C146:$C205,ETL_Rtn!N146:N205),"")</f>
        <v/>
      </c>
      <c r="U195" s="84" t="str">
        <f ca="1">IF(ISNUMBER(CORREL(ETL_Rtn!$C146:$C205,ETL_Rtn!O146:O205)),CORREL(ETL_Rtn!$C146:$C205,ETL_Rtn!O146:O205),"")</f>
        <v/>
      </c>
      <c r="V195" s="84" t="str">
        <f ca="1">IF(ISNUMBER(CORREL(ETL_Rtn!$C146:$C205,ETL_Rtn!P146:P205)),CORREL(ETL_Rtn!$C146:$C205,ETL_Rtn!P146:P205),"")</f>
        <v/>
      </c>
      <c r="W195" s="84" t="str">
        <f ca="1">IF(ISNUMBER(CORREL(ETL_Rtn!$C146:$C205,ETL_Rtn!Q146:Q205)),CORREL(ETL_Rtn!$C146:$C205,ETL_Rtn!Q146:Q205),"")</f>
        <v/>
      </c>
      <c r="X195" s="84" t="str">
        <f ca="1">IF(ISNUMBER(CORREL(ETL_Rtn!$C146:$C205,ETL_Rtn!R146:R205)),CORREL(ETL_Rtn!$C146:$C205,ETL_Rtn!R146:R205),"")</f>
        <v/>
      </c>
      <c r="Y195" s="84" t="str">
        <f ca="1">IF(ISNUMBER(CORREL(ETL_Rtn!$C146:$C205,ETL_Rtn!S146:S205)),CORREL(ETL_Rtn!$C146:$C205,ETL_Rtn!S146:S205),"")</f>
        <v/>
      </c>
      <c r="Z195" s="84" t="str">
        <f ca="1">IF(ISNUMBER(CORREL(ETL_Rtn!$C146:$C205,ETL_Rtn!T146:T205)),CORREL(ETL_Rtn!$C146:$C205,ETL_Rtn!T146:T205),"")</f>
        <v/>
      </c>
      <c r="AA195" s="84" t="str">
        <f ca="1">IF(ISNUMBER(CORREL(ETL_Rtn!$C146:$C205,ETL_Rtn!U146:U205)),CORREL(ETL_Rtn!$C146:$C205,ETL_Rtn!U146:U205),"")</f>
        <v/>
      </c>
      <c r="AB195" s="84" t="str">
        <f ca="1">IF(ISNUMBER(CORREL(ETL_Rtn!$C146:$C205,ETL_Rtn!V146:V205)),CORREL(ETL_Rtn!$C146:$C205,ETL_Rtn!V146:V205),"")</f>
        <v/>
      </c>
      <c r="AC195" s="84" t="str">
        <f ca="1">IF(ISNUMBER(CORREL(ETL_Rtn!$C146:$C205,ETL_Rtn!W146:W205)),CORREL(ETL_Rtn!$C146:$C205,ETL_Rtn!W146:W205),"")</f>
        <v/>
      </c>
      <c r="AD195" s="84" t="str">
        <f ca="1">IF(ISNUMBER(CORREL(ETL_Rtn!$C146:$C205,ETL_Rtn!X146:X205)),CORREL(ETL_Rtn!$C146:$C205,ETL_Rtn!X146:X205),"")</f>
        <v/>
      </c>
      <c r="AE195" s="84" t="str">
        <f ca="1">IF(ISNUMBER(CORREL(ETL_Rtn!$C146:$C205,ETL_Rtn!Y146:Y205)),CORREL(ETL_Rtn!$C146:$C205,ETL_Rtn!Y146:Y205),"")</f>
        <v/>
      </c>
      <c r="AF195" s="84" t="str">
        <f ca="1">IF(ISNUMBER(CORREL(ETL_Rtn!$C146:$C205,ETL_Rtn!Z146:Z205)),CORREL(ETL_Rtn!$C146:$C205,ETL_Rtn!Z146:Z205),"")</f>
        <v/>
      </c>
      <c r="AG195" s="84" t="str">
        <f ca="1">IF(ISNUMBER(CORREL(ETL_Rtn!$C146:$C205,ETL_Rtn!AA146:AA205)),CORREL(ETL_Rtn!$C146:$C205,ETL_Rtn!AA146:AA205),"")</f>
        <v/>
      </c>
      <c r="AH195" s="84" t="str">
        <f ca="1">IF(ISNUMBER(CORREL(ETL_Rtn!$C146:$C205,ETL_Rtn!AB146:AB205)),CORREL(ETL_Rtn!$C146:$C205,ETL_Rtn!AB146:AB205),"")</f>
        <v/>
      </c>
      <c r="AI195" s="84" t="str">
        <f ca="1">IF(ISNUMBER(CORREL(ETL_Rtn!$C146:$C205,ETL_Rtn!AC146:AC205)),CORREL(ETL_Rtn!$C146:$C205,ETL_Rtn!AC146:AC205),"")</f>
        <v/>
      </c>
      <c r="AJ195" s="84" t="str">
        <f ca="1">IF(ISNUMBER(CORREL(ETL_Rtn!$C146:$C205,ETL_Rtn!AD146:AD205)),CORREL(ETL_Rtn!$C146:$C205,ETL_Rtn!AD146:AD205),"")</f>
        <v/>
      </c>
      <c r="AK195" s="84" t="str">
        <f ca="1">IF(ISNUMBER(CORREL(ETL_Rtn!$C146:$C205,ETL_Rtn!AE146:AE205)),CORREL(ETL_Rtn!$C146:$C205,ETL_Rtn!AE146:AE205),"")</f>
        <v/>
      </c>
      <c r="AL195" s="84" t="str">
        <f ca="1">IF(ISNUMBER(CORREL(ETL_Rtn!$C146:$C205,ETL_Rtn!AF146:AF205)),CORREL(ETL_Rtn!$C146:$C205,ETL_Rtn!AF146:AF205),"")</f>
        <v/>
      </c>
      <c r="AM195" s="84" t="str">
        <f ca="1">IF(ISNUMBER(CORREL(ETL_Rtn!$C146:$C205,ETL_Rtn!AG146:AG205)),CORREL(ETL_Rtn!$C146:$C205,ETL_Rtn!AG146:AG205),"")</f>
        <v/>
      </c>
      <c r="AN195" s="84" t="str">
        <f ca="1">IF(ISNUMBER(CORREL(ETL_Rtn!$C146:$C205,ETL_Rtn!AH146:AH205)),CORREL(ETL_Rtn!$C146:$C205,ETL_Rtn!AH146:AH205),"")</f>
        <v/>
      </c>
      <c r="AO195" s="84" t="str">
        <f ca="1">IF(ISNUMBER(CORREL(ETL_Rtn!$C146:$C205,ETL_Rtn!AI146:AI205)),CORREL(ETL_Rtn!$C146:$C205,ETL_Rtn!AI146:AI205),"")</f>
        <v/>
      </c>
      <c r="AP195" s="84" t="str">
        <f ca="1">IF(ISNUMBER(CORREL(ETL_Rtn!$C146:$C205,ETL_Rtn!AJ146:AJ205)),CORREL(ETL_Rtn!$C146:$C205,ETL_Rtn!AJ146:AJ205),"")</f>
        <v/>
      </c>
      <c r="AQ195" s="84" t="str">
        <f ca="1">IF(ISNUMBER(CORREL(ETL_Rtn!$C146:$C205,ETL_Rtn!AK146:AK205)),CORREL(ETL_Rtn!$C146:$C205,ETL_Rtn!AK146:AK205),"")</f>
        <v/>
      </c>
      <c r="AR195" s="84" t="str">
        <f ca="1">IF(ISNUMBER(CORREL(ETL_Rtn!$C146:$C205,ETL_Rtn!AL146:AL205)),CORREL(ETL_Rtn!$C146:$C205,ETL_Rtn!AL146:AL205),"")</f>
        <v/>
      </c>
      <c r="AS195" s="84" t="str">
        <f ca="1">IF(ISNUMBER(CORREL(ETL_Rtn!$C146:$C205,ETL_Rtn!AM146:AM205)),CORREL(ETL_Rtn!$C146:$C205,ETL_Rtn!AM146:AM205),"")</f>
        <v/>
      </c>
      <c r="AU195" s="84" t="str">
        <f ca="1">VLOOKUP($E195,ETL_Price!$B$5:$BA$187,Main!AU$51,0)</f>
        <v/>
      </c>
      <c r="AV195" s="84" t="str">
        <f ca="1">VLOOKUP($E195,ETL_Price!$B$5:$BA$187,Main!AV$51,0)</f>
        <v/>
      </c>
      <c r="AW195" s="84" t="str">
        <f ca="1">VLOOKUP($E195,ETL_Price!$B$5:$BA$187,Main!AW$51,0)</f>
        <v/>
      </c>
      <c r="AX195" s="84" t="str">
        <f ca="1">VLOOKUP($E195,ETL_Price!$B$5:$BA$187,Main!AX$51,0)</f>
        <v/>
      </c>
      <c r="AY195" s="84" t="str">
        <f ca="1">VLOOKUP($E195,ETL_Price!$B$5:$BA$187,Main!AY$51,0)</f>
        <v/>
      </c>
      <c r="AZ195" s="84" t="str">
        <f ca="1">VLOOKUP($E195,ETL_Price!$B$5:$BA$187,Main!AZ$51,0)</f>
        <v/>
      </c>
      <c r="BA195" s="84" t="str">
        <f ca="1">VLOOKUP($E195,ETL_Price!$B$5:$BA$187,Main!BA$51,0)</f>
        <v/>
      </c>
      <c r="BB195" s="84" t="str">
        <f ca="1">VLOOKUP($E195,ETL_Price!$B$5:$BA$187,Main!BB$51,0)</f>
        <v/>
      </c>
      <c r="BC195" s="84" t="str">
        <f ca="1">VLOOKUP($E195,ETL_Price!$B$5:$BA$187,Main!BC$51,0)</f>
        <v/>
      </c>
      <c r="BD195" s="84" t="str">
        <f ca="1">VLOOKUP($E195,ETL_Price!$B$5:$BA$187,Main!BD$51,0)</f>
        <v/>
      </c>
      <c r="BE195" s="84" t="str">
        <f ca="1">VLOOKUP($E195,ETL_Price!$B$5:$BA$187,Main!BE$51,0)</f>
        <v/>
      </c>
      <c r="BF195" s="84" t="str">
        <f ca="1">VLOOKUP($E195,ETL_Price!$B$5:$BA$187,Main!BF$51,0)</f>
        <v/>
      </c>
      <c r="BG195" s="84" t="str">
        <f ca="1">VLOOKUP($E195,ETL_Price!$B$5:$BA$187,Main!BG$51,0)</f>
        <v/>
      </c>
      <c r="BH195" s="84" t="str">
        <f ca="1">VLOOKUP($E195,ETL_Price!$B$5:$BA$187,Main!BH$51,0)</f>
        <v/>
      </c>
      <c r="BI195" s="84" t="str">
        <f ca="1">VLOOKUP($E195,ETL_Price!$B$5:$BA$187,Main!BI$51,0)</f>
        <v/>
      </c>
      <c r="BJ195" s="84" t="str">
        <f ca="1">VLOOKUP($E195,ETL_Price!$B$5:$BA$187,Main!BJ$51,0)</f>
        <v/>
      </c>
      <c r="BK195" s="84" t="str">
        <f ca="1">VLOOKUP($E195,ETL_Price!$B$5:$BA$187,Main!BK$51,0)</f>
        <v/>
      </c>
      <c r="BL195" s="84" t="str">
        <f ca="1">VLOOKUP($E195,ETL_Price!$B$5:$BA$187,Main!BL$51,0)</f>
        <v/>
      </c>
      <c r="BM195" s="84" t="str">
        <f ca="1">VLOOKUP($E195,ETL_Price!$B$5:$BA$187,Main!BM$51,0)</f>
        <v/>
      </c>
      <c r="BN195" s="84" t="str">
        <f ca="1">VLOOKUP($E195,ETL_Price!$B$5:$BA$187,Main!BN$51,0)</f>
        <v/>
      </c>
      <c r="BO195" s="84" t="str">
        <f ca="1">VLOOKUP($E195,ETL_Price!$B$5:$BA$187,Main!BO$51,0)</f>
        <v/>
      </c>
      <c r="BP195" s="84" t="str">
        <f ca="1">VLOOKUP($E195,ETL_Price!$B$5:$BA$187,Main!BP$51,0)</f>
        <v/>
      </c>
      <c r="BQ195" s="84" t="str">
        <f ca="1">VLOOKUP($E195,ETL_Price!$B$5:$BA$187,Main!BQ$51,0)</f>
        <v/>
      </c>
      <c r="BR195" s="84" t="str">
        <f ca="1">VLOOKUP($E195,ETL_Price!$B$5:$BA$187,Main!BR$51,0)</f>
        <v/>
      </c>
      <c r="BS195" s="84" t="str">
        <f ca="1">VLOOKUP($E195,ETL_Price!$B$5:$BA$187,Main!BS$51,0)</f>
        <v/>
      </c>
      <c r="BT195" s="84" t="str">
        <f ca="1">VLOOKUP($E195,ETL_Price!$B$5:$BA$187,Main!BT$51,0)</f>
        <v/>
      </c>
      <c r="BU195" s="84" t="str">
        <f ca="1">VLOOKUP($E195,ETL_Price!$B$5:$BA$187,Main!BU$51,0)</f>
        <v/>
      </c>
      <c r="BV195" s="84" t="str">
        <f ca="1">VLOOKUP($E195,ETL_Price!$B$5:$BA$187,Main!BV$51,0)</f>
        <v/>
      </c>
      <c r="BW195" s="84" t="str">
        <f ca="1">VLOOKUP($E195,ETL_Price!$B$5:$BA$187,Main!BW$51,0)</f>
        <v/>
      </c>
      <c r="BX195" s="84" t="str">
        <f ca="1">VLOOKUP($E195,ETL_Price!$B$5:$BA$187,Main!BX$51,0)</f>
        <v/>
      </c>
      <c r="BY195" s="84" t="str">
        <f ca="1">VLOOKUP($E195,ETL_Price!$B$5:$BA$187,Main!BY$51,0)</f>
        <v/>
      </c>
      <c r="BZ195" s="84" t="str">
        <f ca="1">VLOOKUP($E195,ETL_Price!$B$5:$BA$187,Main!BZ$51,0)</f>
        <v/>
      </c>
      <c r="CA195" s="84" t="str">
        <f ca="1">VLOOKUP($E195,ETL_Price!$B$5:$BA$187,Main!CA$51,0)</f>
        <v/>
      </c>
      <c r="CB195" s="84" t="str">
        <f ca="1">VLOOKUP($E195,ETL_Price!$B$5:$BA$187,Main!CB$51,0)</f>
        <v/>
      </c>
      <c r="CC195" s="84" t="str">
        <f ca="1">VLOOKUP($E195,ETL_Price!$B$5:$BA$187,Main!CC$51,0)</f>
        <v/>
      </c>
    </row>
    <row r="196" spans="5:81">
      <c r="E196" s="115" t="str">
        <f>IF(ISNUMBER(Equities!$C148),Equities!B148,"")</f>
        <v/>
      </c>
      <c r="F196" s="128" t="str">
        <f ca="1">IF(ISNUMBER(OFFSET(INDIRECT($F$50),Main!$D196,1)),OFFSET(INDIRECT($F$50),Main!$D196,1)/100,"")</f>
        <v/>
      </c>
      <c r="G196" s="116" t="str">
        <f ca="1">IF(ISNUMBER(VLOOKUP($E196,ETL_Price!$B$5:$CU$187,G$50,0)),VLOOKUP($E196,ETL_Price!$B$5:$CU$187,G$50,0)/100,"")</f>
        <v/>
      </c>
      <c r="H196" s="116" t="str">
        <f>IF(ISNUMBER(VLOOKUP($E196,ETL_Price!$B$5:$CU$187,H$50,0)),VLOOKUP($E196,ETL_Price!$B$5:$CU$187,H$50,0)/100,"")</f>
        <v/>
      </c>
      <c r="I196" s="116" t="str">
        <f>IF(ISNUMBER(VLOOKUP($E196,ETL_Price!$B$5:$CU$187,I$50,0)),VLOOKUP($E196,ETL_Price!$B$5:$CU$187,I$50,0)/100,"")</f>
        <v/>
      </c>
      <c r="K196" s="84" t="str">
        <f ca="1">IF(ISNUMBER(CORREL(ETL_Rtn!$C147:$C206,ETL_Rtn!E147:E206)),CORREL(ETL_Rtn!$C147:$C206,ETL_Rtn!E147:E206),"")</f>
        <v/>
      </c>
      <c r="L196" s="84" t="str">
        <f ca="1">IF(ISNUMBER(CORREL(ETL_Rtn!$C147:$C206,ETL_Rtn!F147:F206)),CORREL(ETL_Rtn!$C147:$C206,ETL_Rtn!F147:F206),"")</f>
        <v/>
      </c>
      <c r="M196" s="84" t="str">
        <f ca="1">IF(ISNUMBER(CORREL(ETL_Rtn!$C147:$C206,ETL_Rtn!G147:G206)),CORREL(ETL_Rtn!$C147:$C206,ETL_Rtn!G147:G206),"")</f>
        <v/>
      </c>
      <c r="N196" s="84" t="str">
        <f ca="1">IF(ISNUMBER(CORREL(ETL_Rtn!$C147:$C206,ETL_Rtn!H147:H206)),CORREL(ETL_Rtn!$C147:$C206,ETL_Rtn!H147:H206),"")</f>
        <v/>
      </c>
      <c r="O196" s="84" t="str">
        <f ca="1">IF(ISNUMBER(CORREL(ETL_Rtn!$C147:$C206,ETL_Rtn!I147:I206)),CORREL(ETL_Rtn!$C147:$C206,ETL_Rtn!I147:I206),"")</f>
        <v/>
      </c>
      <c r="P196" s="84" t="str">
        <f ca="1">IF(ISNUMBER(CORREL(ETL_Rtn!$C147:$C206,ETL_Rtn!J147:J206)),CORREL(ETL_Rtn!$C147:$C206,ETL_Rtn!J147:J206),"")</f>
        <v/>
      </c>
      <c r="Q196" s="84" t="str">
        <f ca="1">IF(ISNUMBER(CORREL(ETL_Rtn!$C147:$C206,ETL_Rtn!K147:K206)),CORREL(ETL_Rtn!$C147:$C206,ETL_Rtn!K147:K206),"")</f>
        <v/>
      </c>
      <c r="R196" s="84" t="str">
        <f ca="1">IF(ISNUMBER(CORREL(ETL_Rtn!$C147:$C206,ETL_Rtn!L147:L206)),CORREL(ETL_Rtn!$C147:$C206,ETL_Rtn!L147:L206),"")</f>
        <v/>
      </c>
      <c r="S196" s="84" t="str">
        <f ca="1">IF(ISNUMBER(CORREL(ETL_Rtn!$C147:$C206,ETL_Rtn!M147:M206)),CORREL(ETL_Rtn!$C147:$C206,ETL_Rtn!M147:M206),"")</f>
        <v/>
      </c>
      <c r="T196" s="84" t="str">
        <f ca="1">IF(ISNUMBER(CORREL(ETL_Rtn!$C147:$C206,ETL_Rtn!N147:N206)),CORREL(ETL_Rtn!$C147:$C206,ETL_Rtn!N147:N206),"")</f>
        <v/>
      </c>
      <c r="U196" s="84" t="str">
        <f ca="1">IF(ISNUMBER(CORREL(ETL_Rtn!$C147:$C206,ETL_Rtn!O147:O206)),CORREL(ETL_Rtn!$C147:$C206,ETL_Rtn!O147:O206),"")</f>
        <v/>
      </c>
      <c r="V196" s="84" t="str">
        <f ca="1">IF(ISNUMBER(CORREL(ETL_Rtn!$C147:$C206,ETL_Rtn!P147:P206)),CORREL(ETL_Rtn!$C147:$C206,ETL_Rtn!P147:P206),"")</f>
        <v/>
      </c>
      <c r="W196" s="84" t="str">
        <f ca="1">IF(ISNUMBER(CORREL(ETL_Rtn!$C147:$C206,ETL_Rtn!Q147:Q206)),CORREL(ETL_Rtn!$C147:$C206,ETL_Rtn!Q147:Q206),"")</f>
        <v/>
      </c>
      <c r="X196" s="84" t="str">
        <f ca="1">IF(ISNUMBER(CORREL(ETL_Rtn!$C147:$C206,ETL_Rtn!R147:R206)),CORREL(ETL_Rtn!$C147:$C206,ETL_Rtn!R147:R206),"")</f>
        <v/>
      </c>
      <c r="Y196" s="84" t="str">
        <f ca="1">IF(ISNUMBER(CORREL(ETL_Rtn!$C147:$C206,ETL_Rtn!S147:S206)),CORREL(ETL_Rtn!$C147:$C206,ETL_Rtn!S147:S206),"")</f>
        <v/>
      </c>
      <c r="Z196" s="84" t="str">
        <f ca="1">IF(ISNUMBER(CORREL(ETL_Rtn!$C147:$C206,ETL_Rtn!T147:T206)),CORREL(ETL_Rtn!$C147:$C206,ETL_Rtn!T147:T206),"")</f>
        <v/>
      </c>
      <c r="AA196" s="84" t="str">
        <f ca="1">IF(ISNUMBER(CORREL(ETL_Rtn!$C147:$C206,ETL_Rtn!U147:U206)),CORREL(ETL_Rtn!$C147:$C206,ETL_Rtn!U147:U206),"")</f>
        <v/>
      </c>
      <c r="AB196" s="84" t="str">
        <f ca="1">IF(ISNUMBER(CORREL(ETL_Rtn!$C147:$C206,ETL_Rtn!V147:V206)),CORREL(ETL_Rtn!$C147:$C206,ETL_Rtn!V147:V206),"")</f>
        <v/>
      </c>
      <c r="AC196" s="84" t="str">
        <f ca="1">IF(ISNUMBER(CORREL(ETL_Rtn!$C147:$C206,ETL_Rtn!W147:W206)),CORREL(ETL_Rtn!$C147:$C206,ETL_Rtn!W147:W206),"")</f>
        <v/>
      </c>
      <c r="AD196" s="84" t="str">
        <f ca="1">IF(ISNUMBER(CORREL(ETL_Rtn!$C147:$C206,ETL_Rtn!X147:X206)),CORREL(ETL_Rtn!$C147:$C206,ETL_Rtn!X147:X206),"")</f>
        <v/>
      </c>
      <c r="AE196" s="84" t="str">
        <f ca="1">IF(ISNUMBER(CORREL(ETL_Rtn!$C147:$C206,ETL_Rtn!Y147:Y206)),CORREL(ETL_Rtn!$C147:$C206,ETL_Rtn!Y147:Y206),"")</f>
        <v/>
      </c>
      <c r="AF196" s="84" t="str">
        <f ca="1">IF(ISNUMBER(CORREL(ETL_Rtn!$C147:$C206,ETL_Rtn!Z147:Z206)),CORREL(ETL_Rtn!$C147:$C206,ETL_Rtn!Z147:Z206),"")</f>
        <v/>
      </c>
      <c r="AG196" s="84" t="str">
        <f ca="1">IF(ISNUMBER(CORREL(ETL_Rtn!$C147:$C206,ETL_Rtn!AA147:AA206)),CORREL(ETL_Rtn!$C147:$C206,ETL_Rtn!AA147:AA206),"")</f>
        <v/>
      </c>
      <c r="AH196" s="84" t="str">
        <f ca="1">IF(ISNUMBER(CORREL(ETL_Rtn!$C147:$C206,ETL_Rtn!AB147:AB206)),CORREL(ETL_Rtn!$C147:$C206,ETL_Rtn!AB147:AB206),"")</f>
        <v/>
      </c>
      <c r="AI196" s="84" t="str">
        <f ca="1">IF(ISNUMBER(CORREL(ETL_Rtn!$C147:$C206,ETL_Rtn!AC147:AC206)),CORREL(ETL_Rtn!$C147:$C206,ETL_Rtn!AC147:AC206),"")</f>
        <v/>
      </c>
      <c r="AJ196" s="84" t="str">
        <f ca="1">IF(ISNUMBER(CORREL(ETL_Rtn!$C147:$C206,ETL_Rtn!AD147:AD206)),CORREL(ETL_Rtn!$C147:$C206,ETL_Rtn!AD147:AD206),"")</f>
        <v/>
      </c>
      <c r="AK196" s="84" t="str">
        <f ca="1">IF(ISNUMBER(CORREL(ETL_Rtn!$C147:$C206,ETL_Rtn!AE147:AE206)),CORREL(ETL_Rtn!$C147:$C206,ETL_Rtn!AE147:AE206),"")</f>
        <v/>
      </c>
      <c r="AL196" s="84" t="str">
        <f ca="1">IF(ISNUMBER(CORREL(ETL_Rtn!$C147:$C206,ETL_Rtn!AF147:AF206)),CORREL(ETL_Rtn!$C147:$C206,ETL_Rtn!AF147:AF206),"")</f>
        <v/>
      </c>
      <c r="AM196" s="84" t="str">
        <f ca="1">IF(ISNUMBER(CORREL(ETL_Rtn!$C147:$C206,ETL_Rtn!AG147:AG206)),CORREL(ETL_Rtn!$C147:$C206,ETL_Rtn!AG147:AG206),"")</f>
        <v/>
      </c>
      <c r="AN196" s="84" t="str">
        <f ca="1">IF(ISNUMBER(CORREL(ETL_Rtn!$C147:$C206,ETL_Rtn!AH147:AH206)),CORREL(ETL_Rtn!$C147:$C206,ETL_Rtn!AH147:AH206),"")</f>
        <v/>
      </c>
      <c r="AO196" s="84" t="str">
        <f ca="1">IF(ISNUMBER(CORREL(ETL_Rtn!$C147:$C206,ETL_Rtn!AI147:AI206)),CORREL(ETL_Rtn!$C147:$C206,ETL_Rtn!AI147:AI206),"")</f>
        <v/>
      </c>
      <c r="AP196" s="84" t="str">
        <f ca="1">IF(ISNUMBER(CORREL(ETL_Rtn!$C147:$C206,ETL_Rtn!AJ147:AJ206)),CORREL(ETL_Rtn!$C147:$C206,ETL_Rtn!AJ147:AJ206),"")</f>
        <v/>
      </c>
      <c r="AQ196" s="84" t="str">
        <f ca="1">IF(ISNUMBER(CORREL(ETL_Rtn!$C147:$C206,ETL_Rtn!AK147:AK206)),CORREL(ETL_Rtn!$C147:$C206,ETL_Rtn!AK147:AK206),"")</f>
        <v/>
      </c>
      <c r="AR196" s="84" t="str">
        <f ca="1">IF(ISNUMBER(CORREL(ETL_Rtn!$C147:$C206,ETL_Rtn!AL147:AL206)),CORREL(ETL_Rtn!$C147:$C206,ETL_Rtn!AL147:AL206),"")</f>
        <v/>
      </c>
      <c r="AS196" s="84" t="str">
        <f ca="1">IF(ISNUMBER(CORREL(ETL_Rtn!$C147:$C206,ETL_Rtn!AM147:AM206)),CORREL(ETL_Rtn!$C147:$C206,ETL_Rtn!AM147:AM206),"")</f>
        <v/>
      </c>
      <c r="AU196" s="84" t="str">
        <f ca="1">VLOOKUP($E196,ETL_Price!$B$5:$BA$187,Main!AU$51,0)</f>
        <v/>
      </c>
      <c r="AV196" s="84" t="str">
        <f ca="1">VLOOKUP($E196,ETL_Price!$B$5:$BA$187,Main!AV$51,0)</f>
        <v/>
      </c>
      <c r="AW196" s="84" t="str">
        <f ca="1">VLOOKUP($E196,ETL_Price!$B$5:$BA$187,Main!AW$51,0)</f>
        <v/>
      </c>
      <c r="AX196" s="84" t="str">
        <f ca="1">VLOOKUP($E196,ETL_Price!$B$5:$BA$187,Main!AX$51,0)</f>
        <v/>
      </c>
      <c r="AY196" s="84" t="str">
        <f ca="1">VLOOKUP($E196,ETL_Price!$B$5:$BA$187,Main!AY$51,0)</f>
        <v/>
      </c>
      <c r="AZ196" s="84" t="str">
        <f ca="1">VLOOKUP($E196,ETL_Price!$B$5:$BA$187,Main!AZ$51,0)</f>
        <v/>
      </c>
      <c r="BA196" s="84" t="str">
        <f ca="1">VLOOKUP($E196,ETL_Price!$B$5:$BA$187,Main!BA$51,0)</f>
        <v/>
      </c>
      <c r="BB196" s="84" t="str">
        <f ca="1">VLOOKUP($E196,ETL_Price!$B$5:$BA$187,Main!BB$51,0)</f>
        <v/>
      </c>
      <c r="BC196" s="84" t="str">
        <f ca="1">VLOOKUP($E196,ETL_Price!$B$5:$BA$187,Main!BC$51,0)</f>
        <v/>
      </c>
      <c r="BD196" s="84" t="str">
        <f ca="1">VLOOKUP($E196,ETL_Price!$B$5:$BA$187,Main!BD$51,0)</f>
        <v/>
      </c>
      <c r="BE196" s="84" t="str">
        <f ca="1">VLOOKUP($E196,ETL_Price!$B$5:$BA$187,Main!BE$51,0)</f>
        <v/>
      </c>
      <c r="BF196" s="84" t="str">
        <f ca="1">VLOOKUP($E196,ETL_Price!$B$5:$BA$187,Main!BF$51,0)</f>
        <v/>
      </c>
      <c r="BG196" s="84" t="str">
        <f ca="1">VLOOKUP($E196,ETL_Price!$B$5:$BA$187,Main!BG$51,0)</f>
        <v/>
      </c>
      <c r="BH196" s="84" t="str">
        <f ca="1">VLOOKUP($E196,ETL_Price!$B$5:$BA$187,Main!BH$51,0)</f>
        <v/>
      </c>
      <c r="BI196" s="84" t="str">
        <f ca="1">VLOOKUP($E196,ETL_Price!$B$5:$BA$187,Main!BI$51,0)</f>
        <v/>
      </c>
      <c r="BJ196" s="84" t="str">
        <f ca="1">VLOOKUP($E196,ETL_Price!$B$5:$BA$187,Main!BJ$51,0)</f>
        <v/>
      </c>
      <c r="BK196" s="84" t="str">
        <f ca="1">VLOOKUP($E196,ETL_Price!$B$5:$BA$187,Main!BK$51,0)</f>
        <v/>
      </c>
      <c r="BL196" s="84" t="str">
        <f ca="1">VLOOKUP($E196,ETL_Price!$B$5:$BA$187,Main!BL$51,0)</f>
        <v/>
      </c>
      <c r="BM196" s="84" t="str">
        <f ca="1">VLOOKUP($E196,ETL_Price!$B$5:$BA$187,Main!BM$51,0)</f>
        <v/>
      </c>
      <c r="BN196" s="84" t="str">
        <f ca="1">VLOOKUP($E196,ETL_Price!$B$5:$BA$187,Main!BN$51,0)</f>
        <v/>
      </c>
      <c r="BO196" s="84" t="str">
        <f ca="1">VLOOKUP($E196,ETL_Price!$B$5:$BA$187,Main!BO$51,0)</f>
        <v/>
      </c>
      <c r="BP196" s="84" t="str">
        <f ca="1">VLOOKUP($E196,ETL_Price!$B$5:$BA$187,Main!BP$51,0)</f>
        <v/>
      </c>
      <c r="BQ196" s="84" t="str">
        <f ca="1">VLOOKUP($E196,ETL_Price!$B$5:$BA$187,Main!BQ$51,0)</f>
        <v/>
      </c>
      <c r="BR196" s="84" t="str">
        <f ca="1">VLOOKUP($E196,ETL_Price!$B$5:$BA$187,Main!BR$51,0)</f>
        <v/>
      </c>
      <c r="BS196" s="84" t="str">
        <f ca="1">VLOOKUP($E196,ETL_Price!$B$5:$BA$187,Main!BS$51,0)</f>
        <v/>
      </c>
      <c r="BT196" s="84" t="str">
        <f ca="1">VLOOKUP($E196,ETL_Price!$B$5:$BA$187,Main!BT$51,0)</f>
        <v/>
      </c>
      <c r="BU196" s="84" t="str">
        <f ca="1">VLOOKUP($E196,ETL_Price!$B$5:$BA$187,Main!BU$51,0)</f>
        <v/>
      </c>
      <c r="BV196" s="84" t="str">
        <f ca="1">VLOOKUP($E196,ETL_Price!$B$5:$BA$187,Main!BV$51,0)</f>
        <v/>
      </c>
      <c r="BW196" s="84" t="str">
        <f ca="1">VLOOKUP($E196,ETL_Price!$B$5:$BA$187,Main!BW$51,0)</f>
        <v/>
      </c>
      <c r="BX196" s="84" t="str">
        <f ca="1">VLOOKUP($E196,ETL_Price!$B$5:$BA$187,Main!BX$51,0)</f>
        <v/>
      </c>
      <c r="BY196" s="84" t="str">
        <f ca="1">VLOOKUP($E196,ETL_Price!$B$5:$BA$187,Main!BY$51,0)</f>
        <v/>
      </c>
      <c r="BZ196" s="84" t="str">
        <f ca="1">VLOOKUP($E196,ETL_Price!$B$5:$BA$187,Main!BZ$51,0)</f>
        <v/>
      </c>
      <c r="CA196" s="84" t="str">
        <f ca="1">VLOOKUP($E196,ETL_Price!$B$5:$BA$187,Main!CA$51,0)</f>
        <v/>
      </c>
      <c r="CB196" s="84" t="str">
        <f ca="1">VLOOKUP($E196,ETL_Price!$B$5:$BA$187,Main!CB$51,0)</f>
        <v/>
      </c>
      <c r="CC196" s="84" t="str">
        <f ca="1">VLOOKUP($E196,ETL_Price!$B$5:$BA$187,Main!CC$51,0)</f>
        <v/>
      </c>
    </row>
    <row r="197" spans="5:81">
      <c r="E197" s="115" t="str">
        <f>IF(ISNUMBER(Equities!$C149),Equities!B149,"")</f>
        <v/>
      </c>
      <c r="F197" s="128" t="str">
        <f ca="1">IF(ISNUMBER(OFFSET(INDIRECT($F$50),Main!$D197,1)),OFFSET(INDIRECT($F$50),Main!$D197,1)/100,"")</f>
        <v/>
      </c>
      <c r="G197" s="116" t="str">
        <f ca="1">IF(ISNUMBER(VLOOKUP($E197,ETL_Price!$B$5:$CU$187,G$50,0)),VLOOKUP($E197,ETL_Price!$B$5:$CU$187,G$50,0)/100,"")</f>
        <v/>
      </c>
      <c r="H197" s="116" t="str">
        <f>IF(ISNUMBER(VLOOKUP($E197,ETL_Price!$B$5:$CU$187,H$50,0)),VLOOKUP($E197,ETL_Price!$B$5:$CU$187,H$50,0)/100,"")</f>
        <v/>
      </c>
      <c r="I197" s="116" t="str">
        <f>IF(ISNUMBER(VLOOKUP($E197,ETL_Price!$B$5:$CU$187,I$50,0)),VLOOKUP($E197,ETL_Price!$B$5:$CU$187,I$50,0)/100,"")</f>
        <v/>
      </c>
      <c r="K197" s="84" t="str">
        <f ca="1">IF(ISNUMBER(CORREL(ETL_Rtn!$C148:$C207,ETL_Rtn!E148:E207)),CORREL(ETL_Rtn!$C148:$C207,ETL_Rtn!E148:E207),"")</f>
        <v/>
      </c>
      <c r="L197" s="84" t="str">
        <f ca="1">IF(ISNUMBER(CORREL(ETL_Rtn!$C148:$C207,ETL_Rtn!F148:F207)),CORREL(ETL_Rtn!$C148:$C207,ETL_Rtn!F148:F207),"")</f>
        <v/>
      </c>
      <c r="M197" s="84" t="str">
        <f ca="1">IF(ISNUMBER(CORREL(ETL_Rtn!$C148:$C207,ETL_Rtn!G148:G207)),CORREL(ETL_Rtn!$C148:$C207,ETL_Rtn!G148:G207),"")</f>
        <v/>
      </c>
      <c r="N197" s="84" t="str">
        <f ca="1">IF(ISNUMBER(CORREL(ETL_Rtn!$C148:$C207,ETL_Rtn!H148:H207)),CORREL(ETL_Rtn!$C148:$C207,ETL_Rtn!H148:H207),"")</f>
        <v/>
      </c>
      <c r="O197" s="84" t="str">
        <f ca="1">IF(ISNUMBER(CORREL(ETL_Rtn!$C148:$C207,ETL_Rtn!I148:I207)),CORREL(ETL_Rtn!$C148:$C207,ETL_Rtn!I148:I207),"")</f>
        <v/>
      </c>
      <c r="P197" s="84" t="str">
        <f ca="1">IF(ISNUMBER(CORREL(ETL_Rtn!$C148:$C207,ETL_Rtn!J148:J207)),CORREL(ETL_Rtn!$C148:$C207,ETL_Rtn!J148:J207),"")</f>
        <v/>
      </c>
      <c r="Q197" s="84" t="str">
        <f ca="1">IF(ISNUMBER(CORREL(ETL_Rtn!$C148:$C207,ETL_Rtn!K148:K207)),CORREL(ETL_Rtn!$C148:$C207,ETL_Rtn!K148:K207),"")</f>
        <v/>
      </c>
      <c r="R197" s="84" t="str">
        <f ca="1">IF(ISNUMBER(CORREL(ETL_Rtn!$C148:$C207,ETL_Rtn!L148:L207)),CORREL(ETL_Rtn!$C148:$C207,ETL_Rtn!L148:L207),"")</f>
        <v/>
      </c>
      <c r="S197" s="84" t="str">
        <f ca="1">IF(ISNUMBER(CORREL(ETL_Rtn!$C148:$C207,ETL_Rtn!M148:M207)),CORREL(ETL_Rtn!$C148:$C207,ETL_Rtn!M148:M207),"")</f>
        <v/>
      </c>
      <c r="T197" s="84" t="str">
        <f ca="1">IF(ISNUMBER(CORREL(ETL_Rtn!$C148:$C207,ETL_Rtn!N148:N207)),CORREL(ETL_Rtn!$C148:$C207,ETL_Rtn!N148:N207),"")</f>
        <v/>
      </c>
      <c r="U197" s="84" t="str">
        <f ca="1">IF(ISNUMBER(CORREL(ETL_Rtn!$C148:$C207,ETL_Rtn!O148:O207)),CORREL(ETL_Rtn!$C148:$C207,ETL_Rtn!O148:O207),"")</f>
        <v/>
      </c>
      <c r="V197" s="84" t="str">
        <f ca="1">IF(ISNUMBER(CORREL(ETL_Rtn!$C148:$C207,ETL_Rtn!P148:P207)),CORREL(ETL_Rtn!$C148:$C207,ETL_Rtn!P148:P207),"")</f>
        <v/>
      </c>
      <c r="W197" s="84" t="str">
        <f ca="1">IF(ISNUMBER(CORREL(ETL_Rtn!$C148:$C207,ETL_Rtn!Q148:Q207)),CORREL(ETL_Rtn!$C148:$C207,ETL_Rtn!Q148:Q207),"")</f>
        <v/>
      </c>
      <c r="X197" s="84" t="str">
        <f ca="1">IF(ISNUMBER(CORREL(ETL_Rtn!$C148:$C207,ETL_Rtn!R148:R207)),CORREL(ETL_Rtn!$C148:$C207,ETL_Rtn!R148:R207),"")</f>
        <v/>
      </c>
      <c r="Y197" s="84" t="str">
        <f ca="1">IF(ISNUMBER(CORREL(ETL_Rtn!$C148:$C207,ETL_Rtn!S148:S207)),CORREL(ETL_Rtn!$C148:$C207,ETL_Rtn!S148:S207),"")</f>
        <v/>
      </c>
      <c r="Z197" s="84" t="str">
        <f ca="1">IF(ISNUMBER(CORREL(ETL_Rtn!$C148:$C207,ETL_Rtn!T148:T207)),CORREL(ETL_Rtn!$C148:$C207,ETL_Rtn!T148:T207),"")</f>
        <v/>
      </c>
      <c r="AA197" s="84" t="str">
        <f ca="1">IF(ISNUMBER(CORREL(ETL_Rtn!$C148:$C207,ETL_Rtn!U148:U207)),CORREL(ETL_Rtn!$C148:$C207,ETL_Rtn!U148:U207),"")</f>
        <v/>
      </c>
      <c r="AB197" s="84" t="str">
        <f ca="1">IF(ISNUMBER(CORREL(ETL_Rtn!$C148:$C207,ETL_Rtn!V148:V207)),CORREL(ETL_Rtn!$C148:$C207,ETL_Rtn!V148:V207),"")</f>
        <v/>
      </c>
      <c r="AC197" s="84" t="str">
        <f ca="1">IF(ISNUMBER(CORREL(ETL_Rtn!$C148:$C207,ETL_Rtn!W148:W207)),CORREL(ETL_Rtn!$C148:$C207,ETL_Rtn!W148:W207),"")</f>
        <v/>
      </c>
      <c r="AD197" s="84" t="str">
        <f ca="1">IF(ISNUMBER(CORREL(ETL_Rtn!$C148:$C207,ETL_Rtn!X148:X207)),CORREL(ETL_Rtn!$C148:$C207,ETL_Rtn!X148:X207),"")</f>
        <v/>
      </c>
      <c r="AE197" s="84" t="str">
        <f ca="1">IF(ISNUMBER(CORREL(ETL_Rtn!$C148:$C207,ETL_Rtn!Y148:Y207)),CORREL(ETL_Rtn!$C148:$C207,ETL_Rtn!Y148:Y207),"")</f>
        <v/>
      </c>
      <c r="AF197" s="84" t="str">
        <f ca="1">IF(ISNUMBER(CORREL(ETL_Rtn!$C148:$C207,ETL_Rtn!Z148:Z207)),CORREL(ETL_Rtn!$C148:$C207,ETL_Rtn!Z148:Z207),"")</f>
        <v/>
      </c>
      <c r="AG197" s="84" t="str">
        <f ca="1">IF(ISNUMBER(CORREL(ETL_Rtn!$C148:$C207,ETL_Rtn!AA148:AA207)),CORREL(ETL_Rtn!$C148:$C207,ETL_Rtn!AA148:AA207),"")</f>
        <v/>
      </c>
      <c r="AH197" s="84" t="str">
        <f ca="1">IF(ISNUMBER(CORREL(ETL_Rtn!$C148:$C207,ETL_Rtn!AB148:AB207)),CORREL(ETL_Rtn!$C148:$C207,ETL_Rtn!AB148:AB207),"")</f>
        <v/>
      </c>
      <c r="AI197" s="84" t="str">
        <f ca="1">IF(ISNUMBER(CORREL(ETL_Rtn!$C148:$C207,ETL_Rtn!AC148:AC207)),CORREL(ETL_Rtn!$C148:$C207,ETL_Rtn!AC148:AC207),"")</f>
        <v/>
      </c>
      <c r="AJ197" s="84" t="str">
        <f ca="1">IF(ISNUMBER(CORREL(ETL_Rtn!$C148:$C207,ETL_Rtn!AD148:AD207)),CORREL(ETL_Rtn!$C148:$C207,ETL_Rtn!AD148:AD207),"")</f>
        <v/>
      </c>
      <c r="AK197" s="84" t="str">
        <f ca="1">IF(ISNUMBER(CORREL(ETL_Rtn!$C148:$C207,ETL_Rtn!AE148:AE207)),CORREL(ETL_Rtn!$C148:$C207,ETL_Rtn!AE148:AE207),"")</f>
        <v/>
      </c>
      <c r="AL197" s="84" t="str">
        <f ca="1">IF(ISNUMBER(CORREL(ETL_Rtn!$C148:$C207,ETL_Rtn!AF148:AF207)),CORREL(ETL_Rtn!$C148:$C207,ETL_Rtn!AF148:AF207),"")</f>
        <v/>
      </c>
      <c r="AM197" s="84" t="str">
        <f ca="1">IF(ISNUMBER(CORREL(ETL_Rtn!$C148:$C207,ETL_Rtn!AG148:AG207)),CORREL(ETL_Rtn!$C148:$C207,ETL_Rtn!AG148:AG207),"")</f>
        <v/>
      </c>
      <c r="AN197" s="84" t="str">
        <f ca="1">IF(ISNUMBER(CORREL(ETL_Rtn!$C148:$C207,ETL_Rtn!AH148:AH207)),CORREL(ETL_Rtn!$C148:$C207,ETL_Rtn!AH148:AH207),"")</f>
        <v/>
      </c>
      <c r="AO197" s="84" t="str">
        <f ca="1">IF(ISNUMBER(CORREL(ETL_Rtn!$C148:$C207,ETL_Rtn!AI148:AI207)),CORREL(ETL_Rtn!$C148:$C207,ETL_Rtn!AI148:AI207),"")</f>
        <v/>
      </c>
      <c r="AP197" s="84" t="str">
        <f ca="1">IF(ISNUMBER(CORREL(ETL_Rtn!$C148:$C207,ETL_Rtn!AJ148:AJ207)),CORREL(ETL_Rtn!$C148:$C207,ETL_Rtn!AJ148:AJ207),"")</f>
        <v/>
      </c>
      <c r="AQ197" s="84" t="str">
        <f ca="1">IF(ISNUMBER(CORREL(ETL_Rtn!$C148:$C207,ETL_Rtn!AK148:AK207)),CORREL(ETL_Rtn!$C148:$C207,ETL_Rtn!AK148:AK207),"")</f>
        <v/>
      </c>
      <c r="AR197" s="84" t="str">
        <f ca="1">IF(ISNUMBER(CORREL(ETL_Rtn!$C148:$C207,ETL_Rtn!AL148:AL207)),CORREL(ETL_Rtn!$C148:$C207,ETL_Rtn!AL148:AL207),"")</f>
        <v/>
      </c>
      <c r="AS197" s="84" t="str">
        <f ca="1">IF(ISNUMBER(CORREL(ETL_Rtn!$C148:$C207,ETL_Rtn!AM148:AM207)),CORREL(ETL_Rtn!$C148:$C207,ETL_Rtn!AM148:AM207),"")</f>
        <v/>
      </c>
      <c r="AU197" s="84" t="str">
        <f ca="1">VLOOKUP($E197,ETL_Price!$B$5:$BA$187,Main!AU$51,0)</f>
        <v/>
      </c>
      <c r="AV197" s="84" t="str">
        <f ca="1">VLOOKUP($E197,ETL_Price!$B$5:$BA$187,Main!AV$51,0)</f>
        <v/>
      </c>
      <c r="AW197" s="84" t="str">
        <f ca="1">VLOOKUP($E197,ETL_Price!$B$5:$BA$187,Main!AW$51,0)</f>
        <v/>
      </c>
      <c r="AX197" s="84" t="str">
        <f ca="1">VLOOKUP($E197,ETL_Price!$B$5:$BA$187,Main!AX$51,0)</f>
        <v/>
      </c>
      <c r="AY197" s="84" t="str">
        <f ca="1">VLOOKUP($E197,ETL_Price!$B$5:$BA$187,Main!AY$51,0)</f>
        <v/>
      </c>
      <c r="AZ197" s="84" t="str">
        <f ca="1">VLOOKUP($E197,ETL_Price!$B$5:$BA$187,Main!AZ$51,0)</f>
        <v/>
      </c>
      <c r="BA197" s="84" t="str">
        <f ca="1">VLOOKUP($E197,ETL_Price!$B$5:$BA$187,Main!BA$51,0)</f>
        <v/>
      </c>
      <c r="BB197" s="84" t="str">
        <f ca="1">VLOOKUP($E197,ETL_Price!$B$5:$BA$187,Main!BB$51,0)</f>
        <v/>
      </c>
      <c r="BC197" s="84" t="str">
        <f ca="1">VLOOKUP($E197,ETL_Price!$B$5:$BA$187,Main!BC$51,0)</f>
        <v/>
      </c>
      <c r="BD197" s="84" t="str">
        <f ca="1">VLOOKUP($E197,ETL_Price!$B$5:$BA$187,Main!BD$51,0)</f>
        <v/>
      </c>
      <c r="BE197" s="84" t="str">
        <f ca="1">VLOOKUP($E197,ETL_Price!$B$5:$BA$187,Main!BE$51,0)</f>
        <v/>
      </c>
      <c r="BF197" s="84" t="str">
        <f ca="1">VLOOKUP($E197,ETL_Price!$B$5:$BA$187,Main!BF$51,0)</f>
        <v/>
      </c>
      <c r="BG197" s="84" t="str">
        <f ca="1">VLOOKUP($E197,ETL_Price!$B$5:$BA$187,Main!BG$51,0)</f>
        <v/>
      </c>
      <c r="BH197" s="84" t="str">
        <f ca="1">VLOOKUP($E197,ETL_Price!$B$5:$BA$187,Main!BH$51,0)</f>
        <v/>
      </c>
      <c r="BI197" s="84" t="str">
        <f ca="1">VLOOKUP($E197,ETL_Price!$B$5:$BA$187,Main!BI$51,0)</f>
        <v/>
      </c>
      <c r="BJ197" s="84" t="str">
        <f ca="1">VLOOKUP($E197,ETL_Price!$B$5:$BA$187,Main!BJ$51,0)</f>
        <v/>
      </c>
      <c r="BK197" s="84" t="str">
        <f ca="1">VLOOKUP($E197,ETL_Price!$B$5:$BA$187,Main!BK$51,0)</f>
        <v/>
      </c>
      <c r="BL197" s="84" t="str">
        <f ca="1">VLOOKUP($E197,ETL_Price!$B$5:$BA$187,Main!BL$51,0)</f>
        <v/>
      </c>
      <c r="BM197" s="84" t="str">
        <f ca="1">VLOOKUP($E197,ETL_Price!$B$5:$BA$187,Main!BM$51,0)</f>
        <v/>
      </c>
      <c r="BN197" s="84" t="str">
        <f ca="1">VLOOKUP($E197,ETL_Price!$B$5:$BA$187,Main!BN$51,0)</f>
        <v/>
      </c>
      <c r="BO197" s="84" t="str">
        <f ca="1">VLOOKUP($E197,ETL_Price!$B$5:$BA$187,Main!BO$51,0)</f>
        <v/>
      </c>
      <c r="BP197" s="84" t="str">
        <f ca="1">VLOOKUP($E197,ETL_Price!$B$5:$BA$187,Main!BP$51,0)</f>
        <v/>
      </c>
      <c r="BQ197" s="84" t="str">
        <f ca="1">VLOOKUP($E197,ETL_Price!$B$5:$BA$187,Main!BQ$51,0)</f>
        <v/>
      </c>
      <c r="BR197" s="84" t="str">
        <f ca="1">VLOOKUP($E197,ETL_Price!$B$5:$BA$187,Main!BR$51,0)</f>
        <v/>
      </c>
      <c r="BS197" s="84" t="str">
        <f ca="1">VLOOKUP($E197,ETL_Price!$B$5:$BA$187,Main!BS$51,0)</f>
        <v/>
      </c>
      <c r="BT197" s="84" t="str">
        <f ca="1">VLOOKUP($E197,ETL_Price!$B$5:$BA$187,Main!BT$51,0)</f>
        <v/>
      </c>
      <c r="BU197" s="84" t="str">
        <f ca="1">VLOOKUP($E197,ETL_Price!$B$5:$BA$187,Main!BU$51,0)</f>
        <v/>
      </c>
      <c r="BV197" s="84" t="str">
        <f ca="1">VLOOKUP($E197,ETL_Price!$B$5:$BA$187,Main!BV$51,0)</f>
        <v/>
      </c>
      <c r="BW197" s="84" t="str">
        <f ca="1">VLOOKUP($E197,ETL_Price!$B$5:$BA$187,Main!BW$51,0)</f>
        <v/>
      </c>
      <c r="BX197" s="84" t="str">
        <f ca="1">VLOOKUP($E197,ETL_Price!$B$5:$BA$187,Main!BX$51,0)</f>
        <v/>
      </c>
      <c r="BY197" s="84" t="str">
        <f ca="1">VLOOKUP($E197,ETL_Price!$B$5:$BA$187,Main!BY$51,0)</f>
        <v/>
      </c>
      <c r="BZ197" s="84" t="str">
        <f ca="1">VLOOKUP($E197,ETL_Price!$B$5:$BA$187,Main!BZ$51,0)</f>
        <v/>
      </c>
      <c r="CA197" s="84" t="str">
        <f ca="1">VLOOKUP($E197,ETL_Price!$B$5:$BA$187,Main!CA$51,0)</f>
        <v/>
      </c>
      <c r="CB197" s="84" t="str">
        <f ca="1">VLOOKUP($E197,ETL_Price!$B$5:$BA$187,Main!CB$51,0)</f>
        <v/>
      </c>
      <c r="CC197" s="84" t="str">
        <f ca="1">VLOOKUP($E197,ETL_Price!$B$5:$BA$187,Main!CC$51,0)</f>
        <v/>
      </c>
    </row>
    <row r="198" spans="5:81">
      <c r="E198" s="115" t="str">
        <f>IF(ISNUMBER(Equities!$C150),Equities!B150,"")</f>
        <v/>
      </c>
      <c r="F198" s="128" t="str">
        <f ca="1">IF(ISNUMBER(OFFSET(INDIRECT($F$50),Main!$D198,1)),OFFSET(INDIRECT($F$50),Main!$D198,1)/100,"")</f>
        <v/>
      </c>
      <c r="G198" s="116" t="str">
        <f ca="1">IF(ISNUMBER(VLOOKUP($E198,ETL_Price!$B$5:$CU$187,G$50,0)),VLOOKUP($E198,ETL_Price!$B$5:$CU$187,G$50,0)/100,"")</f>
        <v/>
      </c>
      <c r="H198" s="116" t="str">
        <f>IF(ISNUMBER(VLOOKUP($E198,ETL_Price!$B$5:$CU$187,H$50,0)),VLOOKUP($E198,ETL_Price!$B$5:$CU$187,H$50,0)/100,"")</f>
        <v/>
      </c>
      <c r="I198" s="116" t="str">
        <f>IF(ISNUMBER(VLOOKUP($E198,ETL_Price!$B$5:$CU$187,I$50,0)),VLOOKUP($E198,ETL_Price!$B$5:$CU$187,I$50,0)/100,"")</f>
        <v/>
      </c>
      <c r="K198" s="84" t="str">
        <f ca="1">IF(ISNUMBER(CORREL(ETL_Rtn!$C149:$C208,ETL_Rtn!E149:E208)),CORREL(ETL_Rtn!$C149:$C208,ETL_Rtn!E149:E208),"")</f>
        <v/>
      </c>
      <c r="L198" s="84" t="str">
        <f ca="1">IF(ISNUMBER(CORREL(ETL_Rtn!$C149:$C208,ETL_Rtn!F149:F208)),CORREL(ETL_Rtn!$C149:$C208,ETL_Rtn!F149:F208),"")</f>
        <v/>
      </c>
      <c r="M198" s="84" t="str">
        <f ca="1">IF(ISNUMBER(CORREL(ETL_Rtn!$C149:$C208,ETL_Rtn!G149:G208)),CORREL(ETL_Rtn!$C149:$C208,ETL_Rtn!G149:G208),"")</f>
        <v/>
      </c>
      <c r="N198" s="84" t="str">
        <f ca="1">IF(ISNUMBER(CORREL(ETL_Rtn!$C149:$C208,ETL_Rtn!H149:H208)),CORREL(ETL_Rtn!$C149:$C208,ETL_Rtn!H149:H208),"")</f>
        <v/>
      </c>
      <c r="O198" s="84" t="str">
        <f ca="1">IF(ISNUMBER(CORREL(ETL_Rtn!$C149:$C208,ETL_Rtn!I149:I208)),CORREL(ETL_Rtn!$C149:$C208,ETL_Rtn!I149:I208),"")</f>
        <v/>
      </c>
      <c r="P198" s="84" t="str">
        <f ca="1">IF(ISNUMBER(CORREL(ETL_Rtn!$C149:$C208,ETL_Rtn!J149:J208)),CORREL(ETL_Rtn!$C149:$C208,ETL_Rtn!J149:J208),"")</f>
        <v/>
      </c>
      <c r="Q198" s="84" t="str">
        <f ca="1">IF(ISNUMBER(CORREL(ETL_Rtn!$C149:$C208,ETL_Rtn!K149:K208)),CORREL(ETL_Rtn!$C149:$C208,ETL_Rtn!K149:K208),"")</f>
        <v/>
      </c>
      <c r="R198" s="84" t="str">
        <f ca="1">IF(ISNUMBER(CORREL(ETL_Rtn!$C149:$C208,ETL_Rtn!L149:L208)),CORREL(ETL_Rtn!$C149:$C208,ETL_Rtn!L149:L208),"")</f>
        <v/>
      </c>
      <c r="S198" s="84" t="str">
        <f ca="1">IF(ISNUMBER(CORREL(ETL_Rtn!$C149:$C208,ETL_Rtn!M149:M208)),CORREL(ETL_Rtn!$C149:$C208,ETL_Rtn!M149:M208),"")</f>
        <v/>
      </c>
      <c r="T198" s="84" t="str">
        <f ca="1">IF(ISNUMBER(CORREL(ETL_Rtn!$C149:$C208,ETL_Rtn!N149:N208)),CORREL(ETL_Rtn!$C149:$C208,ETL_Rtn!N149:N208),"")</f>
        <v/>
      </c>
      <c r="U198" s="84" t="str">
        <f ca="1">IF(ISNUMBER(CORREL(ETL_Rtn!$C149:$C208,ETL_Rtn!O149:O208)),CORREL(ETL_Rtn!$C149:$C208,ETL_Rtn!O149:O208),"")</f>
        <v/>
      </c>
      <c r="V198" s="84" t="str">
        <f ca="1">IF(ISNUMBER(CORREL(ETL_Rtn!$C149:$C208,ETL_Rtn!P149:P208)),CORREL(ETL_Rtn!$C149:$C208,ETL_Rtn!P149:P208),"")</f>
        <v/>
      </c>
      <c r="W198" s="84" t="str">
        <f ca="1">IF(ISNUMBER(CORREL(ETL_Rtn!$C149:$C208,ETL_Rtn!Q149:Q208)),CORREL(ETL_Rtn!$C149:$C208,ETL_Rtn!Q149:Q208),"")</f>
        <v/>
      </c>
      <c r="X198" s="84" t="str">
        <f ca="1">IF(ISNUMBER(CORREL(ETL_Rtn!$C149:$C208,ETL_Rtn!R149:R208)),CORREL(ETL_Rtn!$C149:$C208,ETL_Rtn!R149:R208),"")</f>
        <v/>
      </c>
      <c r="Y198" s="84" t="str">
        <f ca="1">IF(ISNUMBER(CORREL(ETL_Rtn!$C149:$C208,ETL_Rtn!S149:S208)),CORREL(ETL_Rtn!$C149:$C208,ETL_Rtn!S149:S208),"")</f>
        <v/>
      </c>
      <c r="Z198" s="84" t="str">
        <f ca="1">IF(ISNUMBER(CORREL(ETL_Rtn!$C149:$C208,ETL_Rtn!T149:T208)),CORREL(ETL_Rtn!$C149:$C208,ETL_Rtn!T149:T208),"")</f>
        <v/>
      </c>
      <c r="AA198" s="84" t="str">
        <f ca="1">IF(ISNUMBER(CORREL(ETL_Rtn!$C149:$C208,ETL_Rtn!U149:U208)),CORREL(ETL_Rtn!$C149:$C208,ETL_Rtn!U149:U208),"")</f>
        <v/>
      </c>
      <c r="AB198" s="84" t="str">
        <f ca="1">IF(ISNUMBER(CORREL(ETL_Rtn!$C149:$C208,ETL_Rtn!V149:V208)),CORREL(ETL_Rtn!$C149:$C208,ETL_Rtn!V149:V208),"")</f>
        <v/>
      </c>
      <c r="AC198" s="84" t="str">
        <f ca="1">IF(ISNUMBER(CORREL(ETL_Rtn!$C149:$C208,ETL_Rtn!W149:W208)),CORREL(ETL_Rtn!$C149:$C208,ETL_Rtn!W149:W208),"")</f>
        <v/>
      </c>
      <c r="AD198" s="84" t="str">
        <f ca="1">IF(ISNUMBER(CORREL(ETL_Rtn!$C149:$C208,ETL_Rtn!X149:X208)),CORREL(ETL_Rtn!$C149:$C208,ETL_Rtn!X149:X208),"")</f>
        <v/>
      </c>
      <c r="AE198" s="84" t="str">
        <f ca="1">IF(ISNUMBER(CORREL(ETL_Rtn!$C149:$C208,ETL_Rtn!Y149:Y208)),CORREL(ETL_Rtn!$C149:$C208,ETL_Rtn!Y149:Y208),"")</f>
        <v/>
      </c>
      <c r="AF198" s="84" t="str">
        <f ca="1">IF(ISNUMBER(CORREL(ETL_Rtn!$C149:$C208,ETL_Rtn!Z149:Z208)),CORREL(ETL_Rtn!$C149:$C208,ETL_Rtn!Z149:Z208),"")</f>
        <v/>
      </c>
      <c r="AG198" s="84" t="str">
        <f ca="1">IF(ISNUMBER(CORREL(ETL_Rtn!$C149:$C208,ETL_Rtn!AA149:AA208)),CORREL(ETL_Rtn!$C149:$C208,ETL_Rtn!AA149:AA208),"")</f>
        <v/>
      </c>
      <c r="AH198" s="84" t="str">
        <f ca="1">IF(ISNUMBER(CORREL(ETL_Rtn!$C149:$C208,ETL_Rtn!AB149:AB208)),CORREL(ETL_Rtn!$C149:$C208,ETL_Rtn!AB149:AB208),"")</f>
        <v/>
      </c>
      <c r="AI198" s="84" t="str">
        <f ca="1">IF(ISNUMBER(CORREL(ETL_Rtn!$C149:$C208,ETL_Rtn!AC149:AC208)),CORREL(ETL_Rtn!$C149:$C208,ETL_Rtn!AC149:AC208),"")</f>
        <v/>
      </c>
      <c r="AJ198" s="84" t="str">
        <f ca="1">IF(ISNUMBER(CORREL(ETL_Rtn!$C149:$C208,ETL_Rtn!AD149:AD208)),CORREL(ETL_Rtn!$C149:$C208,ETL_Rtn!AD149:AD208),"")</f>
        <v/>
      </c>
      <c r="AK198" s="84" t="str">
        <f ca="1">IF(ISNUMBER(CORREL(ETL_Rtn!$C149:$C208,ETL_Rtn!AE149:AE208)),CORREL(ETL_Rtn!$C149:$C208,ETL_Rtn!AE149:AE208),"")</f>
        <v/>
      </c>
      <c r="AL198" s="84" t="str">
        <f ca="1">IF(ISNUMBER(CORREL(ETL_Rtn!$C149:$C208,ETL_Rtn!AF149:AF208)),CORREL(ETL_Rtn!$C149:$C208,ETL_Rtn!AF149:AF208),"")</f>
        <v/>
      </c>
      <c r="AM198" s="84" t="str">
        <f ca="1">IF(ISNUMBER(CORREL(ETL_Rtn!$C149:$C208,ETL_Rtn!AG149:AG208)),CORREL(ETL_Rtn!$C149:$C208,ETL_Rtn!AG149:AG208),"")</f>
        <v/>
      </c>
      <c r="AN198" s="84" t="str">
        <f ca="1">IF(ISNUMBER(CORREL(ETL_Rtn!$C149:$C208,ETL_Rtn!AH149:AH208)),CORREL(ETL_Rtn!$C149:$C208,ETL_Rtn!AH149:AH208),"")</f>
        <v/>
      </c>
      <c r="AO198" s="84" t="str">
        <f ca="1">IF(ISNUMBER(CORREL(ETL_Rtn!$C149:$C208,ETL_Rtn!AI149:AI208)),CORREL(ETL_Rtn!$C149:$C208,ETL_Rtn!AI149:AI208),"")</f>
        <v/>
      </c>
      <c r="AP198" s="84" t="str">
        <f ca="1">IF(ISNUMBER(CORREL(ETL_Rtn!$C149:$C208,ETL_Rtn!AJ149:AJ208)),CORREL(ETL_Rtn!$C149:$C208,ETL_Rtn!AJ149:AJ208),"")</f>
        <v/>
      </c>
      <c r="AQ198" s="84" t="str">
        <f ca="1">IF(ISNUMBER(CORREL(ETL_Rtn!$C149:$C208,ETL_Rtn!AK149:AK208)),CORREL(ETL_Rtn!$C149:$C208,ETL_Rtn!AK149:AK208),"")</f>
        <v/>
      </c>
      <c r="AR198" s="84" t="str">
        <f ca="1">IF(ISNUMBER(CORREL(ETL_Rtn!$C149:$C208,ETL_Rtn!AL149:AL208)),CORREL(ETL_Rtn!$C149:$C208,ETL_Rtn!AL149:AL208),"")</f>
        <v/>
      </c>
      <c r="AS198" s="84" t="str">
        <f ca="1">IF(ISNUMBER(CORREL(ETL_Rtn!$C149:$C208,ETL_Rtn!AM149:AM208)),CORREL(ETL_Rtn!$C149:$C208,ETL_Rtn!AM149:AM208),"")</f>
        <v/>
      </c>
      <c r="AU198" s="84" t="str">
        <f ca="1">VLOOKUP($E198,ETL_Price!$B$5:$BA$187,Main!AU$51,0)</f>
        <v/>
      </c>
      <c r="AV198" s="84" t="str">
        <f ca="1">VLOOKUP($E198,ETL_Price!$B$5:$BA$187,Main!AV$51,0)</f>
        <v/>
      </c>
      <c r="AW198" s="84" t="str">
        <f ca="1">VLOOKUP($E198,ETL_Price!$B$5:$BA$187,Main!AW$51,0)</f>
        <v/>
      </c>
      <c r="AX198" s="84" t="str">
        <f ca="1">VLOOKUP($E198,ETL_Price!$B$5:$BA$187,Main!AX$51,0)</f>
        <v/>
      </c>
      <c r="AY198" s="84" t="str">
        <f ca="1">VLOOKUP($E198,ETL_Price!$B$5:$BA$187,Main!AY$51,0)</f>
        <v/>
      </c>
      <c r="AZ198" s="84" t="str">
        <f ca="1">VLOOKUP($E198,ETL_Price!$B$5:$BA$187,Main!AZ$51,0)</f>
        <v/>
      </c>
      <c r="BA198" s="84" t="str">
        <f ca="1">VLOOKUP($E198,ETL_Price!$B$5:$BA$187,Main!BA$51,0)</f>
        <v/>
      </c>
      <c r="BB198" s="84" t="str">
        <f ca="1">VLOOKUP($E198,ETL_Price!$B$5:$BA$187,Main!BB$51,0)</f>
        <v/>
      </c>
      <c r="BC198" s="84" t="str">
        <f ca="1">VLOOKUP($E198,ETL_Price!$B$5:$BA$187,Main!BC$51,0)</f>
        <v/>
      </c>
      <c r="BD198" s="84" t="str">
        <f ca="1">VLOOKUP($E198,ETL_Price!$B$5:$BA$187,Main!BD$51,0)</f>
        <v/>
      </c>
      <c r="BE198" s="84" t="str">
        <f ca="1">VLOOKUP($E198,ETL_Price!$B$5:$BA$187,Main!BE$51,0)</f>
        <v/>
      </c>
      <c r="BF198" s="84" t="str">
        <f ca="1">VLOOKUP($E198,ETL_Price!$B$5:$BA$187,Main!BF$51,0)</f>
        <v/>
      </c>
      <c r="BG198" s="84" t="str">
        <f ca="1">VLOOKUP($E198,ETL_Price!$B$5:$BA$187,Main!BG$51,0)</f>
        <v/>
      </c>
      <c r="BH198" s="84" t="str">
        <f ca="1">VLOOKUP($E198,ETL_Price!$B$5:$BA$187,Main!BH$51,0)</f>
        <v/>
      </c>
      <c r="BI198" s="84" t="str">
        <f ca="1">VLOOKUP($E198,ETL_Price!$B$5:$BA$187,Main!BI$51,0)</f>
        <v/>
      </c>
      <c r="BJ198" s="84" t="str">
        <f ca="1">VLOOKUP($E198,ETL_Price!$B$5:$BA$187,Main!BJ$51,0)</f>
        <v/>
      </c>
      <c r="BK198" s="84" t="str">
        <f ca="1">VLOOKUP($E198,ETL_Price!$B$5:$BA$187,Main!BK$51,0)</f>
        <v/>
      </c>
      <c r="BL198" s="84" t="str">
        <f ca="1">VLOOKUP($E198,ETL_Price!$B$5:$BA$187,Main!BL$51,0)</f>
        <v/>
      </c>
      <c r="BM198" s="84" t="str">
        <f ca="1">VLOOKUP($E198,ETL_Price!$B$5:$BA$187,Main!BM$51,0)</f>
        <v/>
      </c>
      <c r="BN198" s="84" t="str">
        <f ca="1">VLOOKUP($E198,ETL_Price!$B$5:$BA$187,Main!BN$51,0)</f>
        <v/>
      </c>
      <c r="BO198" s="84" t="str">
        <f ca="1">VLOOKUP($E198,ETL_Price!$B$5:$BA$187,Main!BO$51,0)</f>
        <v/>
      </c>
      <c r="BP198" s="84" t="str">
        <f ca="1">VLOOKUP($E198,ETL_Price!$B$5:$BA$187,Main!BP$51,0)</f>
        <v/>
      </c>
      <c r="BQ198" s="84" t="str">
        <f ca="1">VLOOKUP($E198,ETL_Price!$B$5:$BA$187,Main!BQ$51,0)</f>
        <v/>
      </c>
      <c r="BR198" s="84" t="str">
        <f ca="1">VLOOKUP($E198,ETL_Price!$B$5:$BA$187,Main!BR$51,0)</f>
        <v/>
      </c>
      <c r="BS198" s="84" t="str">
        <f ca="1">VLOOKUP($E198,ETL_Price!$B$5:$BA$187,Main!BS$51,0)</f>
        <v/>
      </c>
      <c r="BT198" s="84" t="str">
        <f ca="1">VLOOKUP($E198,ETL_Price!$B$5:$BA$187,Main!BT$51,0)</f>
        <v/>
      </c>
      <c r="BU198" s="84" t="str">
        <f ca="1">VLOOKUP($E198,ETL_Price!$B$5:$BA$187,Main!BU$51,0)</f>
        <v/>
      </c>
      <c r="BV198" s="84" t="str">
        <f ca="1">VLOOKUP($E198,ETL_Price!$B$5:$BA$187,Main!BV$51,0)</f>
        <v/>
      </c>
      <c r="BW198" s="84" t="str">
        <f ca="1">VLOOKUP($E198,ETL_Price!$B$5:$BA$187,Main!BW$51,0)</f>
        <v/>
      </c>
      <c r="BX198" s="84" t="str">
        <f ca="1">VLOOKUP($E198,ETL_Price!$B$5:$BA$187,Main!BX$51,0)</f>
        <v/>
      </c>
      <c r="BY198" s="84" t="str">
        <f ca="1">VLOOKUP($E198,ETL_Price!$B$5:$BA$187,Main!BY$51,0)</f>
        <v/>
      </c>
      <c r="BZ198" s="84" t="str">
        <f ca="1">VLOOKUP($E198,ETL_Price!$B$5:$BA$187,Main!BZ$51,0)</f>
        <v/>
      </c>
      <c r="CA198" s="84" t="str">
        <f ca="1">VLOOKUP($E198,ETL_Price!$B$5:$BA$187,Main!CA$51,0)</f>
        <v/>
      </c>
      <c r="CB198" s="84" t="str">
        <f ca="1">VLOOKUP($E198,ETL_Price!$B$5:$BA$187,Main!CB$51,0)</f>
        <v/>
      </c>
      <c r="CC198" s="84" t="str">
        <f ca="1">VLOOKUP($E198,ETL_Price!$B$5:$BA$187,Main!CC$51,0)</f>
        <v/>
      </c>
    </row>
    <row r="199" spans="5:81">
      <c r="E199" s="115" t="str">
        <f>IF(ISNUMBER(Equities!$C151),Equities!B151,"")</f>
        <v/>
      </c>
      <c r="F199" s="128" t="str">
        <f ca="1">IF(ISNUMBER(OFFSET(INDIRECT($F$50),Main!$D199,1)),OFFSET(INDIRECT($F$50),Main!$D199,1)/100,"")</f>
        <v/>
      </c>
      <c r="G199" s="116" t="str">
        <f ca="1">IF(ISNUMBER(VLOOKUP($E199,ETL_Price!$B$5:$CU$187,G$50,0)),VLOOKUP($E199,ETL_Price!$B$5:$CU$187,G$50,0)/100,"")</f>
        <v/>
      </c>
      <c r="H199" s="116" t="str">
        <f>IF(ISNUMBER(VLOOKUP($E199,ETL_Price!$B$5:$CU$187,H$50,0)),VLOOKUP($E199,ETL_Price!$B$5:$CU$187,H$50,0)/100,"")</f>
        <v/>
      </c>
      <c r="I199" s="116" t="str">
        <f>IF(ISNUMBER(VLOOKUP($E199,ETL_Price!$B$5:$CU$187,I$50,0)),VLOOKUP($E199,ETL_Price!$B$5:$CU$187,I$50,0)/100,"")</f>
        <v/>
      </c>
      <c r="K199" s="84" t="str">
        <f ca="1">IF(ISNUMBER(CORREL(ETL_Rtn!$C150:$C209,ETL_Rtn!E150:E209)),CORREL(ETL_Rtn!$C150:$C209,ETL_Rtn!E150:E209),"")</f>
        <v/>
      </c>
      <c r="L199" s="84" t="str">
        <f ca="1">IF(ISNUMBER(CORREL(ETL_Rtn!$C150:$C209,ETL_Rtn!F150:F209)),CORREL(ETL_Rtn!$C150:$C209,ETL_Rtn!F150:F209),"")</f>
        <v/>
      </c>
      <c r="M199" s="84" t="str">
        <f ca="1">IF(ISNUMBER(CORREL(ETL_Rtn!$C150:$C209,ETL_Rtn!G150:G209)),CORREL(ETL_Rtn!$C150:$C209,ETL_Rtn!G150:G209),"")</f>
        <v/>
      </c>
      <c r="N199" s="84" t="str">
        <f ca="1">IF(ISNUMBER(CORREL(ETL_Rtn!$C150:$C209,ETL_Rtn!H150:H209)),CORREL(ETL_Rtn!$C150:$C209,ETL_Rtn!H150:H209),"")</f>
        <v/>
      </c>
      <c r="O199" s="84" t="str">
        <f ca="1">IF(ISNUMBER(CORREL(ETL_Rtn!$C150:$C209,ETL_Rtn!I150:I209)),CORREL(ETL_Rtn!$C150:$C209,ETL_Rtn!I150:I209),"")</f>
        <v/>
      </c>
      <c r="P199" s="84" t="str">
        <f ca="1">IF(ISNUMBER(CORREL(ETL_Rtn!$C150:$C209,ETL_Rtn!J150:J209)),CORREL(ETL_Rtn!$C150:$C209,ETL_Rtn!J150:J209),"")</f>
        <v/>
      </c>
      <c r="Q199" s="84" t="str">
        <f ca="1">IF(ISNUMBER(CORREL(ETL_Rtn!$C150:$C209,ETL_Rtn!K150:K209)),CORREL(ETL_Rtn!$C150:$C209,ETL_Rtn!K150:K209),"")</f>
        <v/>
      </c>
      <c r="R199" s="84" t="str">
        <f ca="1">IF(ISNUMBER(CORREL(ETL_Rtn!$C150:$C209,ETL_Rtn!L150:L209)),CORREL(ETL_Rtn!$C150:$C209,ETL_Rtn!L150:L209),"")</f>
        <v/>
      </c>
      <c r="S199" s="84" t="str">
        <f ca="1">IF(ISNUMBER(CORREL(ETL_Rtn!$C150:$C209,ETL_Rtn!M150:M209)),CORREL(ETL_Rtn!$C150:$C209,ETL_Rtn!M150:M209),"")</f>
        <v/>
      </c>
      <c r="T199" s="84" t="str">
        <f ca="1">IF(ISNUMBER(CORREL(ETL_Rtn!$C150:$C209,ETL_Rtn!N150:N209)),CORREL(ETL_Rtn!$C150:$C209,ETL_Rtn!N150:N209),"")</f>
        <v/>
      </c>
      <c r="U199" s="84" t="str">
        <f ca="1">IF(ISNUMBER(CORREL(ETL_Rtn!$C150:$C209,ETL_Rtn!O150:O209)),CORREL(ETL_Rtn!$C150:$C209,ETL_Rtn!O150:O209),"")</f>
        <v/>
      </c>
      <c r="V199" s="84" t="str">
        <f ca="1">IF(ISNUMBER(CORREL(ETL_Rtn!$C150:$C209,ETL_Rtn!P150:P209)),CORREL(ETL_Rtn!$C150:$C209,ETL_Rtn!P150:P209),"")</f>
        <v/>
      </c>
      <c r="W199" s="84" t="str">
        <f ca="1">IF(ISNUMBER(CORREL(ETL_Rtn!$C150:$C209,ETL_Rtn!Q150:Q209)),CORREL(ETL_Rtn!$C150:$C209,ETL_Rtn!Q150:Q209),"")</f>
        <v/>
      </c>
      <c r="X199" s="84" t="str">
        <f ca="1">IF(ISNUMBER(CORREL(ETL_Rtn!$C150:$C209,ETL_Rtn!R150:R209)),CORREL(ETL_Rtn!$C150:$C209,ETL_Rtn!R150:R209),"")</f>
        <v/>
      </c>
      <c r="Y199" s="84" t="str">
        <f ca="1">IF(ISNUMBER(CORREL(ETL_Rtn!$C150:$C209,ETL_Rtn!S150:S209)),CORREL(ETL_Rtn!$C150:$C209,ETL_Rtn!S150:S209),"")</f>
        <v/>
      </c>
      <c r="Z199" s="84" t="str">
        <f ca="1">IF(ISNUMBER(CORREL(ETL_Rtn!$C150:$C209,ETL_Rtn!T150:T209)),CORREL(ETL_Rtn!$C150:$C209,ETL_Rtn!T150:T209),"")</f>
        <v/>
      </c>
      <c r="AA199" s="84" t="str">
        <f ca="1">IF(ISNUMBER(CORREL(ETL_Rtn!$C150:$C209,ETL_Rtn!U150:U209)),CORREL(ETL_Rtn!$C150:$C209,ETL_Rtn!U150:U209),"")</f>
        <v/>
      </c>
      <c r="AB199" s="84" t="str">
        <f ca="1">IF(ISNUMBER(CORREL(ETL_Rtn!$C150:$C209,ETL_Rtn!V150:V209)),CORREL(ETL_Rtn!$C150:$C209,ETL_Rtn!V150:V209),"")</f>
        <v/>
      </c>
      <c r="AC199" s="84" t="str">
        <f ca="1">IF(ISNUMBER(CORREL(ETL_Rtn!$C150:$C209,ETL_Rtn!W150:W209)),CORREL(ETL_Rtn!$C150:$C209,ETL_Rtn!W150:W209),"")</f>
        <v/>
      </c>
      <c r="AD199" s="84" t="str">
        <f ca="1">IF(ISNUMBER(CORREL(ETL_Rtn!$C150:$C209,ETL_Rtn!X150:X209)),CORREL(ETL_Rtn!$C150:$C209,ETL_Rtn!X150:X209),"")</f>
        <v/>
      </c>
      <c r="AE199" s="84" t="str">
        <f ca="1">IF(ISNUMBER(CORREL(ETL_Rtn!$C150:$C209,ETL_Rtn!Y150:Y209)),CORREL(ETL_Rtn!$C150:$C209,ETL_Rtn!Y150:Y209),"")</f>
        <v/>
      </c>
      <c r="AF199" s="84" t="str">
        <f ca="1">IF(ISNUMBER(CORREL(ETL_Rtn!$C150:$C209,ETL_Rtn!Z150:Z209)),CORREL(ETL_Rtn!$C150:$C209,ETL_Rtn!Z150:Z209),"")</f>
        <v/>
      </c>
      <c r="AG199" s="84" t="str">
        <f ca="1">IF(ISNUMBER(CORREL(ETL_Rtn!$C150:$C209,ETL_Rtn!AA150:AA209)),CORREL(ETL_Rtn!$C150:$C209,ETL_Rtn!AA150:AA209),"")</f>
        <v/>
      </c>
      <c r="AH199" s="84" t="str">
        <f ca="1">IF(ISNUMBER(CORREL(ETL_Rtn!$C150:$C209,ETL_Rtn!AB150:AB209)),CORREL(ETL_Rtn!$C150:$C209,ETL_Rtn!AB150:AB209),"")</f>
        <v/>
      </c>
      <c r="AI199" s="84" t="str">
        <f ca="1">IF(ISNUMBER(CORREL(ETL_Rtn!$C150:$C209,ETL_Rtn!AC150:AC209)),CORREL(ETL_Rtn!$C150:$C209,ETL_Rtn!AC150:AC209),"")</f>
        <v/>
      </c>
      <c r="AJ199" s="84" t="str">
        <f ca="1">IF(ISNUMBER(CORREL(ETL_Rtn!$C150:$C209,ETL_Rtn!AD150:AD209)),CORREL(ETL_Rtn!$C150:$C209,ETL_Rtn!AD150:AD209),"")</f>
        <v/>
      </c>
      <c r="AK199" s="84" t="str">
        <f ca="1">IF(ISNUMBER(CORREL(ETL_Rtn!$C150:$C209,ETL_Rtn!AE150:AE209)),CORREL(ETL_Rtn!$C150:$C209,ETL_Rtn!AE150:AE209),"")</f>
        <v/>
      </c>
      <c r="AL199" s="84" t="str">
        <f ca="1">IF(ISNUMBER(CORREL(ETL_Rtn!$C150:$C209,ETL_Rtn!AF150:AF209)),CORREL(ETL_Rtn!$C150:$C209,ETL_Rtn!AF150:AF209),"")</f>
        <v/>
      </c>
      <c r="AM199" s="84" t="str">
        <f ca="1">IF(ISNUMBER(CORREL(ETL_Rtn!$C150:$C209,ETL_Rtn!AG150:AG209)),CORREL(ETL_Rtn!$C150:$C209,ETL_Rtn!AG150:AG209),"")</f>
        <v/>
      </c>
      <c r="AN199" s="84" t="str">
        <f ca="1">IF(ISNUMBER(CORREL(ETL_Rtn!$C150:$C209,ETL_Rtn!AH150:AH209)),CORREL(ETL_Rtn!$C150:$C209,ETL_Rtn!AH150:AH209),"")</f>
        <v/>
      </c>
      <c r="AO199" s="84" t="str">
        <f ca="1">IF(ISNUMBER(CORREL(ETL_Rtn!$C150:$C209,ETL_Rtn!AI150:AI209)),CORREL(ETL_Rtn!$C150:$C209,ETL_Rtn!AI150:AI209),"")</f>
        <v/>
      </c>
      <c r="AP199" s="84" t="str">
        <f ca="1">IF(ISNUMBER(CORREL(ETL_Rtn!$C150:$C209,ETL_Rtn!AJ150:AJ209)),CORREL(ETL_Rtn!$C150:$C209,ETL_Rtn!AJ150:AJ209),"")</f>
        <v/>
      </c>
      <c r="AQ199" s="84" t="str">
        <f ca="1">IF(ISNUMBER(CORREL(ETL_Rtn!$C150:$C209,ETL_Rtn!AK150:AK209)),CORREL(ETL_Rtn!$C150:$C209,ETL_Rtn!AK150:AK209),"")</f>
        <v/>
      </c>
      <c r="AR199" s="84" t="str">
        <f ca="1">IF(ISNUMBER(CORREL(ETL_Rtn!$C150:$C209,ETL_Rtn!AL150:AL209)),CORREL(ETL_Rtn!$C150:$C209,ETL_Rtn!AL150:AL209),"")</f>
        <v/>
      </c>
      <c r="AS199" s="84" t="str">
        <f ca="1">IF(ISNUMBER(CORREL(ETL_Rtn!$C150:$C209,ETL_Rtn!AM150:AM209)),CORREL(ETL_Rtn!$C150:$C209,ETL_Rtn!AM150:AM209),"")</f>
        <v/>
      </c>
      <c r="AU199" s="84" t="str">
        <f ca="1">VLOOKUP($E199,ETL_Price!$B$5:$BA$187,Main!AU$51,0)</f>
        <v/>
      </c>
      <c r="AV199" s="84" t="str">
        <f ca="1">VLOOKUP($E199,ETL_Price!$B$5:$BA$187,Main!AV$51,0)</f>
        <v/>
      </c>
      <c r="AW199" s="84" t="str">
        <f ca="1">VLOOKUP($E199,ETL_Price!$B$5:$BA$187,Main!AW$51,0)</f>
        <v/>
      </c>
      <c r="AX199" s="84" t="str">
        <f ca="1">VLOOKUP($E199,ETL_Price!$B$5:$BA$187,Main!AX$51,0)</f>
        <v/>
      </c>
      <c r="AY199" s="84" t="str">
        <f ca="1">VLOOKUP($E199,ETL_Price!$B$5:$BA$187,Main!AY$51,0)</f>
        <v/>
      </c>
      <c r="AZ199" s="84" t="str">
        <f ca="1">VLOOKUP($E199,ETL_Price!$B$5:$BA$187,Main!AZ$51,0)</f>
        <v/>
      </c>
      <c r="BA199" s="84" t="str">
        <f ca="1">VLOOKUP($E199,ETL_Price!$B$5:$BA$187,Main!BA$51,0)</f>
        <v/>
      </c>
      <c r="BB199" s="84" t="str">
        <f ca="1">VLOOKUP($E199,ETL_Price!$B$5:$BA$187,Main!BB$51,0)</f>
        <v/>
      </c>
      <c r="BC199" s="84" t="str">
        <f ca="1">VLOOKUP($E199,ETL_Price!$B$5:$BA$187,Main!BC$51,0)</f>
        <v/>
      </c>
      <c r="BD199" s="84" t="str">
        <f ca="1">VLOOKUP($E199,ETL_Price!$B$5:$BA$187,Main!BD$51,0)</f>
        <v/>
      </c>
      <c r="BE199" s="84" t="str">
        <f ca="1">VLOOKUP($E199,ETL_Price!$B$5:$BA$187,Main!BE$51,0)</f>
        <v/>
      </c>
      <c r="BF199" s="84" t="str">
        <f ca="1">VLOOKUP($E199,ETL_Price!$B$5:$BA$187,Main!BF$51,0)</f>
        <v/>
      </c>
      <c r="BG199" s="84" t="str">
        <f ca="1">VLOOKUP($E199,ETL_Price!$B$5:$BA$187,Main!BG$51,0)</f>
        <v/>
      </c>
      <c r="BH199" s="84" t="str">
        <f ca="1">VLOOKUP($E199,ETL_Price!$B$5:$BA$187,Main!BH$51,0)</f>
        <v/>
      </c>
      <c r="BI199" s="84" t="str">
        <f ca="1">VLOOKUP($E199,ETL_Price!$B$5:$BA$187,Main!BI$51,0)</f>
        <v/>
      </c>
      <c r="BJ199" s="84" t="str">
        <f ca="1">VLOOKUP($E199,ETL_Price!$B$5:$BA$187,Main!BJ$51,0)</f>
        <v/>
      </c>
      <c r="BK199" s="84" t="str">
        <f ca="1">VLOOKUP($E199,ETL_Price!$B$5:$BA$187,Main!BK$51,0)</f>
        <v/>
      </c>
      <c r="BL199" s="84" t="str">
        <f ca="1">VLOOKUP($E199,ETL_Price!$B$5:$BA$187,Main!BL$51,0)</f>
        <v/>
      </c>
      <c r="BM199" s="84" t="str">
        <f ca="1">VLOOKUP($E199,ETL_Price!$B$5:$BA$187,Main!BM$51,0)</f>
        <v/>
      </c>
      <c r="BN199" s="84" t="str">
        <f ca="1">VLOOKUP($E199,ETL_Price!$B$5:$BA$187,Main!BN$51,0)</f>
        <v/>
      </c>
      <c r="BO199" s="84" t="str">
        <f ca="1">VLOOKUP($E199,ETL_Price!$B$5:$BA$187,Main!BO$51,0)</f>
        <v/>
      </c>
      <c r="BP199" s="84" t="str">
        <f ca="1">VLOOKUP($E199,ETL_Price!$B$5:$BA$187,Main!BP$51,0)</f>
        <v/>
      </c>
      <c r="BQ199" s="84" t="str">
        <f ca="1">VLOOKUP($E199,ETL_Price!$B$5:$BA$187,Main!BQ$51,0)</f>
        <v/>
      </c>
      <c r="BR199" s="84" t="str">
        <f ca="1">VLOOKUP($E199,ETL_Price!$B$5:$BA$187,Main!BR$51,0)</f>
        <v/>
      </c>
      <c r="BS199" s="84" t="str">
        <f ca="1">VLOOKUP($E199,ETL_Price!$B$5:$BA$187,Main!BS$51,0)</f>
        <v/>
      </c>
      <c r="BT199" s="84" t="str">
        <f ca="1">VLOOKUP($E199,ETL_Price!$B$5:$BA$187,Main!BT$51,0)</f>
        <v/>
      </c>
      <c r="BU199" s="84" t="str">
        <f ca="1">VLOOKUP($E199,ETL_Price!$B$5:$BA$187,Main!BU$51,0)</f>
        <v/>
      </c>
      <c r="BV199" s="84" t="str">
        <f ca="1">VLOOKUP($E199,ETL_Price!$B$5:$BA$187,Main!BV$51,0)</f>
        <v/>
      </c>
      <c r="BW199" s="84" t="str">
        <f ca="1">VLOOKUP($E199,ETL_Price!$B$5:$BA$187,Main!BW$51,0)</f>
        <v/>
      </c>
      <c r="BX199" s="84" t="str">
        <f ca="1">VLOOKUP($E199,ETL_Price!$B$5:$BA$187,Main!BX$51,0)</f>
        <v/>
      </c>
      <c r="BY199" s="84" t="str">
        <f ca="1">VLOOKUP($E199,ETL_Price!$B$5:$BA$187,Main!BY$51,0)</f>
        <v/>
      </c>
      <c r="BZ199" s="84" t="str">
        <f ca="1">VLOOKUP($E199,ETL_Price!$B$5:$BA$187,Main!BZ$51,0)</f>
        <v/>
      </c>
      <c r="CA199" s="84" t="str">
        <f ca="1">VLOOKUP($E199,ETL_Price!$B$5:$BA$187,Main!CA$51,0)</f>
        <v/>
      </c>
      <c r="CB199" s="84" t="str">
        <f ca="1">VLOOKUP($E199,ETL_Price!$B$5:$BA$187,Main!CB$51,0)</f>
        <v/>
      </c>
      <c r="CC199" s="84" t="str">
        <f ca="1">VLOOKUP($E199,ETL_Price!$B$5:$BA$187,Main!CC$51,0)</f>
        <v/>
      </c>
    </row>
    <row r="200" spans="5:81">
      <c r="E200" s="115" t="str">
        <f>IF(ISNUMBER(Equities!$C152),Equities!B152,"")</f>
        <v/>
      </c>
      <c r="F200" s="128" t="str">
        <f ca="1">IF(ISNUMBER(OFFSET(INDIRECT($F$50),Main!$D200,1)),OFFSET(INDIRECT($F$50),Main!$D200,1)/100,"")</f>
        <v/>
      </c>
      <c r="G200" s="116" t="str">
        <f ca="1">IF(ISNUMBER(VLOOKUP($E200,ETL_Price!$B$5:$CU$187,G$50,0)),VLOOKUP($E200,ETL_Price!$B$5:$CU$187,G$50,0)/100,"")</f>
        <v/>
      </c>
      <c r="H200" s="116" t="str">
        <f>IF(ISNUMBER(VLOOKUP($E200,ETL_Price!$B$5:$CU$187,H$50,0)),VLOOKUP($E200,ETL_Price!$B$5:$CU$187,H$50,0)/100,"")</f>
        <v/>
      </c>
      <c r="I200" s="116" t="str">
        <f>IF(ISNUMBER(VLOOKUP($E200,ETL_Price!$B$5:$CU$187,I$50,0)),VLOOKUP($E200,ETL_Price!$B$5:$CU$187,I$50,0)/100,"")</f>
        <v/>
      </c>
      <c r="K200" s="84" t="str">
        <f ca="1">IF(ISNUMBER(CORREL(ETL_Rtn!$C151:$C210,ETL_Rtn!E151:E210)),CORREL(ETL_Rtn!$C151:$C210,ETL_Rtn!E151:E210),"")</f>
        <v/>
      </c>
      <c r="L200" s="84" t="str">
        <f ca="1">IF(ISNUMBER(CORREL(ETL_Rtn!$C151:$C210,ETL_Rtn!F151:F210)),CORREL(ETL_Rtn!$C151:$C210,ETL_Rtn!F151:F210),"")</f>
        <v/>
      </c>
      <c r="M200" s="84" t="str">
        <f ca="1">IF(ISNUMBER(CORREL(ETL_Rtn!$C151:$C210,ETL_Rtn!G151:G210)),CORREL(ETL_Rtn!$C151:$C210,ETL_Rtn!G151:G210),"")</f>
        <v/>
      </c>
      <c r="N200" s="84" t="str">
        <f ca="1">IF(ISNUMBER(CORREL(ETL_Rtn!$C151:$C210,ETL_Rtn!H151:H210)),CORREL(ETL_Rtn!$C151:$C210,ETL_Rtn!H151:H210),"")</f>
        <v/>
      </c>
      <c r="O200" s="84" t="str">
        <f ca="1">IF(ISNUMBER(CORREL(ETL_Rtn!$C151:$C210,ETL_Rtn!I151:I210)),CORREL(ETL_Rtn!$C151:$C210,ETL_Rtn!I151:I210),"")</f>
        <v/>
      </c>
      <c r="P200" s="84" t="str">
        <f ca="1">IF(ISNUMBER(CORREL(ETL_Rtn!$C151:$C210,ETL_Rtn!J151:J210)),CORREL(ETL_Rtn!$C151:$C210,ETL_Rtn!J151:J210),"")</f>
        <v/>
      </c>
      <c r="Q200" s="84" t="str">
        <f ca="1">IF(ISNUMBER(CORREL(ETL_Rtn!$C151:$C210,ETL_Rtn!K151:K210)),CORREL(ETL_Rtn!$C151:$C210,ETL_Rtn!K151:K210),"")</f>
        <v/>
      </c>
      <c r="R200" s="84" t="str">
        <f ca="1">IF(ISNUMBER(CORREL(ETL_Rtn!$C151:$C210,ETL_Rtn!L151:L210)),CORREL(ETL_Rtn!$C151:$C210,ETL_Rtn!L151:L210),"")</f>
        <v/>
      </c>
      <c r="S200" s="84" t="str">
        <f ca="1">IF(ISNUMBER(CORREL(ETL_Rtn!$C151:$C210,ETL_Rtn!M151:M210)),CORREL(ETL_Rtn!$C151:$C210,ETL_Rtn!M151:M210),"")</f>
        <v/>
      </c>
      <c r="T200" s="84" t="str">
        <f ca="1">IF(ISNUMBER(CORREL(ETL_Rtn!$C151:$C210,ETL_Rtn!N151:N210)),CORREL(ETL_Rtn!$C151:$C210,ETL_Rtn!N151:N210),"")</f>
        <v/>
      </c>
      <c r="U200" s="84" t="str">
        <f ca="1">IF(ISNUMBER(CORREL(ETL_Rtn!$C151:$C210,ETL_Rtn!O151:O210)),CORREL(ETL_Rtn!$C151:$C210,ETL_Rtn!O151:O210),"")</f>
        <v/>
      </c>
      <c r="V200" s="84" t="str">
        <f ca="1">IF(ISNUMBER(CORREL(ETL_Rtn!$C151:$C210,ETL_Rtn!P151:P210)),CORREL(ETL_Rtn!$C151:$C210,ETL_Rtn!P151:P210),"")</f>
        <v/>
      </c>
      <c r="W200" s="84" t="str">
        <f ca="1">IF(ISNUMBER(CORREL(ETL_Rtn!$C151:$C210,ETL_Rtn!Q151:Q210)),CORREL(ETL_Rtn!$C151:$C210,ETL_Rtn!Q151:Q210),"")</f>
        <v/>
      </c>
      <c r="X200" s="84" t="str">
        <f ca="1">IF(ISNUMBER(CORREL(ETL_Rtn!$C151:$C210,ETL_Rtn!R151:R210)),CORREL(ETL_Rtn!$C151:$C210,ETL_Rtn!R151:R210),"")</f>
        <v/>
      </c>
      <c r="Y200" s="84" t="str">
        <f ca="1">IF(ISNUMBER(CORREL(ETL_Rtn!$C151:$C210,ETL_Rtn!S151:S210)),CORREL(ETL_Rtn!$C151:$C210,ETL_Rtn!S151:S210),"")</f>
        <v/>
      </c>
      <c r="Z200" s="84" t="str">
        <f ca="1">IF(ISNUMBER(CORREL(ETL_Rtn!$C151:$C210,ETL_Rtn!T151:T210)),CORREL(ETL_Rtn!$C151:$C210,ETL_Rtn!T151:T210),"")</f>
        <v/>
      </c>
      <c r="AA200" s="84" t="str">
        <f ca="1">IF(ISNUMBER(CORREL(ETL_Rtn!$C151:$C210,ETL_Rtn!U151:U210)),CORREL(ETL_Rtn!$C151:$C210,ETL_Rtn!U151:U210),"")</f>
        <v/>
      </c>
      <c r="AB200" s="84" t="str">
        <f ca="1">IF(ISNUMBER(CORREL(ETL_Rtn!$C151:$C210,ETL_Rtn!V151:V210)),CORREL(ETL_Rtn!$C151:$C210,ETL_Rtn!V151:V210),"")</f>
        <v/>
      </c>
      <c r="AC200" s="84" t="str">
        <f ca="1">IF(ISNUMBER(CORREL(ETL_Rtn!$C151:$C210,ETL_Rtn!W151:W210)),CORREL(ETL_Rtn!$C151:$C210,ETL_Rtn!W151:W210),"")</f>
        <v/>
      </c>
      <c r="AD200" s="84" t="str">
        <f ca="1">IF(ISNUMBER(CORREL(ETL_Rtn!$C151:$C210,ETL_Rtn!X151:X210)),CORREL(ETL_Rtn!$C151:$C210,ETL_Rtn!X151:X210),"")</f>
        <v/>
      </c>
      <c r="AE200" s="84" t="str">
        <f ca="1">IF(ISNUMBER(CORREL(ETL_Rtn!$C151:$C210,ETL_Rtn!Y151:Y210)),CORREL(ETL_Rtn!$C151:$C210,ETL_Rtn!Y151:Y210),"")</f>
        <v/>
      </c>
      <c r="AF200" s="84" t="str">
        <f ca="1">IF(ISNUMBER(CORREL(ETL_Rtn!$C151:$C210,ETL_Rtn!Z151:Z210)),CORREL(ETL_Rtn!$C151:$C210,ETL_Rtn!Z151:Z210),"")</f>
        <v/>
      </c>
      <c r="AG200" s="84" t="str">
        <f ca="1">IF(ISNUMBER(CORREL(ETL_Rtn!$C151:$C210,ETL_Rtn!AA151:AA210)),CORREL(ETL_Rtn!$C151:$C210,ETL_Rtn!AA151:AA210),"")</f>
        <v/>
      </c>
      <c r="AH200" s="84" t="str">
        <f ca="1">IF(ISNUMBER(CORREL(ETL_Rtn!$C151:$C210,ETL_Rtn!AB151:AB210)),CORREL(ETL_Rtn!$C151:$C210,ETL_Rtn!AB151:AB210),"")</f>
        <v/>
      </c>
      <c r="AI200" s="84" t="str">
        <f ca="1">IF(ISNUMBER(CORREL(ETL_Rtn!$C151:$C210,ETL_Rtn!AC151:AC210)),CORREL(ETL_Rtn!$C151:$C210,ETL_Rtn!AC151:AC210),"")</f>
        <v/>
      </c>
      <c r="AJ200" s="84" t="str">
        <f ca="1">IF(ISNUMBER(CORREL(ETL_Rtn!$C151:$C210,ETL_Rtn!AD151:AD210)),CORREL(ETL_Rtn!$C151:$C210,ETL_Rtn!AD151:AD210),"")</f>
        <v/>
      </c>
      <c r="AK200" s="84" t="str">
        <f ca="1">IF(ISNUMBER(CORREL(ETL_Rtn!$C151:$C210,ETL_Rtn!AE151:AE210)),CORREL(ETL_Rtn!$C151:$C210,ETL_Rtn!AE151:AE210),"")</f>
        <v/>
      </c>
      <c r="AL200" s="84" t="str">
        <f ca="1">IF(ISNUMBER(CORREL(ETL_Rtn!$C151:$C210,ETL_Rtn!AF151:AF210)),CORREL(ETL_Rtn!$C151:$C210,ETL_Rtn!AF151:AF210),"")</f>
        <v/>
      </c>
      <c r="AM200" s="84" t="str">
        <f ca="1">IF(ISNUMBER(CORREL(ETL_Rtn!$C151:$C210,ETL_Rtn!AG151:AG210)),CORREL(ETL_Rtn!$C151:$C210,ETL_Rtn!AG151:AG210),"")</f>
        <v/>
      </c>
      <c r="AN200" s="84" t="str">
        <f ca="1">IF(ISNUMBER(CORREL(ETL_Rtn!$C151:$C210,ETL_Rtn!AH151:AH210)),CORREL(ETL_Rtn!$C151:$C210,ETL_Rtn!AH151:AH210),"")</f>
        <v/>
      </c>
      <c r="AO200" s="84" t="str">
        <f ca="1">IF(ISNUMBER(CORREL(ETL_Rtn!$C151:$C210,ETL_Rtn!AI151:AI210)),CORREL(ETL_Rtn!$C151:$C210,ETL_Rtn!AI151:AI210),"")</f>
        <v/>
      </c>
      <c r="AP200" s="84" t="str">
        <f ca="1">IF(ISNUMBER(CORREL(ETL_Rtn!$C151:$C210,ETL_Rtn!AJ151:AJ210)),CORREL(ETL_Rtn!$C151:$C210,ETL_Rtn!AJ151:AJ210),"")</f>
        <v/>
      </c>
      <c r="AQ200" s="84" t="str">
        <f ca="1">IF(ISNUMBER(CORREL(ETL_Rtn!$C151:$C210,ETL_Rtn!AK151:AK210)),CORREL(ETL_Rtn!$C151:$C210,ETL_Rtn!AK151:AK210),"")</f>
        <v/>
      </c>
      <c r="AR200" s="84" t="str">
        <f ca="1">IF(ISNUMBER(CORREL(ETL_Rtn!$C151:$C210,ETL_Rtn!AL151:AL210)),CORREL(ETL_Rtn!$C151:$C210,ETL_Rtn!AL151:AL210),"")</f>
        <v/>
      </c>
      <c r="AS200" s="84" t="str">
        <f ca="1">IF(ISNUMBER(CORREL(ETL_Rtn!$C151:$C210,ETL_Rtn!AM151:AM210)),CORREL(ETL_Rtn!$C151:$C210,ETL_Rtn!AM151:AM210),"")</f>
        <v/>
      </c>
      <c r="AU200" s="84" t="str">
        <f ca="1">VLOOKUP($E200,ETL_Price!$B$5:$BA$187,Main!AU$51,0)</f>
        <v/>
      </c>
      <c r="AV200" s="84" t="str">
        <f ca="1">VLOOKUP($E200,ETL_Price!$B$5:$BA$187,Main!AV$51,0)</f>
        <v/>
      </c>
      <c r="AW200" s="84" t="str">
        <f ca="1">VLOOKUP($E200,ETL_Price!$B$5:$BA$187,Main!AW$51,0)</f>
        <v/>
      </c>
      <c r="AX200" s="84" t="str">
        <f ca="1">VLOOKUP($E200,ETL_Price!$B$5:$BA$187,Main!AX$51,0)</f>
        <v/>
      </c>
      <c r="AY200" s="84" t="str">
        <f ca="1">VLOOKUP($E200,ETL_Price!$B$5:$BA$187,Main!AY$51,0)</f>
        <v/>
      </c>
      <c r="AZ200" s="84" t="str">
        <f ca="1">VLOOKUP($E200,ETL_Price!$B$5:$BA$187,Main!AZ$51,0)</f>
        <v/>
      </c>
      <c r="BA200" s="84" t="str">
        <f ca="1">VLOOKUP($E200,ETL_Price!$B$5:$BA$187,Main!BA$51,0)</f>
        <v/>
      </c>
      <c r="BB200" s="84" t="str">
        <f ca="1">VLOOKUP($E200,ETL_Price!$B$5:$BA$187,Main!BB$51,0)</f>
        <v/>
      </c>
      <c r="BC200" s="84" t="str">
        <f ca="1">VLOOKUP($E200,ETL_Price!$B$5:$BA$187,Main!BC$51,0)</f>
        <v/>
      </c>
      <c r="BD200" s="84" t="str">
        <f ca="1">VLOOKUP($E200,ETL_Price!$B$5:$BA$187,Main!BD$51,0)</f>
        <v/>
      </c>
      <c r="BE200" s="84" t="str">
        <f ca="1">VLOOKUP($E200,ETL_Price!$B$5:$BA$187,Main!BE$51,0)</f>
        <v/>
      </c>
      <c r="BF200" s="84" t="str">
        <f ca="1">VLOOKUP($E200,ETL_Price!$B$5:$BA$187,Main!BF$51,0)</f>
        <v/>
      </c>
      <c r="BG200" s="84" t="str">
        <f ca="1">VLOOKUP($E200,ETL_Price!$B$5:$BA$187,Main!BG$51,0)</f>
        <v/>
      </c>
      <c r="BH200" s="84" t="str">
        <f ca="1">VLOOKUP($E200,ETL_Price!$B$5:$BA$187,Main!BH$51,0)</f>
        <v/>
      </c>
      <c r="BI200" s="84" t="str">
        <f ca="1">VLOOKUP($E200,ETL_Price!$B$5:$BA$187,Main!BI$51,0)</f>
        <v/>
      </c>
      <c r="BJ200" s="84" t="str">
        <f ca="1">VLOOKUP($E200,ETL_Price!$B$5:$BA$187,Main!BJ$51,0)</f>
        <v/>
      </c>
      <c r="BK200" s="84" t="str">
        <f ca="1">VLOOKUP($E200,ETL_Price!$B$5:$BA$187,Main!BK$51,0)</f>
        <v/>
      </c>
      <c r="BL200" s="84" t="str">
        <f ca="1">VLOOKUP($E200,ETL_Price!$B$5:$BA$187,Main!BL$51,0)</f>
        <v/>
      </c>
      <c r="BM200" s="84" t="str">
        <f ca="1">VLOOKUP($E200,ETL_Price!$B$5:$BA$187,Main!BM$51,0)</f>
        <v/>
      </c>
      <c r="BN200" s="84" t="str">
        <f ca="1">VLOOKUP($E200,ETL_Price!$B$5:$BA$187,Main!BN$51,0)</f>
        <v/>
      </c>
      <c r="BO200" s="84" t="str">
        <f ca="1">VLOOKUP($E200,ETL_Price!$B$5:$BA$187,Main!BO$51,0)</f>
        <v/>
      </c>
      <c r="BP200" s="84" t="str">
        <f ca="1">VLOOKUP($E200,ETL_Price!$B$5:$BA$187,Main!BP$51,0)</f>
        <v/>
      </c>
      <c r="BQ200" s="84" t="str">
        <f ca="1">VLOOKUP($E200,ETL_Price!$B$5:$BA$187,Main!BQ$51,0)</f>
        <v/>
      </c>
      <c r="BR200" s="84" t="str">
        <f ca="1">VLOOKUP($E200,ETL_Price!$B$5:$BA$187,Main!BR$51,0)</f>
        <v/>
      </c>
      <c r="BS200" s="84" t="str">
        <f ca="1">VLOOKUP($E200,ETL_Price!$B$5:$BA$187,Main!BS$51,0)</f>
        <v/>
      </c>
      <c r="BT200" s="84" t="str">
        <f ca="1">VLOOKUP($E200,ETL_Price!$B$5:$BA$187,Main!BT$51,0)</f>
        <v/>
      </c>
      <c r="BU200" s="84" t="str">
        <f ca="1">VLOOKUP($E200,ETL_Price!$B$5:$BA$187,Main!BU$51,0)</f>
        <v/>
      </c>
      <c r="BV200" s="84" t="str">
        <f ca="1">VLOOKUP($E200,ETL_Price!$B$5:$BA$187,Main!BV$51,0)</f>
        <v/>
      </c>
      <c r="BW200" s="84" t="str">
        <f ca="1">VLOOKUP($E200,ETL_Price!$B$5:$BA$187,Main!BW$51,0)</f>
        <v/>
      </c>
      <c r="BX200" s="84" t="str">
        <f ca="1">VLOOKUP($E200,ETL_Price!$B$5:$BA$187,Main!BX$51,0)</f>
        <v/>
      </c>
      <c r="BY200" s="84" t="str">
        <f ca="1">VLOOKUP($E200,ETL_Price!$B$5:$BA$187,Main!BY$51,0)</f>
        <v/>
      </c>
      <c r="BZ200" s="84" t="str">
        <f ca="1">VLOOKUP($E200,ETL_Price!$B$5:$BA$187,Main!BZ$51,0)</f>
        <v/>
      </c>
      <c r="CA200" s="84" t="str">
        <f ca="1">VLOOKUP($E200,ETL_Price!$B$5:$BA$187,Main!CA$51,0)</f>
        <v/>
      </c>
      <c r="CB200" s="84" t="str">
        <f ca="1">VLOOKUP($E200,ETL_Price!$B$5:$BA$187,Main!CB$51,0)</f>
        <v/>
      </c>
      <c r="CC200" s="84" t="str">
        <f ca="1">VLOOKUP($E200,ETL_Price!$B$5:$BA$187,Main!CC$51,0)</f>
        <v/>
      </c>
    </row>
    <row r="201" spans="5:81">
      <c r="E201" s="115" t="str">
        <f>IF(ISNUMBER(Equities!$C153),Equities!B153,"")</f>
        <v/>
      </c>
      <c r="F201" s="128" t="str">
        <f ca="1">IF(ISNUMBER(OFFSET(INDIRECT($F$50),Main!$D201,1)),OFFSET(INDIRECT($F$50),Main!$D201,1)/100,"")</f>
        <v/>
      </c>
      <c r="G201" s="116" t="str">
        <f ca="1">IF(ISNUMBER(VLOOKUP($E201,ETL_Price!$B$5:$CU$187,G$50,0)),VLOOKUP($E201,ETL_Price!$B$5:$CU$187,G$50,0)/100,"")</f>
        <v/>
      </c>
      <c r="H201" s="116" t="str">
        <f>IF(ISNUMBER(VLOOKUP($E201,ETL_Price!$B$5:$CU$187,H$50,0)),VLOOKUP($E201,ETL_Price!$B$5:$CU$187,H$50,0)/100,"")</f>
        <v/>
      </c>
      <c r="I201" s="116" t="str">
        <f>IF(ISNUMBER(VLOOKUP($E201,ETL_Price!$B$5:$CU$187,I$50,0)),VLOOKUP($E201,ETL_Price!$B$5:$CU$187,I$50,0)/100,"")</f>
        <v/>
      </c>
      <c r="K201" s="84" t="str">
        <f ca="1">IF(ISNUMBER(CORREL(ETL_Rtn!$C152:$C211,ETL_Rtn!E152:E211)),CORREL(ETL_Rtn!$C152:$C211,ETL_Rtn!E152:E211),"")</f>
        <v/>
      </c>
      <c r="L201" s="84" t="str">
        <f ca="1">IF(ISNUMBER(CORREL(ETL_Rtn!$C152:$C211,ETL_Rtn!F152:F211)),CORREL(ETL_Rtn!$C152:$C211,ETL_Rtn!F152:F211),"")</f>
        <v/>
      </c>
      <c r="M201" s="84" t="str">
        <f ca="1">IF(ISNUMBER(CORREL(ETL_Rtn!$C152:$C211,ETL_Rtn!G152:G211)),CORREL(ETL_Rtn!$C152:$C211,ETL_Rtn!G152:G211),"")</f>
        <v/>
      </c>
      <c r="N201" s="84" t="str">
        <f ca="1">IF(ISNUMBER(CORREL(ETL_Rtn!$C152:$C211,ETL_Rtn!H152:H211)),CORREL(ETL_Rtn!$C152:$C211,ETL_Rtn!H152:H211),"")</f>
        <v/>
      </c>
      <c r="O201" s="84" t="str">
        <f ca="1">IF(ISNUMBER(CORREL(ETL_Rtn!$C152:$C211,ETL_Rtn!I152:I211)),CORREL(ETL_Rtn!$C152:$C211,ETL_Rtn!I152:I211),"")</f>
        <v/>
      </c>
      <c r="P201" s="84" t="str">
        <f ca="1">IF(ISNUMBER(CORREL(ETL_Rtn!$C152:$C211,ETL_Rtn!J152:J211)),CORREL(ETL_Rtn!$C152:$C211,ETL_Rtn!J152:J211),"")</f>
        <v/>
      </c>
      <c r="Q201" s="84" t="str">
        <f ca="1">IF(ISNUMBER(CORREL(ETL_Rtn!$C152:$C211,ETL_Rtn!K152:K211)),CORREL(ETL_Rtn!$C152:$C211,ETL_Rtn!K152:K211),"")</f>
        <v/>
      </c>
      <c r="R201" s="84" t="str">
        <f ca="1">IF(ISNUMBER(CORREL(ETL_Rtn!$C152:$C211,ETL_Rtn!L152:L211)),CORREL(ETL_Rtn!$C152:$C211,ETL_Rtn!L152:L211),"")</f>
        <v/>
      </c>
      <c r="S201" s="84" t="str">
        <f ca="1">IF(ISNUMBER(CORREL(ETL_Rtn!$C152:$C211,ETL_Rtn!M152:M211)),CORREL(ETL_Rtn!$C152:$C211,ETL_Rtn!M152:M211),"")</f>
        <v/>
      </c>
      <c r="T201" s="84" t="str">
        <f ca="1">IF(ISNUMBER(CORREL(ETL_Rtn!$C152:$C211,ETL_Rtn!N152:N211)),CORREL(ETL_Rtn!$C152:$C211,ETL_Rtn!N152:N211),"")</f>
        <v/>
      </c>
      <c r="U201" s="84" t="str">
        <f ca="1">IF(ISNUMBER(CORREL(ETL_Rtn!$C152:$C211,ETL_Rtn!O152:O211)),CORREL(ETL_Rtn!$C152:$C211,ETL_Rtn!O152:O211),"")</f>
        <v/>
      </c>
      <c r="V201" s="84" t="str">
        <f ca="1">IF(ISNUMBER(CORREL(ETL_Rtn!$C152:$C211,ETL_Rtn!P152:P211)),CORREL(ETL_Rtn!$C152:$C211,ETL_Rtn!P152:P211),"")</f>
        <v/>
      </c>
      <c r="W201" s="84" t="str">
        <f ca="1">IF(ISNUMBER(CORREL(ETL_Rtn!$C152:$C211,ETL_Rtn!Q152:Q211)),CORREL(ETL_Rtn!$C152:$C211,ETL_Rtn!Q152:Q211),"")</f>
        <v/>
      </c>
      <c r="X201" s="84" t="str">
        <f ca="1">IF(ISNUMBER(CORREL(ETL_Rtn!$C152:$C211,ETL_Rtn!R152:R211)),CORREL(ETL_Rtn!$C152:$C211,ETL_Rtn!R152:R211),"")</f>
        <v/>
      </c>
      <c r="Y201" s="84" t="str">
        <f ca="1">IF(ISNUMBER(CORREL(ETL_Rtn!$C152:$C211,ETL_Rtn!S152:S211)),CORREL(ETL_Rtn!$C152:$C211,ETL_Rtn!S152:S211),"")</f>
        <v/>
      </c>
      <c r="Z201" s="84" t="str">
        <f ca="1">IF(ISNUMBER(CORREL(ETL_Rtn!$C152:$C211,ETL_Rtn!T152:T211)),CORREL(ETL_Rtn!$C152:$C211,ETL_Rtn!T152:T211),"")</f>
        <v/>
      </c>
      <c r="AA201" s="84" t="str">
        <f ca="1">IF(ISNUMBER(CORREL(ETL_Rtn!$C152:$C211,ETL_Rtn!U152:U211)),CORREL(ETL_Rtn!$C152:$C211,ETL_Rtn!U152:U211),"")</f>
        <v/>
      </c>
      <c r="AB201" s="84" t="str">
        <f ca="1">IF(ISNUMBER(CORREL(ETL_Rtn!$C152:$C211,ETL_Rtn!V152:V211)),CORREL(ETL_Rtn!$C152:$C211,ETL_Rtn!V152:V211),"")</f>
        <v/>
      </c>
      <c r="AC201" s="84" t="str">
        <f ca="1">IF(ISNUMBER(CORREL(ETL_Rtn!$C152:$C211,ETL_Rtn!W152:W211)),CORREL(ETL_Rtn!$C152:$C211,ETL_Rtn!W152:W211),"")</f>
        <v/>
      </c>
      <c r="AD201" s="84" t="str">
        <f ca="1">IF(ISNUMBER(CORREL(ETL_Rtn!$C152:$C211,ETL_Rtn!X152:X211)),CORREL(ETL_Rtn!$C152:$C211,ETL_Rtn!X152:X211),"")</f>
        <v/>
      </c>
      <c r="AE201" s="84" t="str">
        <f ca="1">IF(ISNUMBER(CORREL(ETL_Rtn!$C152:$C211,ETL_Rtn!Y152:Y211)),CORREL(ETL_Rtn!$C152:$C211,ETL_Rtn!Y152:Y211),"")</f>
        <v/>
      </c>
      <c r="AF201" s="84" t="str">
        <f ca="1">IF(ISNUMBER(CORREL(ETL_Rtn!$C152:$C211,ETL_Rtn!Z152:Z211)),CORREL(ETL_Rtn!$C152:$C211,ETL_Rtn!Z152:Z211),"")</f>
        <v/>
      </c>
      <c r="AG201" s="84" t="str">
        <f ca="1">IF(ISNUMBER(CORREL(ETL_Rtn!$C152:$C211,ETL_Rtn!AA152:AA211)),CORREL(ETL_Rtn!$C152:$C211,ETL_Rtn!AA152:AA211),"")</f>
        <v/>
      </c>
      <c r="AH201" s="84" t="str">
        <f ca="1">IF(ISNUMBER(CORREL(ETL_Rtn!$C152:$C211,ETL_Rtn!AB152:AB211)),CORREL(ETL_Rtn!$C152:$C211,ETL_Rtn!AB152:AB211),"")</f>
        <v/>
      </c>
      <c r="AI201" s="84" t="str">
        <f ca="1">IF(ISNUMBER(CORREL(ETL_Rtn!$C152:$C211,ETL_Rtn!AC152:AC211)),CORREL(ETL_Rtn!$C152:$C211,ETL_Rtn!AC152:AC211),"")</f>
        <v/>
      </c>
      <c r="AJ201" s="84" t="str">
        <f ca="1">IF(ISNUMBER(CORREL(ETL_Rtn!$C152:$C211,ETL_Rtn!AD152:AD211)),CORREL(ETL_Rtn!$C152:$C211,ETL_Rtn!AD152:AD211),"")</f>
        <v/>
      </c>
      <c r="AK201" s="84" t="str">
        <f ca="1">IF(ISNUMBER(CORREL(ETL_Rtn!$C152:$C211,ETL_Rtn!AE152:AE211)),CORREL(ETL_Rtn!$C152:$C211,ETL_Rtn!AE152:AE211),"")</f>
        <v/>
      </c>
      <c r="AL201" s="84" t="str">
        <f ca="1">IF(ISNUMBER(CORREL(ETL_Rtn!$C152:$C211,ETL_Rtn!AF152:AF211)),CORREL(ETL_Rtn!$C152:$C211,ETL_Rtn!AF152:AF211),"")</f>
        <v/>
      </c>
      <c r="AM201" s="84" t="str">
        <f ca="1">IF(ISNUMBER(CORREL(ETL_Rtn!$C152:$C211,ETL_Rtn!AG152:AG211)),CORREL(ETL_Rtn!$C152:$C211,ETL_Rtn!AG152:AG211),"")</f>
        <v/>
      </c>
      <c r="AN201" s="84" t="str">
        <f ca="1">IF(ISNUMBER(CORREL(ETL_Rtn!$C152:$C211,ETL_Rtn!AH152:AH211)),CORREL(ETL_Rtn!$C152:$C211,ETL_Rtn!AH152:AH211),"")</f>
        <v/>
      </c>
      <c r="AO201" s="84" t="str">
        <f ca="1">IF(ISNUMBER(CORREL(ETL_Rtn!$C152:$C211,ETL_Rtn!AI152:AI211)),CORREL(ETL_Rtn!$C152:$C211,ETL_Rtn!AI152:AI211),"")</f>
        <v/>
      </c>
      <c r="AP201" s="84" t="str">
        <f ca="1">IF(ISNUMBER(CORREL(ETL_Rtn!$C152:$C211,ETL_Rtn!AJ152:AJ211)),CORREL(ETL_Rtn!$C152:$C211,ETL_Rtn!AJ152:AJ211),"")</f>
        <v/>
      </c>
      <c r="AQ201" s="84" t="str">
        <f ca="1">IF(ISNUMBER(CORREL(ETL_Rtn!$C152:$C211,ETL_Rtn!AK152:AK211)),CORREL(ETL_Rtn!$C152:$C211,ETL_Rtn!AK152:AK211),"")</f>
        <v/>
      </c>
      <c r="AR201" s="84" t="str">
        <f ca="1">IF(ISNUMBER(CORREL(ETL_Rtn!$C152:$C211,ETL_Rtn!AL152:AL211)),CORREL(ETL_Rtn!$C152:$C211,ETL_Rtn!AL152:AL211),"")</f>
        <v/>
      </c>
      <c r="AS201" s="84" t="str">
        <f ca="1">IF(ISNUMBER(CORREL(ETL_Rtn!$C152:$C211,ETL_Rtn!AM152:AM211)),CORREL(ETL_Rtn!$C152:$C211,ETL_Rtn!AM152:AM211),"")</f>
        <v/>
      </c>
      <c r="AU201" s="84" t="str">
        <f ca="1">VLOOKUP($E201,ETL_Price!$B$5:$BA$187,Main!AU$51,0)</f>
        <v/>
      </c>
      <c r="AV201" s="84" t="str">
        <f ca="1">VLOOKUP($E201,ETL_Price!$B$5:$BA$187,Main!AV$51,0)</f>
        <v/>
      </c>
      <c r="AW201" s="84" t="str">
        <f ca="1">VLOOKUP($E201,ETL_Price!$B$5:$BA$187,Main!AW$51,0)</f>
        <v/>
      </c>
      <c r="AX201" s="84" t="str">
        <f ca="1">VLOOKUP($E201,ETL_Price!$B$5:$BA$187,Main!AX$51,0)</f>
        <v/>
      </c>
      <c r="AY201" s="84" t="str">
        <f ca="1">VLOOKUP($E201,ETL_Price!$B$5:$BA$187,Main!AY$51,0)</f>
        <v/>
      </c>
      <c r="AZ201" s="84" t="str">
        <f ca="1">VLOOKUP($E201,ETL_Price!$B$5:$BA$187,Main!AZ$51,0)</f>
        <v/>
      </c>
      <c r="BA201" s="84" t="str">
        <f ca="1">VLOOKUP($E201,ETL_Price!$B$5:$BA$187,Main!BA$51,0)</f>
        <v/>
      </c>
      <c r="BB201" s="84" t="str">
        <f ca="1">VLOOKUP($E201,ETL_Price!$B$5:$BA$187,Main!BB$51,0)</f>
        <v/>
      </c>
      <c r="BC201" s="84" t="str">
        <f ca="1">VLOOKUP($E201,ETL_Price!$B$5:$BA$187,Main!BC$51,0)</f>
        <v/>
      </c>
      <c r="BD201" s="84" t="str">
        <f ca="1">VLOOKUP($E201,ETL_Price!$B$5:$BA$187,Main!BD$51,0)</f>
        <v/>
      </c>
      <c r="BE201" s="84" t="str">
        <f ca="1">VLOOKUP($E201,ETL_Price!$B$5:$BA$187,Main!BE$51,0)</f>
        <v/>
      </c>
      <c r="BF201" s="84" t="str">
        <f ca="1">VLOOKUP($E201,ETL_Price!$B$5:$BA$187,Main!BF$51,0)</f>
        <v/>
      </c>
      <c r="BG201" s="84" t="str">
        <f ca="1">VLOOKUP($E201,ETL_Price!$B$5:$BA$187,Main!BG$51,0)</f>
        <v/>
      </c>
      <c r="BH201" s="84" t="str">
        <f ca="1">VLOOKUP($E201,ETL_Price!$B$5:$BA$187,Main!BH$51,0)</f>
        <v/>
      </c>
      <c r="BI201" s="84" t="str">
        <f ca="1">VLOOKUP($E201,ETL_Price!$B$5:$BA$187,Main!BI$51,0)</f>
        <v/>
      </c>
      <c r="BJ201" s="84" t="str">
        <f ca="1">VLOOKUP($E201,ETL_Price!$B$5:$BA$187,Main!BJ$51,0)</f>
        <v/>
      </c>
      <c r="BK201" s="84" t="str">
        <f ca="1">VLOOKUP($E201,ETL_Price!$B$5:$BA$187,Main!BK$51,0)</f>
        <v/>
      </c>
      <c r="BL201" s="84" t="str">
        <f ca="1">VLOOKUP($E201,ETL_Price!$B$5:$BA$187,Main!BL$51,0)</f>
        <v/>
      </c>
      <c r="BM201" s="84" t="str">
        <f ca="1">VLOOKUP($E201,ETL_Price!$B$5:$BA$187,Main!BM$51,0)</f>
        <v/>
      </c>
      <c r="BN201" s="84" t="str">
        <f ca="1">VLOOKUP($E201,ETL_Price!$B$5:$BA$187,Main!BN$51,0)</f>
        <v/>
      </c>
      <c r="BO201" s="84" t="str">
        <f ca="1">VLOOKUP($E201,ETL_Price!$B$5:$BA$187,Main!BO$51,0)</f>
        <v/>
      </c>
      <c r="BP201" s="84" t="str">
        <f ca="1">VLOOKUP($E201,ETL_Price!$B$5:$BA$187,Main!BP$51,0)</f>
        <v/>
      </c>
      <c r="BQ201" s="84" t="str">
        <f ca="1">VLOOKUP($E201,ETL_Price!$B$5:$BA$187,Main!BQ$51,0)</f>
        <v/>
      </c>
      <c r="BR201" s="84" t="str">
        <f ca="1">VLOOKUP($E201,ETL_Price!$B$5:$BA$187,Main!BR$51,0)</f>
        <v/>
      </c>
      <c r="BS201" s="84" t="str">
        <f ca="1">VLOOKUP($E201,ETL_Price!$B$5:$BA$187,Main!BS$51,0)</f>
        <v/>
      </c>
      <c r="BT201" s="84" t="str">
        <f ca="1">VLOOKUP($E201,ETL_Price!$B$5:$BA$187,Main!BT$51,0)</f>
        <v/>
      </c>
      <c r="BU201" s="84" t="str">
        <f ca="1">VLOOKUP($E201,ETL_Price!$B$5:$BA$187,Main!BU$51,0)</f>
        <v/>
      </c>
      <c r="BV201" s="84" t="str">
        <f ca="1">VLOOKUP($E201,ETL_Price!$B$5:$BA$187,Main!BV$51,0)</f>
        <v/>
      </c>
      <c r="BW201" s="84" t="str">
        <f ca="1">VLOOKUP($E201,ETL_Price!$B$5:$BA$187,Main!BW$51,0)</f>
        <v/>
      </c>
      <c r="BX201" s="84" t="str">
        <f ca="1">VLOOKUP($E201,ETL_Price!$B$5:$BA$187,Main!BX$51,0)</f>
        <v/>
      </c>
      <c r="BY201" s="84" t="str">
        <f ca="1">VLOOKUP($E201,ETL_Price!$B$5:$BA$187,Main!BY$51,0)</f>
        <v/>
      </c>
      <c r="BZ201" s="84" t="str">
        <f ca="1">VLOOKUP($E201,ETL_Price!$B$5:$BA$187,Main!BZ$51,0)</f>
        <v/>
      </c>
      <c r="CA201" s="84" t="str">
        <f ca="1">VLOOKUP($E201,ETL_Price!$B$5:$BA$187,Main!CA$51,0)</f>
        <v/>
      </c>
      <c r="CB201" s="84" t="str">
        <f ca="1">VLOOKUP($E201,ETL_Price!$B$5:$BA$187,Main!CB$51,0)</f>
        <v/>
      </c>
      <c r="CC201" s="84" t="str">
        <f ca="1">VLOOKUP($E201,ETL_Price!$B$5:$BA$187,Main!CC$51,0)</f>
        <v/>
      </c>
    </row>
    <row r="202" spans="5:81">
      <c r="E202" s="115" t="str">
        <f>IF(ISNUMBER(Equities!$C154),Equities!B154,"")</f>
        <v/>
      </c>
      <c r="F202" s="128" t="str">
        <f ca="1">IF(ISNUMBER(OFFSET(INDIRECT($F$50),Main!$D202,1)),OFFSET(INDIRECT($F$50),Main!$D202,1)/100,"")</f>
        <v/>
      </c>
      <c r="G202" s="116" t="str">
        <f ca="1">IF(ISNUMBER(VLOOKUP($E202,ETL_Price!$B$5:$CU$187,G$50,0)),VLOOKUP($E202,ETL_Price!$B$5:$CU$187,G$50,0)/100,"")</f>
        <v/>
      </c>
      <c r="H202" s="116" t="str">
        <f>IF(ISNUMBER(VLOOKUP($E202,ETL_Price!$B$5:$CU$187,H$50,0)),VLOOKUP($E202,ETL_Price!$B$5:$CU$187,H$50,0)/100,"")</f>
        <v/>
      </c>
      <c r="I202" s="116" t="str">
        <f>IF(ISNUMBER(VLOOKUP($E202,ETL_Price!$B$5:$CU$187,I$50,0)),VLOOKUP($E202,ETL_Price!$B$5:$CU$187,I$50,0)/100,"")</f>
        <v/>
      </c>
      <c r="K202" s="84" t="str">
        <f ca="1">IF(ISNUMBER(CORREL(ETL_Rtn!$C153:$C212,ETL_Rtn!E153:E212)),CORREL(ETL_Rtn!$C153:$C212,ETL_Rtn!E153:E212),"")</f>
        <v/>
      </c>
      <c r="L202" s="84" t="str">
        <f ca="1">IF(ISNUMBER(CORREL(ETL_Rtn!$C153:$C212,ETL_Rtn!F153:F212)),CORREL(ETL_Rtn!$C153:$C212,ETL_Rtn!F153:F212),"")</f>
        <v/>
      </c>
      <c r="M202" s="84" t="str">
        <f ca="1">IF(ISNUMBER(CORREL(ETL_Rtn!$C153:$C212,ETL_Rtn!G153:G212)),CORREL(ETL_Rtn!$C153:$C212,ETL_Rtn!G153:G212),"")</f>
        <v/>
      </c>
      <c r="N202" s="84" t="str">
        <f ca="1">IF(ISNUMBER(CORREL(ETL_Rtn!$C153:$C212,ETL_Rtn!H153:H212)),CORREL(ETL_Rtn!$C153:$C212,ETL_Rtn!H153:H212),"")</f>
        <v/>
      </c>
      <c r="O202" s="84" t="str">
        <f ca="1">IF(ISNUMBER(CORREL(ETL_Rtn!$C153:$C212,ETL_Rtn!I153:I212)),CORREL(ETL_Rtn!$C153:$C212,ETL_Rtn!I153:I212),"")</f>
        <v/>
      </c>
      <c r="P202" s="84" t="str">
        <f ca="1">IF(ISNUMBER(CORREL(ETL_Rtn!$C153:$C212,ETL_Rtn!J153:J212)),CORREL(ETL_Rtn!$C153:$C212,ETL_Rtn!J153:J212),"")</f>
        <v/>
      </c>
      <c r="Q202" s="84" t="str">
        <f ca="1">IF(ISNUMBER(CORREL(ETL_Rtn!$C153:$C212,ETL_Rtn!K153:K212)),CORREL(ETL_Rtn!$C153:$C212,ETL_Rtn!K153:K212),"")</f>
        <v/>
      </c>
      <c r="R202" s="84" t="str">
        <f ca="1">IF(ISNUMBER(CORREL(ETL_Rtn!$C153:$C212,ETL_Rtn!L153:L212)),CORREL(ETL_Rtn!$C153:$C212,ETL_Rtn!L153:L212),"")</f>
        <v/>
      </c>
      <c r="S202" s="84" t="str">
        <f ca="1">IF(ISNUMBER(CORREL(ETL_Rtn!$C153:$C212,ETL_Rtn!M153:M212)),CORREL(ETL_Rtn!$C153:$C212,ETL_Rtn!M153:M212),"")</f>
        <v/>
      </c>
      <c r="T202" s="84" t="str">
        <f ca="1">IF(ISNUMBER(CORREL(ETL_Rtn!$C153:$C212,ETL_Rtn!N153:N212)),CORREL(ETL_Rtn!$C153:$C212,ETL_Rtn!N153:N212),"")</f>
        <v/>
      </c>
      <c r="U202" s="84" t="str">
        <f ca="1">IF(ISNUMBER(CORREL(ETL_Rtn!$C153:$C212,ETL_Rtn!O153:O212)),CORREL(ETL_Rtn!$C153:$C212,ETL_Rtn!O153:O212),"")</f>
        <v/>
      </c>
      <c r="V202" s="84" t="str">
        <f ca="1">IF(ISNUMBER(CORREL(ETL_Rtn!$C153:$C212,ETL_Rtn!P153:P212)),CORREL(ETL_Rtn!$C153:$C212,ETL_Rtn!P153:P212),"")</f>
        <v/>
      </c>
      <c r="W202" s="84" t="str">
        <f ca="1">IF(ISNUMBER(CORREL(ETL_Rtn!$C153:$C212,ETL_Rtn!Q153:Q212)),CORREL(ETL_Rtn!$C153:$C212,ETL_Rtn!Q153:Q212),"")</f>
        <v/>
      </c>
      <c r="X202" s="84" t="str">
        <f ca="1">IF(ISNUMBER(CORREL(ETL_Rtn!$C153:$C212,ETL_Rtn!R153:R212)),CORREL(ETL_Rtn!$C153:$C212,ETL_Rtn!R153:R212),"")</f>
        <v/>
      </c>
      <c r="Y202" s="84" t="str">
        <f ca="1">IF(ISNUMBER(CORREL(ETL_Rtn!$C153:$C212,ETL_Rtn!S153:S212)),CORREL(ETL_Rtn!$C153:$C212,ETL_Rtn!S153:S212),"")</f>
        <v/>
      </c>
      <c r="Z202" s="84" t="str">
        <f ca="1">IF(ISNUMBER(CORREL(ETL_Rtn!$C153:$C212,ETL_Rtn!T153:T212)),CORREL(ETL_Rtn!$C153:$C212,ETL_Rtn!T153:T212),"")</f>
        <v/>
      </c>
      <c r="AA202" s="84" t="str">
        <f ca="1">IF(ISNUMBER(CORREL(ETL_Rtn!$C153:$C212,ETL_Rtn!U153:U212)),CORREL(ETL_Rtn!$C153:$C212,ETL_Rtn!U153:U212),"")</f>
        <v/>
      </c>
      <c r="AB202" s="84" t="str">
        <f ca="1">IF(ISNUMBER(CORREL(ETL_Rtn!$C153:$C212,ETL_Rtn!V153:V212)),CORREL(ETL_Rtn!$C153:$C212,ETL_Rtn!V153:V212),"")</f>
        <v/>
      </c>
      <c r="AC202" s="84" t="str">
        <f ca="1">IF(ISNUMBER(CORREL(ETL_Rtn!$C153:$C212,ETL_Rtn!W153:W212)),CORREL(ETL_Rtn!$C153:$C212,ETL_Rtn!W153:W212),"")</f>
        <v/>
      </c>
      <c r="AD202" s="84" t="str">
        <f ca="1">IF(ISNUMBER(CORREL(ETL_Rtn!$C153:$C212,ETL_Rtn!X153:X212)),CORREL(ETL_Rtn!$C153:$C212,ETL_Rtn!X153:X212),"")</f>
        <v/>
      </c>
      <c r="AE202" s="84" t="str">
        <f ca="1">IF(ISNUMBER(CORREL(ETL_Rtn!$C153:$C212,ETL_Rtn!Y153:Y212)),CORREL(ETL_Rtn!$C153:$C212,ETL_Rtn!Y153:Y212),"")</f>
        <v/>
      </c>
      <c r="AF202" s="84" t="str">
        <f ca="1">IF(ISNUMBER(CORREL(ETL_Rtn!$C153:$C212,ETL_Rtn!Z153:Z212)),CORREL(ETL_Rtn!$C153:$C212,ETL_Rtn!Z153:Z212),"")</f>
        <v/>
      </c>
      <c r="AG202" s="84" t="str">
        <f ca="1">IF(ISNUMBER(CORREL(ETL_Rtn!$C153:$C212,ETL_Rtn!AA153:AA212)),CORREL(ETL_Rtn!$C153:$C212,ETL_Rtn!AA153:AA212),"")</f>
        <v/>
      </c>
      <c r="AH202" s="84" t="str">
        <f ca="1">IF(ISNUMBER(CORREL(ETL_Rtn!$C153:$C212,ETL_Rtn!AB153:AB212)),CORREL(ETL_Rtn!$C153:$C212,ETL_Rtn!AB153:AB212),"")</f>
        <v/>
      </c>
      <c r="AI202" s="84" t="str">
        <f ca="1">IF(ISNUMBER(CORREL(ETL_Rtn!$C153:$C212,ETL_Rtn!AC153:AC212)),CORREL(ETL_Rtn!$C153:$C212,ETL_Rtn!AC153:AC212),"")</f>
        <v/>
      </c>
      <c r="AJ202" s="84" t="str">
        <f ca="1">IF(ISNUMBER(CORREL(ETL_Rtn!$C153:$C212,ETL_Rtn!AD153:AD212)),CORREL(ETL_Rtn!$C153:$C212,ETL_Rtn!AD153:AD212),"")</f>
        <v/>
      </c>
      <c r="AK202" s="84" t="str">
        <f ca="1">IF(ISNUMBER(CORREL(ETL_Rtn!$C153:$C212,ETL_Rtn!AE153:AE212)),CORREL(ETL_Rtn!$C153:$C212,ETL_Rtn!AE153:AE212),"")</f>
        <v/>
      </c>
      <c r="AL202" s="84" t="str">
        <f ca="1">IF(ISNUMBER(CORREL(ETL_Rtn!$C153:$C212,ETL_Rtn!AF153:AF212)),CORREL(ETL_Rtn!$C153:$C212,ETL_Rtn!AF153:AF212),"")</f>
        <v/>
      </c>
      <c r="AM202" s="84" t="str">
        <f ca="1">IF(ISNUMBER(CORREL(ETL_Rtn!$C153:$C212,ETL_Rtn!AG153:AG212)),CORREL(ETL_Rtn!$C153:$C212,ETL_Rtn!AG153:AG212),"")</f>
        <v/>
      </c>
      <c r="AN202" s="84" t="str">
        <f ca="1">IF(ISNUMBER(CORREL(ETL_Rtn!$C153:$C212,ETL_Rtn!AH153:AH212)),CORREL(ETL_Rtn!$C153:$C212,ETL_Rtn!AH153:AH212),"")</f>
        <v/>
      </c>
      <c r="AO202" s="84" t="str">
        <f ca="1">IF(ISNUMBER(CORREL(ETL_Rtn!$C153:$C212,ETL_Rtn!AI153:AI212)),CORREL(ETL_Rtn!$C153:$C212,ETL_Rtn!AI153:AI212),"")</f>
        <v/>
      </c>
      <c r="AP202" s="84" t="str">
        <f ca="1">IF(ISNUMBER(CORREL(ETL_Rtn!$C153:$C212,ETL_Rtn!AJ153:AJ212)),CORREL(ETL_Rtn!$C153:$C212,ETL_Rtn!AJ153:AJ212),"")</f>
        <v/>
      </c>
      <c r="AQ202" s="84" t="str">
        <f ca="1">IF(ISNUMBER(CORREL(ETL_Rtn!$C153:$C212,ETL_Rtn!AK153:AK212)),CORREL(ETL_Rtn!$C153:$C212,ETL_Rtn!AK153:AK212),"")</f>
        <v/>
      </c>
      <c r="AR202" s="84" t="str">
        <f ca="1">IF(ISNUMBER(CORREL(ETL_Rtn!$C153:$C212,ETL_Rtn!AL153:AL212)),CORREL(ETL_Rtn!$C153:$C212,ETL_Rtn!AL153:AL212),"")</f>
        <v/>
      </c>
      <c r="AS202" s="84" t="str">
        <f ca="1">IF(ISNUMBER(CORREL(ETL_Rtn!$C153:$C212,ETL_Rtn!AM153:AM212)),CORREL(ETL_Rtn!$C153:$C212,ETL_Rtn!AM153:AM212),"")</f>
        <v/>
      </c>
      <c r="AU202" s="84" t="str">
        <f ca="1">VLOOKUP($E202,ETL_Price!$B$5:$BA$187,Main!AU$51,0)</f>
        <v/>
      </c>
      <c r="AV202" s="84" t="str">
        <f ca="1">VLOOKUP($E202,ETL_Price!$B$5:$BA$187,Main!AV$51,0)</f>
        <v/>
      </c>
      <c r="AW202" s="84" t="str">
        <f ca="1">VLOOKUP($E202,ETL_Price!$B$5:$BA$187,Main!AW$51,0)</f>
        <v/>
      </c>
      <c r="AX202" s="84" t="str">
        <f ca="1">VLOOKUP($E202,ETL_Price!$B$5:$BA$187,Main!AX$51,0)</f>
        <v/>
      </c>
      <c r="AY202" s="84" t="str">
        <f ca="1">VLOOKUP($E202,ETL_Price!$B$5:$BA$187,Main!AY$51,0)</f>
        <v/>
      </c>
      <c r="AZ202" s="84" t="str">
        <f ca="1">VLOOKUP($E202,ETL_Price!$B$5:$BA$187,Main!AZ$51,0)</f>
        <v/>
      </c>
      <c r="BA202" s="84" t="str">
        <f ca="1">VLOOKUP($E202,ETL_Price!$B$5:$BA$187,Main!BA$51,0)</f>
        <v/>
      </c>
      <c r="BB202" s="84" t="str">
        <f ca="1">VLOOKUP($E202,ETL_Price!$B$5:$BA$187,Main!BB$51,0)</f>
        <v/>
      </c>
      <c r="BC202" s="84" t="str">
        <f ca="1">VLOOKUP($E202,ETL_Price!$B$5:$BA$187,Main!BC$51,0)</f>
        <v/>
      </c>
      <c r="BD202" s="84" t="str">
        <f ca="1">VLOOKUP($E202,ETL_Price!$B$5:$BA$187,Main!BD$51,0)</f>
        <v/>
      </c>
      <c r="BE202" s="84" t="str">
        <f ca="1">VLOOKUP($E202,ETL_Price!$B$5:$BA$187,Main!BE$51,0)</f>
        <v/>
      </c>
      <c r="BF202" s="84" t="str">
        <f ca="1">VLOOKUP($E202,ETL_Price!$B$5:$BA$187,Main!BF$51,0)</f>
        <v/>
      </c>
      <c r="BG202" s="84" t="str">
        <f ca="1">VLOOKUP($E202,ETL_Price!$B$5:$BA$187,Main!BG$51,0)</f>
        <v/>
      </c>
      <c r="BH202" s="84" t="str">
        <f ca="1">VLOOKUP($E202,ETL_Price!$B$5:$BA$187,Main!BH$51,0)</f>
        <v/>
      </c>
      <c r="BI202" s="84" t="str">
        <f ca="1">VLOOKUP($E202,ETL_Price!$B$5:$BA$187,Main!BI$51,0)</f>
        <v/>
      </c>
      <c r="BJ202" s="84" t="str">
        <f ca="1">VLOOKUP($E202,ETL_Price!$B$5:$BA$187,Main!BJ$51,0)</f>
        <v/>
      </c>
      <c r="BK202" s="84" t="str">
        <f ca="1">VLOOKUP($E202,ETL_Price!$B$5:$BA$187,Main!BK$51,0)</f>
        <v/>
      </c>
      <c r="BL202" s="84" t="str">
        <f ca="1">VLOOKUP($E202,ETL_Price!$B$5:$BA$187,Main!BL$51,0)</f>
        <v/>
      </c>
      <c r="BM202" s="84" t="str">
        <f ca="1">VLOOKUP($E202,ETL_Price!$B$5:$BA$187,Main!BM$51,0)</f>
        <v/>
      </c>
      <c r="BN202" s="84" t="str">
        <f ca="1">VLOOKUP($E202,ETL_Price!$B$5:$BA$187,Main!BN$51,0)</f>
        <v/>
      </c>
      <c r="BO202" s="84" t="str">
        <f ca="1">VLOOKUP($E202,ETL_Price!$B$5:$BA$187,Main!BO$51,0)</f>
        <v/>
      </c>
      <c r="BP202" s="84" t="str">
        <f ca="1">VLOOKUP($E202,ETL_Price!$B$5:$BA$187,Main!BP$51,0)</f>
        <v/>
      </c>
      <c r="BQ202" s="84" t="str">
        <f ca="1">VLOOKUP($E202,ETL_Price!$B$5:$BA$187,Main!BQ$51,0)</f>
        <v/>
      </c>
      <c r="BR202" s="84" t="str">
        <f ca="1">VLOOKUP($E202,ETL_Price!$B$5:$BA$187,Main!BR$51,0)</f>
        <v/>
      </c>
      <c r="BS202" s="84" t="str">
        <f ca="1">VLOOKUP($E202,ETL_Price!$B$5:$BA$187,Main!BS$51,0)</f>
        <v/>
      </c>
      <c r="BT202" s="84" t="str">
        <f ca="1">VLOOKUP($E202,ETL_Price!$B$5:$BA$187,Main!BT$51,0)</f>
        <v/>
      </c>
      <c r="BU202" s="84" t="str">
        <f ca="1">VLOOKUP($E202,ETL_Price!$B$5:$BA$187,Main!BU$51,0)</f>
        <v/>
      </c>
      <c r="BV202" s="84" t="str">
        <f ca="1">VLOOKUP($E202,ETL_Price!$B$5:$BA$187,Main!BV$51,0)</f>
        <v/>
      </c>
      <c r="BW202" s="84" t="str">
        <f ca="1">VLOOKUP($E202,ETL_Price!$B$5:$BA$187,Main!BW$51,0)</f>
        <v/>
      </c>
      <c r="BX202" s="84" t="str">
        <f ca="1">VLOOKUP($E202,ETL_Price!$B$5:$BA$187,Main!BX$51,0)</f>
        <v/>
      </c>
      <c r="BY202" s="84" t="str">
        <f ca="1">VLOOKUP($E202,ETL_Price!$B$5:$BA$187,Main!BY$51,0)</f>
        <v/>
      </c>
      <c r="BZ202" s="84" t="str">
        <f ca="1">VLOOKUP($E202,ETL_Price!$B$5:$BA$187,Main!BZ$51,0)</f>
        <v/>
      </c>
      <c r="CA202" s="84" t="str">
        <f ca="1">VLOOKUP($E202,ETL_Price!$B$5:$BA$187,Main!CA$51,0)</f>
        <v/>
      </c>
      <c r="CB202" s="84" t="str">
        <f ca="1">VLOOKUP($E202,ETL_Price!$B$5:$BA$187,Main!CB$51,0)</f>
        <v/>
      </c>
      <c r="CC202" s="84" t="str">
        <f ca="1">VLOOKUP($E202,ETL_Price!$B$5:$BA$187,Main!CC$51,0)</f>
        <v/>
      </c>
    </row>
    <row r="203" spans="5:81">
      <c r="E203" s="115" t="str">
        <f>IF(ISNUMBER(Equities!$C155),Equities!B155,"")</f>
        <v/>
      </c>
      <c r="F203" s="128" t="str">
        <f ca="1">IF(ISNUMBER(OFFSET(INDIRECT($F$50),Main!$D203,1)),OFFSET(INDIRECT($F$50),Main!$D203,1)/100,"")</f>
        <v/>
      </c>
      <c r="G203" s="116" t="str">
        <f ca="1">IF(ISNUMBER(VLOOKUP($E203,ETL_Price!$B$5:$CU$187,G$50,0)),VLOOKUP($E203,ETL_Price!$B$5:$CU$187,G$50,0)/100,"")</f>
        <v/>
      </c>
      <c r="H203" s="116" t="str">
        <f>IF(ISNUMBER(VLOOKUP($E203,ETL_Price!$B$5:$CU$187,H$50,0)),VLOOKUP($E203,ETL_Price!$B$5:$CU$187,H$50,0)/100,"")</f>
        <v/>
      </c>
      <c r="I203" s="116" t="str">
        <f>IF(ISNUMBER(VLOOKUP($E203,ETL_Price!$B$5:$CU$187,I$50,0)),VLOOKUP($E203,ETL_Price!$B$5:$CU$187,I$50,0)/100,"")</f>
        <v/>
      </c>
      <c r="K203" s="84" t="str">
        <f ca="1">IF(ISNUMBER(CORREL(ETL_Rtn!$C154:$C213,ETL_Rtn!E154:E213)),CORREL(ETL_Rtn!$C154:$C213,ETL_Rtn!E154:E213),"")</f>
        <v/>
      </c>
      <c r="L203" s="84" t="str">
        <f ca="1">IF(ISNUMBER(CORREL(ETL_Rtn!$C154:$C213,ETL_Rtn!F154:F213)),CORREL(ETL_Rtn!$C154:$C213,ETL_Rtn!F154:F213),"")</f>
        <v/>
      </c>
      <c r="M203" s="84" t="str">
        <f ca="1">IF(ISNUMBER(CORREL(ETL_Rtn!$C154:$C213,ETL_Rtn!G154:G213)),CORREL(ETL_Rtn!$C154:$C213,ETL_Rtn!G154:G213),"")</f>
        <v/>
      </c>
      <c r="N203" s="84" t="str">
        <f ca="1">IF(ISNUMBER(CORREL(ETL_Rtn!$C154:$C213,ETL_Rtn!H154:H213)),CORREL(ETL_Rtn!$C154:$C213,ETL_Rtn!H154:H213),"")</f>
        <v/>
      </c>
      <c r="O203" s="84" t="str">
        <f ca="1">IF(ISNUMBER(CORREL(ETL_Rtn!$C154:$C213,ETL_Rtn!I154:I213)),CORREL(ETL_Rtn!$C154:$C213,ETL_Rtn!I154:I213),"")</f>
        <v/>
      </c>
      <c r="P203" s="84" t="str">
        <f ca="1">IF(ISNUMBER(CORREL(ETL_Rtn!$C154:$C213,ETL_Rtn!J154:J213)),CORREL(ETL_Rtn!$C154:$C213,ETL_Rtn!J154:J213),"")</f>
        <v/>
      </c>
      <c r="Q203" s="84" t="str">
        <f ca="1">IF(ISNUMBER(CORREL(ETL_Rtn!$C154:$C213,ETL_Rtn!K154:K213)),CORREL(ETL_Rtn!$C154:$C213,ETL_Rtn!K154:K213),"")</f>
        <v/>
      </c>
      <c r="R203" s="84" t="str">
        <f ca="1">IF(ISNUMBER(CORREL(ETL_Rtn!$C154:$C213,ETL_Rtn!L154:L213)),CORREL(ETL_Rtn!$C154:$C213,ETL_Rtn!L154:L213),"")</f>
        <v/>
      </c>
      <c r="S203" s="84" t="str">
        <f ca="1">IF(ISNUMBER(CORREL(ETL_Rtn!$C154:$C213,ETL_Rtn!M154:M213)),CORREL(ETL_Rtn!$C154:$C213,ETL_Rtn!M154:M213),"")</f>
        <v/>
      </c>
      <c r="T203" s="84" t="str">
        <f ca="1">IF(ISNUMBER(CORREL(ETL_Rtn!$C154:$C213,ETL_Rtn!N154:N213)),CORREL(ETL_Rtn!$C154:$C213,ETL_Rtn!N154:N213),"")</f>
        <v/>
      </c>
      <c r="U203" s="84" t="str">
        <f ca="1">IF(ISNUMBER(CORREL(ETL_Rtn!$C154:$C213,ETL_Rtn!O154:O213)),CORREL(ETL_Rtn!$C154:$C213,ETL_Rtn!O154:O213),"")</f>
        <v/>
      </c>
      <c r="V203" s="84" t="str">
        <f ca="1">IF(ISNUMBER(CORREL(ETL_Rtn!$C154:$C213,ETL_Rtn!P154:P213)),CORREL(ETL_Rtn!$C154:$C213,ETL_Rtn!P154:P213),"")</f>
        <v/>
      </c>
      <c r="W203" s="84" t="str">
        <f ca="1">IF(ISNUMBER(CORREL(ETL_Rtn!$C154:$C213,ETL_Rtn!Q154:Q213)),CORREL(ETL_Rtn!$C154:$C213,ETL_Rtn!Q154:Q213),"")</f>
        <v/>
      </c>
      <c r="X203" s="84" t="str">
        <f ca="1">IF(ISNUMBER(CORREL(ETL_Rtn!$C154:$C213,ETL_Rtn!R154:R213)),CORREL(ETL_Rtn!$C154:$C213,ETL_Rtn!R154:R213),"")</f>
        <v/>
      </c>
      <c r="Y203" s="84" t="str">
        <f ca="1">IF(ISNUMBER(CORREL(ETL_Rtn!$C154:$C213,ETL_Rtn!S154:S213)),CORREL(ETL_Rtn!$C154:$C213,ETL_Rtn!S154:S213),"")</f>
        <v/>
      </c>
      <c r="Z203" s="84" t="str">
        <f ca="1">IF(ISNUMBER(CORREL(ETL_Rtn!$C154:$C213,ETL_Rtn!T154:T213)),CORREL(ETL_Rtn!$C154:$C213,ETL_Rtn!T154:T213),"")</f>
        <v/>
      </c>
      <c r="AA203" s="84" t="str">
        <f ca="1">IF(ISNUMBER(CORREL(ETL_Rtn!$C154:$C213,ETL_Rtn!U154:U213)),CORREL(ETL_Rtn!$C154:$C213,ETL_Rtn!U154:U213),"")</f>
        <v/>
      </c>
      <c r="AB203" s="84" t="str">
        <f ca="1">IF(ISNUMBER(CORREL(ETL_Rtn!$C154:$C213,ETL_Rtn!V154:V213)),CORREL(ETL_Rtn!$C154:$C213,ETL_Rtn!V154:V213),"")</f>
        <v/>
      </c>
      <c r="AC203" s="84" t="str">
        <f ca="1">IF(ISNUMBER(CORREL(ETL_Rtn!$C154:$C213,ETL_Rtn!W154:W213)),CORREL(ETL_Rtn!$C154:$C213,ETL_Rtn!W154:W213),"")</f>
        <v/>
      </c>
      <c r="AD203" s="84" t="str">
        <f ca="1">IF(ISNUMBER(CORREL(ETL_Rtn!$C154:$C213,ETL_Rtn!X154:X213)),CORREL(ETL_Rtn!$C154:$C213,ETL_Rtn!X154:X213),"")</f>
        <v/>
      </c>
      <c r="AE203" s="84" t="str">
        <f ca="1">IF(ISNUMBER(CORREL(ETL_Rtn!$C154:$C213,ETL_Rtn!Y154:Y213)),CORREL(ETL_Rtn!$C154:$C213,ETL_Rtn!Y154:Y213),"")</f>
        <v/>
      </c>
      <c r="AF203" s="84" t="str">
        <f ca="1">IF(ISNUMBER(CORREL(ETL_Rtn!$C154:$C213,ETL_Rtn!Z154:Z213)),CORREL(ETL_Rtn!$C154:$C213,ETL_Rtn!Z154:Z213),"")</f>
        <v/>
      </c>
      <c r="AG203" s="84" t="str">
        <f ca="1">IF(ISNUMBER(CORREL(ETL_Rtn!$C154:$C213,ETL_Rtn!AA154:AA213)),CORREL(ETL_Rtn!$C154:$C213,ETL_Rtn!AA154:AA213),"")</f>
        <v/>
      </c>
      <c r="AH203" s="84" t="str">
        <f ca="1">IF(ISNUMBER(CORREL(ETL_Rtn!$C154:$C213,ETL_Rtn!AB154:AB213)),CORREL(ETL_Rtn!$C154:$C213,ETL_Rtn!AB154:AB213),"")</f>
        <v/>
      </c>
      <c r="AI203" s="84" t="str">
        <f ca="1">IF(ISNUMBER(CORREL(ETL_Rtn!$C154:$C213,ETL_Rtn!AC154:AC213)),CORREL(ETL_Rtn!$C154:$C213,ETL_Rtn!AC154:AC213),"")</f>
        <v/>
      </c>
      <c r="AJ203" s="84" t="str">
        <f ca="1">IF(ISNUMBER(CORREL(ETL_Rtn!$C154:$C213,ETL_Rtn!AD154:AD213)),CORREL(ETL_Rtn!$C154:$C213,ETL_Rtn!AD154:AD213),"")</f>
        <v/>
      </c>
      <c r="AK203" s="84" t="str">
        <f ca="1">IF(ISNUMBER(CORREL(ETL_Rtn!$C154:$C213,ETL_Rtn!AE154:AE213)),CORREL(ETL_Rtn!$C154:$C213,ETL_Rtn!AE154:AE213),"")</f>
        <v/>
      </c>
      <c r="AL203" s="84" t="str">
        <f ca="1">IF(ISNUMBER(CORREL(ETL_Rtn!$C154:$C213,ETL_Rtn!AF154:AF213)),CORREL(ETL_Rtn!$C154:$C213,ETL_Rtn!AF154:AF213),"")</f>
        <v/>
      </c>
      <c r="AM203" s="84" t="str">
        <f ca="1">IF(ISNUMBER(CORREL(ETL_Rtn!$C154:$C213,ETL_Rtn!AG154:AG213)),CORREL(ETL_Rtn!$C154:$C213,ETL_Rtn!AG154:AG213),"")</f>
        <v/>
      </c>
      <c r="AN203" s="84" t="str">
        <f ca="1">IF(ISNUMBER(CORREL(ETL_Rtn!$C154:$C213,ETL_Rtn!AH154:AH213)),CORREL(ETL_Rtn!$C154:$C213,ETL_Rtn!AH154:AH213),"")</f>
        <v/>
      </c>
      <c r="AO203" s="84" t="str">
        <f ca="1">IF(ISNUMBER(CORREL(ETL_Rtn!$C154:$C213,ETL_Rtn!AI154:AI213)),CORREL(ETL_Rtn!$C154:$C213,ETL_Rtn!AI154:AI213),"")</f>
        <v/>
      </c>
      <c r="AP203" s="84" t="str">
        <f ca="1">IF(ISNUMBER(CORREL(ETL_Rtn!$C154:$C213,ETL_Rtn!AJ154:AJ213)),CORREL(ETL_Rtn!$C154:$C213,ETL_Rtn!AJ154:AJ213),"")</f>
        <v/>
      </c>
      <c r="AQ203" s="84" t="str">
        <f ca="1">IF(ISNUMBER(CORREL(ETL_Rtn!$C154:$C213,ETL_Rtn!AK154:AK213)),CORREL(ETL_Rtn!$C154:$C213,ETL_Rtn!AK154:AK213),"")</f>
        <v/>
      </c>
      <c r="AR203" s="84" t="str">
        <f ca="1">IF(ISNUMBER(CORREL(ETL_Rtn!$C154:$C213,ETL_Rtn!AL154:AL213)),CORREL(ETL_Rtn!$C154:$C213,ETL_Rtn!AL154:AL213),"")</f>
        <v/>
      </c>
      <c r="AS203" s="84" t="str">
        <f ca="1">IF(ISNUMBER(CORREL(ETL_Rtn!$C154:$C213,ETL_Rtn!AM154:AM213)),CORREL(ETL_Rtn!$C154:$C213,ETL_Rtn!AM154:AM213),"")</f>
        <v/>
      </c>
      <c r="AU203" s="84" t="str">
        <f ca="1">VLOOKUP($E203,ETL_Price!$B$5:$BA$187,Main!AU$51,0)</f>
        <v/>
      </c>
      <c r="AV203" s="84" t="str">
        <f ca="1">VLOOKUP($E203,ETL_Price!$B$5:$BA$187,Main!AV$51,0)</f>
        <v/>
      </c>
      <c r="AW203" s="84" t="str">
        <f ca="1">VLOOKUP($E203,ETL_Price!$B$5:$BA$187,Main!AW$51,0)</f>
        <v/>
      </c>
      <c r="AX203" s="84" t="str">
        <f ca="1">VLOOKUP($E203,ETL_Price!$B$5:$BA$187,Main!AX$51,0)</f>
        <v/>
      </c>
      <c r="AY203" s="84" t="str">
        <f ca="1">VLOOKUP($E203,ETL_Price!$B$5:$BA$187,Main!AY$51,0)</f>
        <v/>
      </c>
      <c r="AZ203" s="84" t="str">
        <f ca="1">VLOOKUP($E203,ETL_Price!$B$5:$BA$187,Main!AZ$51,0)</f>
        <v/>
      </c>
      <c r="BA203" s="84" t="str">
        <f ca="1">VLOOKUP($E203,ETL_Price!$B$5:$BA$187,Main!BA$51,0)</f>
        <v/>
      </c>
      <c r="BB203" s="84" t="str">
        <f ca="1">VLOOKUP($E203,ETL_Price!$B$5:$BA$187,Main!BB$51,0)</f>
        <v/>
      </c>
      <c r="BC203" s="84" t="str">
        <f ca="1">VLOOKUP($E203,ETL_Price!$B$5:$BA$187,Main!BC$51,0)</f>
        <v/>
      </c>
      <c r="BD203" s="84" t="str">
        <f ca="1">VLOOKUP($E203,ETL_Price!$B$5:$BA$187,Main!BD$51,0)</f>
        <v/>
      </c>
      <c r="BE203" s="84" t="str">
        <f ca="1">VLOOKUP($E203,ETL_Price!$B$5:$BA$187,Main!BE$51,0)</f>
        <v/>
      </c>
      <c r="BF203" s="84" t="str">
        <f ca="1">VLOOKUP($E203,ETL_Price!$B$5:$BA$187,Main!BF$51,0)</f>
        <v/>
      </c>
      <c r="BG203" s="84" t="str">
        <f ca="1">VLOOKUP($E203,ETL_Price!$B$5:$BA$187,Main!BG$51,0)</f>
        <v/>
      </c>
      <c r="BH203" s="84" t="str">
        <f ca="1">VLOOKUP($E203,ETL_Price!$B$5:$BA$187,Main!BH$51,0)</f>
        <v/>
      </c>
      <c r="BI203" s="84" t="str">
        <f ca="1">VLOOKUP($E203,ETL_Price!$B$5:$BA$187,Main!BI$51,0)</f>
        <v/>
      </c>
      <c r="BJ203" s="84" t="str">
        <f ca="1">VLOOKUP($E203,ETL_Price!$B$5:$BA$187,Main!BJ$51,0)</f>
        <v/>
      </c>
      <c r="BK203" s="84" t="str">
        <f ca="1">VLOOKUP($E203,ETL_Price!$B$5:$BA$187,Main!BK$51,0)</f>
        <v/>
      </c>
      <c r="BL203" s="84" t="str">
        <f ca="1">VLOOKUP($E203,ETL_Price!$B$5:$BA$187,Main!BL$51,0)</f>
        <v/>
      </c>
      <c r="BM203" s="84" t="str">
        <f ca="1">VLOOKUP($E203,ETL_Price!$B$5:$BA$187,Main!BM$51,0)</f>
        <v/>
      </c>
      <c r="BN203" s="84" t="str">
        <f ca="1">VLOOKUP($E203,ETL_Price!$B$5:$BA$187,Main!BN$51,0)</f>
        <v/>
      </c>
      <c r="BO203" s="84" t="str">
        <f ca="1">VLOOKUP($E203,ETL_Price!$B$5:$BA$187,Main!BO$51,0)</f>
        <v/>
      </c>
      <c r="BP203" s="84" t="str">
        <f ca="1">VLOOKUP($E203,ETL_Price!$B$5:$BA$187,Main!BP$51,0)</f>
        <v/>
      </c>
      <c r="BQ203" s="84" t="str">
        <f ca="1">VLOOKUP($E203,ETL_Price!$B$5:$BA$187,Main!BQ$51,0)</f>
        <v/>
      </c>
      <c r="BR203" s="84" t="str">
        <f ca="1">VLOOKUP($E203,ETL_Price!$B$5:$BA$187,Main!BR$51,0)</f>
        <v/>
      </c>
      <c r="BS203" s="84" t="str">
        <f ca="1">VLOOKUP($E203,ETL_Price!$B$5:$BA$187,Main!BS$51,0)</f>
        <v/>
      </c>
      <c r="BT203" s="84" t="str">
        <f ca="1">VLOOKUP($E203,ETL_Price!$B$5:$BA$187,Main!BT$51,0)</f>
        <v/>
      </c>
      <c r="BU203" s="84" t="str">
        <f ca="1">VLOOKUP($E203,ETL_Price!$B$5:$BA$187,Main!BU$51,0)</f>
        <v/>
      </c>
      <c r="BV203" s="84" t="str">
        <f ca="1">VLOOKUP($E203,ETL_Price!$B$5:$BA$187,Main!BV$51,0)</f>
        <v/>
      </c>
      <c r="BW203" s="84" t="str">
        <f ca="1">VLOOKUP($E203,ETL_Price!$B$5:$BA$187,Main!BW$51,0)</f>
        <v/>
      </c>
      <c r="BX203" s="84" t="str">
        <f ca="1">VLOOKUP($E203,ETL_Price!$B$5:$BA$187,Main!BX$51,0)</f>
        <v/>
      </c>
      <c r="BY203" s="84" t="str">
        <f ca="1">VLOOKUP($E203,ETL_Price!$B$5:$BA$187,Main!BY$51,0)</f>
        <v/>
      </c>
      <c r="BZ203" s="84" t="str">
        <f ca="1">VLOOKUP($E203,ETL_Price!$B$5:$BA$187,Main!BZ$51,0)</f>
        <v/>
      </c>
      <c r="CA203" s="84" t="str">
        <f ca="1">VLOOKUP($E203,ETL_Price!$B$5:$BA$187,Main!CA$51,0)</f>
        <v/>
      </c>
      <c r="CB203" s="84" t="str">
        <f ca="1">VLOOKUP($E203,ETL_Price!$B$5:$BA$187,Main!CB$51,0)</f>
        <v/>
      </c>
      <c r="CC203" s="84" t="str">
        <f ca="1">VLOOKUP($E203,ETL_Price!$B$5:$BA$187,Main!CC$51,0)</f>
        <v/>
      </c>
    </row>
    <row r="204" spans="5:81">
      <c r="E204" s="115" t="str">
        <f>IF(ISNUMBER(Equities!$C156),Equities!B156,"")</f>
        <v/>
      </c>
      <c r="F204" s="128" t="str">
        <f ca="1">IF(ISNUMBER(OFFSET(INDIRECT($F$50),Main!$D204,1)),OFFSET(INDIRECT($F$50),Main!$D204,1)/100,"")</f>
        <v/>
      </c>
      <c r="G204" s="116" t="str">
        <f ca="1">IF(ISNUMBER(VLOOKUP($E204,ETL_Price!$B$5:$CU$187,G$50,0)),VLOOKUP($E204,ETL_Price!$B$5:$CU$187,G$50,0)/100,"")</f>
        <v/>
      </c>
      <c r="H204" s="116" t="str">
        <f>IF(ISNUMBER(VLOOKUP($E204,ETL_Price!$B$5:$CU$187,H$50,0)),VLOOKUP($E204,ETL_Price!$B$5:$CU$187,H$50,0)/100,"")</f>
        <v/>
      </c>
      <c r="I204" s="116" t="str">
        <f>IF(ISNUMBER(VLOOKUP($E204,ETL_Price!$B$5:$CU$187,I$50,0)),VLOOKUP($E204,ETL_Price!$B$5:$CU$187,I$50,0)/100,"")</f>
        <v/>
      </c>
      <c r="K204" s="84" t="str">
        <f ca="1">IF(ISNUMBER(CORREL(ETL_Rtn!$C155:$C214,ETL_Rtn!E155:E214)),CORREL(ETL_Rtn!$C155:$C214,ETL_Rtn!E155:E214),"")</f>
        <v/>
      </c>
      <c r="L204" s="84" t="str">
        <f ca="1">IF(ISNUMBER(CORREL(ETL_Rtn!$C155:$C214,ETL_Rtn!F155:F214)),CORREL(ETL_Rtn!$C155:$C214,ETL_Rtn!F155:F214),"")</f>
        <v/>
      </c>
      <c r="M204" s="84" t="str">
        <f ca="1">IF(ISNUMBER(CORREL(ETL_Rtn!$C155:$C214,ETL_Rtn!G155:G214)),CORREL(ETL_Rtn!$C155:$C214,ETL_Rtn!G155:G214),"")</f>
        <v/>
      </c>
      <c r="N204" s="84" t="str">
        <f ca="1">IF(ISNUMBER(CORREL(ETL_Rtn!$C155:$C214,ETL_Rtn!H155:H214)),CORREL(ETL_Rtn!$C155:$C214,ETL_Rtn!H155:H214),"")</f>
        <v/>
      </c>
      <c r="O204" s="84" t="str">
        <f ca="1">IF(ISNUMBER(CORREL(ETL_Rtn!$C155:$C214,ETL_Rtn!I155:I214)),CORREL(ETL_Rtn!$C155:$C214,ETL_Rtn!I155:I214),"")</f>
        <v/>
      </c>
      <c r="P204" s="84" t="str">
        <f ca="1">IF(ISNUMBER(CORREL(ETL_Rtn!$C155:$C214,ETL_Rtn!J155:J214)),CORREL(ETL_Rtn!$C155:$C214,ETL_Rtn!J155:J214),"")</f>
        <v/>
      </c>
      <c r="Q204" s="84" t="str">
        <f ca="1">IF(ISNUMBER(CORREL(ETL_Rtn!$C155:$C214,ETL_Rtn!K155:K214)),CORREL(ETL_Rtn!$C155:$C214,ETL_Rtn!K155:K214),"")</f>
        <v/>
      </c>
      <c r="R204" s="84" t="str">
        <f ca="1">IF(ISNUMBER(CORREL(ETL_Rtn!$C155:$C214,ETL_Rtn!L155:L214)),CORREL(ETL_Rtn!$C155:$C214,ETL_Rtn!L155:L214),"")</f>
        <v/>
      </c>
      <c r="S204" s="84" t="str">
        <f ca="1">IF(ISNUMBER(CORREL(ETL_Rtn!$C155:$C214,ETL_Rtn!M155:M214)),CORREL(ETL_Rtn!$C155:$C214,ETL_Rtn!M155:M214),"")</f>
        <v/>
      </c>
      <c r="T204" s="84" t="str">
        <f ca="1">IF(ISNUMBER(CORREL(ETL_Rtn!$C155:$C214,ETL_Rtn!N155:N214)),CORREL(ETL_Rtn!$C155:$C214,ETL_Rtn!N155:N214),"")</f>
        <v/>
      </c>
      <c r="U204" s="84" t="str">
        <f ca="1">IF(ISNUMBER(CORREL(ETL_Rtn!$C155:$C214,ETL_Rtn!O155:O214)),CORREL(ETL_Rtn!$C155:$C214,ETL_Rtn!O155:O214),"")</f>
        <v/>
      </c>
      <c r="V204" s="84" t="str">
        <f ca="1">IF(ISNUMBER(CORREL(ETL_Rtn!$C155:$C214,ETL_Rtn!P155:P214)),CORREL(ETL_Rtn!$C155:$C214,ETL_Rtn!P155:P214),"")</f>
        <v/>
      </c>
      <c r="W204" s="84" t="str">
        <f ca="1">IF(ISNUMBER(CORREL(ETL_Rtn!$C155:$C214,ETL_Rtn!Q155:Q214)),CORREL(ETL_Rtn!$C155:$C214,ETL_Rtn!Q155:Q214),"")</f>
        <v/>
      </c>
      <c r="X204" s="84" t="str">
        <f ca="1">IF(ISNUMBER(CORREL(ETL_Rtn!$C155:$C214,ETL_Rtn!R155:R214)),CORREL(ETL_Rtn!$C155:$C214,ETL_Rtn!R155:R214),"")</f>
        <v/>
      </c>
      <c r="Y204" s="84" t="str">
        <f ca="1">IF(ISNUMBER(CORREL(ETL_Rtn!$C155:$C214,ETL_Rtn!S155:S214)),CORREL(ETL_Rtn!$C155:$C214,ETL_Rtn!S155:S214),"")</f>
        <v/>
      </c>
      <c r="Z204" s="84" t="str">
        <f ca="1">IF(ISNUMBER(CORREL(ETL_Rtn!$C155:$C214,ETL_Rtn!T155:T214)),CORREL(ETL_Rtn!$C155:$C214,ETL_Rtn!T155:T214),"")</f>
        <v/>
      </c>
      <c r="AA204" s="84" t="str">
        <f ca="1">IF(ISNUMBER(CORREL(ETL_Rtn!$C155:$C214,ETL_Rtn!U155:U214)),CORREL(ETL_Rtn!$C155:$C214,ETL_Rtn!U155:U214),"")</f>
        <v/>
      </c>
      <c r="AB204" s="84" t="str">
        <f ca="1">IF(ISNUMBER(CORREL(ETL_Rtn!$C155:$C214,ETL_Rtn!V155:V214)),CORREL(ETL_Rtn!$C155:$C214,ETL_Rtn!V155:V214),"")</f>
        <v/>
      </c>
      <c r="AC204" s="84" t="str">
        <f ca="1">IF(ISNUMBER(CORREL(ETL_Rtn!$C155:$C214,ETL_Rtn!W155:W214)),CORREL(ETL_Rtn!$C155:$C214,ETL_Rtn!W155:W214),"")</f>
        <v/>
      </c>
      <c r="AD204" s="84" t="str">
        <f ca="1">IF(ISNUMBER(CORREL(ETL_Rtn!$C155:$C214,ETL_Rtn!X155:X214)),CORREL(ETL_Rtn!$C155:$C214,ETL_Rtn!X155:X214),"")</f>
        <v/>
      </c>
      <c r="AE204" s="84" t="str">
        <f ca="1">IF(ISNUMBER(CORREL(ETL_Rtn!$C155:$C214,ETL_Rtn!Y155:Y214)),CORREL(ETL_Rtn!$C155:$C214,ETL_Rtn!Y155:Y214),"")</f>
        <v/>
      </c>
      <c r="AF204" s="84" t="str">
        <f ca="1">IF(ISNUMBER(CORREL(ETL_Rtn!$C155:$C214,ETL_Rtn!Z155:Z214)),CORREL(ETL_Rtn!$C155:$C214,ETL_Rtn!Z155:Z214),"")</f>
        <v/>
      </c>
      <c r="AG204" s="84" t="str">
        <f ca="1">IF(ISNUMBER(CORREL(ETL_Rtn!$C155:$C214,ETL_Rtn!AA155:AA214)),CORREL(ETL_Rtn!$C155:$C214,ETL_Rtn!AA155:AA214),"")</f>
        <v/>
      </c>
      <c r="AH204" s="84" t="str">
        <f ca="1">IF(ISNUMBER(CORREL(ETL_Rtn!$C155:$C214,ETL_Rtn!AB155:AB214)),CORREL(ETL_Rtn!$C155:$C214,ETL_Rtn!AB155:AB214),"")</f>
        <v/>
      </c>
      <c r="AI204" s="84" t="str">
        <f ca="1">IF(ISNUMBER(CORREL(ETL_Rtn!$C155:$C214,ETL_Rtn!AC155:AC214)),CORREL(ETL_Rtn!$C155:$C214,ETL_Rtn!AC155:AC214),"")</f>
        <v/>
      </c>
      <c r="AJ204" s="84" t="str">
        <f ca="1">IF(ISNUMBER(CORREL(ETL_Rtn!$C155:$C214,ETL_Rtn!AD155:AD214)),CORREL(ETL_Rtn!$C155:$C214,ETL_Rtn!AD155:AD214),"")</f>
        <v/>
      </c>
      <c r="AK204" s="84" t="str">
        <f ca="1">IF(ISNUMBER(CORREL(ETL_Rtn!$C155:$C214,ETL_Rtn!AE155:AE214)),CORREL(ETL_Rtn!$C155:$C214,ETL_Rtn!AE155:AE214),"")</f>
        <v/>
      </c>
      <c r="AL204" s="84" t="str">
        <f ca="1">IF(ISNUMBER(CORREL(ETL_Rtn!$C155:$C214,ETL_Rtn!AF155:AF214)),CORREL(ETL_Rtn!$C155:$C214,ETL_Rtn!AF155:AF214),"")</f>
        <v/>
      </c>
      <c r="AM204" s="84" t="str">
        <f ca="1">IF(ISNUMBER(CORREL(ETL_Rtn!$C155:$C214,ETL_Rtn!AG155:AG214)),CORREL(ETL_Rtn!$C155:$C214,ETL_Rtn!AG155:AG214),"")</f>
        <v/>
      </c>
      <c r="AN204" s="84" t="str">
        <f ca="1">IF(ISNUMBER(CORREL(ETL_Rtn!$C155:$C214,ETL_Rtn!AH155:AH214)),CORREL(ETL_Rtn!$C155:$C214,ETL_Rtn!AH155:AH214),"")</f>
        <v/>
      </c>
      <c r="AO204" s="84" t="str">
        <f ca="1">IF(ISNUMBER(CORREL(ETL_Rtn!$C155:$C214,ETL_Rtn!AI155:AI214)),CORREL(ETL_Rtn!$C155:$C214,ETL_Rtn!AI155:AI214),"")</f>
        <v/>
      </c>
      <c r="AP204" s="84" t="str">
        <f ca="1">IF(ISNUMBER(CORREL(ETL_Rtn!$C155:$C214,ETL_Rtn!AJ155:AJ214)),CORREL(ETL_Rtn!$C155:$C214,ETL_Rtn!AJ155:AJ214),"")</f>
        <v/>
      </c>
      <c r="AQ204" s="84" t="str">
        <f ca="1">IF(ISNUMBER(CORREL(ETL_Rtn!$C155:$C214,ETL_Rtn!AK155:AK214)),CORREL(ETL_Rtn!$C155:$C214,ETL_Rtn!AK155:AK214),"")</f>
        <v/>
      </c>
      <c r="AR204" s="84" t="str">
        <f ca="1">IF(ISNUMBER(CORREL(ETL_Rtn!$C155:$C214,ETL_Rtn!AL155:AL214)),CORREL(ETL_Rtn!$C155:$C214,ETL_Rtn!AL155:AL214),"")</f>
        <v/>
      </c>
      <c r="AS204" s="84" t="str">
        <f ca="1">IF(ISNUMBER(CORREL(ETL_Rtn!$C155:$C214,ETL_Rtn!AM155:AM214)),CORREL(ETL_Rtn!$C155:$C214,ETL_Rtn!AM155:AM214),"")</f>
        <v/>
      </c>
      <c r="AU204" s="84" t="str">
        <f ca="1">VLOOKUP($E204,ETL_Price!$B$5:$BA$187,Main!AU$51,0)</f>
        <v/>
      </c>
      <c r="AV204" s="84" t="str">
        <f ca="1">VLOOKUP($E204,ETL_Price!$B$5:$BA$187,Main!AV$51,0)</f>
        <v/>
      </c>
      <c r="AW204" s="84" t="str">
        <f ca="1">VLOOKUP($E204,ETL_Price!$B$5:$BA$187,Main!AW$51,0)</f>
        <v/>
      </c>
      <c r="AX204" s="84" t="str">
        <f ca="1">VLOOKUP($E204,ETL_Price!$B$5:$BA$187,Main!AX$51,0)</f>
        <v/>
      </c>
      <c r="AY204" s="84" t="str">
        <f ca="1">VLOOKUP($E204,ETL_Price!$B$5:$BA$187,Main!AY$51,0)</f>
        <v/>
      </c>
      <c r="AZ204" s="84" t="str">
        <f ca="1">VLOOKUP($E204,ETL_Price!$B$5:$BA$187,Main!AZ$51,0)</f>
        <v/>
      </c>
      <c r="BA204" s="84" t="str">
        <f ca="1">VLOOKUP($E204,ETL_Price!$B$5:$BA$187,Main!BA$51,0)</f>
        <v/>
      </c>
      <c r="BB204" s="84" t="str">
        <f ca="1">VLOOKUP($E204,ETL_Price!$B$5:$BA$187,Main!BB$51,0)</f>
        <v/>
      </c>
      <c r="BC204" s="84" t="str">
        <f ca="1">VLOOKUP($E204,ETL_Price!$B$5:$BA$187,Main!BC$51,0)</f>
        <v/>
      </c>
      <c r="BD204" s="84" t="str">
        <f ca="1">VLOOKUP($E204,ETL_Price!$B$5:$BA$187,Main!BD$51,0)</f>
        <v/>
      </c>
      <c r="BE204" s="84" t="str">
        <f ca="1">VLOOKUP($E204,ETL_Price!$B$5:$BA$187,Main!BE$51,0)</f>
        <v/>
      </c>
      <c r="BF204" s="84" t="str">
        <f ca="1">VLOOKUP($E204,ETL_Price!$B$5:$BA$187,Main!BF$51,0)</f>
        <v/>
      </c>
      <c r="BG204" s="84" t="str">
        <f ca="1">VLOOKUP($E204,ETL_Price!$B$5:$BA$187,Main!BG$51,0)</f>
        <v/>
      </c>
      <c r="BH204" s="84" t="str">
        <f ca="1">VLOOKUP($E204,ETL_Price!$B$5:$BA$187,Main!BH$51,0)</f>
        <v/>
      </c>
      <c r="BI204" s="84" t="str">
        <f ca="1">VLOOKUP($E204,ETL_Price!$B$5:$BA$187,Main!BI$51,0)</f>
        <v/>
      </c>
      <c r="BJ204" s="84" t="str">
        <f ca="1">VLOOKUP($E204,ETL_Price!$B$5:$BA$187,Main!BJ$51,0)</f>
        <v/>
      </c>
      <c r="BK204" s="84" t="str">
        <f ca="1">VLOOKUP($E204,ETL_Price!$B$5:$BA$187,Main!BK$51,0)</f>
        <v/>
      </c>
      <c r="BL204" s="84" t="str">
        <f ca="1">VLOOKUP($E204,ETL_Price!$B$5:$BA$187,Main!BL$51,0)</f>
        <v/>
      </c>
      <c r="BM204" s="84" t="str">
        <f ca="1">VLOOKUP($E204,ETL_Price!$B$5:$BA$187,Main!BM$51,0)</f>
        <v/>
      </c>
      <c r="BN204" s="84" t="str">
        <f ca="1">VLOOKUP($E204,ETL_Price!$B$5:$BA$187,Main!BN$51,0)</f>
        <v/>
      </c>
      <c r="BO204" s="84" t="str">
        <f ca="1">VLOOKUP($E204,ETL_Price!$B$5:$BA$187,Main!BO$51,0)</f>
        <v/>
      </c>
      <c r="BP204" s="84" t="str">
        <f ca="1">VLOOKUP($E204,ETL_Price!$B$5:$BA$187,Main!BP$51,0)</f>
        <v/>
      </c>
      <c r="BQ204" s="84" t="str">
        <f ca="1">VLOOKUP($E204,ETL_Price!$B$5:$BA$187,Main!BQ$51,0)</f>
        <v/>
      </c>
      <c r="BR204" s="84" t="str">
        <f ca="1">VLOOKUP($E204,ETL_Price!$B$5:$BA$187,Main!BR$51,0)</f>
        <v/>
      </c>
      <c r="BS204" s="84" t="str">
        <f ca="1">VLOOKUP($E204,ETL_Price!$B$5:$BA$187,Main!BS$51,0)</f>
        <v/>
      </c>
      <c r="BT204" s="84" t="str">
        <f ca="1">VLOOKUP($E204,ETL_Price!$B$5:$BA$187,Main!BT$51,0)</f>
        <v/>
      </c>
      <c r="BU204" s="84" t="str">
        <f ca="1">VLOOKUP($E204,ETL_Price!$B$5:$BA$187,Main!BU$51,0)</f>
        <v/>
      </c>
      <c r="BV204" s="84" t="str">
        <f ca="1">VLOOKUP($E204,ETL_Price!$B$5:$BA$187,Main!BV$51,0)</f>
        <v/>
      </c>
      <c r="BW204" s="84" t="str">
        <f ca="1">VLOOKUP($E204,ETL_Price!$B$5:$BA$187,Main!BW$51,0)</f>
        <v/>
      </c>
      <c r="BX204" s="84" t="str">
        <f ca="1">VLOOKUP($E204,ETL_Price!$B$5:$BA$187,Main!BX$51,0)</f>
        <v/>
      </c>
      <c r="BY204" s="84" t="str">
        <f ca="1">VLOOKUP($E204,ETL_Price!$B$5:$BA$187,Main!BY$51,0)</f>
        <v/>
      </c>
      <c r="BZ204" s="84" t="str">
        <f ca="1">VLOOKUP($E204,ETL_Price!$B$5:$BA$187,Main!BZ$51,0)</f>
        <v/>
      </c>
      <c r="CA204" s="84" t="str">
        <f ca="1">VLOOKUP($E204,ETL_Price!$B$5:$BA$187,Main!CA$51,0)</f>
        <v/>
      </c>
      <c r="CB204" s="84" t="str">
        <f ca="1">VLOOKUP($E204,ETL_Price!$B$5:$BA$187,Main!CB$51,0)</f>
        <v/>
      </c>
      <c r="CC204" s="84" t="str">
        <f ca="1">VLOOKUP($E204,ETL_Price!$B$5:$BA$187,Main!CC$51,0)</f>
        <v/>
      </c>
    </row>
    <row r="205" spans="5:81">
      <c r="E205" s="115" t="str">
        <f>IF(ISNUMBER(Equities!$C157),Equities!B157,"")</f>
        <v/>
      </c>
      <c r="F205" s="128" t="str">
        <f ca="1">IF(ISNUMBER(OFFSET(INDIRECT($F$50),Main!$D205,1)),OFFSET(INDIRECT($F$50),Main!$D205,1)/100,"")</f>
        <v/>
      </c>
      <c r="G205" s="116" t="str">
        <f ca="1">IF(ISNUMBER(VLOOKUP($E205,ETL_Price!$B$5:$CU$187,G$50,0)),VLOOKUP($E205,ETL_Price!$B$5:$CU$187,G$50,0)/100,"")</f>
        <v/>
      </c>
      <c r="H205" s="116" t="str">
        <f>IF(ISNUMBER(VLOOKUP($E205,ETL_Price!$B$5:$CU$187,H$50,0)),VLOOKUP($E205,ETL_Price!$B$5:$CU$187,H$50,0)/100,"")</f>
        <v/>
      </c>
      <c r="I205" s="116" t="str">
        <f>IF(ISNUMBER(VLOOKUP($E205,ETL_Price!$B$5:$CU$187,I$50,0)),VLOOKUP($E205,ETL_Price!$B$5:$CU$187,I$50,0)/100,"")</f>
        <v/>
      </c>
      <c r="K205" s="84" t="str">
        <f ca="1">IF(ISNUMBER(CORREL(ETL_Rtn!$C156:$C215,ETL_Rtn!E156:E215)),CORREL(ETL_Rtn!$C156:$C215,ETL_Rtn!E156:E215),"")</f>
        <v/>
      </c>
      <c r="L205" s="84" t="str">
        <f ca="1">IF(ISNUMBER(CORREL(ETL_Rtn!$C156:$C215,ETL_Rtn!F156:F215)),CORREL(ETL_Rtn!$C156:$C215,ETL_Rtn!F156:F215),"")</f>
        <v/>
      </c>
      <c r="M205" s="84" t="str">
        <f ca="1">IF(ISNUMBER(CORREL(ETL_Rtn!$C156:$C215,ETL_Rtn!G156:G215)),CORREL(ETL_Rtn!$C156:$C215,ETL_Rtn!G156:G215),"")</f>
        <v/>
      </c>
      <c r="N205" s="84" t="str">
        <f ca="1">IF(ISNUMBER(CORREL(ETL_Rtn!$C156:$C215,ETL_Rtn!H156:H215)),CORREL(ETL_Rtn!$C156:$C215,ETL_Rtn!H156:H215),"")</f>
        <v/>
      </c>
      <c r="O205" s="84" t="str">
        <f ca="1">IF(ISNUMBER(CORREL(ETL_Rtn!$C156:$C215,ETL_Rtn!I156:I215)),CORREL(ETL_Rtn!$C156:$C215,ETL_Rtn!I156:I215),"")</f>
        <v/>
      </c>
      <c r="P205" s="84" t="str">
        <f ca="1">IF(ISNUMBER(CORREL(ETL_Rtn!$C156:$C215,ETL_Rtn!J156:J215)),CORREL(ETL_Rtn!$C156:$C215,ETL_Rtn!J156:J215),"")</f>
        <v/>
      </c>
      <c r="Q205" s="84" t="str">
        <f ca="1">IF(ISNUMBER(CORREL(ETL_Rtn!$C156:$C215,ETL_Rtn!K156:K215)),CORREL(ETL_Rtn!$C156:$C215,ETL_Rtn!K156:K215),"")</f>
        <v/>
      </c>
      <c r="R205" s="84" t="str">
        <f ca="1">IF(ISNUMBER(CORREL(ETL_Rtn!$C156:$C215,ETL_Rtn!L156:L215)),CORREL(ETL_Rtn!$C156:$C215,ETL_Rtn!L156:L215),"")</f>
        <v/>
      </c>
      <c r="S205" s="84" t="str">
        <f ca="1">IF(ISNUMBER(CORREL(ETL_Rtn!$C156:$C215,ETL_Rtn!M156:M215)),CORREL(ETL_Rtn!$C156:$C215,ETL_Rtn!M156:M215),"")</f>
        <v/>
      </c>
      <c r="T205" s="84" t="str">
        <f ca="1">IF(ISNUMBER(CORREL(ETL_Rtn!$C156:$C215,ETL_Rtn!N156:N215)),CORREL(ETL_Rtn!$C156:$C215,ETL_Rtn!N156:N215),"")</f>
        <v/>
      </c>
      <c r="U205" s="84" t="str">
        <f ca="1">IF(ISNUMBER(CORREL(ETL_Rtn!$C156:$C215,ETL_Rtn!O156:O215)),CORREL(ETL_Rtn!$C156:$C215,ETL_Rtn!O156:O215),"")</f>
        <v/>
      </c>
      <c r="V205" s="84" t="str">
        <f ca="1">IF(ISNUMBER(CORREL(ETL_Rtn!$C156:$C215,ETL_Rtn!P156:P215)),CORREL(ETL_Rtn!$C156:$C215,ETL_Rtn!P156:P215),"")</f>
        <v/>
      </c>
      <c r="W205" s="84" t="str">
        <f ca="1">IF(ISNUMBER(CORREL(ETL_Rtn!$C156:$C215,ETL_Rtn!Q156:Q215)),CORREL(ETL_Rtn!$C156:$C215,ETL_Rtn!Q156:Q215),"")</f>
        <v/>
      </c>
      <c r="X205" s="84" t="str">
        <f ca="1">IF(ISNUMBER(CORREL(ETL_Rtn!$C156:$C215,ETL_Rtn!R156:R215)),CORREL(ETL_Rtn!$C156:$C215,ETL_Rtn!R156:R215),"")</f>
        <v/>
      </c>
      <c r="Y205" s="84" t="str">
        <f ca="1">IF(ISNUMBER(CORREL(ETL_Rtn!$C156:$C215,ETL_Rtn!S156:S215)),CORREL(ETL_Rtn!$C156:$C215,ETL_Rtn!S156:S215),"")</f>
        <v/>
      </c>
      <c r="Z205" s="84" t="str">
        <f ca="1">IF(ISNUMBER(CORREL(ETL_Rtn!$C156:$C215,ETL_Rtn!T156:T215)),CORREL(ETL_Rtn!$C156:$C215,ETL_Rtn!T156:T215),"")</f>
        <v/>
      </c>
      <c r="AA205" s="84" t="str">
        <f ca="1">IF(ISNUMBER(CORREL(ETL_Rtn!$C156:$C215,ETL_Rtn!U156:U215)),CORREL(ETL_Rtn!$C156:$C215,ETL_Rtn!U156:U215),"")</f>
        <v/>
      </c>
      <c r="AB205" s="84" t="str">
        <f ca="1">IF(ISNUMBER(CORREL(ETL_Rtn!$C156:$C215,ETL_Rtn!V156:V215)),CORREL(ETL_Rtn!$C156:$C215,ETL_Rtn!V156:V215),"")</f>
        <v/>
      </c>
      <c r="AC205" s="84" t="str">
        <f ca="1">IF(ISNUMBER(CORREL(ETL_Rtn!$C156:$C215,ETL_Rtn!W156:W215)),CORREL(ETL_Rtn!$C156:$C215,ETL_Rtn!W156:W215),"")</f>
        <v/>
      </c>
      <c r="AD205" s="84" t="str">
        <f ca="1">IF(ISNUMBER(CORREL(ETL_Rtn!$C156:$C215,ETL_Rtn!X156:X215)),CORREL(ETL_Rtn!$C156:$C215,ETL_Rtn!X156:X215),"")</f>
        <v/>
      </c>
      <c r="AE205" s="84" t="str">
        <f ca="1">IF(ISNUMBER(CORREL(ETL_Rtn!$C156:$C215,ETL_Rtn!Y156:Y215)),CORREL(ETL_Rtn!$C156:$C215,ETL_Rtn!Y156:Y215),"")</f>
        <v/>
      </c>
      <c r="AF205" s="84" t="str">
        <f ca="1">IF(ISNUMBER(CORREL(ETL_Rtn!$C156:$C215,ETL_Rtn!Z156:Z215)),CORREL(ETL_Rtn!$C156:$C215,ETL_Rtn!Z156:Z215),"")</f>
        <v/>
      </c>
      <c r="AG205" s="84" t="str">
        <f ca="1">IF(ISNUMBER(CORREL(ETL_Rtn!$C156:$C215,ETL_Rtn!AA156:AA215)),CORREL(ETL_Rtn!$C156:$C215,ETL_Rtn!AA156:AA215),"")</f>
        <v/>
      </c>
      <c r="AH205" s="84" t="str">
        <f ca="1">IF(ISNUMBER(CORREL(ETL_Rtn!$C156:$C215,ETL_Rtn!AB156:AB215)),CORREL(ETL_Rtn!$C156:$C215,ETL_Rtn!AB156:AB215),"")</f>
        <v/>
      </c>
      <c r="AI205" s="84" t="str">
        <f ca="1">IF(ISNUMBER(CORREL(ETL_Rtn!$C156:$C215,ETL_Rtn!AC156:AC215)),CORREL(ETL_Rtn!$C156:$C215,ETL_Rtn!AC156:AC215),"")</f>
        <v/>
      </c>
      <c r="AJ205" s="84" t="str">
        <f ca="1">IF(ISNUMBER(CORREL(ETL_Rtn!$C156:$C215,ETL_Rtn!AD156:AD215)),CORREL(ETL_Rtn!$C156:$C215,ETL_Rtn!AD156:AD215),"")</f>
        <v/>
      </c>
      <c r="AK205" s="84" t="str">
        <f ca="1">IF(ISNUMBER(CORREL(ETL_Rtn!$C156:$C215,ETL_Rtn!AE156:AE215)),CORREL(ETL_Rtn!$C156:$C215,ETL_Rtn!AE156:AE215),"")</f>
        <v/>
      </c>
      <c r="AL205" s="84" t="str">
        <f ca="1">IF(ISNUMBER(CORREL(ETL_Rtn!$C156:$C215,ETL_Rtn!AF156:AF215)),CORREL(ETL_Rtn!$C156:$C215,ETL_Rtn!AF156:AF215),"")</f>
        <v/>
      </c>
      <c r="AM205" s="84" t="str">
        <f ca="1">IF(ISNUMBER(CORREL(ETL_Rtn!$C156:$C215,ETL_Rtn!AG156:AG215)),CORREL(ETL_Rtn!$C156:$C215,ETL_Rtn!AG156:AG215),"")</f>
        <v/>
      </c>
      <c r="AN205" s="84" t="str">
        <f ca="1">IF(ISNUMBER(CORREL(ETL_Rtn!$C156:$C215,ETL_Rtn!AH156:AH215)),CORREL(ETL_Rtn!$C156:$C215,ETL_Rtn!AH156:AH215),"")</f>
        <v/>
      </c>
      <c r="AO205" s="84" t="str">
        <f ca="1">IF(ISNUMBER(CORREL(ETL_Rtn!$C156:$C215,ETL_Rtn!AI156:AI215)),CORREL(ETL_Rtn!$C156:$C215,ETL_Rtn!AI156:AI215),"")</f>
        <v/>
      </c>
      <c r="AP205" s="84" t="str">
        <f ca="1">IF(ISNUMBER(CORREL(ETL_Rtn!$C156:$C215,ETL_Rtn!AJ156:AJ215)),CORREL(ETL_Rtn!$C156:$C215,ETL_Rtn!AJ156:AJ215),"")</f>
        <v/>
      </c>
      <c r="AQ205" s="84" t="str">
        <f ca="1">IF(ISNUMBER(CORREL(ETL_Rtn!$C156:$C215,ETL_Rtn!AK156:AK215)),CORREL(ETL_Rtn!$C156:$C215,ETL_Rtn!AK156:AK215),"")</f>
        <v/>
      </c>
      <c r="AR205" s="84" t="str">
        <f ca="1">IF(ISNUMBER(CORREL(ETL_Rtn!$C156:$C215,ETL_Rtn!AL156:AL215)),CORREL(ETL_Rtn!$C156:$C215,ETL_Rtn!AL156:AL215),"")</f>
        <v/>
      </c>
      <c r="AS205" s="84" t="str">
        <f ca="1">IF(ISNUMBER(CORREL(ETL_Rtn!$C156:$C215,ETL_Rtn!AM156:AM215)),CORREL(ETL_Rtn!$C156:$C215,ETL_Rtn!AM156:AM215),"")</f>
        <v/>
      </c>
      <c r="AU205" s="84" t="str">
        <f ca="1">VLOOKUP($E205,ETL_Price!$B$5:$BA$187,Main!AU$51,0)</f>
        <v/>
      </c>
      <c r="AV205" s="84" t="str">
        <f ca="1">VLOOKUP($E205,ETL_Price!$B$5:$BA$187,Main!AV$51,0)</f>
        <v/>
      </c>
      <c r="AW205" s="84" t="str">
        <f ca="1">VLOOKUP($E205,ETL_Price!$B$5:$BA$187,Main!AW$51,0)</f>
        <v/>
      </c>
      <c r="AX205" s="84" t="str">
        <f ca="1">VLOOKUP($E205,ETL_Price!$B$5:$BA$187,Main!AX$51,0)</f>
        <v/>
      </c>
      <c r="AY205" s="84" t="str">
        <f ca="1">VLOOKUP($E205,ETL_Price!$B$5:$BA$187,Main!AY$51,0)</f>
        <v/>
      </c>
      <c r="AZ205" s="84" t="str">
        <f ca="1">VLOOKUP($E205,ETL_Price!$B$5:$BA$187,Main!AZ$51,0)</f>
        <v/>
      </c>
      <c r="BA205" s="84" t="str">
        <f ca="1">VLOOKUP($E205,ETL_Price!$B$5:$BA$187,Main!BA$51,0)</f>
        <v/>
      </c>
      <c r="BB205" s="84" t="str">
        <f ca="1">VLOOKUP($E205,ETL_Price!$B$5:$BA$187,Main!BB$51,0)</f>
        <v/>
      </c>
      <c r="BC205" s="84" t="str">
        <f ca="1">VLOOKUP($E205,ETL_Price!$B$5:$BA$187,Main!BC$51,0)</f>
        <v/>
      </c>
      <c r="BD205" s="84" t="str">
        <f ca="1">VLOOKUP($E205,ETL_Price!$B$5:$BA$187,Main!BD$51,0)</f>
        <v/>
      </c>
      <c r="BE205" s="84" t="str">
        <f ca="1">VLOOKUP($E205,ETL_Price!$B$5:$BA$187,Main!BE$51,0)</f>
        <v/>
      </c>
      <c r="BF205" s="84" t="str">
        <f ca="1">VLOOKUP($E205,ETL_Price!$B$5:$BA$187,Main!BF$51,0)</f>
        <v/>
      </c>
      <c r="BG205" s="84" t="str">
        <f ca="1">VLOOKUP($E205,ETL_Price!$B$5:$BA$187,Main!BG$51,0)</f>
        <v/>
      </c>
      <c r="BH205" s="84" t="str">
        <f ca="1">VLOOKUP($E205,ETL_Price!$B$5:$BA$187,Main!BH$51,0)</f>
        <v/>
      </c>
      <c r="BI205" s="84" t="str">
        <f ca="1">VLOOKUP($E205,ETL_Price!$B$5:$BA$187,Main!BI$51,0)</f>
        <v/>
      </c>
      <c r="BJ205" s="84" t="str">
        <f ca="1">VLOOKUP($E205,ETL_Price!$B$5:$BA$187,Main!BJ$51,0)</f>
        <v/>
      </c>
      <c r="BK205" s="84" t="str">
        <f ca="1">VLOOKUP($E205,ETL_Price!$B$5:$BA$187,Main!BK$51,0)</f>
        <v/>
      </c>
      <c r="BL205" s="84" t="str">
        <f ca="1">VLOOKUP($E205,ETL_Price!$B$5:$BA$187,Main!BL$51,0)</f>
        <v/>
      </c>
      <c r="BM205" s="84" t="str">
        <f ca="1">VLOOKUP($E205,ETL_Price!$B$5:$BA$187,Main!BM$51,0)</f>
        <v/>
      </c>
      <c r="BN205" s="84" t="str">
        <f ca="1">VLOOKUP($E205,ETL_Price!$B$5:$BA$187,Main!BN$51,0)</f>
        <v/>
      </c>
      <c r="BO205" s="84" t="str">
        <f ca="1">VLOOKUP($E205,ETL_Price!$B$5:$BA$187,Main!BO$51,0)</f>
        <v/>
      </c>
      <c r="BP205" s="84" t="str">
        <f ca="1">VLOOKUP($E205,ETL_Price!$B$5:$BA$187,Main!BP$51,0)</f>
        <v/>
      </c>
      <c r="BQ205" s="84" t="str">
        <f ca="1">VLOOKUP($E205,ETL_Price!$B$5:$BA$187,Main!BQ$51,0)</f>
        <v/>
      </c>
      <c r="BR205" s="84" t="str">
        <f ca="1">VLOOKUP($E205,ETL_Price!$B$5:$BA$187,Main!BR$51,0)</f>
        <v/>
      </c>
      <c r="BS205" s="84" t="str">
        <f ca="1">VLOOKUP($E205,ETL_Price!$B$5:$BA$187,Main!BS$51,0)</f>
        <v/>
      </c>
      <c r="BT205" s="84" t="str">
        <f ca="1">VLOOKUP($E205,ETL_Price!$B$5:$BA$187,Main!BT$51,0)</f>
        <v/>
      </c>
      <c r="BU205" s="84" t="str">
        <f ca="1">VLOOKUP($E205,ETL_Price!$B$5:$BA$187,Main!BU$51,0)</f>
        <v/>
      </c>
      <c r="BV205" s="84" t="str">
        <f ca="1">VLOOKUP($E205,ETL_Price!$B$5:$BA$187,Main!BV$51,0)</f>
        <v/>
      </c>
      <c r="BW205" s="84" t="str">
        <f ca="1">VLOOKUP($E205,ETL_Price!$B$5:$BA$187,Main!BW$51,0)</f>
        <v/>
      </c>
      <c r="BX205" s="84" t="str">
        <f ca="1">VLOOKUP($E205,ETL_Price!$B$5:$BA$187,Main!BX$51,0)</f>
        <v/>
      </c>
      <c r="BY205" s="84" t="str">
        <f ca="1">VLOOKUP($E205,ETL_Price!$B$5:$BA$187,Main!BY$51,0)</f>
        <v/>
      </c>
      <c r="BZ205" s="84" t="str">
        <f ca="1">VLOOKUP($E205,ETL_Price!$B$5:$BA$187,Main!BZ$51,0)</f>
        <v/>
      </c>
      <c r="CA205" s="84" t="str">
        <f ca="1">VLOOKUP($E205,ETL_Price!$B$5:$BA$187,Main!CA$51,0)</f>
        <v/>
      </c>
      <c r="CB205" s="84" t="str">
        <f ca="1">VLOOKUP($E205,ETL_Price!$B$5:$BA$187,Main!CB$51,0)</f>
        <v/>
      </c>
      <c r="CC205" s="84" t="str">
        <f ca="1">VLOOKUP($E205,ETL_Price!$B$5:$BA$187,Main!CC$51,0)</f>
        <v/>
      </c>
    </row>
    <row r="206" spans="5:81">
      <c r="E206" s="115" t="str">
        <f>IF(ISNUMBER(Equities!$C158),Equities!B158,"")</f>
        <v/>
      </c>
      <c r="F206" s="128" t="str">
        <f ca="1">IF(ISNUMBER(OFFSET(INDIRECT($F$50),Main!$D206,1)),OFFSET(INDIRECT($F$50),Main!$D206,1)/100,"")</f>
        <v/>
      </c>
      <c r="G206" s="116" t="str">
        <f ca="1">IF(ISNUMBER(VLOOKUP($E206,ETL_Price!$B$5:$CU$187,G$50,0)),VLOOKUP($E206,ETL_Price!$B$5:$CU$187,G$50,0)/100,"")</f>
        <v/>
      </c>
      <c r="H206" s="116" t="str">
        <f>IF(ISNUMBER(VLOOKUP($E206,ETL_Price!$B$5:$CU$187,H$50,0)),VLOOKUP($E206,ETL_Price!$B$5:$CU$187,H$50,0)/100,"")</f>
        <v/>
      </c>
      <c r="I206" s="116" t="str">
        <f>IF(ISNUMBER(VLOOKUP($E206,ETL_Price!$B$5:$CU$187,I$50,0)),VLOOKUP($E206,ETL_Price!$B$5:$CU$187,I$50,0)/100,"")</f>
        <v/>
      </c>
      <c r="K206" s="84" t="str">
        <f ca="1">IF(ISNUMBER(CORREL(ETL_Rtn!$C157:$C216,ETL_Rtn!E157:E216)),CORREL(ETL_Rtn!$C157:$C216,ETL_Rtn!E157:E216),"")</f>
        <v/>
      </c>
      <c r="L206" s="84" t="str">
        <f ca="1">IF(ISNUMBER(CORREL(ETL_Rtn!$C157:$C216,ETL_Rtn!F157:F216)),CORREL(ETL_Rtn!$C157:$C216,ETL_Rtn!F157:F216),"")</f>
        <v/>
      </c>
      <c r="M206" s="84" t="str">
        <f ca="1">IF(ISNUMBER(CORREL(ETL_Rtn!$C157:$C216,ETL_Rtn!G157:G216)),CORREL(ETL_Rtn!$C157:$C216,ETL_Rtn!G157:G216),"")</f>
        <v/>
      </c>
      <c r="N206" s="84" t="str">
        <f ca="1">IF(ISNUMBER(CORREL(ETL_Rtn!$C157:$C216,ETL_Rtn!H157:H216)),CORREL(ETL_Rtn!$C157:$C216,ETL_Rtn!H157:H216),"")</f>
        <v/>
      </c>
      <c r="O206" s="84" t="str">
        <f ca="1">IF(ISNUMBER(CORREL(ETL_Rtn!$C157:$C216,ETL_Rtn!I157:I216)),CORREL(ETL_Rtn!$C157:$C216,ETL_Rtn!I157:I216),"")</f>
        <v/>
      </c>
      <c r="P206" s="84" t="str">
        <f ca="1">IF(ISNUMBER(CORREL(ETL_Rtn!$C157:$C216,ETL_Rtn!J157:J216)),CORREL(ETL_Rtn!$C157:$C216,ETL_Rtn!J157:J216),"")</f>
        <v/>
      </c>
      <c r="Q206" s="84" t="str">
        <f ca="1">IF(ISNUMBER(CORREL(ETL_Rtn!$C157:$C216,ETL_Rtn!K157:K216)),CORREL(ETL_Rtn!$C157:$C216,ETL_Rtn!K157:K216),"")</f>
        <v/>
      </c>
      <c r="R206" s="84" t="str">
        <f ca="1">IF(ISNUMBER(CORREL(ETL_Rtn!$C157:$C216,ETL_Rtn!L157:L216)),CORREL(ETL_Rtn!$C157:$C216,ETL_Rtn!L157:L216),"")</f>
        <v/>
      </c>
      <c r="S206" s="84" t="str">
        <f ca="1">IF(ISNUMBER(CORREL(ETL_Rtn!$C157:$C216,ETL_Rtn!M157:M216)),CORREL(ETL_Rtn!$C157:$C216,ETL_Rtn!M157:M216),"")</f>
        <v/>
      </c>
      <c r="T206" s="84" t="str">
        <f ca="1">IF(ISNUMBER(CORREL(ETL_Rtn!$C157:$C216,ETL_Rtn!N157:N216)),CORREL(ETL_Rtn!$C157:$C216,ETL_Rtn!N157:N216),"")</f>
        <v/>
      </c>
      <c r="U206" s="84" t="str">
        <f ca="1">IF(ISNUMBER(CORREL(ETL_Rtn!$C157:$C216,ETL_Rtn!O157:O216)),CORREL(ETL_Rtn!$C157:$C216,ETL_Rtn!O157:O216),"")</f>
        <v/>
      </c>
      <c r="V206" s="84" t="str">
        <f ca="1">IF(ISNUMBER(CORREL(ETL_Rtn!$C157:$C216,ETL_Rtn!P157:P216)),CORREL(ETL_Rtn!$C157:$C216,ETL_Rtn!P157:P216),"")</f>
        <v/>
      </c>
      <c r="W206" s="84" t="str">
        <f ca="1">IF(ISNUMBER(CORREL(ETL_Rtn!$C157:$C216,ETL_Rtn!Q157:Q216)),CORREL(ETL_Rtn!$C157:$C216,ETL_Rtn!Q157:Q216),"")</f>
        <v/>
      </c>
      <c r="X206" s="84" t="str">
        <f ca="1">IF(ISNUMBER(CORREL(ETL_Rtn!$C157:$C216,ETL_Rtn!R157:R216)),CORREL(ETL_Rtn!$C157:$C216,ETL_Rtn!R157:R216),"")</f>
        <v/>
      </c>
      <c r="Y206" s="84" t="str">
        <f ca="1">IF(ISNUMBER(CORREL(ETL_Rtn!$C157:$C216,ETL_Rtn!S157:S216)),CORREL(ETL_Rtn!$C157:$C216,ETL_Rtn!S157:S216),"")</f>
        <v/>
      </c>
      <c r="Z206" s="84" t="str">
        <f ca="1">IF(ISNUMBER(CORREL(ETL_Rtn!$C157:$C216,ETL_Rtn!T157:T216)),CORREL(ETL_Rtn!$C157:$C216,ETL_Rtn!T157:T216),"")</f>
        <v/>
      </c>
      <c r="AA206" s="84" t="str">
        <f ca="1">IF(ISNUMBER(CORREL(ETL_Rtn!$C157:$C216,ETL_Rtn!U157:U216)),CORREL(ETL_Rtn!$C157:$C216,ETL_Rtn!U157:U216),"")</f>
        <v/>
      </c>
      <c r="AB206" s="84" t="str">
        <f ca="1">IF(ISNUMBER(CORREL(ETL_Rtn!$C157:$C216,ETL_Rtn!V157:V216)),CORREL(ETL_Rtn!$C157:$C216,ETL_Rtn!V157:V216),"")</f>
        <v/>
      </c>
      <c r="AC206" s="84" t="str">
        <f ca="1">IF(ISNUMBER(CORREL(ETL_Rtn!$C157:$C216,ETL_Rtn!W157:W216)),CORREL(ETL_Rtn!$C157:$C216,ETL_Rtn!W157:W216),"")</f>
        <v/>
      </c>
      <c r="AD206" s="84" t="str">
        <f ca="1">IF(ISNUMBER(CORREL(ETL_Rtn!$C157:$C216,ETL_Rtn!X157:X216)),CORREL(ETL_Rtn!$C157:$C216,ETL_Rtn!X157:X216),"")</f>
        <v/>
      </c>
      <c r="AE206" s="84" t="str">
        <f ca="1">IF(ISNUMBER(CORREL(ETL_Rtn!$C157:$C216,ETL_Rtn!Y157:Y216)),CORREL(ETL_Rtn!$C157:$C216,ETL_Rtn!Y157:Y216),"")</f>
        <v/>
      </c>
      <c r="AF206" s="84" t="str">
        <f ca="1">IF(ISNUMBER(CORREL(ETL_Rtn!$C157:$C216,ETL_Rtn!Z157:Z216)),CORREL(ETL_Rtn!$C157:$C216,ETL_Rtn!Z157:Z216),"")</f>
        <v/>
      </c>
      <c r="AG206" s="84" t="str">
        <f ca="1">IF(ISNUMBER(CORREL(ETL_Rtn!$C157:$C216,ETL_Rtn!AA157:AA216)),CORREL(ETL_Rtn!$C157:$C216,ETL_Rtn!AA157:AA216),"")</f>
        <v/>
      </c>
      <c r="AH206" s="84" t="str">
        <f ca="1">IF(ISNUMBER(CORREL(ETL_Rtn!$C157:$C216,ETL_Rtn!AB157:AB216)),CORREL(ETL_Rtn!$C157:$C216,ETL_Rtn!AB157:AB216),"")</f>
        <v/>
      </c>
      <c r="AI206" s="84" t="str">
        <f ca="1">IF(ISNUMBER(CORREL(ETL_Rtn!$C157:$C216,ETL_Rtn!AC157:AC216)),CORREL(ETL_Rtn!$C157:$C216,ETL_Rtn!AC157:AC216),"")</f>
        <v/>
      </c>
      <c r="AJ206" s="84" t="str">
        <f ca="1">IF(ISNUMBER(CORREL(ETL_Rtn!$C157:$C216,ETL_Rtn!AD157:AD216)),CORREL(ETL_Rtn!$C157:$C216,ETL_Rtn!AD157:AD216),"")</f>
        <v/>
      </c>
      <c r="AK206" s="84" t="str">
        <f ca="1">IF(ISNUMBER(CORREL(ETL_Rtn!$C157:$C216,ETL_Rtn!AE157:AE216)),CORREL(ETL_Rtn!$C157:$C216,ETL_Rtn!AE157:AE216),"")</f>
        <v/>
      </c>
      <c r="AL206" s="84" t="str">
        <f ca="1">IF(ISNUMBER(CORREL(ETL_Rtn!$C157:$C216,ETL_Rtn!AF157:AF216)),CORREL(ETL_Rtn!$C157:$C216,ETL_Rtn!AF157:AF216),"")</f>
        <v/>
      </c>
      <c r="AM206" s="84" t="str">
        <f ca="1">IF(ISNUMBER(CORREL(ETL_Rtn!$C157:$C216,ETL_Rtn!AG157:AG216)),CORREL(ETL_Rtn!$C157:$C216,ETL_Rtn!AG157:AG216),"")</f>
        <v/>
      </c>
      <c r="AN206" s="84" t="str">
        <f ca="1">IF(ISNUMBER(CORREL(ETL_Rtn!$C157:$C216,ETL_Rtn!AH157:AH216)),CORREL(ETL_Rtn!$C157:$C216,ETL_Rtn!AH157:AH216),"")</f>
        <v/>
      </c>
      <c r="AO206" s="84" t="str">
        <f ca="1">IF(ISNUMBER(CORREL(ETL_Rtn!$C157:$C216,ETL_Rtn!AI157:AI216)),CORREL(ETL_Rtn!$C157:$C216,ETL_Rtn!AI157:AI216),"")</f>
        <v/>
      </c>
      <c r="AP206" s="84" t="str">
        <f ca="1">IF(ISNUMBER(CORREL(ETL_Rtn!$C157:$C216,ETL_Rtn!AJ157:AJ216)),CORREL(ETL_Rtn!$C157:$C216,ETL_Rtn!AJ157:AJ216),"")</f>
        <v/>
      </c>
      <c r="AQ206" s="84" t="str">
        <f ca="1">IF(ISNUMBER(CORREL(ETL_Rtn!$C157:$C216,ETL_Rtn!AK157:AK216)),CORREL(ETL_Rtn!$C157:$C216,ETL_Rtn!AK157:AK216),"")</f>
        <v/>
      </c>
      <c r="AR206" s="84" t="str">
        <f ca="1">IF(ISNUMBER(CORREL(ETL_Rtn!$C157:$C216,ETL_Rtn!AL157:AL216)),CORREL(ETL_Rtn!$C157:$C216,ETL_Rtn!AL157:AL216),"")</f>
        <v/>
      </c>
      <c r="AS206" s="84" t="str">
        <f ca="1">IF(ISNUMBER(CORREL(ETL_Rtn!$C157:$C216,ETL_Rtn!AM157:AM216)),CORREL(ETL_Rtn!$C157:$C216,ETL_Rtn!AM157:AM216),"")</f>
        <v/>
      </c>
      <c r="AU206" s="84" t="str">
        <f ca="1">VLOOKUP($E206,ETL_Price!$B$5:$BA$187,Main!AU$51,0)</f>
        <v/>
      </c>
      <c r="AV206" s="84" t="str">
        <f ca="1">VLOOKUP($E206,ETL_Price!$B$5:$BA$187,Main!AV$51,0)</f>
        <v/>
      </c>
      <c r="AW206" s="84" t="str">
        <f ca="1">VLOOKUP($E206,ETL_Price!$B$5:$BA$187,Main!AW$51,0)</f>
        <v/>
      </c>
      <c r="AX206" s="84" t="str">
        <f ca="1">VLOOKUP($E206,ETL_Price!$B$5:$BA$187,Main!AX$51,0)</f>
        <v/>
      </c>
      <c r="AY206" s="84" t="str">
        <f ca="1">VLOOKUP($E206,ETL_Price!$B$5:$BA$187,Main!AY$51,0)</f>
        <v/>
      </c>
      <c r="AZ206" s="84" t="str">
        <f ca="1">VLOOKUP($E206,ETL_Price!$B$5:$BA$187,Main!AZ$51,0)</f>
        <v/>
      </c>
      <c r="BA206" s="84" t="str">
        <f ca="1">VLOOKUP($E206,ETL_Price!$B$5:$BA$187,Main!BA$51,0)</f>
        <v/>
      </c>
      <c r="BB206" s="84" t="str">
        <f ca="1">VLOOKUP($E206,ETL_Price!$B$5:$BA$187,Main!BB$51,0)</f>
        <v/>
      </c>
      <c r="BC206" s="84" t="str">
        <f ca="1">VLOOKUP($E206,ETL_Price!$B$5:$BA$187,Main!BC$51,0)</f>
        <v/>
      </c>
      <c r="BD206" s="84" t="str">
        <f ca="1">VLOOKUP($E206,ETL_Price!$B$5:$BA$187,Main!BD$51,0)</f>
        <v/>
      </c>
      <c r="BE206" s="84" t="str">
        <f ca="1">VLOOKUP($E206,ETL_Price!$B$5:$BA$187,Main!BE$51,0)</f>
        <v/>
      </c>
      <c r="BF206" s="84" t="str">
        <f ca="1">VLOOKUP($E206,ETL_Price!$B$5:$BA$187,Main!BF$51,0)</f>
        <v/>
      </c>
      <c r="BG206" s="84" t="str">
        <f ca="1">VLOOKUP($E206,ETL_Price!$B$5:$BA$187,Main!BG$51,0)</f>
        <v/>
      </c>
      <c r="BH206" s="84" t="str">
        <f ca="1">VLOOKUP($E206,ETL_Price!$B$5:$BA$187,Main!BH$51,0)</f>
        <v/>
      </c>
      <c r="BI206" s="84" t="str">
        <f ca="1">VLOOKUP($E206,ETL_Price!$B$5:$BA$187,Main!BI$51,0)</f>
        <v/>
      </c>
      <c r="BJ206" s="84" t="str">
        <f ca="1">VLOOKUP($E206,ETL_Price!$B$5:$BA$187,Main!BJ$51,0)</f>
        <v/>
      </c>
      <c r="BK206" s="84" t="str">
        <f ca="1">VLOOKUP($E206,ETL_Price!$B$5:$BA$187,Main!BK$51,0)</f>
        <v/>
      </c>
      <c r="BL206" s="84" t="str">
        <f ca="1">VLOOKUP($E206,ETL_Price!$B$5:$BA$187,Main!BL$51,0)</f>
        <v/>
      </c>
      <c r="BM206" s="84" t="str">
        <f ca="1">VLOOKUP($E206,ETL_Price!$B$5:$BA$187,Main!BM$51,0)</f>
        <v/>
      </c>
      <c r="BN206" s="84" t="str">
        <f ca="1">VLOOKUP($E206,ETL_Price!$B$5:$BA$187,Main!BN$51,0)</f>
        <v/>
      </c>
      <c r="BO206" s="84" t="str">
        <f ca="1">VLOOKUP($E206,ETL_Price!$B$5:$BA$187,Main!BO$51,0)</f>
        <v/>
      </c>
      <c r="BP206" s="84" t="str">
        <f ca="1">VLOOKUP($E206,ETL_Price!$B$5:$BA$187,Main!BP$51,0)</f>
        <v/>
      </c>
      <c r="BQ206" s="84" t="str">
        <f ca="1">VLOOKUP($E206,ETL_Price!$B$5:$BA$187,Main!BQ$51,0)</f>
        <v/>
      </c>
      <c r="BR206" s="84" t="str">
        <f ca="1">VLOOKUP($E206,ETL_Price!$B$5:$BA$187,Main!BR$51,0)</f>
        <v/>
      </c>
      <c r="BS206" s="84" t="str">
        <f ca="1">VLOOKUP($E206,ETL_Price!$B$5:$BA$187,Main!BS$51,0)</f>
        <v/>
      </c>
      <c r="BT206" s="84" t="str">
        <f ca="1">VLOOKUP($E206,ETL_Price!$B$5:$BA$187,Main!BT$51,0)</f>
        <v/>
      </c>
      <c r="BU206" s="84" t="str">
        <f ca="1">VLOOKUP($E206,ETL_Price!$B$5:$BA$187,Main!BU$51,0)</f>
        <v/>
      </c>
      <c r="BV206" s="84" t="str">
        <f ca="1">VLOOKUP($E206,ETL_Price!$B$5:$BA$187,Main!BV$51,0)</f>
        <v/>
      </c>
      <c r="BW206" s="84" t="str">
        <f ca="1">VLOOKUP($E206,ETL_Price!$B$5:$BA$187,Main!BW$51,0)</f>
        <v/>
      </c>
      <c r="BX206" s="84" t="str">
        <f ca="1">VLOOKUP($E206,ETL_Price!$B$5:$BA$187,Main!BX$51,0)</f>
        <v/>
      </c>
      <c r="BY206" s="84" t="str">
        <f ca="1">VLOOKUP($E206,ETL_Price!$B$5:$BA$187,Main!BY$51,0)</f>
        <v/>
      </c>
      <c r="BZ206" s="84" t="str">
        <f ca="1">VLOOKUP($E206,ETL_Price!$B$5:$BA$187,Main!BZ$51,0)</f>
        <v/>
      </c>
      <c r="CA206" s="84" t="str">
        <f ca="1">VLOOKUP($E206,ETL_Price!$B$5:$BA$187,Main!CA$51,0)</f>
        <v/>
      </c>
      <c r="CB206" s="84" t="str">
        <f ca="1">VLOOKUP($E206,ETL_Price!$B$5:$BA$187,Main!CB$51,0)</f>
        <v/>
      </c>
      <c r="CC206" s="84" t="str">
        <f ca="1">VLOOKUP($E206,ETL_Price!$B$5:$BA$187,Main!CC$51,0)</f>
        <v/>
      </c>
    </row>
    <row r="207" spans="5:81">
      <c r="E207" s="115" t="str">
        <f>IF(ISNUMBER(Equities!$C159),Equities!B159,"")</f>
        <v/>
      </c>
      <c r="F207" s="128" t="str">
        <f ca="1">IF(ISNUMBER(OFFSET(INDIRECT($F$50),Main!$D207,1)),OFFSET(INDIRECT($F$50),Main!$D207,1)/100,"")</f>
        <v/>
      </c>
      <c r="G207" s="116" t="str">
        <f ca="1">IF(ISNUMBER(VLOOKUP($E207,ETL_Price!$B$5:$CU$187,G$50,0)),VLOOKUP($E207,ETL_Price!$B$5:$CU$187,G$50,0)/100,"")</f>
        <v/>
      </c>
      <c r="H207" s="116" t="str">
        <f>IF(ISNUMBER(VLOOKUP($E207,ETL_Price!$B$5:$CU$187,H$50,0)),VLOOKUP($E207,ETL_Price!$B$5:$CU$187,H$50,0)/100,"")</f>
        <v/>
      </c>
      <c r="I207" s="116" t="str">
        <f>IF(ISNUMBER(VLOOKUP($E207,ETL_Price!$B$5:$CU$187,I$50,0)),VLOOKUP($E207,ETL_Price!$B$5:$CU$187,I$50,0)/100,"")</f>
        <v/>
      </c>
      <c r="K207" s="84" t="str">
        <f ca="1">IF(ISNUMBER(CORREL(ETL_Rtn!$C158:$C217,ETL_Rtn!E158:E217)),CORREL(ETL_Rtn!$C158:$C217,ETL_Rtn!E158:E217),"")</f>
        <v/>
      </c>
      <c r="L207" s="84" t="str">
        <f ca="1">IF(ISNUMBER(CORREL(ETL_Rtn!$C158:$C217,ETL_Rtn!F158:F217)),CORREL(ETL_Rtn!$C158:$C217,ETL_Rtn!F158:F217),"")</f>
        <v/>
      </c>
      <c r="M207" s="84" t="str">
        <f ca="1">IF(ISNUMBER(CORREL(ETL_Rtn!$C158:$C217,ETL_Rtn!G158:G217)),CORREL(ETL_Rtn!$C158:$C217,ETL_Rtn!G158:G217),"")</f>
        <v/>
      </c>
      <c r="N207" s="84" t="str">
        <f ca="1">IF(ISNUMBER(CORREL(ETL_Rtn!$C158:$C217,ETL_Rtn!H158:H217)),CORREL(ETL_Rtn!$C158:$C217,ETL_Rtn!H158:H217),"")</f>
        <v/>
      </c>
      <c r="O207" s="84" t="str">
        <f ca="1">IF(ISNUMBER(CORREL(ETL_Rtn!$C158:$C217,ETL_Rtn!I158:I217)),CORREL(ETL_Rtn!$C158:$C217,ETL_Rtn!I158:I217),"")</f>
        <v/>
      </c>
      <c r="P207" s="84" t="str">
        <f ca="1">IF(ISNUMBER(CORREL(ETL_Rtn!$C158:$C217,ETL_Rtn!J158:J217)),CORREL(ETL_Rtn!$C158:$C217,ETL_Rtn!J158:J217),"")</f>
        <v/>
      </c>
      <c r="Q207" s="84" t="str">
        <f ca="1">IF(ISNUMBER(CORREL(ETL_Rtn!$C158:$C217,ETL_Rtn!K158:K217)),CORREL(ETL_Rtn!$C158:$C217,ETL_Rtn!K158:K217),"")</f>
        <v/>
      </c>
      <c r="R207" s="84" t="str">
        <f ca="1">IF(ISNUMBER(CORREL(ETL_Rtn!$C158:$C217,ETL_Rtn!L158:L217)),CORREL(ETL_Rtn!$C158:$C217,ETL_Rtn!L158:L217),"")</f>
        <v/>
      </c>
      <c r="S207" s="84" t="str">
        <f ca="1">IF(ISNUMBER(CORREL(ETL_Rtn!$C158:$C217,ETL_Rtn!M158:M217)),CORREL(ETL_Rtn!$C158:$C217,ETL_Rtn!M158:M217),"")</f>
        <v/>
      </c>
      <c r="T207" s="84" t="str">
        <f ca="1">IF(ISNUMBER(CORREL(ETL_Rtn!$C158:$C217,ETL_Rtn!N158:N217)),CORREL(ETL_Rtn!$C158:$C217,ETL_Rtn!N158:N217),"")</f>
        <v/>
      </c>
      <c r="U207" s="84" t="str">
        <f ca="1">IF(ISNUMBER(CORREL(ETL_Rtn!$C158:$C217,ETL_Rtn!O158:O217)),CORREL(ETL_Rtn!$C158:$C217,ETL_Rtn!O158:O217),"")</f>
        <v/>
      </c>
      <c r="V207" s="84" t="str">
        <f ca="1">IF(ISNUMBER(CORREL(ETL_Rtn!$C158:$C217,ETL_Rtn!P158:P217)),CORREL(ETL_Rtn!$C158:$C217,ETL_Rtn!P158:P217),"")</f>
        <v/>
      </c>
      <c r="W207" s="84" t="str">
        <f ca="1">IF(ISNUMBER(CORREL(ETL_Rtn!$C158:$C217,ETL_Rtn!Q158:Q217)),CORREL(ETL_Rtn!$C158:$C217,ETL_Rtn!Q158:Q217),"")</f>
        <v/>
      </c>
      <c r="X207" s="84" t="str">
        <f ca="1">IF(ISNUMBER(CORREL(ETL_Rtn!$C158:$C217,ETL_Rtn!R158:R217)),CORREL(ETL_Rtn!$C158:$C217,ETL_Rtn!R158:R217),"")</f>
        <v/>
      </c>
      <c r="Y207" s="84" t="str">
        <f ca="1">IF(ISNUMBER(CORREL(ETL_Rtn!$C158:$C217,ETL_Rtn!S158:S217)),CORREL(ETL_Rtn!$C158:$C217,ETL_Rtn!S158:S217),"")</f>
        <v/>
      </c>
      <c r="Z207" s="84" t="str">
        <f ca="1">IF(ISNUMBER(CORREL(ETL_Rtn!$C158:$C217,ETL_Rtn!T158:T217)),CORREL(ETL_Rtn!$C158:$C217,ETL_Rtn!T158:T217),"")</f>
        <v/>
      </c>
      <c r="AA207" s="84" t="str">
        <f ca="1">IF(ISNUMBER(CORREL(ETL_Rtn!$C158:$C217,ETL_Rtn!U158:U217)),CORREL(ETL_Rtn!$C158:$C217,ETL_Rtn!U158:U217),"")</f>
        <v/>
      </c>
      <c r="AB207" s="84" t="str">
        <f ca="1">IF(ISNUMBER(CORREL(ETL_Rtn!$C158:$C217,ETL_Rtn!V158:V217)),CORREL(ETL_Rtn!$C158:$C217,ETL_Rtn!V158:V217),"")</f>
        <v/>
      </c>
      <c r="AC207" s="84" t="str">
        <f ca="1">IF(ISNUMBER(CORREL(ETL_Rtn!$C158:$C217,ETL_Rtn!W158:W217)),CORREL(ETL_Rtn!$C158:$C217,ETL_Rtn!W158:W217),"")</f>
        <v/>
      </c>
      <c r="AD207" s="84" t="str">
        <f ca="1">IF(ISNUMBER(CORREL(ETL_Rtn!$C158:$C217,ETL_Rtn!X158:X217)),CORREL(ETL_Rtn!$C158:$C217,ETL_Rtn!X158:X217),"")</f>
        <v/>
      </c>
      <c r="AE207" s="84" t="str">
        <f ca="1">IF(ISNUMBER(CORREL(ETL_Rtn!$C158:$C217,ETL_Rtn!Y158:Y217)),CORREL(ETL_Rtn!$C158:$C217,ETL_Rtn!Y158:Y217),"")</f>
        <v/>
      </c>
      <c r="AF207" s="84" t="str">
        <f ca="1">IF(ISNUMBER(CORREL(ETL_Rtn!$C158:$C217,ETL_Rtn!Z158:Z217)),CORREL(ETL_Rtn!$C158:$C217,ETL_Rtn!Z158:Z217),"")</f>
        <v/>
      </c>
      <c r="AG207" s="84" t="str">
        <f ca="1">IF(ISNUMBER(CORREL(ETL_Rtn!$C158:$C217,ETL_Rtn!AA158:AA217)),CORREL(ETL_Rtn!$C158:$C217,ETL_Rtn!AA158:AA217),"")</f>
        <v/>
      </c>
      <c r="AH207" s="84" t="str">
        <f ca="1">IF(ISNUMBER(CORREL(ETL_Rtn!$C158:$C217,ETL_Rtn!AB158:AB217)),CORREL(ETL_Rtn!$C158:$C217,ETL_Rtn!AB158:AB217),"")</f>
        <v/>
      </c>
      <c r="AI207" s="84" t="str">
        <f ca="1">IF(ISNUMBER(CORREL(ETL_Rtn!$C158:$C217,ETL_Rtn!AC158:AC217)),CORREL(ETL_Rtn!$C158:$C217,ETL_Rtn!AC158:AC217),"")</f>
        <v/>
      </c>
      <c r="AJ207" s="84" t="str">
        <f ca="1">IF(ISNUMBER(CORREL(ETL_Rtn!$C158:$C217,ETL_Rtn!AD158:AD217)),CORREL(ETL_Rtn!$C158:$C217,ETL_Rtn!AD158:AD217),"")</f>
        <v/>
      </c>
      <c r="AK207" s="84" t="str">
        <f ca="1">IF(ISNUMBER(CORREL(ETL_Rtn!$C158:$C217,ETL_Rtn!AE158:AE217)),CORREL(ETL_Rtn!$C158:$C217,ETL_Rtn!AE158:AE217),"")</f>
        <v/>
      </c>
      <c r="AL207" s="84" t="str">
        <f ca="1">IF(ISNUMBER(CORREL(ETL_Rtn!$C158:$C217,ETL_Rtn!AF158:AF217)),CORREL(ETL_Rtn!$C158:$C217,ETL_Rtn!AF158:AF217),"")</f>
        <v/>
      </c>
      <c r="AM207" s="84" t="str">
        <f ca="1">IF(ISNUMBER(CORREL(ETL_Rtn!$C158:$C217,ETL_Rtn!AG158:AG217)),CORREL(ETL_Rtn!$C158:$C217,ETL_Rtn!AG158:AG217),"")</f>
        <v/>
      </c>
      <c r="AN207" s="84" t="str">
        <f ca="1">IF(ISNUMBER(CORREL(ETL_Rtn!$C158:$C217,ETL_Rtn!AH158:AH217)),CORREL(ETL_Rtn!$C158:$C217,ETL_Rtn!AH158:AH217),"")</f>
        <v/>
      </c>
      <c r="AO207" s="84" t="str">
        <f ca="1">IF(ISNUMBER(CORREL(ETL_Rtn!$C158:$C217,ETL_Rtn!AI158:AI217)),CORREL(ETL_Rtn!$C158:$C217,ETL_Rtn!AI158:AI217),"")</f>
        <v/>
      </c>
      <c r="AP207" s="84" t="str">
        <f ca="1">IF(ISNUMBER(CORREL(ETL_Rtn!$C158:$C217,ETL_Rtn!AJ158:AJ217)),CORREL(ETL_Rtn!$C158:$C217,ETL_Rtn!AJ158:AJ217),"")</f>
        <v/>
      </c>
      <c r="AQ207" s="84" t="str">
        <f ca="1">IF(ISNUMBER(CORREL(ETL_Rtn!$C158:$C217,ETL_Rtn!AK158:AK217)),CORREL(ETL_Rtn!$C158:$C217,ETL_Rtn!AK158:AK217),"")</f>
        <v/>
      </c>
      <c r="AR207" s="84" t="str">
        <f ca="1">IF(ISNUMBER(CORREL(ETL_Rtn!$C158:$C217,ETL_Rtn!AL158:AL217)),CORREL(ETL_Rtn!$C158:$C217,ETL_Rtn!AL158:AL217),"")</f>
        <v/>
      </c>
      <c r="AS207" s="84" t="str">
        <f ca="1">IF(ISNUMBER(CORREL(ETL_Rtn!$C158:$C217,ETL_Rtn!AM158:AM217)),CORREL(ETL_Rtn!$C158:$C217,ETL_Rtn!AM158:AM217),"")</f>
        <v/>
      </c>
      <c r="AU207" s="84" t="str">
        <f ca="1">VLOOKUP($E207,ETL_Price!$B$5:$BA$187,Main!AU$51,0)</f>
        <v/>
      </c>
      <c r="AV207" s="84" t="str">
        <f ca="1">VLOOKUP($E207,ETL_Price!$B$5:$BA$187,Main!AV$51,0)</f>
        <v/>
      </c>
      <c r="AW207" s="84" t="str">
        <f ca="1">VLOOKUP($E207,ETL_Price!$B$5:$BA$187,Main!AW$51,0)</f>
        <v/>
      </c>
      <c r="AX207" s="84" t="str">
        <f ca="1">VLOOKUP($E207,ETL_Price!$B$5:$BA$187,Main!AX$51,0)</f>
        <v/>
      </c>
      <c r="AY207" s="84" t="str">
        <f ca="1">VLOOKUP($E207,ETL_Price!$B$5:$BA$187,Main!AY$51,0)</f>
        <v/>
      </c>
      <c r="AZ207" s="84" t="str">
        <f ca="1">VLOOKUP($E207,ETL_Price!$B$5:$BA$187,Main!AZ$51,0)</f>
        <v/>
      </c>
      <c r="BA207" s="84" t="str">
        <f ca="1">VLOOKUP($E207,ETL_Price!$B$5:$BA$187,Main!BA$51,0)</f>
        <v/>
      </c>
      <c r="BB207" s="84" t="str">
        <f ca="1">VLOOKUP($E207,ETL_Price!$B$5:$BA$187,Main!BB$51,0)</f>
        <v/>
      </c>
      <c r="BC207" s="84" t="str">
        <f ca="1">VLOOKUP($E207,ETL_Price!$B$5:$BA$187,Main!BC$51,0)</f>
        <v/>
      </c>
      <c r="BD207" s="84" t="str">
        <f ca="1">VLOOKUP($E207,ETL_Price!$B$5:$BA$187,Main!BD$51,0)</f>
        <v/>
      </c>
      <c r="BE207" s="84" t="str">
        <f ca="1">VLOOKUP($E207,ETL_Price!$B$5:$BA$187,Main!BE$51,0)</f>
        <v/>
      </c>
      <c r="BF207" s="84" t="str">
        <f ca="1">VLOOKUP($E207,ETL_Price!$B$5:$BA$187,Main!BF$51,0)</f>
        <v/>
      </c>
      <c r="BG207" s="84" t="str">
        <f ca="1">VLOOKUP($E207,ETL_Price!$B$5:$BA$187,Main!BG$51,0)</f>
        <v/>
      </c>
      <c r="BH207" s="84" t="str">
        <f ca="1">VLOOKUP($E207,ETL_Price!$B$5:$BA$187,Main!BH$51,0)</f>
        <v/>
      </c>
      <c r="BI207" s="84" t="str">
        <f ca="1">VLOOKUP($E207,ETL_Price!$B$5:$BA$187,Main!BI$51,0)</f>
        <v/>
      </c>
      <c r="BJ207" s="84" t="str">
        <f ca="1">VLOOKUP($E207,ETL_Price!$B$5:$BA$187,Main!BJ$51,0)</f>
        <v/>
      </c>
      <c r="BK207" s="84" t="str">
        <f ca="1">VLOOKUP($E207,ETL_Price!$B$5:$BA$187,Main!BK$51,0)</f>
        <v/>
      </c>
      <c r="BL207" s="84" t="str">
        <f ca="1">VLOOKUP($E207,ETL_Price!$B$5:$BA$187,Main!BL$51,0)</f>
        <v/>
      </c>
      <c r="BM207" s="84" t="str">
        <f ca="1">VLOOKUP($E207,ETL_Price!$B$5:$BA$187,Main!BM$51,0)</f>
        <v/>
      </c>
      <c r="BN207" s="84" t="str">
        <f ca="1">VLOOKUP($E207,ETL_Price!$B$5:$BA$187,Main!BN$51,0)</f>
        <v/>
      </c>
      <c r="BO207" s="84" t="str">
        <f ca="1">VLOOKUP($E207,ETL_Price!$B$5:$BA$187,Main!BO$51,0)</f>
        <v/>
      </c>
      <c r="BP207" s="84" t="str">
        <f ca="1">VLOOKUP($E207,ETL_Price!$B$5:$BA$187,Main!BP$51,0)</f>
        <v/>
      </c>
      <c r="BQ207" s="84" t="str">
        <f ca="1">VLOOKUP($E207,ETL_Price!$B$5:$BA$187,Main!BQ$51,0)</f>
        <v/>
      </c>
      <c r="BR207" s="84" t="str">
        <f ca="1">VLOOKUP($E207,ETL_Price!$B$5:$BA$187,Main!BR$51,0)</f>
        <v/>
      </c>
      <c r="BS207" s="84" t="str">
        <f ca="1">VLOOKUP($E207,ETL_Price!$B$5:$BA$187,Main!BS$51,0)</f>
        <v/>
      </c>
      <c r="BT207" s="84" t="str">
        <f ca="1">VLOOKUP($E207,ETL_Price!$B$5:$BA$187,Main!BT$51,0)</f>
        <v/>
      </c>
      <c r="BU207" s="84" t="str">
        <f ca="1">VLOOKUP($E207,ETL_Price!$B$5:$BA$187,Main!BU$51,0)</f>
        <v/>
      </c>
      <c r="BV207" s="84" t="str">
        <f ca="1">VLOOKUP($E207,ETL_Price!$B$5:$BA$187,Main!BV$51,0)</f>
        <v/>
      </c>
      <c r="BW207" s="84" t="str">
        <f ca="1">VLOOKUP($E207,ETL_Price!$B$5:$BA$187,Main!BW$51,0)</f>
        <v/>
      </c>
      <c r="BX207" s="84" t="str">
        <f ca="1">VLOOKUP($E207,ETL_Price!$B$5:$BA$187,Main!BX$51,0)</f>
        <v/>
      </c>
      <c r="BY207" s="84" t="str">
        <f ca="1">VLOOKUP($E207,ETL_Price!$B$5:$BA$187,Main!BY$51,0)</f>
        <v/>
      </c>
      <c r="BZ207" s="84" t="str">
        <f ca="1">VLOOKUP($E207,ETL_Price!$B$5:$BA$187,Main!BZ$51,0)</f>
        <v/>
      </c>
      <c r="CA207" s="84" t="str">
        <f ca="1">VLOOKUP($E207,ETL_Price!$B$5:$BA$187,Main!CA$51,0)</f>
        <v/>
      </c>
      <c r="CB207" s="84" t="str">
        <f ca="1">VLOOKUP($E207,ETL_Price!$B$5:$BA$187,Main!CB$51,0)</f>
        <v/>
      </c>
      <c r="CC207" s="84" t="str">
        <f ca="1">VLOOKUP($E207,ETL_Price!$B$5:$BA$187,Main!CC$51,0)</f>
        <v/>
      </c>
    </row>
    <row r="208" spans="5:81">
      <c r="E208" s="115" t="str">
        <f>IF(ISNUMBER(Equities!$C160),Equities!B160,"")</f>
        <v/>
      </c>
      <c r="F208" s="128" t="str">
        <f ca="1">IF(ISNUMBER(OFFSET(INDIRECT($F$50),Main!$D208,1)),OFFSET(INDIRECT($F$50),Main!$D208,1)/100,"")</f>
        <v/>
      </c>
      <c r="G208" s="116" t="str">
        <f ca="1">IF(ISNUMBER(VLOOKUP($E208,ETL_Price!$B$5:$CU$187,G$50,0)),VLOOKUP($E208,ETL_Price!$B$5:$CU$187,G$50,0)/100,"")</f>
        <v/>
      </c>
      <c r="H208" s="116" t="str">
        <f>IF(ISNUMBER(VLOOKUP($E208,ETL_Price!$B$5:$CU$187,H$50,0)),VLOOKUP($E208,ETL_Price!$B$5:$CU$187,H$50,0)/100,"")</f>
        <v/>
      </c>
      <c r="I208" s="116" t="str">
        <f>IF(ISNUMBER(VLOOKUP($E208,ETL_Price!$B$5:$CU$187,I$50,0)),VLOOKUP($E208,ETL_Price!$B$5:$CU$187,I$50,0)/100,"")</f>
        <v/>
      </c>
      <c r="K208" s="84" t="str">
        <f ca="1">IF(ISNUMBER(CORREL(ETL_Rtn!$C159:$C218,ETL_Rtn!E159:E218)),CORREL(ETL_Rtn!$C159:$C218,ETL_Rtn!E159:E218),"")</f>
        <v/>
      </c>
      <c r="L208" s="84" t="str">
        <f ca="1">IF(ISNUMBER(CORREL(ETL_Rtn!$C159:$C218,ETL_Rtn!F159:F218)),CORREL(ETL_Rtn!$C159:$C218,ETL_Rtn!F159:F218),"")</f>
        <v/>
      </c>
      <c r="M208" s="84" t="str">
        <f ca="1">IF(ISNUMBER(CORREL(ETL_Rtn!$C159:$C218,ETL_Rtn!G159:G218)),CORREL(ETL_Rtn!$C159:$C218,ETL_Rtn!G159:G218),"")</f>
        <v/>
      </c>
      <c r="N208" s="84" t="str">
        <f ca="1">IF(ISNUMBER(CORREL(ETL_Rtn!$C159:$C218,ETL_Rtn!H159:H218)),CORREL(ETL_Rtn!$C159:$C218,ETL_Rtn!H159:H218),"")</f>
        <v/>
      </c>
      <c r="O208" s="84" t="str">
        <f ca="1">IF(ISNUMBER(CORREL(ETL_Rtn!$C159:$C218,ETL_Rtn!I159:I218)),CORREL(ETL_Rtn!$C159:$C218,ETL_Rtn!I159:I218),"")</f>
        <v/>
      </c>
      <c r="P208" s="84" t="str">
        <f ca="1">IF(ISNUMBER(CORREL(ETL_Rtn!$C159:$C218,ETL_Rtn!J159:J218)),CORREL(ETL_Rtn!$C159:$C218,ETL_Rtn!J159:J218),"")</f>
        <v/>
      </c>
      <c r="Q208" s="84" t="str">
        <f ca="1">IF(ISNUMBER(CORREL(ETL_Rtn!$C159:$C218,ETL_Rtn!K159:K218)),CORREL(ETL_Rtn!$C159:$C218,ETL_Rtn!K159:K218),"")</f>
        <v/>
      </c>
      <c r="R208" s="84" t="str">
        <f ca="1">IF(ISNUMBER(CORREL(ETL_Rtn!$C159:$C218,ETL_Rtn!L159:L218)),CORREL(ETL_Rtn!$C159:$C218,ETL_Rtn!L159:L218),"")</f>
        <v/>
      </c>
      <c r="S208" s="84" t="str">
        <f ca="1">IF(ISNUMBER(CORREL(ETL_Rtn!$C159:$C218,ETL_Rtn!M159:M218)),CORREL(ETL_Rtn!$C159:$C218,ETL_Rtn!M159:M218),"")</f>
        <v/>
      </c>
      <c r="T208" s="84" t="str">
        <f ca="1">IF(ISNUMBER(CORREL(ETL_Rtn!$C159:$C218,ETL_Rtn!N159:N218)),CORREL(ETL_Rtn!$C159:$C218,ETL_Rtn!N159:N218),"")</f>
        <v/>
      </c>
      <c r="U208" s="84" t="str">
        <f ca="1">IF(ISNUMBER(CORREL(ETL_Rtn!$C159:$C218,ETL_Rtn!O159:O218)),CORREL(ETL_Rtn!$C159:$C218,ETL_Rtn!O159:O218),"")</f>
        <v/>
      </c>
      <c r="V208" s="84" t="str">
        <f ca="1">IF(ISNUMBER(CORREL(ETL_Rtn!$C159:$C218,ETL_Rtn!P159:P218)),CORREL(ETL_Rtn!$C159:$C218,ETL_Rtn!P159:P218),"")</f>
        <v/>
      </c>
      <c r="W208" s="84" t="str">
        <f ca="1">IF(ISNUMBER(CORREL(ETL_Rtn!$C159:$C218,ETL_Rtn!Q159:Q218)),CORREL(ETL_Rtn!$C159:$C218,ETL_Rtn!Q159:Q218),"")</f>
        <v/>
      </c>
      <c r="X208" s="84" t="str">
        <f ca="1">IF(ISNUMBER(CORREL(ETL_Rtn!$C159:$C218,ETL_Rtn!R159:R218)),CORREL(ETL_Rtn!$C159:$C218,ETL_Rtn!R159:R218),"")</f>
        <v/>
      </c>
      <c r="Y208" s="84" t="str">
        <f ca="1">IF(ISNUMBER(CORREL(ETL_Rtn!$C159:$C218,ETL_Rtn!S159:S218)),CORREL(ETL_Rtn!$C159:$C218,ETL_Rtn!S159:S218),"")</f>
        <v/>
      </c>
      <c r="Z208" s="84" t="str">
        <f ca="1">IF(ISNUMBER(CORREL(ETL_Rtn!$C159:$C218,ETL_Rtn!T159:T218)),CORREL(ETL_Rtn!$C159:$C218,ETL_Rtn!T159:T218),"")</f>
        <v/>
      </c>
      <c r="AA208" s="84" t="str">
        <f ca="1">IF(ISNUMBER(CORREL(ETL_Rtn!$C159:$C218,ETL_Rtn!U159:U218)),CORREL(ETL_Rtn!$C159:$C218,ETL_Rtn!U159:U218),"")</f>
        <v/>
      </c>
      <c r="AB208" s="84" t="str">
        <f ca="1">IF(ISNUMBER(CORREL(ETL_Rtn!$C159:$C218,ETL_Rtn!V159:V218)),CORREL(ETL_Rtn!$C159:$C218,ETL_Rtn!V159:V218),"")</f>
        <v/>
      </c>
      <c r="AC208" s="84" t="str">
        <f ca="1">IF(ISNUMBER(CORREL(ETL_Rtn!$C159:$C218,ETL_Rtn!W159:W218)),CORREL(ETL_Rtn!$C159:$C218,ETL_Rtn!W159:W218),"")</f>
        <v/>
      </c>
      <c r="AD208" s="84" t="str">
        <f ca="1">IF(ISNUMBER(CORREL(ETL_Rtn!$C159:$C218,ETL_Rtn!X159:X218)),CORREL(ETL_Rtn!$C159:$C218,ETL_Rtn!X159:X218),"")</f>
        <v/>
      </c>
      <c r="AE208" s="84" t="str">
        <f ca="1">IF(ISNUMBER(CORREL(ETL_Rtn!$C159:$C218,ETL_Rtn!Y159:Y218)),CORREL(ETL_Rtn!$C159:$C218,ETL_Rtn!Y159:Y218),"")</f>
        <v/>
      </c>
      <c r="AF208" s="84" t="str">
        <f ca="1">IF(ISNUMBER(CORREL(ETL_Rtn!$C159:$C218,ETL_Rtn!Z159:Z218)),CORREL(ETL_Rtn!$C159:$C218,ETL_Rtn!Z159:Z218),"")</f>
        <v/>
      </c>
      <c r="AG208" s="84" t="str">
        <f ca="1">IF(ISNUMBER(CORREL(ETL_Rtn!$C159:$C218,ETL_Rtn!AA159:AA218)),CORREL(ETL_Rtn!$C159:$C218,ETL_Rtn!AA159:AA218),"")</f>
        <v/>
      </c>
      <c r="AH208" s="84" t="str">
        <f ca="1">IF(ISNUMBER(CORREL(ETL_Rtn!$C159:$C218,ETL_Rtn!AB159:AB218)),CORREL(ETL_Rtn!$C159:$C218,ETL_Rtn!AB159:AB218),"")</f>
        <v/>
      </c>
      <c r="AI208" s="84" t="str">
        <f ca="1">IF(ISNUMBER(CORREL(ETL_Rtn!$C159:$C218,ETL_Rtn!AC159:AC218)),CORREL(ETL_Rtn!$C159:$C218,ETL_Rtn!AC159:AC218),"")</f>
        <v/>
      </c>
      <c r="AJ208" s="84" t="str">
        <f ca="1">IF(ISNUMBER(CORREL(ETL_Rtn!$C159:$C218,ETL_Rtn!AD159:AD218)),CORREL(ETL_Rtn!$C159:$C218,ETL_Rtn!AD159:AD218),"")</f>
        <v/>
      </c>
      <c r="AK208" s="84" t="str">
        <f ca="1">IF(ISNUMBER(CORREL(ETL_Rtn!$C159:$C218,ETL_Rtn!AE159:AE218)),CORREL(ETL_Rtn!$C159:$C218,ETL_Rtn!AE159:AE218),"")</f>
        <v/>
      </c>
      <c r="AL208" s="84" t="str">
        <f ca="1">IF(ISNUMBER(CORREL(ETL_Rtn!$C159:$C218,ETL_Rtn!AF159:AF218)),CORREL(ETL_Rtn!$C159:$C218,ETL_Rtn!AF159:AF218),"")</f>
        <v/>
      </c>
      <c r="AM208" s="84" t="str">
        <f ca="1">IF(ISNUMBER(CORREL(ETL_Rtn!$C159:$C218,ETL_Rtn!AG159:AG218)),CORREL(ETL_Rtn!$C159:$C218,ETL_Rtn!AG159:AG218),"")</f>
        <v/>
      </c>
      <c r="AN208" s="84" t="str">
        <f ca="1">IF(ISNUMBER(CORREL(ETL_Rtn!$C159:$C218,ETL_Rtn!AH159:AH218)),CORREL(ETL_Rtn!$C159:$C218,ETL_Rtn!AH159:AH218),"")</f>
        <v/>
      </c>
      <c r="AO208" s="84" t="str">
        <f ca="1">IF(ISNUMBER(CORREL(ETL_Rtn!$C159:$C218,ETL_Rtn!AI159:AI218)),CORREL(ETL_Rtn!$C159:$C218,ETL_Rtn!AI159:AI218),"")</f>
        <v/>
      </c>
      <c r="AP208" s="84" t="str">
        <f ca="1">IF(ISNUMBER(CORREL(ETL_Rtn!$C159:$C218,ETL_Rtn!AJ159:AJ218)),CORREL(ETL_Rtn!$C159:$C218,ETL_Rtn!AJ159:AJ218),"")</f>
        <v/>
      </c>
      <c r="AQ208" s="84" t="str">
        <f ca="1">IF(ISNUMBER(CORREL(ETL_Rtn!$C159:$C218,ETL_Rtn!AK159:AK218)),CORREL(ETL_Rtn!$C159:$C218,ETL_Rtn!AK159:AK218),"")</f>
        <v/>
      </c>
      <c r="AR208" s="84" t="str">
        <f ca="1">IF(ISNUMBER(CORREL(ETL_Rtn!$C159:$C218,ETL_Rtn!AL159:AL218)),CORREL(ETL_Rtn!$C159:$C218,ETL_Rtn!AL159:AL218),"")</f>
        <v/>
      </c>
      <c r="AS208" s="84" t="str">
        <f ca="1">IF(ISNUMBER(CORREL(ETL_Rtn!$C159:$C218,ETL_Rtn!AM159:AM218)),CORREL(ETL_Rtn!$C159:$C218,ETL_Rtn!AM159:AM218),"")</f>
        <v/>
      </c>
      <c r="AU208" s="84" t="str">
        <f ca="1">VLOOKUP($E208,ETL_Price!$B$5:$BA$187,Main!AU$51,0)</f>
        <v/>
      </c>
      <c r="AV208" s="84" t="str">
        <f ca="1">VLOOKUP($E208,ETL_Price!$B$5:$BA$187,Main!AV$51,0)</f>
        <v/>
      </c>
      <c r="AW208" s="84" t="str">
        <f ca="1">VLOOKUP($E208,ETL_Price!$B$5:$BA$187,Main!AW$51,0)</f>
        <v/>
      </c>
      <c r="AX208" s="84" t="str">
        <f ca="1">VLOOKUP($E208,ETL_Price!$B$5:$BA$187,Main!AX$51,0)</f>
        <v/>
      </c>
      <c r="AY208" s="84" t="str">
        <f ca="1">VLOOKUP($E208,ETL_Price!$B$5:$BA$187,Main!AY$51,0)</f>
        <v/>
      </c>
      <c r="AZ208" s="84" t="str">
        <f ca="1">VLOOKUP($E208,ETL_Price!$B$5:$BA$187,Main!AZ$51,0)</f>
        <v/>
      </c>
      <c r="BA208" s="84" t="str">
        <f ca="1">VLOOKUP($E208,ETL_Price!$B$5:$BA$187,Main!BA$51,0)</f>
        <v/>
      </c>
      <c r="BB208" s="84" t="str">
        <f ca="1">VLOOKUP($E208,ETL_Price!$B$5:$BA$187,Main!BB$51,0)</f>
        <v/>
      </c>
      <c r="BC208" s="84" t="str">
        <f ca="1">VLOOKUP($E208,ETL_Price!$B$5:$BA$187,Main!BC$51,0)</f>
        <v/>
      </c>
      <c r="BD208" s="84" t="str">
        <f ca="1">VLOOKUP($E208,ETL_Price!$B$5:$BA$187,Main!BD$51,0)</f>
        <v/>
      </c>
      <c r="BE208" s="84" t="str">
        <f ca="1">VLOOKUP($E208,ETL_Price!$B$5:$BA$187,Main!BE$51,0)</f>
        <v/>
      </c>
      <c r="BF208" s="84" t="str">
        <f ca="1">VLOOKUP($E208,ETL_Price!$B$5:$BA$187,Main!BF$51,0)</f>
        <v/>
      </c>
      <c r="BG208" s="84" t="str">
        <f ca="1">VLOOKUP($E208,ETL_Price!$B$5:$BA$187,Main!BG$51,0)</f>
        <v/>
      </c>
      <c r="BH208" s="84" t="str">
        <f ca="1">VLOOKUP($E208,ETL_Price!$B$5:$BA$187,Main!BH$51,0)</f>
        <v/>
      </c>
      <c r="BI208" s="84" t="str">
        <f ca="1">VLOOKUP($E208,ETL_Price!$B$5:$BA$187,Main!BI$51,0)</f>
        <v/>
      </c>
      <c r="BJ208" s="84" t="str">
        <f ca="1">VLOOKUP($E208,ETL_Price!$B$5:$BA$187,Main!BJ$51,0)</f>
        <v/>
      </c>
      <c r="BK208" s="84" t="str">
        <f ca="1">VLOOKUP($E208,ETL_Price!$B$5:$BA$187,Main!BK$51,0)</f>
        <v/>
      </c>
      <c r="BL208" s="84" t="str">
        <f ca="1">VLOOKUP($E208,ETL_Price!$B$5:$BA$187,Main!BL$51,0)</f>
        <v/>
      </c>
      <c r="BM208" s="84" t="str">
        <f ca="1">VLOOKUP($E208,ETL_Price!$B$5:$BA$187,Main!BM$51,0)</f>
        <v/>
      </c>
      <c r="BN208" s="84" t="str">
        <f ca="1">VLOOKUP($E208,ETL_Price!$B$5:$BA$187,Main!BN$51,0)</f>
        <v/>
      </c>
      <c r="BO208" s="84" t="str">
        <f ca="1">VLOOKUP($E208,ETL_Price!$B$5:$BA$187,Main!BO$51,0)</f>
        <v/>
      </c>
      <c r="BP208" s="84" t="str">
        <f ca="1">VLOOKUP($E208,ETL_Price!$B$5:$BA$187,Main!BP$51,0)</f>
        <v/>
      </c>
      <c r="BQ208" s="84" t="str">
        <f ca="1">VLOOKUP($E208,ETL_Price!$B$5:$BA$187,Main!BQ$51,0)</f>
        <v/>
      </c>
      <c r="BR208" s="84" t="str">
        <f ca="1">VLOOKUP($E208,ETL_Price!$B$5:$BA$187,Main!BR$51,0)</f>
        <v/>
      </c>
      <c r="BS208" s="84" t="str">
        <f ca="1">VLOOKUP($E208,ETL_Price!$B$5:$BA$187,Main!BS$51,0)</f>
        <v/>
      </c>
      <c r="BT208" s="84" t="str">
        <f ca="1">VLOOKUP($E208,ETL_Price!$B$5:$BA$187,Main!BT$51,0)</f>
        <v/>
      </c>
      <c r="BU208" s="84" t="str">
        <f ca="1">VLOOKUP($E208,ETL_Price!$B$5:$BA$187,Main!BU$51,0)</f>
        <v/>
      </c>
      <c r="BV208" s="84" t="str">
        <f ca="1">VLOOKUP($E208,ETL_Price!$B$5:$BA$187,Main!BV$51,0)</f>
        <v/>
      </c>
      <c r="BW208" s="84" t="str">
        <f ca="1">VLOOKUP($E208,ETL_Price!$B$5:$BA$187,Main!BW$51,0)</f>
        <v/>
      </c>
      <c r="BX208" s="84" t="str">
        <f ca="1">VLOOKUP($E208,ETL_Price!$B$5:$BA$187,Main!BX$51,0)</f>
        <v/>
      </c>
      <c r="BY208" s="84" t="str">
        <f ca="1">VLOOKUP($E208,ETL_Price!$B$5:$BA$187,Main!BY$51,0)</f>
        <v/>
      </c>
      <c r="BZ208" s="84" t="str">
        <f ca="1">VLOOKUP($E208,ETL_Price!$B$5:$BA$187,Main!BZ$51,0)</f>
        <v/>
      </c>
      <c r="CA208" s="84" t="str">
        <f ca="1">VLOOKUP($E208,ETL_Price!$B$5:$BA$187,Main!CA$51,0)</f>
        <v/>
      </c>
      <c r="CB208" s="84" t="str">
        <f ca="1">VLOOKUP($E208,ETL_Price!$B$5:$BA$187,Main!CB$51,0)</f>
        <v/>
      </c>
      <c r="CC208" s="84" t="str">
        <f ca="1">VLOOKUP($E208,ETL_Price!$B$5:$BA$187,Main!CC$51,0)</f>
        <v/>
      </c>
    </row>
    <row r="209" spans="5:81">
      <c r="E209" s="115" t="str">
        <f>IF(ISNUMBER(Equities!$C161),Equities!B161,"")</f>
        <v/>
      </c>
      <c r="F209" s="128" t="str">
        <f ca="1">IF(ISNUMBER(OFFSET(INDIRECT($F$50),Main!$D209,1)),OFFSET(INDIRECT($F$50),Main!$D209,1)/100,"")</f>
        <v/>
      </c>
      <c r="G209" s="116" t="str">
        <f ca="1">IF(ISNUMBER(VLOOKUP($E209,ETL_Price!$B$5:$CU$187,G$50,0)),VLOOKUP($E209,ETL_Price!$B$5:$CU$187,G$50,0)/100,"")</f>
        <v/>
      </c>
      <c r="H209" s="116" t="str">
        <f>IF(ISNUMBER(VLOOKUP($E209,ETL_Price!$B$5:$CU$187,H$50,0)),VLOOKUP($E209,ETL_Price!$B$5:$CU$187,H$50,0)/100,"")</f>
        <v/>
      </c>
      <c r="I209" s="116" t="str">
        <f>IF(ISNUMBER(VLOOKUP($E209,ETL_Price!$B$5:$CU$187,I$50,0)),VLOOKUP($E209,ETL_Price!$B$5:$CU$187,I$50,0)/100,"")</f>
        <v/>
      </c>
      <c r="K209" s="84" t="str">
        <f ca="1">IF(ISNUMBER(CORREL(ETL_Rtn!$C160:$C219,ETL_Rtn!E160:E219)),CORREL(ETL_Rtn!$C160:$C219,ETL_Rtn!E160:E219),"")</f>
        <v/>
      </c>
      <c r="L209" s="84" t="str">
        <f ca="1">IF(ISNUMBER(CORREL(ETL_Rtn!$C160:$C219,ETL_Rtn!F160:F219)),CORREL(ETL_Rtn!$C160:$C219,ETL_Rtn!F160:F219),"")</f>
        <v/>
      </c>
      <c r="M209" s="84" t="str">
        <f ca="1">IF(ISNUMBER(CORREL(ETL_Rtn!$C160:$C219,ETL_Rtn!G160:G219)),CORREL(ETL_Rtn!$C160:$C219,ETL_Rtn!G160:G219),"")</f>
        <v/>
      </c>
      <c r="N209" s="84" t="str">
        <f ca="1">IF(ISNUMBER(CORREL(ETL_Rtn!$C160:$C219,ETL_Rtn!H160:H219)),CORREL(ETL_Rtn!$C160:$C219,ETL_Rtn!H160:H219),"")</f>
        <v/>
      </c>
      <c r="O209" s="84" t="str">
        <f ca="1">IF(ISNUMBER(CORREL(ETL_Rtn!$C160:$C219,ETL_Rtn!I160:I219)),CORREL(ETL_Rtn!$C160:$C219,ETL_Rtn!I160:I219),"")</f>
        <v/>
      </c>
      <c r="P209" s="84" t="str">
        <f ca="1">IF(ISNUMBER(CORREL(ETL_Rtn!$C160:$C219,ETL_Rtn!J160:J219)),CORREL(ETL_Rtn!$C160:$C219,ETL_Rtn!J160:J219),"")</f>
        <v/>
      </c>
      <c r="Q209" s="84" t="str">
        <f ca="1">IF(ISNUMBER(CORREL(ETL_Rtn!$C160:$C219,ETL_Rtn!K160:K219)),CORREL(ETL_Rtn!$C160:$C219,ETL_Rtn!K160:K219),"")</f>
        <v/>
      </c>
      <c r="R209" s="84" t="str">
        <f ca="1">IF(ISNUMBER(CORREL(ETL_Rtn!$C160:$C219,ETL_Rtn!L160:L219)),CORREL(ETL_Rtn!$C160:$C219,ETL_Rtn!L160:L219),"")</f>
        <v/>
      </c>
      <c r="S209" s="84" t="str">
        <f ca="1">IF(ISNUMBER(CORREL(ETL_Rtn!$C160:$C219,ETL_Rtn!M160:M219)),CORREL(ETL_Rtn!$C160:$C219,ETL_Rtn!M160:M219),"")</f>
        <v/>
      </c>
      <c r="T209" s="84" t="str">
        <f ca="1">IF(ISNUMBER(CORREL(ETL_Rtn!$C160:$C219,ETL_Rtn!N160:N219)),CORREL(ETL_Rtn!$C160:$C219,ETL_Rtn!N160:N219),"")</f>
        <v/>
      </c>
      <c r="U209" s="84" t="str">
        <f ca="1">IF(ISNUMBER(CORREL(ETL_Rtn!$C160:$C219,ETL_Rtn!O160:O219)),CORREL(ETL_Rtn!$C160:$C219,ETL_Rtn!O160:O219),"")</f>
        <v/>
      </c>
      <c r="V209" s="84" t="str">
        <f ca="1">IF(ISNUMBER(CORREL(ETL_Rtn!$C160:$C219,ETL_Rtn!P160:P219)),CORREL(ETL_Rtn!$C160:$C219,ETL_Rtn!P160:P219),"")</f>
        <v/>
      </c>
      <c r="W209" s="84" t="str">
        <f ca="1">IF(ISNUMBER(CORREL(ETL_Rtn!$C160:$C219,ETL_Rtn!Q160:Q219)),CORREL(ETL_Rtn!$C160:$C219,ETL_Rtn!Q160:Q219),"")</f>
        <v/>
      </c>
      <c r="X209" s="84" t="str">
        <f ca="1">IF(ISNUMBER(CORREL(ETL_Rtn!$C160:$C219,ETL_Rtn!R160:R219)),CORREL(ETL_Rtn!$C160:$C219,ETL_Rtn!R160:R219),"")</f>
        <v/>
      </c>
      <c r="Y209" s="84" t="str">
        <f ca="1">IF(ISNUMBER(CORREL(ETL_Rtn!$C160:$C219,ETL_Rtn!S160:S219)),CORREL(ETL_Rtn!$C160:$C219,ETL_Rtn!S160:S219),"")</f>
        <v/>
      </c>
      <c r="Z209" s="84" t="str">
        <f ca="1">IF(ISNUMBER(CORREL(ETL_Rtn!$C160:$C219,ETL_Rtn!T160:T219)),CORREL(ETL_Rtn!$C160:$C219,ETL_Rtn!T160:T219),"")</f>
        <v/>
      </c>
      <c r="AA209" s="84" t="str">
        <f ca="1">IF(ISNUMBER(CORREL(ETL_Rtn!$C160:$C219,ETL_Rtn!U160:U219)),CORREL(ETL_Rtn!$C160:$C219,ETL_Rtn!U160:U219),"")</f>
        <v/>
      </c>
      <c r="AB209" s="84" t="str">
        <f ca="1">IF(ISNUMBER(CORREL(ETL_Rtn!$C160:$C219,ETL_Rtn!V160:V219)),CORREL(ETL_Rtn!$C160:$C219,ETL_Rtn!V160:V219),"")</f>
        <v/>
      </c>
      <c r="AC209" s="84" t="str">
        <f ca="1">IF(ISNUMBER(CORREL(ETL_Rtn!$C160:$C219,ETL_Rtn!W160:W219)),CORREL(ETL_Rtn!$C160:$C219,ETL_Rtn!W160:W219),"")</f>
        <v/>
      </c>
      <c r="AD209" s="84" t="str">
        <f ca="1">IF(ISNUMBER(CORREL(ETL_Rtn!$C160:$C219,ETL_Rtn!X160:X219)),CORREL(ETL_Rtn!$C160:$C219,ETL_Rtn!X160:X219),"")</f>
        <v/>
      </c>
      <c r="AE209" s="84" t="str">
        <f ca="1">IF(ISNUMBER(CORREL(ETL_Rtn!$C160:$C219,ETL_Rtn!Y160:Y219)),CORREL(ETL_Rtn!$C160:$C219,ETL_Rtn!Y160:Y219),"")</f>
        <v/>
      </c>
      <c r="AF209" s="84" t="str">
        <f ca="1">IF(ISNUMBER(CORREL(ETL_Rtn!$C160:$C219,ETL_Rtn!Z160:Z219)),CORREL(ETL_Rtn!$C160:$C219,ETL_Rtn!Z160:Z219),"")</f>
        <v/>
      </c>
      <c r="AG209" s="84" t="str">
        <f ca="1">IF(ISNUMBER(CORREL(ETL_Rtn!$C160:$C219,ETL_Rtn!AA160:AA219)),CORREL(ETL_Rtn!$C160:$C219,ETL_Rtn!AA160:AA219),"")</f>
        <v/>
      </c>
      <c r="AH209" s="84" t="str">
        <f ca="1">IF(ISNUMBER(CORREL(ETL_Rtn!$C160:$C219,ETL_Rtn!AB160:AB219)),CORREL(ETL_Rtn!$C160:$C219,ETL_Rtn!AB160:AB219),"")</f>
        <v/>
      </c>
      <c r="AI209" s="84" t="str">
        <f ca="1">IF(ISNUMBER(CORREL(ETL_Rtn!$C160:$C219,ETL_Rtn!AC160:AC219)),CORREL(ETL_Rtn!$C160:$C219,ETL_Rtn!AC160:AC219),"")</f>
        <v/>
      </c>
      <c r="AJ209" s="84" t="str">
        <f ca="1">IF(ISNUMBER(CORREL(ETL_Rtn!$C160:$C219,ETL_Rtn!AD160:AD219)),CORREL(ETL_Rtn!$C160:$C219,ETL_Rtn!AD160:AD219),"")</f>
        <v/>
      </c>
      <c r="AK209" s="84" t="str">
        <f ca="1">IF(ISNUMBER(CORREL(ETL_Rtn!$C160:$C219,ETL_Rtn!AE160:AE219)),CORREL(ETL_Rtn!$C160:$C219,ETL_Rtn!AE160:AE219),"")</f>
        <v/>
      </c>
      <c r="AL209" s="84" t="str">
        <f ca="1">IF(ISNUMBER(CORREL(ETL_Rtn!$C160:$C219,ETL_Rtn!AF160:AF219)),CORREL(ETL_Rtn!$C160:$C219,ETL_Rtn!AF160:AF219),"")</f>
        <v/>
      </c>
      <c r="AM209" s="84" t="str">
        <f ca="1">IF(ISNUMBER(CORREL(ETL_Rtn!$C160:$C219,ETL_Rtn!AG160:AG219)),CORREL(ETL_Rtn!$C160:$C219,ETL_Rtn!AG160:AG219),"")</f>
        <v/>
      </c>
      <c r="AN209" s="84" t="str">
        <f ca="1">IF(ISNUMBER(CORREL(ETL_Rtn!$C160:$C219,ETL_Rtn!AH160:AH219)),CORREL(ETL_Rtn!$C160:$C219,ETL_Rtn!AH160:AH219),"")</f>
        <v/>
      </c>
      <c r="AO209" s="84" t="str">
        <f ca="1">IF(ISNUMBER(CORREL(ETL_Rtn!$C160:$C219,ETL_Rtn!AI160:AI219)),CORREL(ETL_Rtn!$C160:$C219,ETL_Rtn!AI160:AI219),"")</f>
        <v/>
      </c>
      <c r="AP209" s="84" t="str">
        <f ca="1">IF(ISNUMBER(CORREL(ETL_Rtn!$C160:$C219,ETL_Rtn!AJ160:AJ219)),CORREL(ETL_Rtn!$C160:$C219,ETL_Rtn!AJ160:AJ219),"")</f>
        <v/>
      </c>
      <c r="AQ209" s="84" t="str">
        <f ca="1">IF(ISNUMBER(CORREL(ETL_Rtn!$C160:$C219,ETL_Rtn!AK160:AK219)),CORREL(ETL_Rtn!$C160:$C219,ETL_Rtn!AK160:AK219),"")</f>
        <v/>
      </c>
      <c r="AR209" s="84" t="str">
        <f ca="1">IF(ISNUMBER(CORREL(ETL_Rtn!$C160:$C219,ETL_Rtn!AL160:AL219)),CORREL(ETL_Rtn!$C160:$C219,ETL_Rtn!AL160:AL219),"")</f>
        <v/>
      </c>
      <c r="AS209" s="84" t="str">
        <f ca="1">IF(ISNUMBER(CORREL(ETL_Rtn!$C160:$C219,ETL_Rtn!AM160:AM219)),CORREL(ETL_Rtn!$C160:$C219,ETL_Rtn!AM160:AM219),"")</f>
        <v/>
      </c>
      <c r="AU209" s="84" t="str">
        <f ca="1">VLOOKUP($E209,ETL_Price!$B$5:$BA$187,Main!AU$51,0)</f>
        <v/>
      </c>
      <c r="AV209" s="84" t="str">
        <f ca="1">VLOOKUP($E209,ETL_Price!$B$5:$BA$187,Main!AV$51,0)</f>
        <v/>
      </c>
      <c r="AW209" s="84" t="str">
        <f ca="1">VLOOKUP($E209,ETL_Price!$B$5:$BA$187,Main!AW$51,0)</f>
        <v/>
      </c>
      <c r="AX209" s="84" t="str">
        <f ca="1">VLOOKUP($E209,ETL_Price!$B$5:$BA$187,Main!AX$51,0)</f>
        <v/>
      </c>
      <c r="AY209" s="84" t="str">
        <f ca="1">VLOOKUP($E209,ETL_Price!$B$5:$BA$187,Main!AY$51,0)</f>
        <v/>
      </c>
      <c r="AZ209" s="84" t="str">
        <f ca="1">VLOOKUP($E209,ETL_Price!$B$5:$BA$187,Main!AZ$51,0)</f>
        <v/>
      </c>
      <c r="BA209" s="84" t="str">
        <f ca="1">VLOOKUP($E209,ETL_Price!$B$5:$BA$187,Main!BA$51,0)</f>
        <v/>
      </c>
      <c r="BB209" s="84" t="str">
        <f ca="1">VLOOKUP($E209,ETL_Price!$B$5:$BA$187,Main!BB$51,0)</f>
        <v/>
      </c>
      <c r="BC209" s="84" t="str">
        <f ca="1">VLOOKUP($E209,ETL_Price!$B$5:$BA$187,Main!BC$51,0)</f>
        <v/>
      </c>
      <c r="BD209" s="84" t="str">
        <f ca="1">VLOOKUP($E209,ETL_Price!$B$5:$BA$187,Main!BD$51,0)</f>
        <v/>
      </c>
      <c r="BE209" s="84" t="str">
        <f ca="1">VLOOKUP($E209,ETL_Price!$B$5:$BA$187,Main!BE$51,0)</f>
        <v/>
      </c>
      <c r="BF209" s="84" t="str">
        <f ca="1">VLOOKUP($E209,ETL_Price!$B$5:$BA$187,Main!BF$51,0)</f>
        <v/>
      </c>
      <c r="BG209" s="84" t="str">
        <f ca="1">VLOOKUP($E209,ETL_Price!$B$5:$BA$187,Main!BG$51,0)</f>
        <v/>
      </c>
      <c r="BH209" s="84" t="str">
        <f ca="1">VLOOKUP($E209,ETL_Price!$B$5:$BA$187,Main!BH$51,0)</f>
        <v/>
      </c>
      <c r="BI209" s="84" t="str">
        <f ca="1">VLOOKUP($E209,ETL_Price!$B$5:$BA$187,Main!BI$51,0)</f>
        <v/>
      </c>
      <c r="BJ209" s="84" t="str">
        <f ca="1">VLOOKUP($E209,ETL_Price!$B$5:$BA$187,Main!BJ$51,0)</f>
        <v/>
      </c>
      <c r="BK209" s="84" t="str">
        <f ca="1">VLOOKUP($E209,ETL_Price!$B$5:$BA$187,Main!BK$51,0)</f>
        <v/>
      </c>
      <c r="BL209" s="84" t="str">
        <f ca="1">VLOOKUP($E209,ETL_Price!$B$5:$BA$187,Main!BL$51,0)</f>
        <v/>
      </c>
      <c r="BM209" s="84" t="str">
        <f ca="1">VLOOKUP($E209,ETL_Price!$B$5:$BA$187,Main!BM$51,0)</f>
        <v/>
      </c>
      <c r="BN209" s="84" t="str">
        <f ca="1">VLOOKUP($E209,ETL_Price!$B$5:$BA$187,Main!BN$51,0)</f>
        <v/>
      </c>
      <c r="BO209" s="84" t="str">
        <f ca="1">VLOOKUP($E209,ETL_Price!$B$5:$BA$187,Main!BO$51,0)</f>
        <v/>
      </c>
      <c r="BP209" s="84" t="str">
        <f ca="1">VLOOKUP($E209,ETL_Price!$B$5:$BA$187,Main!BP$51,0)</f>
        <v/>
      </c>
      <c r="BQ209" s="84" t="str">
        <f ca="1">VLOOKUP($E209,ETL_Price!$B$5:$BA$187,Main!BQ$51,0)</f>
        <v/>
      </c>
      <c r="BR209" s="84" t="str">
        <f ca="1">VLOOKUP($E209,ETL_Price!$B$5:$BA$187,Main!BR$51,0)</f>
        <v/>
      </c>
      <c r="BS209" s="84" t="str">
        <f ca="1">VLOOKUP($E209,ETL_Price!$B$5:$BA$187,Main!BS$51,0)</f>
        <v/>
      </c>
      <c r="BT209" s="84" t="str">
        <f ca="1">VLOOKUP($E209,ETL_Price!$B$5:$BA$187,Main!BT$51,0)</f>
        <v/>
      </c>
      <c r="BU209" s="84" t="str">
        <f ca="1">VLOOKUP($E209,ETL_Price!$B$5:$BA$187,Main!BU$51,0)</f>
        <v/>
      </c>
      <c r="BV209" s="84" t="str">
        <f ca="1">VLOOKUP($E209,ETL_Price!$B$5:$BA$187,Main!BV$51,0)</f>
        <v/>
      </c>
      <c r="BW209" s="84" t="str">
        <f ca="1">VLOOKUP($E209,ETL_Price!$B$5:$BA$187,Main!BW$51,0)</f>
        <v/>
      </c>
      <c r="BX209" s="84" t="str">
        <f ca="1">VLOOKUP($E209,ETL_Price!$B$5:$BA$187,Main!BX$51,0)</f>
        <v/>
      </c>
      <c r="BY209" s="84" t="str">
        <f ca="1">VLOOKUP($E209,ETL_Price!$B$5:$BA$187,Main!BY$51,0)</f>
        <v/>
      </c>
      <c r="BZ209" s="84" t="str">
        <f ca="1">VLOOKUP($E209,ETL_Price!$B$5:$BA$187,Main!BZ$51,0)</f>
        <v/>
      </c>
      <c r="CA209" s="84" t="str">
        <f ca="1">VLOOKUP($E209,ETL_Price!$B$5:$BA$187,Main!CA$51,0)</f>
        <v/>
      </c>
      <c r="CB209" s="84" t="str">
        <f ca="1">VLOOKUP($E209,ETL_Price!$B$5:$BA$187,Main!CB$51,0)</f>
        <v/>
      </c>
      <c r="CC209" s="84" t="str">
        <f ca="1">VLOOKUP($E209,ETL_Price!$B$5:$BA$187,Main!CC$51,0)</f>
        <v/>
      </c>
    </row>
    <row r="210" spans="5:81">
      <c r="E210" s="115" t="str">
        <f>IF(ISNUMBER(Equities!$C162),Equities!B162,"")</f>
        <v/>
      </c>
      <c r="F210" s="128" t="str">
        <f ca="1">IF(ISNUMBER(OFFSET(INDIRECT($F$50),Main!$D210,1)),OFFSET(INDIRECT($F$50),Main!$D210,1)/100,"")</f>
        <v/>
      </c>
      <c r="G210" s="116" t="str">
        <f ca="1">IF(ISNUMBER(VLOOKUP($E210,ETL_Price!$B$5:$CU$187,G$50,0)),VLOOKUP($E210,ETL_Price!$B$5:$CU$187,G$50,0)/100,"")</f>
        <v/>
      </c>
      <c r="H210" s="116" t="str">
        <f>IF(ISNUMBER(VLOOKUP($E210,ETL_Price!$B$5:$CU$187,H$50,0)),VLOOKUP($E210,ETL_Price!$B$5:$CU$187,H$50,0)/100,"")</f>
        <v/>
      </c>
      <c r="I210" s="116" t="str">
        <f>IF(ISNUMBER(VLOOKUP($E210,ETL_Price!$B$5:$CU$187,I$50,0)),VLOOKUP($E210,ETL_Price!$B$5:$CU$187,I$50,0)/100,"")</f>
        <v/>
      </c>
      <c r="K210" s="84" t="str">
        <f ca="1">IF(ISNUMBER(CORREL(ETL_Rtn!$C161:$C220,ETL_Rtn!E161:E220)),CORREL(ETL_Rtn!$C161:$C220,ETL_Rtn!E161:E220),"")</f>
        <v/>
      </c>
      <c r="L210" s="84" t="str">
        <f ca="1">IF(ISNUMBER(CORREL(ETL_Rtn!$C161:$C220,ETL_Rtn!F161:F220)),CORREL(ETL_Rtn!$C161:$C220,ETL_Rtn!F161:F220),"")</f>
        <v/>
      </c>
      <c r="M210" s="84" t="str">
        <f ca="1">IF(ISNUMBER(CORREL(ETL_Rtn!$C161:$C220,ETL_Rtn!G161:G220)),CORREL(ETL_Rtn!$C161:$C220,ETL_Rtn!G161:G220),"")</f>
        <v/>
      </c>
      <c r="N210" s="84" t="str">
        <f ca="1">IF(ISNUMBER(CORREL(ETL_Rtn!$C161:$C220,ETL_Rtn!H161:H220)),CORREL(ETL_Rtn!$C161:$C220,ETL_Rtn!H161:H220),"")</f>
        <v/>
      </c>
      <c r="O210" s="84" t="str">
        <f ca="1">IF(ISNUMBER(CORREL(ETL_Rtn!$C161:$C220,ETL_Rtn!I161:I220)),CORREL(ETL_Rtn!$C161:$C220,ETL_Rtn!I161:I220),"")</f>
        <v/>
      </c>
      <c r="P210" s="84" t="str">
        <f ca="1">IF(ISNUMBER(CORREL(ETL_Rtn!$C161:$C220,ETL_Rtn!J161:J220)),CORREL(ETL_Rtn!$C161:$C220,ETL_Rtn!J161:J220),"")</f>
        <v/>
      </c>
      <c r="Q210" s="84" t="str">
        <f ca="1">IF(ISNUMBER(CORREL(ETL_Rtn!$C161:$C220,ETL_Rtn!K161:K220)),CORREL(ETL_Rtn!$C161:$C220,ETL_Rtn!K161:K220),"")</f>
        <v/>
      </c>
      <c r="R210" s="84" t="str">
        <f ca="1">IF(ISNUMBER(CORREL(ETL_Rtn!$C161:$C220,ETL_Rtn!L161:L220)),CORREL(ETL_Rtn!$C161:$C220,ETL_Rtn!L161:L220),"")</f>
        <v/>
      </c>
      <c r="S210" s="84" t="str">
        <f ca="1">IF(ISNUMBER(CORREL(ETL_Rtn!$C161:$C220,ETL_Rtn!M161:M220)),CORREL(ETL_Rtn!$C161:$C220,ETL_Rtn!M161:M220),"")</f>
        <v/>
      </c>
      <c r="T210" s="84" t="str">
        <f ca="1">IF(ISNUMBER(CORREL(ETL_Rtn!$C161:$C220,ETL_Rtn!N161:N220)),CORREL(ETL_Rtn!$C161:$C220,ETL_Rtn!N161:N220),"")</f>
        <v/>
      </c>
      <c r="U210" s="84" t="str">
        <f ca="1">IF(ISNUMBER(CORREL(ETL_Rtn!$C161:$C220,ETL_Rtn!O161:O220)),CORREL(ETL_Rtn!$C161:$C220,ETL_Rtn!O161:O220),"")</f>
        <v/>
      </c>
      <c r="V210" s="84" t="str">
        <f ca="1">IF(ISNUMBER(CORREL(ETL_Rtn!$C161:$C220,ETL_Rtn!P161:P220)),CORREL(ETL_Rtn!$C161:$C220,ETL_Rtn!P161:P220),"")</f>
        <v/>
      </c>
      <c r="W210" s="84" t="str">
        <f ca="1">IF(ISNUMBER(CORREL(ETL_Rtn!$C161:$C220,ETL_Rtn!Q161:Q220)),CORREL(ETL_Rtn!$C161:$C220,ETL_Rtn!Q161:Q220),"")</f>
        <v/>
      </c>
      <c r="X210" s="84" t="str">
        <f ca="1">IF(ISNUMBER(CORREL(ETL_Rtn!$C161:$C220,ETL_Rtn!R161:R220)),CORREL(ETL_Rtn!$C161:$C220,ETL_Rtn!R161:R220),"")</f>
        <v/>
      </c>
      <c r="Y210" s="84" t="str">
        <f ca="1">IF(ISNUMBER(CORREL(ETL_Rtn!$C161:$C220,ETL_Rtn!S161:S220)),CORREL(ETL_Rtn!$C161:$C220,ETL_Rtn!S161:S220),"")</f>
        <v/>
      </c>
      <c r="Z210" s="84" t="str">
        <f ca="1">IF(ISNUMBER(CORREL(ETL_Rtn!$C161:$C220,ETL_Rtn!T161:T220)),CORREL(ETL_Rtn!$C161:$C220,ETL_Rtn!T161:T220),"")</f>
        <v/>
      </c>
      <c r="AA210" s="84" t="str">
        <f ca="1">IF(ISNUMBER(CORREL(ETL_Rtn!$C161:$C220,ETL_Rtn!U161:U220)),CORREL(ETL_Rtn!$C161:$C220,ETL_Rtn!U161:U220),"")</f>
        <v/>
      </c>
      <c r="AB210" s="84" t="str">
        <f ca="1">IF(ISNUMBER(CORREL(ETL_Rtn!$C161:$C220,ETL_Rtn!V161:V220)),CORREL(ETL_Rtn!$C161:$C220,ETL_Rtn!V161:V220),"")</f>
        <v/>
      </c>
      <c r="AC210" s="84" t="str">
        <f ca="1">IF(ISNUMBER(CORREL(ETL_Rtn!$C161:$C220,ETL_Rtn!W161:W220)),CORREL(ETL_Rtn!$C161:$C220,ETL_Rtn!W161:W220),"")</f>
        <v/>
      </c>
      <c r="AD210" s="84" t="str">
        <f ca="1">IF(ISNUMBER(CORREL(ETL_Rtn!$C161:$C220,ETL_Rtn!X161:X220)),CORREL(ETL_Rtn!$C161:$C220,ETL_Rtn!X161:X220),"")</f>
        <v/>
      </c>
      <c r="AE210" s="84" t="str">
        <f ca="1">IF(ISNUMBER(CORREL(ETL_Rtn!$C161:$C220,ETL_Rtn!Y161:Y220)),CORREL(ETL_Rtn!$C161:$C220,ETL_Rtn!Y161:Y220),"")</f>
        <v/>
      </c>
      <c r="AF210" s="84" t="str">
        <f ca="1">IF(ISNUMBER(CORREL(ETL_Rtn!$C161:$C220,ETL_Rtn!Z161:Z220)),CORREL(ETL_Rtn!$C161:$C220,ETL_Rtn!Z161:Z220),"")</f>
        <v/>
      </c>
      <c r="AG210" s="84" t="str">
        <f ca="1">IF(ISNUMBER(CORREL(ETL_Rtn!$C161:$C220,ETL_Rtn!AA161:AA220)),CORREL(ETL_Rtn!$C161:$C220,ETL_Rtn!AA161:AA220),"")</f>
        <v/>
      </c>
      <c r="AH210" s="84" t="str">
        <f ca="1">IF(ISNUMBER(CORREL(ETL_Rtn!$C161:$C220,ETL_Rtn!AB161:AB220)),CORREL(ETL_Rtn!$C161:$C220,ETL_Rtn!AB161:AB220),"")</f>
        <v/>
      </c>
      <c r="AI210" s="84" t="str">
        <f ca="1">IF(ISNUMBER(CORREL(ETL_Rtn!$C161:$C220,ETL_Rtn!AC161:AC220)),CORREL(ETL_Rtn!$C161:$C220,ETL_Rtn!AC161:AC220),"")</f>
        <v/>
      </c>
      <c r="AJ210" s="84" t="str">
        <f ca="1">IF(ISNUMBER(CORREL(ETL_Rtn!$C161:$C220,ETL_Rtn!AD161:AD220)),CORREL(ETL_Rtn!$C161:$C220,ETL_Rtn!AD161:AD220),"")</f>
        <v/>
      </c>
      <c r="AK210" s="84" t="str">
        <f ca="1">IF(ISNUMBER(CORREL(ETL_Rtn!$C161:$C220,ETL_Rtn!AE161:AE220)),CORREL(ETL_Rtn!$C161:$C220,ETL_Rtn!AE161:AE220),"")</f>
        <v/>
      </c>
      <c r="AL210" s="84" t="str">
        <f ca="1">IF(ISNUMBER(CORREL(ETL_Rtn!$C161:$C220,ETL_Rtn!AF161:AF220)),CORREL(ETL_Rtn!$C161:$C220,ETL_Rtn!AF161:AF220),"")</f>
        <v/>
      </c>
      <c r="AM210" s="84" t="str">
        <f ca="1">IF(ISNUMBER(CORREL(ETL_Rtn!$C161:$C220,ETL_Rtn!AG161:AG220)),CORREL(ETL_Rtn!$C161:$C220,ETL_Rtn!AG161:AG220),"")</f>
        <v/>
      </c>
      <c r="AN210" s="84" t="str">
        <f ca="1">IF(ISNUMBER(CORREL(ETL_Rtn!$C161:$C220,ETL_Rtn!AH161:AH220)),CORREL(ETL_Rtn!$C161:$C220,ETL_Rtn!AH161:AH220),"")</f>
        <v/>
      </c>
      <c r="AO210" s="84" t="str">
        <f ca="1">IF(ISNUMBER(CORREL(ETL_Rtn!$C161:$C220,ETL_Rtn!AI161:AI220)),CORREL(ETL_Rtn!$C161:$C220,ETL_Rtn!AI161:AI220),"")</f>
        <v/>
      </c>
      <c r="AP210" s="84" t="str">
        <f ca="1">IF(ISNUMBER(CORREL(ETL_Rtn!$C161:$C220,ETL_Rtn!AJ161:AJ220)),CORREL(ETL_Rtn!$C161:$C220,ETL_Rtn!AJ161:AJ220),"")</f>
        <v/>
      </c>
      <c r="AQ210" s="84" t="str">
        <f ca="1">IF(ISNUMBER(CORREL(ETL_Rtn!$C161:$C220,ETL_Rtn!AK161:AK220)),CORREL(ETL_Rtn!$C161:$C220,ETL_Rtn!AK161:AK220),"")</f>
        <v/>
      </c>
      <c r="AR210" s="84" t="str">
        <f ca="1">IF(ISNUMBER(CORREL(ETL_Rtn!$C161:$C220,ETL_Rtn!AL161:AL220)),CORREL(ETL_Rtn!$C161:$C220,ETL_Rtn!AL161:AL220),"")</f>
        <v/>
      </c>
      <c r="AS210" s="84" t="str">
        <f ca="1">IF(ISNUMBER(CORREL(ETL_Rtn!$C161:$C220,ETL_Rtn!AM161:AM220)),CORREL(ETL_Rtn!$C161:$C220,ETL_Rtn!AM161:AM220),"")</f>
        <v/>
      </c>
      <c r="AU210" s="84" t="str">
        <f ca="1">VLOOKUP($E210,ETL_Price!$B$5:$BA$187,Main!AU$51,0)</f>
        <v/>
      </c>
      <c r="AV210" s="84" t="str">
        <f ca="1">VLOOKUP($E210,ETL_Price!$B$5:$BA$187,Main!AV$51,0)</f>
        <v/>
      </c>
      <c r="AW210" s="84" t="str">
        <f ca="1">VLOOKUP($E210,ETL_Price!$B$5:$BA$187,Main!AW$51,0)</f>
        <v/>
      </c>
      <c r="AX210" s="84" t="str">
        <f ca="1">VLOOKUP($E210,ETL_Price!$B$5:$BA$187,Main!AX$51,0)</f>
        <v/>
      </c>
      <c r="AY210" s="84" t="str">
        <f ca="1">VLOOKUP($E210,ETL_Price!$B$5:$BA$187,Main!AY$51,0)</f>
        <v/>
      </c>
      <c r="AZ210" s="84" t="str">
        <f ca="1">VLOOKUP($E210,ETL_Price!$B$5:$BA$187,Main!AZ$51,0)</f>
        <v/>
      </c>
      <c r="BA210" s="84" t="str">
        <f ca="1">VLOOKUP($E210,ETL_Price!$B$5:$BA$187,Main!BA$51,0)</f>
        <v/>
      </c>
      <c r="BB210" s="84" t="str">
        <f ca="1">VLOOKUP($E210,ETL_Price!$B$5:$BA$187,Main!BB$51,0)</f>
        <v/>
      </c>
      <c r="BC210" s="84" t="str">
        <f ca="1">VLOOKUP($E210,ETL_Price!$B$5:$BA$187,Main!BC$51,0)</f>
        <v/>
      </c>
      <c r="BD210" s="84" t="str">
        <f ca="1">VLOOKUP($E210,ETL_Price!$B$5:$BA$187,Main!BD$51,0)</f>
        <v/>
      </c>
      <c r="BE210" s="84" t="str">
        <f ca="1">VLOOKUP($E210,ETL_Price!$B$5:$BA$187,Main!BE$51,0)</f>
        <v/>
      </c>
      <c r="BF210" s="84" t="str">
        <f ca="1">VLOOKUP($E210,ETL_Price!$B$5:$BA$187,Main!BF$51,0)</f>
        <v/>
      </c>
      <c r="BG210" s="84" t="str">
        <f ca="1">VLOOKUP($E210,ETL_Price!$B$5:$BA$187,Main!BG$51,0)</f>
        <v/>
      </c>
      <c r="BH210" s="84" t="str">
        <f ca="1">VLOOKUP($E210,ETL_Price!$B$5:$BA$187,Main!BH$51,0)</f>
        <v/>
      </c>
      <c r="BI210" s="84" t="str">
        <f ca="1">VLOOKUP($E210,ETL_Price!$B$5:$BA$187,Main!BI$51,0)</f>
        <v/>
      </c>
      <c r="BJ210" s="84" t="str">
        <f ca="1">VLOOKUP($E210,ETL_Price!$B$5:$BA$187,Main!BJ$51,0)</f>
        <v/>
      </c>
      <c r="BK210" s="84" t="str">
        <f ca="1">VLOOKUP($E210,ETL_Price!$B$5:$BA$187,Main!BK$51,0)</f>
        <v/>
      </c>
      <c r="BL210" s="84" t="str">
        <f ca="1">VLOOKUP($E210,ETL_Price!$B$5:$BA$187,Main!BL$51,0)</f>
        <v/>
      </c>
      <c r="BM210" s="84" t="str">
        <f ca="1">VLOOKUP($E210,ETL_Price!$B$5:$BA$187,Main!BM$51,0)</f>
        <v/>
      </c>
      <c r="BN210" s="84" t="str">
        <f ca="1">VLOOKUP($E210,ETL_Price!$B$5:$BA$187,Main!BN$51,0)</f>
        <v/>
      </c>
      <c r="BO210" s="84" t="str">
        <f ca="1">VLOOKUP($E210,ETL_Price!$B$5:$BA$187,Main!BO$51,0)</f>
        <v/>
      </c>
      <c r="BP210" s="84" t="str">
        <f ca="1">VLOOKUP($E210,ETL_Price!$B$5:$BA$187,Main!BP$51,0)</f>
        <v/>
      </c>
      <c r="BQ210" s="84" t="str">
        <f ca="1">VLOOKUP($E210,ETL_Price!$B$5:$BA$187,Main!BQ$51,0)</f>
        <v/>
      </c>
      <c r="BR210" s="84" t="str">
        <f ca="1">VLOOKUP($E210,ETL_Price!$B$5:$BA$187,Main!BR$51,0)</f>
        <v/>
      </c>
      <c r="BS210" s="84" t="str">
        <f ca="1">VLOOKUP($E210,ETL_Price!$B$5:$BA$187,Main!BS$51,0)</f>
        <v/>
      </c>
      <c r="BT210" s="84" t="str">
        <f ca="1">VLOOKUP($E210,ETL_Price!$B$5:$BA$187,Main!BT$51,0)</f>
        <v/>
      </c>
      <c r="BU210" s="84" t="str">
        <f ca="1">VLOOKUP($E210,ETL_Price!$B$5:$BA$187,Main!BU$51,0)</f>
        <v/>
      </c>
      <c r="BV210" s="84" t="str">
        <f ca="1">VLOOKUP($E210,ETL_Price!$B$5:$BA$187,Main!BV$51,0)</f>
        <v/>
      </c>
      <c r="BW210" s="84" t="str">
        <f ca="1">VLOOKUP($E210,ETL_Price!$B$5:$BA$187,Main!BW$51,0)</f>
        <v/>
      </c>
      <c r="BX210" s="84" t="str">
        <f ca="1">VLOOKUP($E210,ETL_Price!$B$5:$BA$187,Main!BX$51,0)</f>
        <v/>
      </c>
      <c r="BY210" s="84" t="str">
        <f ca="1">VLOOKUP($E210,ETL_Price!$B$5:$BA$187,Main!BY$51,0)</f>
        <v/>
      </c>
      <c r="BZ210" s="84" t="str">
        <f ca="1">VLOOKUP($E210,ETL_Price!$B$5:$BA$187,Main!BZ$51,0)</f>
        <v/>
      </c>
      <c r="CA210" s="84" t="str">
        <f ca="1">VLOOKUP($E210,ETL_Price!$B$5:$BA$187,Main!CA$51,0)</f>
        <v/>
      </c>
      <c r="CB210" s="84" t="str">
        <f ca="1">VLOOKUP($E210,ETL_Price!$B$5:$BA$187,Main!CB$51,0)</f>
        <v/>
      </c>
      <c r="CC210" s="84" t="str">
        <f ca="1">VLOOKUP($E210,ETL_Price!$B$5:$BA$187,Main!CC$51,0)</f>
        <v/>
      </c>
    </row>
    <row r="211" spans="5:81">
      <c r="E211" s="115" t="str">
        <f>IF(ISNUMBER(Equities!$C163),Equities!B163,"")</f>
        <v/>
      </c>
      <c r="F211" s="128" t="str">
        <f ca="1">IF(ISNUMBER(OFFSET(INDIRECT($F$50),Main!$D211,1)),OFFSET(INDIRECT($F$50),Main!$D211,1)/100,"")</f>
        <v/>
      </c>
      <c r="G211" s="116" t="str">
        <f ca="1">IF(ISNUMBER(VLOOKUP($E211,ETL_Price!$B$5:$CU$187,G$50,0)),VLOOKUP($E211,ETL_Price!$B$5:$CU$187,G$50,0)/100,"")</f>
        <v/>
      </c>
      <c r="H211" s="116" t="str">
        <f>IF(ISNUMBER(VLOOKUP($E211,ETL_Price!$B$5:$CU$187,H$50,0)),VLOOKUP($E211,ETL_Price!$B$5:$CU$187,H$50,0)/100,"")</f>
        <v/>
      </c>
      <c r="I211" s="116" t="str">
        <f>IF(ISNUMBER(VLOOKUP($E211,ETL_Price!$B$5:$CU$187,I$50,0)),VLOOKUP($E211,ETL_Price!$B$5:$CU$187,I$50,0)/100,"")</f>
        <v/>
      </c>
      <c r="K211" s="84" t="str">
        <f ca="1">IF(ISNUMBER(CORREL(ETL_Rtn!$C162:$C221,ETL_Rtn!E162:E221)),CORREL(ETL_Rtn!$C162:$C221,ETL_Rtn!E162:E221),"")</f>
        <v/>
      </c>
      <c r="L211" s="84" t="str">
        <f ca="1">IF(ISNUMBER(CORREL(ETL_Rtn!$C162:$C221,ETL_Rtn!F162:F221)),CORREL(ETL_Rtn!$C162:$C221,ETL_Rtn!F162:F221),"")</f>
        <v/>
      </c>
      <c r="M211" s="84" t="str">
        <f ca="1">IF(ISNUMBER(CORREL(ETL_Rtn!$C162:$C221,ETL_Rtn!G162:G221)),CORREL(ETL_Rtn!$C162:$C221,ETL_Rtn!G162:G221),"")</f>
        <v/>
      </c>
      <c r="N211" s="84" t="str">
        <f ca="1">IF(ISNUMBER(CORREL(ETL_Rtn!$C162:$C221,ETL_Rtn!H162:H221)),CORREL(ETL_Rtn!$C162:$C221,ETL_Rtn!H162:H221),"")</f>
        <v/>
      </c>
      <c r="O211" s="84" t="str">
        <f ca="1">IF(ISNUMBER(CORREL(ETL_Rtn!$C162:$C221,ETL_Rtn!I162:I221)),CORREL(ETL_Rtn!$C162:$C221,ETL_Rtn!I162:I221),"")</f>
        <v/>
      </c>
      <c r="P211" s="84" t="str">
        <f ca="1">IF(ISNUMBER(CORREL(ETL_Rtn!$C162:$C221,ETL_Rtn!J162:J221)),CORREL(ETL_Rtn!$C162:$C221,ETL_Rtn!J162:J221),"")</f>
        <v/>
      </c>
      <c r="Q211" s="84" t="str">
        <f ca="1">IF(ISNUMBER(CORREL(ETL_Rtn!$C162:$C221,ETL_Rtn!K162:K221)),CORREL(ETL_Rtn!$C162:$C221,ETL_Rtn!K162:K221),"")</f>
        <v/>
      </c>
      <c r="R211" s="84" t="str">
        <f ca="1">IF(ISNUMBER(CORREL(ETL_Rtn!$C162:$C221,ETL_Rtn!L162:L221)),CORREL(ETL_Rtn!$C162:$C221,ETL_Rtn!L162:L221),"")</f>
        <v/>
      </c>
      <c r="S211" s="84" t="str">
        <f ca="1">IF(ISNUMBER(CORREL(ETL_Rtn!$C162:$C221,ETL_Rtn!M162:M221)),CORREL(ETL_Rtn!$C162:$C221,ETL_Rtn!M162:M221),"")</f>
        <v/>
      </c>
      <c r="T211" s="84" t="str">
        <f ca="1">IF(ISNUMBER(CORREL(ETL_Rtn!$C162:$C221,ETL_Rtn!N162:N221)),CORREL(ETL_Rtn!$C162:$C221,ETL_Rtn!N162:N221),"")</f>
        <v/>
      </c>
      <c r="U211" s="84" t="str">
        <f ca="1">IF(ISNUMBER(CORREL(ETL_Rtn!$C162:$C221,ETL_Rtn!O162:O221)),CORREL(ETL_Rtn!$C162:$C221,ETL_Rtn!O162:O221),"")</f>
        <v/>
      </c>
      <c r="V211" s="84" t="str">
        <f ca="1">IF(ISNUMBER(CORREL(ETL_Rtn!$C162:$C221,ETL_Rtn!P162:P221)),CORREL(ETL_Rtn!$C162:$C221,ETL_Rtn!P162:P221),"")</f>
        <v/>
      </c>
      <c r="W211" s="84" t="str">
        <f ca="1">IF(ISNUMBER(CORREL(ETL_Rtn!$C162:$C221,ETL_Rtn!Q162:Q221)),CORREL(ETL_Rtn!$C162:$C221,ETL_Rtn!Q162:Q221),"")</f>
        <v/>
      </c>
      <c r="X211" s="84" t="str">
        <f ca="1">IF(ISNUMBER(CORREL(ETL_Rtn!$C162:$C221,ETL_Rtn!R162:R221)),CORREL(ETL_Rtn!$C162:$C221,ETL_Rtn!R162:R221),"")</f>
        <v/>
      </c>
      <c r="Y211" s="84" t="str">
        <f ca="1">IF(ISNUMBER(CORREL(ETL_Rtn!$C162:$C221,ETL_Rtn!S162:S221)),CORREL(ETL_Rtn!$C162:$C221,ETL_Rtn!S162:S221),"")</f>
        <v/>
      </c>
      <c r="Z211" s="84" t="str">
        <f ca="1">IF(ISNUMBER(CORREL(ETL_Rtn!$C162:$C221,ETL_Rtn!T162:T221)),CORREL(ETL_Rtn!$C162:$C221,ETL_Rtn!T162:T221),"")</f>
        <v/>
      </c>
      <c r="AA211" s="84" t="str">
        <f ca="1">IF(ISNUMBER(CORREL(ETL_Rtn!$C162:$C221,ETL_Rtn!U162:U221)),CORREL(ETL_Rtn!$C162:$C221,ETL_Rtn!U162:U221),"")</f>
        <v/>
      </c>
      <c r="AB211" s="84" t="str">
        <f ca="1">IF(ISNUMBER(CORREL(ETL_Rtn!$C162:$C221,ETL_Rtn!V162:V221)),CORREL(ETL_Rtn!$C162:$C221,ETL_Rtn!V162:V221),"")</f>
        <v/>
      </c>
      <c r="AC211" s="84" t="str">
        <f ca="1">IF(ISNUMBER(CORREL(ETL_Rtn!$C162:$C221,ETL_Rtn!W162:W221)),CORREL(ETL_Rtn!$C162:$C221,ETL_Rtn!W162:W221),"")</f>
        <v/>
      </c>
      <c r="AD211" s="84" t="str">
        <f ca="1">IF(ISNUMBER(CORREL(ETL_Rtn!$C162:$C221,ETL_Rtn!X162:X221)),CORREL(ETL_Rtn!$C162:$C221,ETL_Rtn!X162:X221),"")</f>
        <v/>
      </c>
      <c r="AE211" s="84" t="str">
        <f ca="1">IF(ISNUMBER(CORREL(ETL_Rtn!$C162:$C221,ETL_Rtn!Y162:Y221)),CORREL(ETL_Rtn!$C162:$C221,ETL_Rtn!Y162:Y221),"")</f>
        <v/>
      </c>
      <c r="AF211" s="84" t="str">
        <f ca="1">IF(ISNUMBER(CORREL(ETL_Rtn!$C162:$C221,ETL_Rtn!Z162:Z221)),CORREL(ETL_Rtn!$C162:$C221,ETL_Rtn!Z162:Z221),"")</f>
        <v/>
      </c>
      <c r="AG211" s="84" t="str">
        <f ca="1">IF(ISNUMBER(CORREL(ETL_Rtn!$C162:$C221,ETL_Rtn!AA162:AA221)),CORREL(ETL_Rtn!$C162:$C221,ETL_Rtn!AA162:AA221),"")</f>
        <v/>
      </c>
      <c r="AH211" s="84" t="str">
        <f ca="1">IF(ISNUMBER(CORREL(ETL_Rtn!$C162:$C221,ETL_Rtn!AB162:AB221)),CORREL(ETL_Rtn!$C162:$C221,ETL_Rtn!AB162:AB221),"")</f>
        <v/>
      </c>
      <c r="AI211" s="84" t="str">
        <f ca="1">IF(ISNUMBER(CORREL(ETL_Rtn!$C162:$C221,ETL_Rtn!AC162:AC221)),CORREL(ETL_Rtn!$C162:$C221,ETL_Rtn!AC162:AC221),"")</f>
        <v/>
      </c>
      <c r="AJ211" s="84" t="str">
        <f ca="1">IF(ISNUMBER(CORREL(ETL_Rtn!$C162:$C221,ETL_Rtn!AD162:AD221)),CORREL(ETL_Rtn!$C162:$C221,ETL_Rtn!AD162:AD221),"")</f>
        <v/>
      </c>
      <c r="AK211" s="84" t="str">
        <f ca="1">IF(ISNUMBER(CORREL(ETL_Rtn!$C162:$C221,ETL_Rtn!AE162:AE221)),CORREL(ETL_Rtn!$C162:$C221,ETL_Rtn!AE162:AE221),"")</f>
        <v/>
      </c>
      <c r="AL211" s="84" t="str">
        <f ca="1">IF(ISNUMBER(CORREL(ETL_Rtn!$C162:$C221,ETL_Rtn!AF162:AF221)),CORREL(ETL_Rtn!$C162:$C221,ETL_Rtn!AF162:AF221),"")</f>
        <v/>
      </c>
      <c r="AM211" s="84" t="str">
        <f ca="1">IF(ISNUMBER(CORREL(ETL_Rtn!$C162:$C221,ETL_Rtn!AG162:AG221)),CORREL(ETL_Rtn!$C162:$C221,ETL_Rtn!AG162:AG221),"")</f>
        <v/>
      </c>
      <c r="AN211" s="84" t="str">
        <f ca="1">IF(ISNUMBER(CORREL(ETL_Rtn!$C162:$C221,ETL_Rtn!AH162:AH221)),CORREL(ETL_Rtn!$C162:$C221,ETL_Rtn!AH162:AH221),"")</f>
        <v/>
      </c>
      <c r="AO211" s="84" t="str">
        <f ca="1">IF(ISNUMBER(CORREL(ETL_Rtn!$C162:$C221,ETL_Rtn!AI162:AI221)),CORREL(ETL_Rtn!$C162:$C221,ETL_Rtn!AI162:AI221),"")</f>
        <v/>
      </c>
      <c r="AP211" s="84" t="str">
        <f ca="1">IF(ISNUMBER(CORREL(ETL_Rtn!$C162:$C221,ETL_Rtn!AJ162:AJ221)),CORREL(ETL_Rtn!$C162:$C221,ETL_Rtn!AJ162:AJ221),"")</f>
        <v/>
      </c>
      <c r="AQ211" s="84" t="str">
        <f ca="1">IF(ISNUMBER(CORREL(ETL_Rtn!$C162:$C221,ETL_Rtn!AK162:AK221)),CORREL(ETL_Rtn!$C162:$C221,ETL_Rtn!AK162:AK221),"")</f>
        <v/>
      </c>
      <c r="AR211" s="84" t="str">
        <f ca="1">IF(ISNUMBER(CORREL(ETL_Rtn!$C162:$C221,ETL_Rtn!AL162:AL221)),CORREL(ETL_Rtn!$C162:$C221,ETL_Rtn!AL162:AL221),"")</f>
        <v/>
      </c>
      <c r="AS211" s="84" t="str">
        <f ca="1">IF(ISNUMBER(CORREL(ETL_Rtn!$C162:$C221,ETL_Rtn!AM162:AM221)),CORREL(ETL_Rtn!$C162:$C221,ETL_Rtn!AM162:AM221),"")</f>
        <v/>
      </c>
      <c r="AU211" s="84" t="str">
        <f ca="1">VLOOKUP($E211,ETL_Price!$B$5:$BA$187,Main!AU$51,0)</f>
        <v/>
      </c>
      <c r="AV211" s="84" t="str">
        <f ca="1">VLOOKUP($E211,ETL_Price!$B$5:$BA$187,Main!AV$51,0)</f>
        <v/>
      </c>
      <c r="AW211" s="84" t="str">
        <f ca="1">VLOOKUP($E211,ETL_Price!$B$5:$BA$187,Main!AW$51,0)</f>
        <v/>
      </c>
      <c r="AX211" s="84" t="str">
        <f ca="1">VLOOKUP($E211,ETL_Price!$B$5:$BA$187,Main!AX$51,0)</f>
        <v/>
      </c>
      <c r="AY211" s="84" t="str">
        <f ca="1">VLOOKUP($E211,ETL_Price!$B$5:$BA$187,Main!AY$51,0)</f>
        <v/>
      </c>
      <c r="AZ211" s="84" t="str">
        <f ca="1">VLOOKUP($E211,ETL_Price!$B$5:$BA$187,Main!AZ$51,0)</f>
        <v/>
      </c>
      <c r="BA211" s="84" t="str">
        <f ca="1">VLOOKUP($E211,ETL_Price!$B$5:$BA$187,Main!BA$51,0)</f>
        <v/>
      </c>
      <c r="BB211" s="84" t="str">
        <f ca="1">VLOOKUP($E211,ETL_Price!$B$5:$BA$187,Main!BB$51,0)</f>
        <v/>
      </c>
      <c r="BC211" s="84" t="str">
        <f ca="1">VLOOKUP($E211,ETL_Price!$B$5:$BA$187,Main!BC$51,0)</f>
        <v/>
      </c>
      <c r="BD211" s="84" t="str">
        <f ca="1">VLOOKUP($E211,ETL_Price!$B$5:$BA$187,Main!BD$51,0)</f>
        <v/>
      </c>
      <c r="BE211" s="84" t="str">
        <f ca="1">VLOOKUP($E211,ETL_Price!$B$5:$BA$187,Main!BE$51,0)</f>
        <v/>
      </c>
      <c r="BF211" s="84" t="str">
        <f ca="1">VLOOKUP($E211,ETL_Price!$B$5:$BA$187,Main!BF$51,0)</f>
        <v/>
      </c>
      <c r="BG211" s="84" t="str">
        <f ca="1">VLOOKUP($E211,ETL_Price!$B$5:$BA$187,Main!BG$51,0)</f>
        <v/>
      </c>
      <c r="BH211" s="84" t="str">
        <f ca="1">VLOOKUP($E211,ETL_Price!$B$5:$BA$187,Main!BH$51,0)</f>
        <v/>
      </c>
      <c r="BI211" s="84" t="str">
        <f ca="1">VLOOKUP($E211,ETL_Price!$B$5:$BA$187,Main!BI$51,0)</f>
        <v/>
      </c>
      <c r="BJ211" s="84" t="str">
        <f ca="1">VLOOKUP($E211,ETL_Price!$B$5:$BA$187,Main!BJ$51,0)</f>
        <v/>
      </c>
      <c r="BK211" s="84" t="str">
        <f ca="1">VLOOKUP($E211,ETL_Price!$B$5:$BA$187,Main!BK$51,0)</f>
        <v/>
      </c>
      <c r="BL211" s="84" t="str">
        <f ca="1">VLOOKUP($E211,ETL_Price!$B$5:$BA$187,Main!BL$51,0)</f>
        <v/>
      </c>
      <c r="BM211" s="84" t="str">
        <f ca="1">VLOOKUP($E211,ETL_Price!$B$5:$BA$187,Main!BM$51,0)</f>
        <v/>
      </c>
      <c r="BN211" s="84" t="str">
        <f ca="1">VLOOKUP($E211,ETL_Price!$B$5:$BA$187,Main!BN$51,0)</f>
        <v/>
      </c>
      <c r="BO211" s="84" t="str">
        <f ca="1">VLOOKUP($E211,ETL_Price!$B$5:$BA$187,Main!BO$51,0)</f>
        <v/>
      </c>
      <c r="BP211" s="84" t="str">
        <f ca="1">VLOOKUP($E211,ETL_Price!$B$5:$BA$187,Main!BP$51,0)</f>
        <v/>
      </c>
      <c r="BQ211" s="84" t="str">
        <f ca="1">VLOOKUP($E211,ETL_Price!$B$5:$BA$187,Main!BQ$51,0)</f>
        <v/>
      </c>
      <c r="BR211" s="84" t="str">
        <f ca="1">VLOOKUP($E211,ETL_Price!$B$5:$BA$187,Main!BR$51,0)</f>
        <v/>
      </c>
      <c r="BS211" s="84" t="str">
        <f ca="1">VLOOKUP($E211,ETL_Price!$B$5:$BA$187,Main!BS$51,0)</f>
        <v/>
      </c>
      <c r="BT211" s="84" t="str">
        <f ca="1">VLOOKUP($E211,ETL_Price!$B$5:$BA$187,Main!BT$51,0)</f>
        <v/>
      </c>
      <c r="BU211" s="84" t="str">
        <f ca="1">VLOOKUP($E211,ETL_Price!$B$5:$BA$187,Main!BU$51,0)</f>
        <v/>
      </c>
      <c r="BV211" s="84" t="str">
        <f ca="1">VLOOKUP($E211,ETL_Price!$B$5:$BA$187,Main!BV$51,0)</f>
        <v/>
      </c>
      <c r="BW211" s="84" t="str">
        <f ca="1">VLOOKUP($E211,ETL_Price!$B$5:$BA$187,Main!BW$51,0)</f>
        <v/>
      </c>
      <c r="BX211" s="84" t="str">
        <f ca="1">VLOOKUP($E211,ETL_Price!$B$5:$BA$187,Main!BX$51,0)</f>
        <v/>
      </c>
      <c r="BY211" s="84" t="str">
        <f ca="1">VLOOKUP($E211,ETL_Price!$B$5:$BA$187,Main!BY$51,0)</f>
        <v/>
      </c>
      <c r="BZ211" s="84" t="str">
        <f ca="1">VLOOKUP($E211,ETL_Price!$B$5:$BA$187,Main!BZ$51,0)</f>
        <v/>
      </c>
      <c r="CA211" s="84" t="str">
        <f ca="1">VLOOKUP($E211,ETL_Price!$B$5:$BA$187,Main!CA$51,0)</f>
        <v/>
      </c>
      <c r="CB211" s="84" t="str">
        <f ca="1">VLOOKUP($E211,ETL_Price!$B$5:$BA$187,Main!CB$51,0)</f>
        <v/>
      </c>
      <c r="CC211" s="84" t="str">
        <f ca="1">VLOOKUP($E211,ETL_Price!$B$5:$BA$187,Main!CC$51,0)</f>
        <v/>
      </c>
    </row>
    <row r="212" spans="5:81">
      <c r="E212" s="115" t="str">
        <f>IF(ISNUMBER(Equities!$C164),Equities!B164,"")</f>
        <v/>
      </c>
      <c r="F212" s="128" t="str">
        <f ca="1">IF(ISNUMBER(OFFSET(INDIRECT($F$50),Main!$D212,1)),OFFSET(INDIRECT($F$50),Main!$D212,1)/100,"")</f>
        <v/>
      </c>
      <c r="G212" s="116" t="str">
        <f ca="1">IF(ISNUMBER(VLOOKUP($E212,ETL_Price!$B$5:$CU$187,G$50,0)),VLOOKUP($E212,ETL_Price!$B$5:$CU$187,G$50,0)/100,"")</f>
        <v/>
      </c>
      <c r="H212" s="116" t="str">
        <f>IF(ISNUMBER(VLOOKUP($E212,ETL_Price!$B$5:$CU$187,H$50,0)),VLOOKUP($E212,ETL_Price!$B$5:$CU$187,H$50,0)/100,"")</f>
        <v/>
      </c>
      <c r="I212" s="116" t="str">
        <f>IF(ISNUMBER(VLOOKUP($E212,ETL_Price!$B$5:$CU$187,I$50,0)),VLOOKUP($E212,ETL_Price!$B$5:$CU$187,I$50,0)/100,"")</f>
        <v/>
      </c>
      <c r="K212" s="84" t="str">
        <f ca="1">IF(ISNUMBER(CORREL(ETL_Rtn!$C163:$C222,ETL_Rtn!E163:E222)),CORREL(ETL_Rtn!$C163:$C222,ETL_Rtn!E163:E222),"")</f>
        <v/>
      </c>
      <c r="L212" s="84" t="str">
        <f ca="1">IF(ISNUMBER(CORREL(ETL_Rtn!$C163:$C222,ETL_Rtn!F163:F222)),CORREL(ETL_Rtn!$C163:$C222,ETL_Rtn!F163:F222),"")</f>
        <v/>
      </c>
      <c r="M212" s="84" t="str">
        <f ca="1">IF(ISNUMBER(CORREL(ETL_Rtn!$C163:$C222,ETL_Rtn!G163:G222)),CORREL(ETL_Rtn!$C163:$C222,ETL_Rtn!G163:G222),"")</f>
        <v/>
      </c>
      <c r="N212" s="84" t="str">
        <f ca="1">IF(ISNUMBER(CORREL(ETL_Rtn!$C163:$C222,ETL_Rtn!H163:H222)),CORREL(ETL_Rtn!$C163:$C222,ETL_Rtn!H163:H222),"")</f>
        <v/>
      </c>
      <c r="O212" s="84" t="str">
        <f ca="1">IF(ISNUMBER(CORREL(ETL_Rtn!$C163:$C222,ETL_Rtn!I163:I222)),CORREL(ETL_Rtn!$C163:$C222,ETL_Rtn!I163:I222),"")</f>
        <v/>
      </c>
      <c r="P212" s="84" t="str">
        <f ca="1">IF(ISNUMBER(CORREL(ETL_Rtn!$C163:$C222,ETL_Rtn!J163:J222)),CORREL(ETL_Rtn!$C163:$C222,ETL_Rtn!J163:J222),"")</f>
        <v/>
      </c>
      <c r="Q212" s="84" t="str">
        <f ca="1">IF(ISNUMBER(CORREL(ETL_Rtn!$C163:$C222,ETL_Rtn!K163:K222)),CORREL(ETL_Rtn!$C163:$C222,ETL_Rtn!K163:K222),"")</f>
        <v/>
      </c>
      <c r="R212" s="84" t="str">
        <f ca="1">IF(ISNUMBER(CORREL(ETL_Rtn!$C163:$C222,ETL_Rtn!L163:L222)),CORREL(ETL_Rtn!$C163:$C222,ETL_Rtn!L163:L222),"")</f>
        <v/>
      </c>
      <c r="S212" s="84" t="str">
        <f ca="1">IF(ISNUMBER(CORREL(ETL_Rtn!$C163:$C222,ETL_Rtn!M163:M222)),CORREL(ETL_Rtn!$C163:$C222,ETL_Rtn!M163:M222),"")</f>
        <v/>
      </c>
      <c r="T212" s="84" t="str">
        <f ca="1">IF(ISNUMBER(CORREL(ETL_Rtn!$C163:$C222,ETL_Rtn!N163:N222)),CORREL(ETL_Rtn!$C163:$C222,ETL_Rtn!N163:N222),"")</f>
        <v/>
      </c>
      <c r="U212" s="84" t="str">
        <f ca="1">IF(ISNUMBER(CORREL(ETL_Rtn!$C163:$C222,ETL_Rtn!O163:O222)),CORREL(ETL_Rtn!$C163:$C222,ETL_Rtn!O163:O222),"")</f>
        <v/>
      </c>
      <c r="V212" s="84" t="str">
        <f ca="1">IF(ISNUMBER(CORREL(ETL_Rtn!$C163:$C222,ETL_Rtn!P163:P222)),CORREL(ETL_Rtn!$C163:$C222,ETL_Rtn!P163:P222),"")</f>
        <v/>
      </c>
      <c r="W212" s="84" t="str">
        <f ca="1">IF(ISNUMBER(CORREL(ETL_Rtn!$C163:$C222,ETL_Rtn!Q163:Q222)),CORREL(ETL_Rtn!$C163:$C222,ETL_Rtn!Q163:Q222),"")</f>
        <v/>
      </c>
      <c r="X212" s="84" t="str">
        <f ca="1">IF(ISNUMBER(CORREL(ETL_Rtn!$C163:$C222,ETL_Rtn!R163:R222)),CORREL(ETL_Rtn!$C163:$C222,ETL_Rtn!R163:R222),"")</f>
        <v/>
      </c>
      <c r="Y212" s="84" t="str">
        <f ca="1">IF(ISNUMBER(CORREL(ETL_Rtn!$C163:$C222,ETL_Rtn!S163:S222)),CORREL(ETL_Rtn!$C163:$C222,ETL_Rtn!S163:S222),"")</f>
        <v/>
      </c>
      <c r="Z212" s="84" t="str">
        <f ca="1">IF(ISNUMBER(CORREL(ETL_Rtn!$C163:$C222,ETL_Rtn!T163:T222)),CORREL(ETL_Rtn!$C163:$C222,ETL_Rtn!T163:T222),"")</f>
        <v/>
      </c>
      <c r="AA212" s="84" t="str">
        <f ca="1">IF(ISNUMBER(CORREL(ETL_Rtn!$C163:$C222,ETL_Rtn!U163:U222)),CORREL(ETL_Rtn!$C163:$C222,ETL_Rtn!U163:U222),"")</f>
        <v/>
      </c>
      <c r="AB212" s="84" t="str">
        <f ca="1">IF(ISNUMBER(CORREL(ETL_Rtn!$C163:$C222,ETL_Rtn!V163:V222)),CORREL(ETL_Rtn!$C163:$C222,ETL_Rtn!V163:V222),"")</f>
        <v/>
      </c>
      <c r="AC212" s="84" t="str">
        <f ca="1">IF(ISNUMBER(CORREL(ETL_Rtn!$C163:$C222,ETL_Rtn!W163:W222)),CORREL(ETL_Rtn!$C163:$C222,ETL_Rtn!W163:W222),"")</f>
        <v/>
      </c>
      <c r="AD212" s="84" t="str">
        <f ca="1">IF(ISNUMBER(CORREL(ETL_Rtn!$C163:$C222,ETL_Rtn!X163:X222)),CORREL(ETL_Rtn!$C163:$C222,ETL_Rtn!X163:X222),"")</f>
        <v/>
      </c>
      <c r="AE212" s="84" t="str">
        <f ca="1">IF(ISNUMBER(CORREL(ETL_Rtn!$C163:$C222,ETL_Rtn!Y163:Y222)),CORREL(ETL_Rtn!$C163:$C222,ETL_Rtn!Y163:Y222),"")</f>
        <v/>
      </c>
      <c r="AF212" s="84" t="str">
        <f ca="1">IF(ISNUMBER(CORREL(ETL_Rtn!$C163:$C222,ETL_Rtn!Z163:Z222)),CORREL(ETL_Rtn!$C163:$C222,ETL_Rtn!Z163:Z222),"")</f>
        <v/>
      </c>
      <c r="AG212" s="84" t="str">
        <f ca="1">IF(ISNUMBER(CORREL(ETL_Rtn!$C163:$C222,ETL_Rtn!AA163:AA222)),CORREL(ETL_Rtn!$C163:$C222,ETL_Rtn!AA163:AA222),"")</f>
        <v/>
      </c>
      <c r="AH212" s="84" t="str">
        <f ca="1">IF(ISNUMBER(CORREL(ETL_Rtn!$C163:$C222,ETL_Rtn!AB163:AB222)),CORREL(ETL_Rtn!$C163:$C222,ETL_Rtn!AB163:AB222),"")</f>
        <v/>
      </c>
      <c r="AI212" s="84" t="str">
        <f ca="1">IF(ISNUMBER(CORREL(ETL_Rtn!$C163:$C222,ETL_Rtn!AC163:AC222)),CORREL(ETL_Rtn!$C163:$C222,ETL_Rtn!AC163:AC222),"")</f>
        <v/>
      </c>
      <c r="AJ212" s="84" t="str">
        <f ca="1">IF(ISNUMBER(CORREL(ETL_Rtn!$C163:$C222,ETL_Rtn!AD163:AD222)),CORREL(ETL_Rtn!$C163:$C222,ETL_Rtn!AD163:AD222),"")</f>
        <v/>
      </c>
      <c r="AK212" s="84" t="str">
        <f ca="1">IF(ISNUMBER(CORREL(ETL_Rtn!$C163:$C222,ETL_Rtn!AE163:AE222)),CORREL(ETL_Rtn!$C163:$C222,ETL_Rtn!AE163:AE222),"")</f>
        <v/>
      </c>
      <c r="AL212" s="84" t="str">
        <f ca="1">IF(ISNUMBER(CORREL(ETL_Rtn!$C163:$C222,ETL_Rtn!AF163:AF222)),CORREL(ETL_Rtn!$C163:$C222,ETL_Rtn!AF163:AF222),"")</f>
        <v/>
      </c>
      <c r="AM212" s="84" t="str">
        <f ca="1">IF(ISNUMBER(CORREL(ETL_Rtn!$C163:$C222,ETL_Rtn!AG163:AG222)),CORREL(ETL_Rtn!$C163:$C222,ETL_Rtn!AG163:AG222),"")</f>
        <v/>
      </c>
      <c r="AN212" s="84" t="str">
        <f ca="1">IF(ISNUMBER(CORREL(ETL_Rtn!$C163:$C222,ETL_Rtn!AH163:AH222)),CORREL(ETL_Rtn!$C163:$C222,ETL_Rtn!AH163:AH222),"")</f>
        <v/>
      </c>
      <c r="AO212" s="84" t="str">
        <f ca="1">IF(ISNUMBER(CORREL(ETL_Rtn!$C163:$C222,ETL_Rtn!AI163:AI222)),CORREL(ETL_Rtn!$C163:$C222,ETL_Rtn!AI163:AI222),"")</f>
        <v/>
      </c>
      <c r="AP212" s="84" t="str">
        <f ca="1">IF(ISNUMBER(CORREL(ETL_Rtn!$C163:$C222,ETL_Rtn!AJ163:AJ222)),CORREL(ETL_Rtn!$C163:$C222,ETL_Rtn!AJ163:AJ222),"")</f>
        <v/>
      </c>
      <c r="AQ212" s="84" t="str">
        <f ca="1">IF(ISNUMBER(CORREL(ETL_Rtn!$C163:$C222,ETL_Rtn!AK163:AK222)),CORREL(ETL_Rtn!$C163:$C222,ETL_Rtn!AK163:AK222),"")</f>
        <v/>
      </c>
      <c r="AR212" s="84" t="str">
        <f ca="1">IF(ISNUMBER(CORREL(ETL_Rtn!$C163:$C222,ETL_Rtn!AL163:AL222)),CORREL(ETL_Rtn!$C163:$C222,ETL_Rtn!AL163:AL222),"")</f>
        <v/>
      </c>
      <c r="AS212" s="84" t="str">
        <f ca="1">IF(ISNUMBER(CORREL(ETL_Rtn!$C163:$C222,ETL_Rtn!AM163:AM222)),CORREL(ETL_Rtn!$C163:$C222,ETL_Rtn!AM163:AM222),"")</f>
        <v/>
      </c>
      <c r="AU212" s="84" t="str">
        <f ca="1">VLOOKUP($E212,ETL_Price!$B$5:$BA$187,Main!AU$51,0)</f>
        <v/>
      </c>
      <c r="AV212" s="84" t="str">
        <f ca="1">VLOOKUP($E212,ETL_Price!$B$5:$BA$187,Main!AV$51,0)</f>
        <v/>
      </c>
      <c r="AW212" s="84" t="str">
        <f ca="1">VLOOKUP($E212,ETL_Price!$B$5:$BA$187,Main!AW$51,0)</f>
        <v/>
      </c>
      <c r="AX212" s="84" t="str">
        <f ca="1">VLOOKUP($E212,ETL_Price!$B$5:$BA$187,Main!AX$51,0)</f>
        <v/>
      </c>
      <c r="AY212" s="84" t="str">
        <f ca="1">VLOOKUP($E212,ETL_Price!$B$5:$BA$187,Main!AY$51,0)</f>
        <v/>
      </c>
      <c r="AZ212" s="84" t="str">
        <f ca="1">VLOOKUP($E212,ETL_Price!$B$5:$BA$187,Main!AZ$51,0)</f>
        <v/>
      </c>
      <c r="BA212" s="84" t="str">
        <f ca="1">VLOOKUP($E212,ETL_Price!$B$5:$BA$187,Main!BA$51,0)</f>
        <v/>
      </c>
      <c r="BB212" s="84" t="str">
        <f ca="1">VLOOKUP($E212,ETL_Price!$B$5:$BA$187,Main!BB$51,0)</f>
        <v/>
      </c>
      <c r="BC212" s="84" t="str">
        <f ca="1">VLOOKUP($E212,ETL_Price!$B$5:$BA$187,Main!BC$51,0)</f>
        <v/>
      </c>
      <c r="BD212" s="84" t="str">
        <f ca="1">VLOOKUP($E212,ETL_Price!$B$5:$BA$187,Main!BD$51,0)</f>
        <v/>
      </c>
      <c r="BE212" s="84" t="str">
        <f ca="1">VLOOKUP($E212,ETL_Price!$B$5:$BA$187,Main!BE$51,0)</f>
        <v/>
      </c>
      <c r="BF212" s="84" t="str">
        <f ca="1">VLOOKUP($E212,ETL_Price!$B$5:$BA$187,Main!BF$51,0)</f>
        <v/>
      </c>
      <c r="BG212" s="84" t="str">
        <f ca="1">VLOOKUP($E212,ETL_Price!$B$5:$BA$187,Main!BG$51,0)</f>
        <v/>
      </c>
      <c r="BH212" s="84" t="str">
        <f ca="1">VLOOKUP($E212,ETL_Price!$B$5:$BA$187,Main!BH$51,0)</f>
        <v/>
      </c>
      <c r="BI212" s="84" t="str">
        <f ca="1">VLOOKUP($E212,ETL_Price!$B$5:$BA$187,Main!BI$51,0)</f>
        <v/>
      </c>
      <c r="BJ212" s="84" t="str">
        <f ca="1">VLOOKUP($E212,ETL_Price!$B$5:$BA$187,Main!BJ$51,0)</f>
        <v/>
      </c>
      <c r="BK212" s="84" t="str">
        <f ca="1">VLOOKUP($E212,ETL_Price!$B$5:$BA$187,Main!BK$51,0)</f>
        <v/>
      </c>
      <c r="BL212" s="84" t="str">
        <f ca="1">VLOOKUP($E212,ETL_Price!$B$5:$BA$187,Main!BL$51,0)</f>
        <v/>
      </c>
      <c r="BM212" s="84" t="str">
        <f ca="1">VLOOKUP($E212,ETL_Price!$B$5:$BA$187,Main!BM$51,0)</f>
        <v/>
      </c>
      <c r="BN212" s="84" t="str">
        <f ca="1">VLOOKUP($E212,ETL_Price!$B$5:$BA$187,Main!BN$51,0)</f>
        <v/>
      </c>
      <c r="BO212" s="84" t="str">
        <f ca="1">VLOOKUP($E212,ETL_Price!$B$5:$BA$187,Main!BO$51,0)</f>
        <v/>
      </c>
      <c r="BP212" s="84" t="str">
        <f ca="1">VLOOKUP($E212,ETL_Price!$B$5:$BA$187,Main!BP$51,0)</f>
        <v/>
      </c>
      <c r="BQ212" s="84" t="str">
        <f ca="1">VLOOKUP($E212,ETL_Price!$B$5:$BA$187,Main!BQ$51,0)</f>
        <v/>
      </c>
      <c r="BR212" s="84" t="str">
        <f ca="1">VLOOKUP($E212,ETL_Price!$B$5:$BA$187,Main!BR$51,0)</f>
        <v/>
      </c>
      <c r="BS212" s="84" t="str">
        <f ca="1">VLOOKUP($E212,ETL_Price!$B$5:$BA$187,Main!BS$51,0)</f>
        <v/>
      </c>
      <c r="BT212" s="84" t="str">
        <f ca="1">VLOOKUP($E212,ETL_Price!$B$5:$BA$187,Main!BT$51,0)</f>
        <v/>
      </c>
      <c r="BU212" s="84" t="str">
        <f ca="1">VLOOKUP($E212,ETL_Price!$B$5:$BA$187,Main!BU$51,0)</f>
        <v/>
      </c>
      <c r="BV212" s="84" t="str">
        <f ca="1">VLOOKUP($E212,ETL_Price!$B$5:$BA$187,Main!BV$51,0)</f>
        <v/>
      </c>
      <c r="BW212" s="84" t="str">
        <f ca="1">VLOOKUP($E212,ETL_Price!$B$5:$BA$187,Main!BW$51,0)</f>
        <v/>
      </c>
      <c r="BX212" s="84" t="str">
        <f ca="1">VLOOKUP($E212,ETL_Price!$B$5:$BA$187,Main!BX$51,0)</f>
        <v/>
      </c>
      <c r="BY212" s="84" t="str">
        <f ca="1">VLOOKUP($E212,ETL_Price!$B$5:$BA$187,Main!BY$51,0)</f>
        <v/>
      </c>
      <c r="BZ212" s="84" t="str">
        <f ca="1">VLOOKUP($E212,ETL_Price!$B$5:$BA$187,Main!BZ$51,0)</f>
        <v/>
      </c>
      <c r="CA212" s="84" t="str">
        <f ca="1">VLOOKUP($E212,ETL_Price!$B$5:$BA$187,Main!CA$51,0)</f>
        <v/>
      </c>
      <c r="CB212" s="84" t="str">
        <f ca="1">VLOOKUP($E212,ETL_Price!$B$5:$BA$187,Main!CB$51,0)</f>
        <v/>
      </c>
      <c r="CC212" s="84" t="str">
        <f ca="1">VLOOKUP($E212,ETL_Price!$B$5:$BA$187,Main!CC$51,0)</f>
        <v/>
      </c>
    </row>
    <row r="213" spans="5:81">
      <c r="E213" s="115" t="str">
        <f>IF(ISNUMBER(Equities!$C165),Equities!B165,"")</f>
        <v/>
      </c>
      <c r="F213" s="128" t="str">
        <f ca="1">IF(ISNUMBER(OFFSET(INDIRECT($F$50),Main!$D213,1)),OFFSET(INDIRECT($F$50),Main!$D213,1)/100,"")</f>
        <v/>
      </c>
      <c r="G213" s="116" t="str">
        <f ca="1">IF(ISNUMBER(VLOOKUP($E213,ETL_Price!$B$5:$CU$187,G$50,0)),VLOOKUP($E213,ETL_Price!$B$5:$CU$187,G$50,0)/100,"")</f>
        <v/>
      </c>
      <c r="H213" s="116" t="str">
        <f>IF(ISNUMBER(VLOOKUP($E213,ETL_Price!$B$5:$CU$187,H$50,0)),VLOOKUP($E213,ETL_Price!$B$5:$CU$187,H$50,0)/100,"")</f>
        <v/>
      </c>
      <c r="I213" s="116" t="str">
        <f>IF(ISNUMBER(VLOOKUP($E213,ETL_Price!$B$5:$CU$187,I$50,0)),VLOOKUP($E213,ETL_Price!$B$5:$CU$187,I$50,0)/100,"")</f>
        <v/>
      </c>
      <c r="K213" s="84" t="str">
        <f ca="1">IF(ISNUMBER(CORREL(ETL_Rtn!$C164:$C223,ETL_Rtn!E164:E223)),CORREL(ETL_Rtn!$C164:$C223,ETL_Rtn!E164:E223),"")</f>
        <v/>
      </c>
      <c r="L213" s="84" t="str">
        <f ca="1">IF(ISNUMBER(CORREL(ETL_Rtn!$C164:$C223,ETL_Rtn!F164:F223)),CORREL(ETL_Rtn!$C164:$C223,ETL_Rtn!F164:F223),"")</f>
        <v/>
      </c>
      <c r="M213" s="84" t="str">
        <f ca="1">IF(ISNUMBER(CORREL(ETL_Rtn!$C164:$C223,ETL_Rtn!G164:G223)),CORREL(ETL_Rtn!$C164:$C223,ETL_Rtn!G164:G223),"")</f>
        <v/>
      </c>
      <c r="N213" s="84" t="str">
        <f ca="1">IF(ISNUMBER(CORREL(ETL_Rtn!$C164:$C223,ETL_Rtn!H164:H223)),CORREL(ETL_Rtn!$C164:$C223,ETL_Rtn!H164:H223),"")</f>
        <v/>
      </c>
      <c r="O213" s="84" t="str">
        <f ca="1">IF(ISNUMBER(CORREL(ETL_Rtn!$C164:$C223,ETL_Rtn!I164:I223)),CORREL(ETL_Rtn!$C164:$C223,ETL_Rtn!I164:I223),"")</f>
        <v/>
      </c>
      <c r="P213" s="84" t="str">
        <f ca="1">IF(ISNUMBER(CORREL(ETL_Rtn!$C164:$C223,ETL_Rtn!J164:J223)),CORREL(ETL_Rtn!$C164:$C223,ETL_Rtn!J164:J223),"")</f>
        <v/>
      </c>
      <c r="Q213" s="84" t="str">
        <f ca="1">IF(ISNUMBER(CORREL(ETL_Rtn!$C164:$C223,ETL_Rtn!K164:K223)),CORREL(ETL_Rtn!$C164:$C223,ETL_Rtn!K164:K223),"")</f>
        <v/>
      </c>
      <c r="R213" s="84" t="str">
        <f ca="1">IF(ISNUMBER(CORREL(ETL_Rtn!$C164:$C223,ETL_Rtn!L164:L223)),CORREL(ETL_Rtn!$C164:$C223,ETL_Rtn!L164:L223),"")</f>
        <v/>
      </c>
      <c r="S213" s="84" t="str">
        <f ca="1">IF(ISNUMBER(CORREL(ETL_Rtn!$C164:$C223,ETL_Rtn!M164:M223)),CORREL(ETL_Rtn!$C164:$C223,ETL_Rtn!M164:M223),"")</f>
        <v/>
      </c>
      <c r="T213" s="84" t="str">
        <f ca="1">IF(ISNUMBER(CORREL(ETL_Rtn!$C164:$C223,ETL_Rtn!N164:N223)),CORREL(ETL_Rtn!$C164:$C223,ETL_Rtn!N164:N223),"")</f>
        <v/>
      </c>
      <c r="U213" s="84" t="str">
        <f ca="1">IF(ISNUMBER(CORREL(ETL_Rtn!$C164:$C223,ETL_Rtn!O164:O223)),CORREL(ETL_Rtn!$C164:$C223,ETL_Rtn!O164:O223),"")</f>
        <v/>
      </c>
      <c r="V213" s="84" t="str">
        <f ca="1">IF(ISNUMBER(CORREL(ETL_Rtn!$C164:$C223,ETL_Rtn!P164:P223)),CORREL(ETL_Rtn!$C164:$C223,ETL_Rtn!P164:P223),"")</f>
        <v/>
      </c>
      <c r="W213" s="84" t="str">
        <f ca="1">IF(ISNUMBER(CORREL(ETL_Rtn!$C164:$C223,ETL_Rtn!Q164:Q223)),CORREL(ETL_Rtn!$C164:$C223,ETL_Rtn!Q164:Q223),"")</f>
        <v/>
      </c>
      <c r="X213" s="84" t="str">
        <f ca="1">IF(ISNUMBER(CORREL(ETL_Rtn!$C164:$C223,ETL_Rtn!R164:R223)),CORREL(ETL_Rtn!$C164:$C223,ETL_Rtn!R164:R223),"")</f>
        <v/>
      </c>
      <c r="Y213" s="84" t="str">
        <f ca="1">IF(ISNUMBER(CORREL(ETL_Rtn!$C164:$C223,ETL_Rtn!S164:S223)),CORREL(ETL_Rtn!$C164:$C223,ETL_Rtn!S164:S223),"")</f>
        <v/>
      </c>
      <c r="Z213" s="84" t="str">
        <f ca="1">IF(ISNUMBER(CORREL(ETL_Rtn!$C164:$C223,ETL_Rtn!T164:T223)),CORREL(ETL_Rtn!$C164:$C223,ETL_Rtn!T164:T223),"")</f>
        <v/>
      </c>
      <c r="AA213" s="84" t="str">
        <f ca="1">IF(ISNUMBER(CORREL(ETL_Rtn!$C164:$C223,ETL_Rtn!U164:U223)),CORREL(ETL_Rtn!$C164:$C223,ETL_Rtn!U164:U223),"")</f>
        <v/>
      </c>
      <c r="AB213" s="84" t="str">
        <f ca="1">IF(ISNUMBER(CORREL(ETL_Rtn!$C164:$C223,ETL_Rtn!V164:V223)),CORREL(ETL_Rtn!$C164:$C223,ETL_Rtn!V164:V223),"")</f>
        <v/>
      </c>
      <c r="AC213" s="84" t="str">
        <f ca="1">IF(ISNUMBER(CORREL(ETL_Rtn!$C164:$C223,ETL_Rtn!W164:W223)),CORREL(ETL_Rtn!$C164:$C223,ETL_Rtn!W164:W223),"")</f>
        <v/>
      </c>
      <c r="AD213" s="84" t="str">
        <f ca="1">IF(ISNUMBER(CORREL(ETL_Rtn!$C164:$C223,ETL_Rtn!X164:X223)),CORREL(ETL_Rtn!$C164:$C223,ETL_Rtn!X164:X223),"")</f>
        <v/>
      </c>
      <c r="AE213" s="84" t="str">
        <f ca="1">IF(ISNUMBER(CORREL(ETL_Rtn!$C164:$C223,ETL_Rtn!Y164:Y223)),CORREL(ETL_Rtn!$C164:$C223,ETL_Rtn!Y164:Y223),"")</f>
        <v/>
      </c>
      <c r="AF213" s="84" t="str">
        <f ca="1">IF(ISNUMBER(CORREL(ETL_Rtn!$C164:$C223,ETL_Rtn!Z164:Z223)),CORREL(ETL_Rtn!$C164:$C223,ETL_Rtn!Z164:Z223),"")</f>
        <v/>
      </c>
      <c r="AG213" s="84" t="str">
        <f ca="1">IF(ISNUMBER(CORREL(ETL_Rtn!$C164:$C223,ETL_Rtn!AA164:AA223)),CORREL(ETL_Rtn!$C164:$C223,ETL_Rtn!AA164:AA223),"")</f>
        <v/>
      </c>
      <c r="AH213" s="84" t="str">
        <f ca="1">IF(ISNUMBER(CORREL(ETL_Rtn!$C164:$C223,ETL_Rtn!AB164:AB223)),CORREL(ETL_Rtn!$C164:$C223,ETL_Rtn!AB164:AB223),"")</f>
        <v/>
      </c>
      <c r="AI213" s="84" t="str">
        <f ca="1">IF(ISNUMBER(CORREL(ETL_Rtn!$C164:$C223,ETL_Rtn!AC164:AC223)),CORREL(ETL_Rtn!$C164:$C223,ETL_Rtn!AC164:AC223),"")</f>
        <v/>
      </c>
      <c r="AJ213" s="84" t="str">
        <f ca="1">IF(ISNUMBER(CORREL(ETL_Rtn!$C164:$C223,ETL_Rtn!AD164:AD223)),CORREL(ETL_Rtn!$C164:$C223,ETL_Rtn!AD164:AD223),"")</f>
        <v/>
      </c>
      <c r="AK213" s="84" t="str">
        <f ca="1">IF(ISNUMBER(CORREL(ETL_Rtn!$C164:$C223,ETL_Rtn!AE164:AE223)),CORREL(ETL_Rtn!$C164:$C223,ETL_Rtn!AE164:AE223),"")</f>
        <v/>
      </c>
      <c r="AL213" s="84" t="str">
        <f ca="1">IF(ISNUMBER(CORREL(ETL_Rtn!$C164:$C223,ETL_Rtn!AF164:AF223)),CORREL(ETL_Rtn!$C164:$C223,ETL_Rtn!AF164:AF223),"")</f>
        <v/>
      </c>
      <c r="AM213" s="84" t="str">
        <f ca="1">IF(ISNUMBER(CORREL(ETL_Rtn!$C164:$C223,ETL_Rtn!AG164:AG223)),CORREL(ETL_Rtn!$C164:$C223,ETL_Rtn!AG164:AG223),"")</f>
        <v/>
      </c>
      <c r="AN213" s="84" t="str">
        <f ca="1">IF(ISNUMBER(CORREL(ETL_Rtn!$C164:$C223,ETL_Rtn!AH164:AH223)),CORREL(ETL_Rtn!$C164:$C223,ETL_Rtn!AH164:AH223),"")</f>
        <v/>
      </c>
      <c r="AO213" s="84" t="str">
        <f ca="1">IF(ISNUMBER(CORREL(ETL_Rtn!$C164:$C223,ETL_Rtn!AI164:AI223)),CORREL(ETL_Rtn!$C164:$C223,ETL_Rtn!AI164:AI223),"")</f>
        <v/>
      </c>
      <c r="AP213" s="84" t="str">
        <f ca="1">IF(ISNUMBER(CORREL(ETL_Rtn!$C164:$C223,ETL_Rtn!AJ164:AJ223)),CORREL(ETL_Rtn!$C164:$C223,ETL_Rtn!AJ164:AJ223),"")</f>
        <v/>
      </c>
      <c r="AQ213" s="84" t="str">
        <f ca="1">IF(ISNUMBER(CORREL(ETL_Rtn!$C164:$C223,ETL_Rtn!AK164:AK223)),CORREL(ETL_Rtn!$C164:$C223,ETL_Rtn!AK164:AK223),"")</f>
        <v/>
      </c>
      <c r="AR213" s="84" t="str">
        <f ca="1">IF(ISNUMBER(CORREL(ETL_Rtn!$C164:$C223,ETL_Rtn!AL164:AL223)),CORREL(ETL_Rtn!$C164:$C223,ETL_Rtn!AL164:AL223),"")</f>
        <v/>
      </c>
      <c r="AS213" s="84" t="str">
        <f ca="1">IF(ISNUMBER(CORREL(ETL_Rtn!$C164:$C223,ETL_Rtn!AM164:AM223)),CORREL(ETL_Rtn!$C164:$C223,ETL_Rtn!AM164:AM223),"")</f>
        <v/>
      </c>
      <c r="AU213" s="84" t="str">
        <f ca="1">VLOOKUP($E213,ETL_Price!$B$5:$BA$187,Main!AU$51,0)</f>
        <v/>
      </c>
      <c r="AV213" s="84" t="str">
        <f ca="1">VLOOKUP($E213,ETL_Price!$B$5:$BA$187,Main!AV$51,0)</f>
        <v/>
      </c>
      <c r="AW213" s="84" t="str">
        <f ca="1">VLOOKUP($E213,ETL_Price!$B$5:$BA$187,Main!AW$51,0)</f>
        <v/>
      </c>
      <c r="AX213" s="84" t="str">
        <f ca="1">VLOOKUP($E213,ETL_Price!$B$5:$BA$187,Main!AX$51,0)</f>
        <v/>
      </c>
      <c r="AY213" s="84" t="str">
        <f ca="1">VLOOKUP($E213,ETL_Price!$B$5:$BA$187,Main!AY$51,0)</f>
        <v/>
      </c>
      <c r="AZ213" s="84" t="str">
        <f ca="1">VLOOKUP($E213,ETL_Price!$B$5:$BA$187,Main!AZ$51,0)</f>
        <v/>
      </c>
      <c r="BA213" s="84" t="str">
        <f ca="1">VLOOKUP($E213,ETL_Price!$B$5:$BA$187,Main!BA$51,0)</f>
        <v/>
      </c>
      <c r="BB213" s="84" t="str">
        <f ca="1">VLOOKUP($E213,ETL_Price!$B$5:$BA$187,Main!BB$51,0)</f>
        <v/>
      </c>
      <c r="BC213" s="84" t="str">
        <f ca="1">VLOOKUP($E213,ETL_Price!$B$5:$BA$187,Main!BC$51,0)</f>
        <v/>
      </c>
      <c r="BD213" s="84" t="str">
        <f ca="1">VLOOKUP($E213,ETL_Price!$B$5:$BA$187,Main!BD$51,0)</f>
        <v/>
      </c>
      <c r="BE213" s="84" t="str">
        <f ca="1">VLOOKUP($E213,ETL_Price!$B$5:$BA$187,Main!BE$51,0)</f>
        <v/>
      </c>
      <c r="BF213" s="84" t="str">
        <f ca="1">VLOOKUP($E213,ETL_Price!$B$5:$BA$187,Main!BF$51,0)</f>
        <v/>
      </c>
      <c r="BG213" s="84" t="str">
        <f ca="1">VLOOKUP($E213,ETL_Price!$B$5:$BA$187,Main!BG$51,0)</f>
        <v/>
      </c>
      <c r="BH213" s="84" t="str">
        <f ca="1">VLOOKUP($E213,ETL_Price!$B$5:$BA$187,Main!BH$51,0)</f>
        <v/>
      </c>
      <c r="BI213" s="84" t="str">
        <f ca="1">VLOOKUP($E213,ETL_Price!$B$5:$BA$187,Main!BI$51,0)</f>
        <v/>
      </c>
      <c r="BJ213" s="84" t="str">
        <f ca="1">VLOOKUP($E213,ETL_Price!$B$5:$BA$187,Main!BJ$51,0)</f>
        <v/>
      </c>
      <c r="BK213" s="84" t="str">
        <f ca="1">VLOOKUP($E213,ETL_Price!$B$5:$BA$187,Main!BK$51,0)</f>
        <v/>
      </c>
      <c r="BL213" s="84" t="str">
        <f ca="1">VLOOKUP($E213,ETL_Price!$B$5:$BA$187,Main!BL$51,0)</f>
        <v/>
      </c>
      <c r="BM213" s="84" t="str">
        <f ca="1">VLOOKUP($E213,ETL_Price!$B$5:$BA$187,Main!BM$51,0)</f>
        <v/>
      </c>
      <c r="BN213" s="84" t="str">
        <f ca="1">VLOOKUP($E213,ETL_Price!$B$5:$BA$187,Main!BN$51,0)</f>
        <v/>
      </c>
      <c r="BO213" s="84" t="str">
        <f ca="1">VLOOKUP($E213,ETL_Price!$B$5:$BA$187,Main!BO$51,0)</f>
        <v/>
      </c>
      <c r="BP213" s="84" t="str">
        <f ca="1">VLOOKUP($E213,ETL_Price!$B$5:$BA$187,Main!BP$51,0)</f>
        <v/>
      </c>
      <c r="BQ213" s="84" t="str">
        <f ca="1">VLOOKUP($E213,ETL_Price!$B$5:$BA$187,Main!BQ$51,0)</f>
        <v/>
      </c>
      <c r="BR213" s="84" t="str">
        <f ca="1">VLOOKUP($E213,ETL_Price!$B$5:$BA$187,Main!BR$51,0)</f>
        <v/>
      </c>
      <c r="BS213" s="84" t="str">
        <f ca="1">VLOOKUP($E213,ETL_Price!$B$5:$BA$187,Main!BS$51,0)</f>
        <v/>
      </c>
      <c r="BT213" s="84" t="str">
        <f ca="1">VLOOKUP($E213,ETL_Price!$B$5:$BA$187,Main!BT$51,0)</f>
        <v/>
      </c>
      <c r="BU213" s="84" t="str">
        <f ca="1">VLOOKUP($E213,ETL_Price!$B$5:$BA$187,Main!BU$51,0)</f>
        <v/>
      </c>
      <c r="BV213" s="84" t="str">
        <f ca="1">VLOOKUP($E213,ETL_Price!$B$5:$BA$187,Main!BV$51,0)</f>
        <v/>
      </c>
      <c r="BW213" s="84" t="str">
        <f ca="1">VLOOKUP($E213,ETL_Price!$B$5:$BA$187,Main!BW$51,0)</f>
        <v/>
      </c>
      <c r="BX213" s="84" t="str">
        <f ca="1">VLOOKUP($E213,ETL_Price!$B$5:$BA$187,Main!BX$51,0)</f>
        <v/>
      </c>
      <c r="BY213" s="84" t="str">
        <f ca="1">VLOOKUP($E213,ETL_Price!$B$5:$BA$187,Main!BY$51,0)</f>
        <v/>
      </c>
      <c r="BZ213" s="84" t="str">
        <f ca="1">VLOOKUP($E213,ETL_Price!$B$5:$BA$187,Main!BZ$51,0)</f>
        <v/>
      </c>
      <c r="CA213" s="84" t="str">
        <f ca="1">VLOOKUP($E213,ETL_Price!$B$5:$BA$187,Main!CA$51,0)</f>
        <v/>
      </c>
      <c r="CB213" s="84" t="str">
        <f ca="1">VLOOKUP($E213,ETL_Price!$B$5:$BA$187,Main!CB$51,0)</f>
        <v/>
      </c>
      <c r="CC213" s="84" t="str">
        <f ca="1">VLOOKUP($E213,ETL_Price!$B$5:$BA$187,Main!CC$51,0)</f>
        <v/>
      </c>
    </row>
    <row r="214" spans="5:81">
      <c r="E214" s="115" t="str">
        <f>IF(ISNUMBER(Equities!$C166),Equities!B166,"")</f>
        <v/>
      </c>
      <c r="F214" s="128" t="str">
        <f ca="1">IF(ISNUMBER(OFFSET(INDIRECT($F$50),Main!$D214,1)),OFFSET(INDIRECT($F$50),Main!$D214,1)/100,"")</f>
        <v/>
      </c>
      <c r="G214" s="116" t="str">
        <f ca="1">IF(ISNUMBER(VLOOKUP($E214,ETL_Price!$B$5:$CU$187,G$50,0)),VLOOKUP($E214,ETL_Price!$B$5:$CU$187,G$50,0)/100,"")</f>
        <v/>
      </c>
      <c r="H214" s="116" t="str">
        <f>IF(ISNUMBER(VLOOKUP($E214,ETL_Price!$B$5:$CU$187,H$50,0)),VLOOKUP($E214,ETL_Price!$B$5:$CU$187,H$50,0)/100,"")</f>
        <v/>
      </c>
      <c r="I214" s="116" t="str">
        <f>IF(ISNUMBER(VLOOKUP($E214,ETL_Price!$B$5:$CU$187,I$50,0)),VLOOKUP($E214,ETL_Price!$B$5:$CU$187,I$50,0)/100,"")</f>
        <v/>
      </c>
      <c r="K214" s="84" t="str">
        <f ca="1">IF(ISNUMBER(CORREL(ETL_Rtn!$C165:$C224,ETL_Rtn!E165:E224)),CORREL(ETL_Rtn!$C165:$C224,ETL_Rtn!E165:E224),"")</f>
        <v/>
      </c>
      <c r="L214" s="84" t="str">
        <f ca="1">IF(ISNUMBER(CORREL(ETL_Rtn!$C165:$C224,ETL_Rtn!F165:F224)),CORREL(ETL_Rtn!$C165:$C224,ETL_Rtn!F165:F224),"")</f>
        <v/>
      </c>
      <c r="M214" s="84" t="str">
        <f ca="1">IF(ISNUMBER(CORREL(ETL_Rtn!$C165:$C224,ETL_Rtn!G165:G224)),CORREL(ETL_Rtn!$C165:$C224,ETL_Rtn!G165:G224),"")</f>
        <v/>
      </c>
      <c r="N214" s="84" t="str">
        <f ca="1">IF(ISNUMBER(CORREL(ETL_Rtn!$C165:$C224,ETL_Rtn!H165:H224)),CORREL(ETL_Rtn!$C165:$C224,ETL_Rtn!H165:H224),"")</f>
        <v/>
      </c>
      <c r="O214" s="84" t="str">
        <f ca="1">IF(ISNUMBER(CORREL(ETL_Rtn!$C165:$C224,ETL_Rtn!I165:I224)),CORREL(ETL_Rtn!$C165:$C224,ETL_Rtn!I165:I224),"")</f>
        <v/>
      </c>
      <c r="P214" s="84" t="str">
        <f ca="1">IF(ISNUMBER(CORREL(ETL_Rtn!$C165:$C224,ETL_Rtn!J165:J224)),CORREL(ETL_Rtn!$C165:$C224,ETL_Rtn!J165:J224),"")</f>
        <v/>
      </c>
      <c r="Q214" s="84" t="str">
        <f ca="1">IF(ISNUMBER(CORREL(ETL_Rtn!$C165:$C224,ETL_Rtn!K165:K224)),CORREL(ETL_Rtn!$C165:$C224,ETL_Rtn!K165:K224),"")</f>
        <v/>
      </c>
      <c r="R214" s="84" t="str">
        <f ca="1">IF(ISNUMBER(CORREL(ETL_Rtn!$C165:$C224,ETL_Rtn!L165:L224)),CORREL(ETL_Rtn!$C165:$C224,ETL_Rtn!L165:L224),"")</f>
        <v/>
      </c>
      <c r="S214" s="84" t="str">
        <f ca="1">IF(ISNUMBER(CORREL(ETL_Rtn!$C165:$C224,ETL_Rtn!M165:M224)),CORREL(ETL_Rtn!$C165:$C224,ETL_Rtn!M165:M224),"")</f>
        <v/>
      </c>
      <c r="T214" s="84" t="str">
        <f ca="1">IF(ISNUMBER(CORREL(ETL_Rtn!$C165:$C224,ETL_Rtn!N165:N224)),CORREL(ETL_Rtn!$C165:$C224,ETL_Rtn!N165:N224),"")</f>
        <v/>
      </c>
      <c r="U214" s="84" t="str">
        <f ca="1">IF(ISNUMBER(CORREL(ETL_Rtn!$C165:$C224,ETL_Rtn!O165:O224)),CORREL(ETL_Rtn!$C165:$C224,ETL_Rtn!O165:O224),"")</f>
        <v/>
      </c>
      <c r="V214" s="84" t="str">
        <f ca="1">IF(ISNUMBER(CORREL(ETL_Rtn!$C165:$C224,ETL_Rtn!P165:P224)),CORREL(ETL_Rtn!$C165:$C224,ETL_Rtn!P165:P224),"")</f>
        <v/>
      </c>
      <c r="W214" s="84" t="str">
        <f ca="1">IF(ISNUMBER(CORREL(ETL_Rtn!$C165:$C224,ETL_Rtn!Q165:Q224)),CORREL(ETL_Rtn!$C165:$C224,ETL_Rtn!Q165:Q224),"")</f>
        <v/>
      </c>
      <c r="X214" s="84" t="str">
        <f ca="1">IF(ISNUMBER(CORREL(ETL_Rtn!$C165:$C224,ETL_Rtn!R165:R224)),CORREL(ETL_Rtn!$C165:$C224,ETL_Rtn!R165:R224),"")</f>
        <v/>
      </c>
      <c r="Y214" s="84" t="str">
        <f ca="1">IF(ISNUMBER(CORREL(ETL_Rtn!$C165:$C224,ETL_Rtn!S165:S224)),CORREL(ETL_Rtn!$C165:$C224,ETL_Rtn!S165:S224),"")</f>
        <v/>
      </c>
      <c r="Z214" s="84" t="str">
        <f ca="1">IF(ISNUMBER(CORREL(ETL_Rtn!$C165:$C224,ETL_Rtn!T165:T224)),CORREL(ETL_Rtn!$C165:$C224,ETL_Rtn!T165:T224),"")</f>
        <v/>
      </c>
      <c r="AA214" s="84" t="str">
        <f ca="1">IF(ISNUMBER(CORREL(ETL_Rtn!$C165:$C224,ETL_Rtn!U165:U224)),CORREL(ETL_Rtn!$C165:$C224,ETL_Rtn!U165:U224),"")</f>
        <v/>
      </c>
      <c r="AB214" s="84" t="str">
        <f ca="1">IF(ISNUMBER(CORREL(ETL_Rtn!$C165:$C224,ETL_Rtn!V165:V224)),CORREL(ETL_Rtn!$C165:$C224,ETL_Rtn!V165:V224),"")</f>
        <v/>
      </c>
      <c r="AC214" s="84" t="str">
        <f ca="1">IF(ISNUMBER(CORREL(ETL_Rtn!$C165:$C224,ETL_Rtn!W165:W224)),CORREL(ETL_Rtn!$C165:$C224,ETL_Rtn!W165:W224),"")</f>
        <v/>
      </c>
      <c r="AD214" s="84" t="str">
        <f ca="1">IF(ISNUMBER(CORREL(ETL_Rtn!$C165:$C224,ETL_Rtn!X165:X224)),CORREL(ETL_Rtn!$C165:$C224,ETL_Rtn!X165:X224),"")</f>
        <v/>
      </c>
      <c r="AE214" s="84" t="str">
        <f ca="1">IF(ISNUMBER(CORREL(ETL_Rtn!$C165:$C224,ETL_Rtn!Y165:Y224)),CORREL(ETL_Rtn!$C165:$C224,ETL_Rtn!Y165:Y224),"")</f>
        <v/>
      </c>
      <c r="AF214" s="84" t="str">
        <f ca="1">IF(ISNUMBER(CORREL(ETL_Rtn!$C165:$C224,ETL_Rtn!Z165:Z224)),CORREL(ETL_Rtn!$C165:$C224,ETL_Rtn!Z165:Z224),"")</f>
        <v/>
      </c>
      <c r="AG214" s="84" t="str">
        <f ca="1">IF(ISNUMBER(CORREL(ETL_Rtn!$C165:$C224,ETL_Rtn!AA165:AA224)),CORREL(ETL_Rtn!$C165:$C224,ETL_Rtn!AA165:AA224),"")</f>
        <v/>
      </c>
      <c r="AH214" s="84" t="str">
        <f ca="1">IF(ISNUMBER(CORREL(ETL_Rtn!$C165:$C224,ETL_Rtn!AB165:AB224)),CORREL(ETL_Rtn!$C165:$C224,ETL_Rtn!AB165:AB224),"")</f>
        <v/>
      </c>
      <c r="AI214" s="84" t="str">
        <f ca="1">IF(ISNUMBER(CORREL(ETL_Rtn!$C165:$C224,ETL_Rtn!AC165:AC224)),CORREL(ETL_Rtn!$C165:$C224,ETL_Rtn!AC165:AC224),"")</f>
        <v/>
      </c>
      <c r="AJ214" s="84" t="str">
        <f ca="1">IF(ISNUMBER(CORREL(ETL_Rtn!$C165:$C224,ETL_Rtn!AD165:AD224)),CORREL(ETL_Rtn!$C165:$C224,ETL_Rtn!AD165:AD224),"")</f>
        <v/>
      </c>
      <c r="AK214" s="84" t="str">
        <f ca="1">IF(ISNUMBER(CORREL(ETL_Rtn!$C165:$C224,ETL_Rtn!AE165:AE224)),CORREL(ETL_Rtn!$C165:$C224,ETL_Rtn!AE165:AE224),"")</f>
        <v/>
      </c>
      <c r="AL214" s="84" t="str">
        <f ca="1">IF(ISNUMBER(CORREL(ETL_Rtn!$C165:$C224,ETL_Rtn!AF165:AF224)),CORREL(ETL_Rtn!$C165:$C224,ETL_Rtn!AF165:AF224),"")</f>
        <v/>
      </c>
      <c r="AM214" s="84" t="str">
        <f ca="1">IF(ISNUMBER(CORREL(ETL_Rtn!$C165:$C224,ETL_Rtn!AG165:AG224)),CORREL(ETL_Rtn!$C165:$C224,ETL_Rtn!AG165:AG224),"")</f>
        <v/>
      </c>
      <c r="AN214" s="84" t="str">
        <f ca="1">IF(ISNUMBER(CORREL(ETL_Rtn!$C165:$C224,ETL_Rtn!AH165:AH224)),CORREL(ETL_Rtn!$C165:$C224,ETL_Rtn!AH165:AH224),"")</f>
        <v/>
      </c>
      <c r="AO214" s="84" t="str">
        <f ca="1">IF(ISNUMBER(CORREL(ETL_Rtn!$C165:$C224,ETL_Rtn!AI165:AI224)),CORREL(ETL_Rtn!$C165:$C224,ETL_Rtn!AI165:AI224),"")</f>
        <v/>
      </c>
      <c r="AP214" s="84" t="str">
        <f ca="1">IF(ISNUMBER(CORREL(ETL_Rtn!$C165:$C224,ETL_Rtn!AJ165:AJ224)),CORREL(ETL_Rtn!$C165:$C224,ETL_Rtn!AJ165:AJ224),"")</f>
        <v/>
      </c>
      <c r="AQ214" s="84" t="str">
        <f ca="1">IF(ISNUMBER(CORREL(ETL_Rtn!$C165:$C224,ETL_Rtn!AK165:AK224)),CORREL(ETL_Rtn!$C165:$C224,ETL_Rtn!AK165:AK224),"")</f>
        <v/>
      </c>
      <c r="AR214" s="84" t="str">
        <f ca="1">IF(ISNUMBER(CORREL(ETL_Rtn!$C165:$C224,ETL_Rtn!AL165:AL224)),CORREL(ETL_Rtn!$C165:$C224,ETL_Rtn!AL165:AL224),"")</f>
        <v/>
      </c>
      <c r="AS214" s="84" t="str">
        <f ca="1">IF(ISNUMBER(CORREL(ETL_Rtn!$C165:$C224,ETL_Rtn!AM165:AM224)),CORREL(ETL_Rtn!$C165:$C224,ETL_Rtn!AM165:AM224),"")</f>
        <v/>
      </c>
      <c r="AU214" s="84" t="str">
        <f ca="1">VLOOKUP($E214,ETL_Price!$B$5:$BA$187,Main!AU$51,0)</f>
        <v/>
      </c>
      <c r="AV214" s="84" t="str">
        <f ca="1">VLOOKUP($E214,ETL_Price!$B$5:$BA$187,Main!AV$51,0)</f>
        <v/>
      </c>
      <c r="AW214" s="84" t="str">
        <f ca="1">VLOOKUP($E214,ETL_Price!$B$5:$BA$187,Main!AW$51,0)</f>
        <v/>
      </c>
      <c r="AX214" s="84" t="str">
        <f ca="1">VLOOKUP($E214,ETL_Price!$B$5:$BA$187,Main!AX$51,0)</f>
        <v/>
      </c>
      <c r="AY214" s="84" t="str">
        <f ca="1">VLOOKUP($E214,ETL_Price!$B$5:$BA$187,Main!AY$51,0)</f>
        <v/>
      </c>
      <c r="AZ214" s="84" t="str">
        <f ca="1">VLOOKUP($E214,ETL_Price!$B$5:$BA$187,Main!AZ$51,0)</f>
        <v/>
      </c>
      <c r="BA214" s="84" t="str">
        <f ca="1">VLOOKUP($E214,ETL_Price!$B$5:$BA$187,Main!BA$51,0)</f>
        <v/>
      </c>
      <c r="BB214" s="84" t="str">
        <f ca="1">VLOOKUP($E214,ETL_Price!$B$5:$BA$187,Main!BB$51,0)</f>
        <v/>
      </c>
      <c r="BC214" s="84" t="str">
        <f ca="1">VLOOKUP($E214,ETL_Price!$B$5:$BA$187,Main!BC$51,0)</f>
        <v/>
      </c>
      <c r="BD214" s="84" t="str">
        <f ca="1">VLOOKUP($E214,ETL_Price!$B$5:$BA$187,Main!BD$51,0)</f>
        <v/>
      </c>
      <c r="BE214" s="84" t="str">
        <f ca="1">VLOOKUP($E214,ETL_Price!$B$5:$BA$187,Main!BE$51,0)</f>
        <v/>
      </c>
      <c r="BF214" s="84" t="str">
        <f ca="1">VLOOKUP($E214,ETL_Price!$B$5:$BA$187,Main!BF$51,0)</f>
        <v/>
      </c>
      <c r="BG214" s="84" t="str">
        <f ca="1">VLOOKUP($E214,ETL_Price!$B$5:$BA$187,Main!BG$51,0)</f>
        <v/>
      </c>
      <c r="BH214" s="84" t="str">
        <f ca="1">VLOOKUP($E214,ETL_Price!$B$5:$BA$187,Main!BH$51,0)</f>
        <v/>
      </c>
      <c r="BI214" s="84" t="str">
        <f ca="1">VLOOKUP($E214,ETL_Price!$B$5:$BA$187,Main!BI$51,0)</f>
        <v/>
      </c>
      <c r="BJ214" s="84" t="str">
        <f ca="1">VLOOKUP($E214,ETL_Price!$B$5:$BA$187,Main!BJ$51,0)</f>
        <v/>
      </c>
      <c r="BK214" s="84" t="str">
        <f ca="1">VLOOKUP($E214,ETL_Price!$B$5:$BA$187,Main!BK$51,0)</f>
        <v/>
      </c>
      <c r="BL214" s="84" t="str">
        <f ca="1">VLOOKUP($E214,ETL_Price!$B$5:$BA$187,Main!BL$51,0)</f>
        <v/>
      </c>
      <c r="BM214" s="84" t="str">
        <f ca="1">VLOOKUP($E214,ETL_Price!$B$5:$BA$187,Main!BM$51,0)</f>
        <v/>
      </c>
      <c r="BN214" s="84" t="str">
        <f ca="1">VLOOKUP($E214,ETL_Price!$B$5:$BA$187,Main!BN$51,0)</f>
        <v/>
      </c>
      <c r="BO214" s="84" t="str">
        <f ca="1">VLOOKUP($E214,ETL_Price!$B$5:$BA$187,Main!BO$51,0)</f>
        <v/>
      </c>
      <c r="BP214" s="84" t="str">
        <f ca="1">VLOOKUP($E214,ETL_Price!$B$5:$BA$187,Main!BP$51,0)</f>
        <v/>
      </c>
      <c r="BQ214" s="84" t="str">
        <f ca="1">VLOOKUP($E214,ETL_Price!$B$5:$BA$187,Main!BQ$51,0)</f>
        <v/>
      </c>
      <c r="BR214" s="84" t="str">
        <f ca="1">VLOOKUP($E214,ETL_Price!$B$5:$BA$187,Main!BR$51,0)</f>
        <v/>
      </c>
      <c r="BS214" s="84" t="str">
        <f ca="1">VLOOKUP($E214,ETL_Price!$B$5:$BA$187,Main!BS$51,0)</f>
        <v/>
      </c>
      <c r="BT214" s="84" t="str">
        <f ca="1">VLOOKUP($E214,ETL_Price!$B$5:$BA$187,Main!BT$51,0)</f>
        <v/>
      </c>
      <c r="BU214" s="84" t="str">
        <f ca="1">VLOOKUP($E214,ETL_Price!$B$5:$BA$187,Main!BU$51,0)</f>
        <v/>
      </c>
      <c r="BV214" s="84" t="str">
        <f ca="1">VLOOKUP($E214,ETL_Price!$B$5:$BA$187,Main!BV$51,0)</f>
        <v/>
      </c>
      <c r="BW214" s="84" t="str">
        <f ca="1">VLOOKUP($E214,ETL_Price!$B$5:$BA$187,Main!BW$51,0)</f>
        <v/>
      </c>
      <c r="BX214" s="84" t="str">
        <f ca="1">VLOOKUP($E214,ETL_Price!$B$5:$BA$187,Main!BX$51,0)</f>
        <v/>
      </c>
      <c r="BY214" s="84" t="str">
        <f ca="1">VLOOKUP($E214,ETL_Price!$B$5:$BA$187,Main!BY$51,0)</f>
        <v/>
      </c>
      <c r="BZ214" s="84" t="str">
        <f ca="1">VLOOKUP($E214,ETL_Price!$B$5:$BA$187,Main!BZ$51,0)</f>
        <v/>
      </c>
      <c r="CA214" s="84" t="str">
        <f ca="1">VLOOKUP($E214,ETL_Price!$B$5:$BA$187,Main!CA$51,0)</f>
        <v/>
      </c>
      <c r="CB214" s="84" t="str">
        <f ca="1">VLOOKUP($E214,ETL_Price!$B$5:$BA$187,Main!CB$51,0)</f>
        <v/>
      </c>
      <c r="CC214" s="84" t="str">
        <f ca="1">VLOOKUP($E214,ETL_Price!$B$5:$BA$187,Main!CC$51,0)</f>
        <v/>
      </c>
    </row>
    <row r="215" spans="5:81">
      <c r="E215" s="115" t="str">
        <f>IF(ISNUMBER(Equities!$C167),Equities!B167,"")</f>
        <v/>
      </c>
      <c r="F215" s="128" t="str">
        <f ca="1">IF(ISNUMBER(OFFSET(INDIRECT($F$50),Main!$D215,1)),OFFSET(INDIRECT($F$50),Main!$D215,1)/100,"")</f>
        <v/>
      </c>
      <c r="G215" s="116" t="str">
        <f ca="1">IF(ISNUMBER(VLOOKUP($E215,ETL_Price!$B$5:$CU$187,G$50,0)),VLOOKUP($E215,ETL_Price!$B$5:$CU$187,G$50,0)/100,"")</f>
        <v/>
      </c>
      <c r="H215" s="116" t="str">
        <f>IF(ISNUMBER(VLOOKUP($E215,ETL_Price!$B$5:$CU$187,H$50,0)),VLOOKUP($E215,ETL_Price!$B$5:$CU$187,H$50,0)/100,"")</f>
        <v/>
      </c>
      <c r="I215" s="116" t="str">
        <f>IF(ISNUMBER(VLOOKUP($E215,ETL_Price!$B$5:$CU$187,I$50,0)),VLOOKUP($E215,ETL_Price!$B$5:$CU$187,I$50,0)/100,"")</f>
        <v/>
      </c>
      <c r="K215" s="84" t="str">
        <f ca="1">IF(ISNUMBER(CORREL(ETL_Rtn!$C166:$C225,ETL_Rtn!E166:E225)),CORREL(ETL_Rtn!$C166:$C225,ETL_Rtn!E166:E225),"")</f>
        <v/>
      </c>
      <c r="L215" s="84" t="str">
        <f ca="1">IF(ISNUMBER(CORREL(ETL_Rtn!$C166:$C225,ETL_Rtn!F166:F225)),CORREL(ETL_Rtn!$C166:$C225,ETL_Rtn!F166:F225),"")</f>
        <v/>
      </c>
      <c r="M215" s="84" t="str">
        <f ca="1">IF(ISNUMBER(CORREL(ETL_Rtn!$C166:$C225,ETL_Rtn!G166:G225)),CORREL(ETL_Rtn!$C166:$C225,ETL_Rtn!G166:G225),"")</f>
        <v/>
      </c>
      <c r="N215" s="84" t="str">
        <f ca="1">IF(ISNUMBER(CORREL(ETL_Rtn!$C166:$C225,ETL_Rtn!H166:H225)),CORREL(ETL_Rtn!$C166:$C225,ETL_Rtn!H166:H225),"")</f>
        <v/>
      </c>
      <c r="O215" s="84" t="str">
        <f ca="1">IF(ISNUMBER(CORREL(ETL_Rtn!$C166:$C225,ETL_Rtn!I166:I225)),CORREL(ETL_Rtn!$C166:$C225,ETL_Rtn!I166:I225),"")</f>
        <v/>
      </c>
      <c r="P215" s="84" t="str">
        <f ca="1">IF(ISNUMBER(CORREL(ETL_Rtn!$C166:$C225,ETL_Rtn!J166:J225)),CORREL(ETL_Rtn!$C166:$C225,ETL_Rtn!J166:J225),"")</f>
        <v/>
      </c>
      <c r="Q215" s="84" t="str">
        <f ca="1">IF(ISNUMBER(CORREL(ETL_Rtn!$C166:$C225,ETL_Rtn!K166:K225)),CORREL(ETL_Rtn!$C166:$C225,ETL_Rtn!K166:K225),"")</f>
        <v/>
      </c>
      <c r="R215" s="84" t="str">
        <f ca="1">IF(ISNUMBER(CORREL(ETL_Rtn!$C166:$C225,ETL_Rtn!L166:L225)),CORREL(ETL_Rtn!$C166:$C225,ETL_Rtn!L166:L225),"")</f>
        <v/>
      </c>
      <c r="S215" s="84" t="str">
        <f ca="1">IF(ISNUMBER(CORREL(ETL_Rtn!$C166:$C225,ETL_Rtn!M166:M225)),CORREL(ETL_Rtn!$C166:$C225,ETL_Rtn!M166:M225),"")</f>
        <v/>
      </c>
      <c r="T215" s="84" t="str">
        <f ca="1">IF(ISNUMBER(CORREL(ETL_Rtn!$C166:$C225,ETL_Rtn!N166:N225)),CORREL(ETL_Rtn!$C166:$C225,ETL_Rtn!N166:N225),"")</f>
        <v/>
      </c>
      <c r="U215" s="84" t="str">
        <f ca="1">IF(ISNUMBER(CORREL(ETL_Rtn!$C166:$C225,ETL_Rtn!O166:O225)),CORREL(ETL_Rtn!$C166:$C225,ETL_Rtn!O166:O225),"")</f>
        <v/>
      </c>
      <c r="V215" s="84" t="str">
        <f ca="1">IF(ISNUMBER(CORREL(ETL_Rtn!$C166:$C225,ETL_Rtn!P166:P225)),CORREL(ETL_Rtn!$C166:$C225,ETL_Rtn!P166:P225),"")</f>
        <v/>
      </c>
      <c r="W215" s="84" t="str">
        <f ca="1">IF(ISNUMBER(CORREL(ETL_Rtn!$C166:$C225,ETL_Rtn!Q166:Q225)),CORREL(ETL_Rtn!$C166:$C225,ETL_Rtn!Q166:Q225),"")</f>
        <v/>
      </c>
      <c r="X215" s="84" t="str">
        <f ca="1">IF(ISNUMBER(CORREL(ETL_Rtn!$C166:$C225,ETL_Rtn!R166:R225)),CORREL(ETL_Rtn!$C166:$C225,ETL_Rtn!R166:R225),"")</f>
        <v/>
      </c>
      <c r="Y215" s="84" t="str">
        <f ca="1">IF(ISNUMBER(CORREL(ETL_Rtn!$C166:$C225,ETL_Rtn!S166:S225)),CORREL(ETL_Rtn!$C166:$C225,ETL_Rtn!S166:S225),"")</f>
        <v/>
      </c>
      <c r="Z215" s="84" t="str">
        <f ca="1">IF(ISNUMBER(CORREL(ETL_Rtn!$C166:$C225,ETL_Rtn!T166:T225)),CORREL(ETL_Rtn!$C166:$C225,ETL_Rtn!T166:T225),"")</f>
        <v/>
      </c>
      <c r="AA215" s="84" t="str">
        <f ca="1">IF(ISNUMBER(CORREL(ETL_Rtn!$C166:$C225,ETL_Rtn!U166:U225)),CORREL(ETL_Rtn!$C166:$C225,ETL_Rtn!U166:U225),"")</f>
        <v/>
      </c>
      <c r="AB215" s="84" t="str">
        <f ca="1">IF(ISNUMBER(CORREL(ETL_Rtn!$C166:$C225,ETL_Rtn!V166:V225)),CORREL(ETL_Rtn!$C166:$C225,ETL_Rtn!V166:V225),"")</f>
        <v/>
      </c>
      <c r="AC215" s="84" t="str">
        <f ca="1">IF(ISNUMBER(CORREL(ETL_Rtn!$C166:$C225,ETL_Rtn!W166:W225)),CORREL(ETL_Rtn!$C166:$C225,ETL_Rtn!W166:W225),"")</f>
        <v/>
      </c>
      <c r="AD215" s="84" t="str">
        <f ca="1">IF(ISNUMBER(CORREL(ETL_Rtn!$C166:$C225,ETL_Rtn!X166:X225)),CORREL(ETL_Rtn!$C166:$C225,ETL_Rtn!X166:X225),"")</f>
        <v/>
      </c>
      <c r="AE215" s="84" t="str">
        <f ca="1">IF(ISNUMBER(CORREL(ETL_Rtn!$C166:$C225,ETL_Rtn!Y166:Y225)),CORREL(ETL_Rtn!$C166:$C225,ETL_Rtn!Y166:Y225),"")</f>
        <v/>
      </c>
      <c r="AF215" s="84" t="str">
        <f ca="1">IF(ISNUMBER(CORREL(ETL_Rtn!$C166:$C225,ETL_Rtn!Z166:Z225)),CORREL(ETL_Rtn!$C166:$C225,ETL_Rtn!Z166:Z225),"")</f>
        <v/>
      </c>
      <c r="AG215" s="84" t="str">
        <f ca="1">IF(ISNUMBER(CORREL(ETL_Rtn!$C166:$C225,ETL_Rtn!AA166:AA225)),CORREL(ETL_Rtn!$C166:$C225,ETL_Rtn!AA166:AA225),"")</f>
        <v/>
      </c>
      <c r="AH215" s="84" t="str">
        <f ca="1">IF(ISNUMBER(CORREL(ETL_Rtn!$C166:$C225,ETL_Rtn!AB166:AB225)),CORREL(ETL_Rtn!$C166:$C225,ETL_Rtn!AB166:AB225),"")</f>
        <v/>
      </c>
      <c r="AI215" s="84" t="str">
        <f ca="1">IF(ISNUMBER(CORREL(ETL_Rtn!$C166:$C225,ETL_Rtn!AC166:AC225)),CORREL(ETL_Rtn!$C166:$C225,ETL_Rtn!AC166:AC225),"")</f>
        <v/>
      </c>
      <c r="AJ215" s="84" t="str">
        <f ca="1">IF(ISNUMBER(CORREL(ETL_Rtn!$C166:$C225,ETL_Rtn!AD166:AD225)),CORREL(ETL_Rtn!$C166:$C225,ETL_Rtn!AD166:AD225),"")</f>
        <v/>
      </c>
      <c r="AK215" s="84" t="str">
        <f ca="1">IF(ISNUMBER(CORREL(ETL_Rtn!$C166:$C225,ETL_Rtn!AE166:AE225)),CORREL(ETL_Rtn!$C166:$C225,ETL_Rtn!AE166:AE225),"")</f>
        <v/>
      </c>
      <c r="AL215" s="84" t="str">
        <f ca="1">IF(ISNUMBER(CORREL(ETL_Rtn!$C166:$C225,ETL_Rtn!AF166:AF225)),CORREL(ETL_Rtn!$C166:$C225,ETL_Rtn!AF166:AF225),"")</f>
        <v/>
      </c>
      <c r="AM215" s="84" t="str">
        <f ca="1">IF(ISNUMBER(CORREL(ETL_Rtn!$C166:$C225,ETL_Rtn!AG166:AG225)),CORREL(ETL_Rtn!$C166:$C225,ETL_Rtn!AG166:AG225),"")</f>
        <v/>
      </c>
      <c r="AN215" s="84" t="str">
        <f ca="1">IF(ISNUMBER(CORREL(ETL_Rtn!$C166:$C225,ETL_Rtn!AH166:AH225)),CORREL(ETL_Rtn!$C166:$C225,ETL_Rtn!AH166:AH225),"")</f>
        <v/>
      </c>
      <c r="AO215" s="84" t="str">
        <f ca="1">IF(ISNUMBER(CORREL(ETL_Rtn!$C166:$C225,ETL_Rtn!AI166:AI225)),CORREL(ETL_Rtn!$C166:$C225,ETL_Rtn!AI166:AI225),"")</f>
        <v/>
      </c>
      <c r="AP215" s="84" t="str">
        <f ca="1">IF(ISNUMBER(CORREL(ETL_Rtn!$C166:$C225,ETL_Rtn!AJ166:AJ225)),CORREL(ETL_Rtn!$C166:$C225,ETL_Rtn!AJ166:AJ225),"")</f>
        <v/>
      </c>
      <c r="AQ215" s="84" t="str">
        <f ca="1">IF(ISNUMBER(CORREL(ETL_Rtn!$C166:$C225,ETL_Rtn!AK166:AK225)),CORREL(ETL_Rtn!$C166:$C225,ETL_Rtn!AK166:AK225),"")</f>
        <v/>
      </c>
      <c r="AR215" s="84" t="str">
        <f ca="1">IF(ISNUMBER(CORREL(ETL_Rtn!$C166:$C225,ETL_Rtn!AL166:AL225)),CORREL(ETL_Rtn!$C166:$C225,ETL_Rtn!AL166:AL225),"")</f>
        <v/>
      </c>
      <c r="AS215" s="84" t="str">
        <f ca="1">IF(ISNUMBER(CORREL(ETL_Rtn!$C166:$C225,ETL_Rtn!AM166:AM225)),CORREL(ETL_Rtn!$C166:$C225,ETL_Rtn!AM166:AM225),"")</f>
        <v/>
      </c>
      <c r="AU215" s="84" t="str">
        <f ca="1">VLOOKUP($E215,ETL_Price!$B$5:$BA$187,Main!AU$51,0)</f>
        <v/>
      </c>
      <c r="AV215" s="84" t="str">
        <f ca="1">VLOOKUP($E215,ETL_Price!$B$5:$BA$187,Main!AV$51,0)</f>
        <v/>
      </c>
      <c r="AW215" s="84" t="str">
        <f ca="1">VLOOKUP($E215,ETL_Price!$B$5:$BA$187,Main!AW$51,0)</f>
        <v/>
      </c>
      <c r="AX215" s="84" t="str">
        <f ca="1">VLOOKUP($E215,ETL_Price!$B$5:$BA$187,Main!AX$51,0)</f>
        <v/>
      </c>
      <c r="AY215" s="84" t="str">
        <f ca="1">VLOOKUP($E215,ETL_Price!$B$5:$BA$187,Main!AY$51,0)</f>
        <v/>
      </c>
      <c r="AZ215" s="84" t="str">
        <f ca="1">VLOOKUP($E215,ETL_Price!$B$5:$BA$187,Main!AZ$51,0)</f>
        <v/>
      </c>
      <c r="BA215" s="84" t="str">
        <f ca="1">VLOOKUP($E215,ETL_Price!$B$5:$BA$187,Main!BA$51,0)</f>
        <v/>
      </c>
      <c r="BB215" s="84" t="str">
        <f ca="1">VLOOKUP($E215,ETL_Price!$B$5:$BA$187,Main!BB$51,0)</f>
        <v/>
      </c>
      <c r="BC215" s="84" t="str">
        <f ca="1">VLOOKUP($E215,ETL_Price!$B$5:$BA$187,Main!BC$51,0)</f>
        <v/>
      </c>
      <c r="BD215" s="84" t="str">
        <f ca="1">VLOOKUP($E215,ETL_Price!$B$5:$BA$187,Main!BD$51,0)</f>
        <v/>
      </c>
      <c r="BE215" s="84" t="str">
        <f ca="1">VLOOKUP($E215,ETL_Price!$B$5:$BA$187,Main!BE$51,0)</f>
        <v/>
      </c>
      <c r="BF215" s="84" t="str">
        <f ca="1">VLOOKUP($E215,ETL_Price!$B$5:$BA$187,Main!BF$51,0)</f>
        <v/>
      </c>
      <c r="BG215" s="84" t="str">
        <f ca="1">VLOOKUP($E215,ETL_Price!$B$5:$BA$187,Main!BG$51,0)</f>
        <v/>
      </c>
      <c r="BH215" s="84" t="str">
        <f ca="1">VLOOKUP($E215,ETL_Price!$B$5:$BA$187,Main!BH$51,0)</f>
        <v/>
      </c>
      <c r="BI215" s="84" t="str">
        <f ca="1">VLOOKUP($E215,ETL_Price!$B$5:$BA$187,Main!BI$51,0)</f>
        <v/>
      </c>
      <c r="BJ215" s="84" t="str">
        <f ca="1">VLOOKUP($E215,ETL_Price!$B$5:$BA$187,Main!BJ$51,0)</f>
        <v/>
      </c>
      <c r="BK215" s="84" t="str">
        <f ca="1">VLOOKUP($E215,ETL_Price!$B$5:$BA$187,Main!BK$51,0)</f>
        <v/>
      </c>
      <c r="BL215" s="84" t="str">
        <f ca="1">VLOOKUP($E215,ETL_Price!$B$5:$BA$187,Main!BL$51,0)</f>
        <v/>
      </c>
      <c r="BM215" s="84" t="str">
        <f ca="1">VLOOKUP($E215,ETL_Price!$B$5:$BA$187,Main!BM$51,0)</f>
        <v/>
      </c>
      <c r="BN215" s="84" t="str">
        <f ca="1">VLOOKUP($E215,ETL_Price!$B$5:$BA$187,Main!BN$51,0)</f>
        <v/>
      </c>
      <c r="BO215" s="84" t="str">
        <f ca="1">VLOOKUP($E215,ETL_Price!$B$5:$BA$187,Main!BO$51,0)</f>
        <v/>
      </c>
      <c r="BP215" s="84" t="str">
        <f ca="1">VLOOKUP($E215,ETL_Price!$B$5:$BA$187,Main!BP$51,0)</f>
        <v/>
      </c>
      <c r="BQ215" s="84" t="str">
        <f ca="1">VLOOKUP($E215,ETL_Price!$B$5:$BA$187,Main!BQ$51,0)</f>
        <v/>
      </c>
      <c r="BR215" s="84" t="str">
        <f ca="1">VLOOKUP($E215,ETL_Price!$B$5:$BA$187,Main!BR$51,0)</f>
        <v/>
      </c>
      <c r="BS215" s="84" t="str">
        <f ca="1">VLOOKUP($E215,ETL_Price!$B$5:$BA$187,Main!BS$51,0)</f>
        <v/>
      </c>
      <c r="BT215" s="84" t="str">
        <f ca="1">VLOOKUP($E215,ETL_Price!$B$5:$BA$187,Main!BT$51,0)</f>
        <v/>
      </c>
      <c r="BU215" s="84" t="str">
        <f ca="1">VLOOKUP($E215,ETL_Price!$B$5:$BA$187,Main!BU$51,0)</f>
        <v/>
      </c>
      <c r="BV215" s="84" t="str">
        <f ca="1">VLOOKUP($E215,ETL_Price!$B$5:$BA$187,Main!BV$51,0)</f>
        <v/>
      </c>
      <c r="BW215" s="84" t="str">
        <f ca="1">VLOOKUP($E215,ETL_Price!$B$5:$BA$187,Main!BW$51,0)</f>
        <v/>
      </c>
      <c r="BX215" s="84" t="str">
        <f ca="1">VLOOKUP($E215,ETL_Price!$B$5:$BA$187,Main!BX$51,0)</f>
        <v/>
      </c>
      <c r="BY215" s="84" t="str">
        <f ca="1">VLOOKUP($E215,ETL_Price!$B$5:$BA$187,Main!BY$51,0)</f>
        <v/>
      </c>
      <c r="BZ215" s="84" t="str">
        <f ca="1">VLOOKUP($E215,ETL_Price!$B$5:$BA$187,Main!BZ$51,0)</f>
        <v/>
      </c>
      <c r="CA215" s="84" t="str">
        <f ca="1">VLOOKUP($E215,ETL_Price!$B$5:$BA$187,Main!CA$51,0)</f>
        <v/>
      </c>
      <c r="CB215" s="84" t="str">
        <f ca="1">VLOOKUP($E215,ETL_Price!$B$5:$BA$187,Main!CB$51,0)</f>
        <v/>
      </c>
      <c r="CC215" s="84" t="str">
        <f ca="1">VLOOKUP($E215,ETL_Price!$B$5:$BA$187,Main!CC$51,0)</f>
        <v/>
      </c>
    </row>
    <row r="216" spans="5:81">
      <c r="E216" s="115" t="str">
        <f>IF(ISNUMBER(Equities!$C168),Equities!B168,"")</f>
        <v/>
      </c>
      <c r="F216" s="128" t="str">
        <f ca="1">IF(ISNUMBER(OFFSET(INDIRECT($F$50),Main!$D216,1)),OFFSET(INDIRECT($F$50),Main!$D216,1)/100,"")</f>
        <v/>
      </c>
      <c r="G216" s="116" t="str">
        <f ca="1">IF(ISNUMBER(VLOOKUP($E216,ETL_Price!$B$5:$CU$187,G$50,0)),VLOOKUP($E216,ETL_Price!$B$5:$CU$187,G$50,0)/100,"")</f>
        <v/>
      </c>
      <c r="H216" s="116" t="str">
        <f>IF(ISNUMBER(VLOOKUP($E216,ETL_Price!$B$5:$CU$187,H$50,0)),VLOOKUP($E216,ETL_Price!$B$5:$CU$187,H$50,0)/100,"")</f>
        <v/>
      </c>
      <c r="I216" s="116" t="str">
        <f>IF(ISNUMBER(VLOOKUP($E216,ETL_Price!$B$5:$CU$187,I$50,0)),VLOOKUP($E216,ETL_Price!$B$5:$CU$187,I$50,0)/100,"")</f>
        <v/>
      </c>
      <c r="K216" s="84" t="str">
        <f ca="1">IF(ISNUMBER(CORREL(ETL_Rtn!$C167:$C226,ETL_Rtn!E167:E226)),CORREL(ETL_Rtn!$C167:$C226,ETL_Rtn!E167:E226),"")</f>
        <v/>
      </c>
      <c r="L216" s="84" t="str">
        <f ca="1">IF(ISNUMBER(CORREL(ETL_Rtn!$C167:$C226,ETL_Rtn!F167:F226)),CORREL(ETL_Rtn!$C167:$C226,ETL_Rtn!F167:F226),"")</f>
        <v/>
      </c>
      <c r="M216" s="84" t="str">
        <f ca="1">IF(ISNUMBER(CORREL(ETL_Rtn!$C167:$C226,ETL_Rtn!G167:G226)),CORREL(ETL_Rtn!$C167:$C226,ETL_Rtn!G167:G226),"")</f>
        <v/>
      </c>
      <c r="N216" s="84" t="str">
        <f ca="1">IF(ISNUMBER(CORREL(ETL_Rtn!$C167:$C226,ETL_Rtn!H167:H226)),CORREL(ETL_Rtn!$C167:$C226,ETL_Rtn!H167:H226),"")</f>
        <v/>
      </c>
      <c r="O216" s="84" t="str">
        <f ca="1">IF(ISNUMBER(CORREL(ETL_Rtn!$C167:$C226,ETL_Rtn!I167:I226)),CORREL(ETL_Rtn!$C167:$C226,ETL_Rtn!I167:I226),"")</f>
        <v/>
      </c>
      <c r="P216" s="84" t="str">
        <f ca="1">IF(ISNUMBER(CORREL(ETL_Rtn!$C167:$C226,ETL_Rtn!J167:J226)),CORREL(ETL_Rtn!$C167:$C226,ETL_Rtn!J167:J226),"")</f>
        <v/>
      </c>
      <c r="Q216" s="84" t="str">
        <f ca="1">IF(ISNUMBER(CORREL(ETL_Rtn!$C167:$C226,ETL_Rtn!K167:K226)),CORREL(ETL_Rtn!$C167:$C226,ETL_Rtn!K167:K226),"")</f>
        <v/>
      </c>
      <c r="R216" s="84" t="str">
        <f ca="1">IF(ISNUMBER(CORREL(ETL_Rtn!$C167:$C226,ETL_Rtn!L167:L226)),CORREL(ETL_Rtn!$C167:$C226,ETL_Rtn!L167:L226),"")</f>
        <v/>
      </c>
      <c r="S216" s="84" t="str">
        <f ca="1">IF(ISNUMBER(CORREL(ETL_Rtn!$C167:$C226,ETL_Rtn!M167:M226)),CORREL(ETL_Rtn!$C167:$C226,ETL_Rtn!M167:M226),"")</f>
        <v/>
      </c>
      <c r="T216" s="84" t="str">
        <f ca="1">IF(ISNUMBER(CORREL(ETL_Rtn!$C167:$C226,ETL_Rtn!N167:N226)),CORREL(ETL_Rtn!$C167:$C226,ETL_Rtn!N167:N226),"")</f>
        <v/>
      </c>
      <c r="U216" s="84" t="str">
        <f ca="1">IF(ISNUMBER(CORREL(ETL_Rtn!$C167:$C226,ETL_Rtn!O167:O226)),CORREL(ETL_Rtn!$C167:$C226,ETL_Rtn!O167:O226),"")</f>
        <v/>
      </c>
      <c r="V216" s="84" t="str">
        <f ca="1">IF(ISNUMBER(CORREL(ETL_Rtn!$C167:$C226,ETL_Rtn!P167:P226)),CORREL(ETL_Rtn!$C167:$C226,ETL_Rtn!P167:P226),"")</f>
        <v/>
      </c>
      <c r="W216" s="84" t="str">
        <f ca="1">IF(ISNUMBER(CORREL(ETL_Rtn!$C167:$C226,ETL_Rtn!Q167:Q226)),CORREL(ETL_Rtn!$C167:$C226,ETL_Rtn!Q167:Q226),"")</f>
        <v/>
      </c>
      <c r="X216" s="84" t="str">
        <f ca="1">IF(ISNUMBER(CORREL(ETL_Rtn!$C167:$C226,ETL_Rtn!R167:R226)),CORREL(ETL_Rtn!$C167:$C226,ETL_Rtn!R167:R226),"")</f>
        <v/>
      </c>
      <c r="Y216" s="84" t="str">
        <f ca="1">IF(ISNUMBER(CORREL(ETL_Rtn!$C167:$C226,ETL_Rtn!S167:S226)),CORREL(ETL_Rtn!$C167:$C226,ETL_Rtn!S167:S226),"")</f>
        <v/>
      </c>
      <c r="Z216" s="84" t="str">
        <f ca="1">IF(ISNUMBER(CORREL(ETL_Rtn!$C167:$C226,ETL_Rtn!T167:T226)),CORREL(ETL_Rtn!$C167:$C226,ETL_Rtn!T167:T226),"")</f>
        <v/>
      </c>
      <c r="AA216" s="84" t="str">
        <f ca="1">IF(ISNUMBER(CORREL(ETL_Rtn!$C167:$C226,ETL_Rtn!U167:U226)),CORREL(ETL_Rtn!$C167:$C226,ETL_Rtn!U167:U226),"")</f>
        <v/>
      </c>
      <c r="AB216" s="84" t="str">
        <f ca="1">IF(ISNUMBER(CORREL(ETL_Rtn!$C167:$C226,ETL_Rtn!V167:V226)),CORREL(ETL_Rtn!$C167:$C226,ETL_Rtn!V167:V226),"")</f>
        <v/>
      </c>
      <c r="AC216" s="84" t="str">
        <f ca="1">IF(ISNUMBER(CORREL(ETL_Rtn!$C167:$C226,ETL_Rtn!W167:W226)),CORREL(ETL_Rtn!$C167:$C226,ETL_Rtn!W167:W226),"")</f>
        <v/>
      </c>
      <c r="AD216" s="84" t="str">
        <f ca="1">IF(ISNUMBER(CORREL(ETL_Rtn!$C167:$C226,ETL_Rtn!X167:X226)),CORREL(ETL_Rtn!$C167:$C226,ETL_Rtn!X167:X226),"")</f>
        <v/>
      </c>
      <c r="AE216" s="84" t="str">
        <f ca="1">IF(ISNUMBER(CORREL(ETL_Rtn!$C167:$C226,ETL_Rtn!Y167:Y226)),CORREL(ETL_Rtn!$C167:$C226,ETL_Rtn!Y167:Y226),"")</f>
        <v/>
      </c>
      <c r="AF216" s="84" t="str">
        <f ca="1">IF(ISNUMBER(CORREL(ETL_Rtn!$C167:$C226,ETL_Rtn!Z167:Z226)),CORREL(ETL_Rtn!$C167:$C226,ETL_Rtn!Z167:Z226),"")</f>
        <v/>
      </c>
      <c r="AG216" s="84" t="str">
        <f ca="1">IF(ISNUMBER(CORREL(ETL_Rtn!$C167:$C226,ETL_Rtn!AA167:AA226)),CORREL(ETL_Rtn!$C167:$C226,ETL_Rtn!AA167:AA226),"")</f>
        <v/>
      </c>
      <c r="AH216" s="84" t="str">
        <f ca="1">IF(ISNUMBER(CORREL(ETL_Rtn!$C167:$C226,ETL_Rtn!AB167:AB226)),CORREL(ETL_Rtn!$C167:$C226,ETL_Rtn!AB167:AB226),"")</f>
        <v/>
      </c>
      <c r="AI216" s="84" t="str">
        <f ca="1">IF(ISNUMBER(CORREL(ETL_Rtn!$C167:$C226,ETL_Rtn!AC167:AC226)),CORREL(ETL_Rtn!$C167:$C226,ETL_Rtn!AC167:AC226),"")</f>
        <v/>
      </c>
      <c r="AJ216" s="84" t="str">
        <f ca="1">IF(ISNUMBER(CORREL(ETL_Rtn!$C167:$C226,ETL_Rtn!AD167:AD226)),CORREL(ETL_Rtn!$C167:$C226,ETL_Rtn!AD167:AD226),"")</f>
        <v/>
      </c>
      <c r="AK216" s="84" t="str">
        <f ca="1">IF(ISNUMBER(CORREL(ETL_Rtn!$C167:$C226,ETL_Rtn!AE167:AE226)),CORREL(ETL_Rtn!$C167:$C226,ETL_Rtn!AE167:AE226),"")</f>
        <v/>
      </c>
      <c r="AL216" s="84" t="str">
        <f ca="1">IF(ISNUMBER(CORREL(ETL_Rtn!$C167:$C226,ETL_Rtn!AF167:AF226)),CORREL(ETL_Rtn!$C167:$C226,ETL_Rtn!AF167:AF226),"")</f>
        <v/>
      </c>
      <c r="AM216" s="84" t="str">
        <f ca="1">IF(ISNUMBER(CORREL(ETL_Rtn!$C167:$C226,ETL_Rtn!AG167:AG226)),CORREL(ETL_Rtn!$C167:$C226,ETL_Rtn!AG167:AG226),"")</f>
        <v/>
      </c>
      <c r="AN216" s="84" t="str">
        <f ca="1">IF(ISNUMBER(CORREL(ETL_Rtn!$C167:$C226,ETL_Rtn!AH167:AH226)),CORREL(ETL_Rtn!$C167:$C226,ETL_Rtn!AH167:AH226),"")</f>
        <v/>
      </c>
      <c r="AO216" s="84" t="str">
        <f ca="1">IF(ISNUMBER(CORREL(ETL_Rtn!$C167:$C226,ETL_Rtn!AI167:AI226)),CORREL(ETL_Rtn!$C167:$C226,ETL_Rtn!AI167:AI226),"")</f>
        <v/>
      </c>
      <c r="AP216" s="84" t="str">
        <f ca="1">IF(ISNUMBER(CORREL(ETL_Rtn!$C167:$C226,ETL_Rtn!AJ167:AJ226)),CORREL(ETL_Rtn!$C167:$C226,ETL_Rtn!AJ167:AJ226),"")</f>
        <v/>
      </c>
      <c r="AQ216" s="84" t="str">
        <f ca="1">IF(ISNUMBER(CORREL(ETL_Rtn!$C167:$C226,ETL_Rtn!AK167:AK226)),CORREL(ETL_Rtn!$C167:$C226,ETL_Rtn!AK167:AK226),"")</f>
        <v/>
      </c>
      <c r="AR216" s="84" t="str">
        <f ca="1">IF(ISNUMBER(CORREL(ETL_Rtn!$C167:$C226,ETL_Rtn!AL167:AL226)),CORREL(ETL_Rtn!$C167:$C226,ETL_Rtn!AL167:AL226),"")</f>
        <v/>
      </c>
      <c r="AS216" s="84" t="str">
        <f ca="1">IF(ISNUMBER(CORREL(ETL_Rtn!$C167:$C226,ETL_Rtn!AM167:AM226)),CORREL(ETL_Rtn!$C167:$C226,ETL_Rtn!AM167:AM226),"")</f>
        <v/>
      </c>
      <c r="AU216" s="84" t="str">
        <f ca="1">VLOOKUP($E216,ETL_Price!$B$5:$BA$187,Main!AU$51,0)</f>
        <v/>
      </c>
      <c r="AV216" s="84" t="str">
        <f ca="1">VLOOKUP($E216,ETL_Price!$B$5:$BA$187,Main!AV$51,0)</f>
        <v/>
      </c>
      <c r="AW216" s="84" t="str">
        <f ca="1">VLOOKUP($E216,ETL_Price!$B$5:$BA$187,Main!AW$51,0)</f>
        <v/>
      </c>
      <c r="AX216" s="84" t="str">
        <f ca="1">VLOOKUP($E216,ETL_Price!$B$5:$BA$187,Main!AX$51,0)</f>
        <v/>
      </c>
      <c r="AY216" s="84" t="str">
        <f ca="1">VLOOKUP($E216,ETL_Price!$B$5:$BA$187,Main!AY$51,0)</f>
        <v/>
      </c>
      <c r="AZ216" s="84" t="str">
        <f ca="1">VLOOKUP($E216,ETL_Price!$B$5:$BA$187,Main!AZ$51,0)</f>
        <v/>
      </c>
      <c r="BA216" s="84" t="str">
        <f ca="1">VLOOKUP($E216,ETL_Price!$B$5:$BA$187,Main!BA$51,0)</f>
        <v/>
      </c>
      <c r="BB216" s="84" t="str">
        <f ca="1">VLOOKUP($E216,ETL_Price!$B$5:$BA$187,Main!BB$51,0)</f>
        <v/>
      </c>
      <c r="BC216" s="84" t="str">
        <f ca="1">VLOOKUP($E216,ETL_Price!$B$5:$BA$187,Main!BC$51,0)</f>
        <v/>
      </c>
      <c r="BD216" s="84" t="str">
        <f ca="1">VLOOKUP($E216,ETL_Price!$B$5:$BA$187,Main!BD$51,0)</f>
        <v/>
      </c>
      <c r="BE216" s="84" t="str">
        <f ca="1">VLOOKUP($E216,ETL_Price!$B$5:$BA$187,Main!BE$51,0)</f>
        <v/>
      </c>
      <c r="BF216" s="84" t="str">
        <f ca="1">VLOOKUP($E216,ETL_Price!$B$5:$BA$187,Main!BF$51,0)</f>
        <v/>
      </c>
      <c r="BG216" s="84" t="str">
        <f ca="1">VLOOKUP($E216,ETL_Price!$B$5:$BA$187,Main!BG$51,0)</f>
        <v/>
      </c>
      <c r="BH216" s="84" t="str">
        <f ca="1">VLOOKUP($E216,ETL_Price!$B$5:$BA$187,Main!BH$51,0)</f>
        <v/>
      </c>
      <c r="BI216" s="84" t="str">
        <f ca="1">VLOOKUP($E216,ETL_Price!$B$5:$BA$187,Main!BI$51,0)</f>
        <v/>
      </c>
      <c r="BJ216" s="84" t="str">
        <f ca="1">VLOOKUP($E216,ETL_Price!$B$5:$BA$187,Main!BJ$51,0)</f>
        <v/>
      </c>
      <c r="BK216" s="84" t="str">
        <f ca="1">VLOOKUP($E216,ETL_Price!$B$5:$BA$187,Main!BK$51,0)</f>
        <v/>
      </c>
      <c r="BL216" s="84" t="str">
        <f ca="1">VLOOKUP($E216,ETL_Price!$B$5:$BA$187,Main!BL$51,0)</f>
        <v/>
      </c>
      <c r="BM216" s="84" t="str">
        <f ca="1">VLOOKUP($E216,ETL_Price!$B$5:$BA$187,Main!BM$51,0)</f>
        <v/>
      </c>
      <c r="BN216" s="84" t="str">
        <f ca="1">VLOOKUP($E216,ETL_Price!$B$5:$BA$187,Main!BN$51,0)</f>
        <v/>
      </c>
      <c r="BO216" s="84" t="str">
        <f ca="1">VLOOKUP($E216,ETL_Price!$B$5:$BA$187,Main!BO$51,0)</f>
        <v/>
      </c>
      <c r="BP216" s="84" t="str">
        <f ca="1">VLOOKUP($E216,ETL_Price!$B$5:$BA$187,Main!BP$51,0)</f>
        <v/>
      </c>
      <c r="BQ216" s="84" t="str">
        <f ca="1">VLOOKUP($E216,ETL_Price!$B$5:$BA$187,Main!BQ$51,0)</f>
        <v/>
      </c>
      <c r="BR216" s="84" t="str">
        <f ca="1">VLOOKUP($E216,ETL_Price!$B$5:$BA$187,Main!BR$51,0)</f>
        <v/>
      </c>
      <c r="BS216" s="84" t="str">
        <f ca="1">VLOOKUP($E216,ETL_Price!$B$5:$BA$187,Main!BS$51,0)</f>
        <v/>
      </c>
      <c r="BT216" s="84" t="str">
        <f ca="1">VLOOKUP($E216,ETL_Price!$B$5:$BA$187,Main!BT$51,0)</f>
        <v/>
      </c>
      <c r="BU216" s="84" t="str">
        <f ca="1">VLOOKUP($E216,ETL_Price!$B$5:$BA$187,Main!BU$51,0)</f>
        <v/>
      </c>
      <c r="BV216" s="84" t="str">
        <f ca="1">VLOOKUP($E216,ETL_Price!$B$5:$BA$187,Main!BV$51,0)</f>
        <v/>
      </c>
      <c r="BW216" s="84" t="str">
        <f ca="1">VLOOKUP($E216,ETL_Price!$B$5:$BA$187,Main!BW$51,0)</f>
        <v/>
      </c>
      <c r="BX216" s="84" t="str">
        <f ca="1">VLOOKUP($E216,ETL_Price!$B$5:$BA$187,Main!BX$51,0)</f>
        <v/>
      </c>
      <c r="BY216" s="84" t="str">
        <f ca="1">VLOOKUP($E216,ETL_Price!$B$5:$BA$187,Main!BY$51,0)</f>
        <v/>
      </c>
      <c r="BZ216" s="84" t="str">
        <f ca="1">VLOOKUP($E216,ETL_Price!$B$5:$BA$187,Main!BZ$51,0)</f>
        <v/>
      </c>
      <c r="CA216" s="84" t="str">
        <f ca="1">VLOOKUP($E216,ETL_Price!$B$5:$BA$187,Main!CA$51,0)</f>
        <v/>
      </c>
      <c r="CB216" s="84" t="str">
        <f ca="1">VLOOKUP($E216,ETL_Price!$B$5:$BA$187,Main!CB$51,0)</f>
        <v/>
      </c>
      <c r="CC216" s="84" t="str">
        <f ca="1">VLOOKUP($E216,ETL_Price!$B$5:$BA$187,Main!CC$51,0)</f>
        <v/>
      </c>
    </row>
    <row r="217" spans="5:81">
      <c r="E217" s="115" t="str">
        <f>IF(ISNUMBER(Equities!$C169),Equities!B169,"")</f>
        <v/>
      </c>
      <c r="F217" s="128" t="str">
        <f ca="1">IF(ISNUMBER(OFFSET(INDIRECT($F$50),Main!$D217,1)),OFFSET(INDIRECT($F$50),Main!$D217,1)/100,"")</f>
        <v/>
      </c>
      <c r="G217" s="116" t="str">
        <f ca="1">IF(ISNUMBER(VLOOKUP($E217,ETL_Price!$B$5:$CU$187,G$50,0)),VLOOKUP($E217,ETL_Price!$B$5:$CU$187,G$50,0)/100,"")</f>
        <v/>
      </c>
      <c r="H217" s="116" t="str">
        <f>IF(ISNUMBER(VLOOKUP($E217,ETL_Price!$B$5:$CU$187,H$50,0)),VLOOKUP($E217,ETL_Price!$B$5:$CU$187,H$50,0)/100,"")</f>
        <v/>
      </c>
      <c r="I217" s="116" t="str">
        <f>IF(ISNUMBER(VLOOKUP($E217,ETL_Price!$B$5:$CU$187,I$50,0)),VLOOKUP($E217,ETL_Price!$B$5:$CU$187,I$50,0)/100,"")</f>
        <v/>
      </c>
      <c r="K217" s="84" t="str">
        <f ca="1">IF(ISNUMBER(CORREL(ETL_Rtn!$C168:$C227,ETL_Rtn!E168:E227)),CORREL(ETL_Rtn!$C168:$C227,ETL_Rtn!E168:E227),"")</f>
        <v/>
      </c>
      <c r="L217" s="84" t="str">
        <f ca="1">IF(ISNUMBER(CORREL(ETL_Rtn!$C168:$C227,ETL_Rtn!F168:F227)),CORREL(ETL_Rtn!$C168:$C227,ETL_Rtn!F168:F227),"")</f>
        <v/>
      </c>
      <c r="M217" s="84" t="str">
        <f ca="1">IF(ISNUMBER(CORREL(ETL_Rtn!$C168:$C227,ETL_Rtn!G168:G227)),CORREL(ETL_Rtn!$C168:$C227,ETL_Rtn!G168:G227),"")</f>
        <v/>
      </c>
      <c r="N217" s="84" t="str">
        <f ca="1">IF(ISNUMBER(CORREL(ETL_Rtn!$C168:$C227,ETL_Rtn!H168:H227)),CORREL(ETL_Rtn!$C168:$C227,ETL_Rtn!H168:H227),"")</f>
        <v/>
      </c>
      <c r="O217" s="84" t="str">
        <f ca="1">IF(ISNUMBER(CORREL(ETL_Rtn!$C168:$C227,ETL_Rtn!I168:I227)),CORREL(ETL_Rtn!$C168:$C227,ETL_Rtn!I168:I227),"")</f>
        <v/>
      </c>
      <c r="P217" s="84" t="str">
        <f ca="1">IF(ISNUMBER(CORREL(ETL_Rtn!$C168:$C227,ETL_Rtn!J168:J227)),CORREL(ETL_Rtn!$C168:$C227,ETL_Rtn!J168:J227),"")</f>
        <v/>
      </c>
      <c r="Q217" s="84" t="str">
        <f ca="1">IF(ISNUMBER(CORREL(ETL_Rtn!$C168:$C227,ETL_Rtn!K168:K227)),CORREL(ETL_Rtn!$C168:$C227,ETL_Rtn!K168:K227),"")</f>
        <v/>
      </c>
      <c r="R217" s="84" t="str">
        <f ca="1">IF(ISNUMBER(CORREL(ETL_Rtn!$C168:$C227,ETL_Rtn!L168:L227)),CORREL(ETL_Rtn!$C168:$C227,ETL_Rtn!L168:L227),"")</f>
        <v/>
      </c>
      <c r="S217" s="84" t="str">
        <f ca="1">IF(ISNUMBER(CORREL(ETL_Rtn!$C168:$C227,ETL_Rtn!M168:M227)),CORREL(ETL_Rtn!$C168:$C227,ETL_Rtn!M168:M227),"")</f>
        <v/>
      </c>
      <c r="T217" s="84" t="str">
        <f ca="1">IF(ISNUMBER(CORREL(ETL_Rtn!$C168:$C227,ETL_Rtn!N168:N227)),CORREL(ETL_Rtn!$C168:$C227,ETL_Rtn!N168:N227),"")</f>
        <v/>
      </c>
      <c r="U217" s="84" t="str">
        <f ca="1">IF(ISNUMBER(CORREL(ETL_Rtn!$C168:$C227,ETL_Rtn!O168:O227)),CORREL(ETL_Rtn!$C168:$C227,ETL_Rtn!O168:O227),"")</f>
        <v/>
      </c>
      <c r="V217" s="84" t="str">
        <f ca="1">IF(ISNUMBER(CORREL(ETL_Rtn!$C168:$C227,ETL_Rtn!P168:P227)),CORREL(ETL_Rtn!$C168:$C227,ETL_Rtn!P168:P227),"")</f>
        <v/>
      </c>
      <c r="W217" s="84" t="str">
        <f ca="1">IF(ISNUMBER(CORREL(ETL_Rtn!$C168:$C227,ETL_Rtn!Q168:Q227)),CORREL(ETL_Rtn!$C168:$C227,ETL_Rtn!Q168:Q227),"")</f>
        <v/>
      </c>
      <c r="X217" s="84" t="str">
        <f ca="1">IF(ISNUMBER(CORREL(ETL_Rtn!$C168:$C227,ETL_Rtn!R168:R227)),CORREL(ETL_Rtn!$C168:$C227,ETL_Rtn!R168:R227),"")</f>
        <v/>
      </c>
      <c r="Y217" s="84" t="str">
        <f ca="1">IF(ISNUMBER(CORREL(ETL_Rtn!$C168:$C227,ETL_Rtn!S168:S227)),CORREL(ETL_Rtn!$C168:$C227,ETL_Rtn!S168:S227),"")</f>
        <v/>
      </c>
      <c r="Z217" s="84" t="str">
        <f ca="1">IF(ISNUMBER(CORREL(ETL_Rtn!$C168:$C227,ETL_Rtn!T168:T227)),CORREL(ETL_Rtn!$C168:$C227,ETL_Rtn!T168:T227),"")</f>
        <v/>
      </c>
      <c r="AA217" s="84" t="str">
        <f ca="1">IF(ISNUMBER(CORREL(ETL_Rtn!$C168:$C227,ETL_Rtn!U168:U227)),CORREL(ETL_Rtn!$C168:$C227,ETL_Rtn!U168:U227),"")</f>
        <v/>
      </c>
      <c r="AB217" s="84" t="str">
        <f ca="1">IF(ISNUMBER(CORREL(ETL_Rtn!$C168:$C227,ETL_Rtn!V168:V227)),CORREL(ETL_Rtn!$C168:$C227,ETL_Rtn!V168:V227),"")</f>
        <v/>
      </c>
      <c r="AC217" s="84" t="str">
        <f ca="1">IF(ISNUMBER(CORREL(ETL_Rtn!$C168:$C227,ETL_Rtn!W168:W227)),CORREL(ETL_Rtn!$C168:$C227,ETL_Rtn!W168:W227),"")</f>
        <v/>
      </c>
      <c r="AD217" s="84" t="str">
        <f ca="1">IF(ISNUMBER(CORREL(ETL_Rtn!$C168:$C227,ETL_Rtn!X168:X227)),CORREL(ETL_Rtn!$C168:$C227,ETL_Rtn!X168:X227),"")</f>
        <v/>
      </c>
      <c r="AE217" s="84" t="str">
        <f ca="1">IF(ISNUMBER(CORREL(ETL_Rtn!$C168:$C227,ETL_Rtn!Y168:Y227)),CORREL(ETL_Rtn!$C168:$C227,ETL_Rtn!Y168:Y227),"")</f>
        <v/>
      </c>
      <c r="AF217" s="84" t="str">
        <f ca="1">IF(ISNUMBER(CORREL(ETL_Rtn!$C168:$C227,ETL_Rtn!Z168:Z227)),CORREL(ETL_Rtn!$C168:$C227,ETL_Rtn!Z168:Z227),"")</f>
        <v/>
      </c>
      <c r="AG217" s="84" t="str">
        <f ca="1">IF(ISNUMBER(CORREL(ETL_Rtn!$C168:$C227,ETL_Rtn!AA168:AA227)),CORREL(ETL_Rtn!$C168:$C227,ETL_Rtn!AA168:AA227),"")</f>
        <v/>
      </c>
      <c r="AH217" s="84" t="str">
        <f ca="1">IF(ISNUMBER(CORREL(ETL_Rtn!$C168:$C227,ETL_Rtn!AB168:AB227)),CORREL(ETL_Rtn!$C168:$C227,ETL_Rtn!AB168:AB227),"")</f>
        <v/>
      </c>
      <c r="AI217" s="84" t="str">
        <f ca="1">IF(ISNUMBER(CORREL(ETL_Rtn!$C168:$C227,ETL_Rtn!AC168:AC227)),CORREL(ETL_Rtn!$C168:$C227,ETL_Rtn!AC168:AC227),"")</f>
        <v/>
      </c>
      <c r="AJ217" s="84" t="str">
        <f ca="1">IF(ISNUMBER(CORREL(ETL_Rtn!$C168:$C227,ETL_Rtn!AD168:AD227)),CORREL(ETL_Rtn!$C168:$C227,ETL_Rtn!AD168:AD227),"")</f>
        <v/>
      </c>
      <c r="AK217" s="84" t="str">
        <f ca="1">IF(ISNUMBER(CORREL(ETL_Rtn!$C168:$C227,ETL_Rtn!AE168:AE227)),CORREL(ETL_Rtn!$C168:$C227,ETL_Rtn!AE168:AE227),"")</f>
        <v/>
      </c>
      <c r="AL217" s="84" t="str">
        <f ca="1">IF(ISNUMBER(CORREL(ETL_Rtn!$C168:$C227,ETL_Rtn!AF168:AF227)),CORREL(ETL_Rtn!$C168:$C227,ETL_Rtn!AF168:AF227),"")</f>
        <v/>
      </c>
      <c r="AM217" s="84" t="str">
        <f ca="1">IF(ISNUMBER(CORREL(ETL_Rtn!$C168:$C227,ETL_Rtn!AG168:AG227)),CORREL(ETL_Rtn!$C168:$C227,ETL_Rtn!AG168:AG227),"")</f>
        <v/>
      </c>
      <c r="AN217" s="84" t="str">
        <f ca="1">IF(ISNUMBER(CORREL(ETL_Rtn!$C168:$C227,ETL_Rtn!AH168:AH227)),CORREL(ETL_Rtn!$C168:$C227,ETL_Rtn!AH168:AH227),"")</f>
        <v/>
      </c>
      <c r="AO217" s="84" t="str">
        <f ca="1">IF(ISNUMBER(CORREL(ETL_Rtn!$C168:$C227,ETL_Rtn!AI168:AI227)),CORREL(ETL_Rtn!$C168:$C227,ETL_Rtn!AI168:AI227),"")</f>
        <v/>
      </c>
      <c r="AP217" s="84" t="str">
        <f ca="1">IF(ISNUMBER(CORREL(ETL_Rtn!$C168:$C227,ETL_Rtn!AJ168:AJ227)),CORREL(ETL_Rtn!$C168:$C227,ETL_Rtn!AJ168:AJ227),"")</f>
        <v/>
      </c>
      <c r="AQ217" s="84" t="str">
        <f ca="1">IF(ISNUMBER(CORREL(ETL_Rtn!$C168:$C227,ETL_Rtn!AK168:AK227)),CORREL(ETL_Rtn!$C168:$C227,ETL_Rtn!AK168:AK227),"")</f>
        <v/>
      </c>
      <c r="AR217" s="84" t="str">
        <f ca="1">IF(ISNUMBER(CORREL(ETL_Rtn!$C168:$C227,ETL_Rtn!AL168:AL227)),CORREL(ETL_Rtn!$C168:$C227,ETL_Rtn!AL168:AL227),"")</f>
        <v/>
      </c>
      <c r="AS217" s="84" t="str">
        <f ca="1">IF(ISNUMBER(CORREL(ETL_Rtn!$C168:$C227,ETL_Rtn!AM168:AM227)),CORREL(ETL_Rtn!$C168:$C227,ETL_Rtn!AM168:AM227),"")</f>
        <v/>
      </c>
      <c r="AU217" s="84" t="str">
        <f ca="1">VLOOKUP($E217,ETL_Price!$B$5:$BA$187,Main!AU$51,0)</f>
        <v/>
      </c>
      <c r="AV217" s="84" t="str">
        <f ca="1">VLOOKUP($E217,ETL_Price!$B$5:$BA$187,Main!AV$51,0)</f>
        <v/>
      </c>
      <c r="AW217" s="84" t="str">
        <f ca="1">VLOOKUP($E217,ETL_Price!$B$5:$BA$187,Main!AW$51,0)</f>
        <v/>
      </c>
      <c r="AX217" s="84" t="str">
        <f ca="1">VLOOKUP($E217,ETL_Price!$B$5:$BA$187,Main!AX$51,0)</f>
        <v/>
      </c>
      <c r="AY217" s="84" t="str">
        <f ca="1">VLOOKUP($E217,ETL_Price!$B$5:$BA$187,Main!AY$51,0)</f>
        <v/>
      </c>
      <c r="AZ217" s="84" t="str">
        <f ca="1">VLOOKUP($E217,ETL_Price!$B$5:$BA$187,Main!AZ$51,0)</f>
        <v/>
      </c>
      <c r="BA217" s="84" t="str">
        <f ca="1">VLOOKUP($E217,ETL_Price!$B$5:$BA$187,Main!BA$51,0)</f>
        <v/>
      </c>
      <c r="BB217" s="84" t="str">
        <f ca="1">VLOOKUP($E217,ETL_Price!$B$5:$BA$187,Main!BB$51,0)</f>
        <v/>
      </c>
      <c r="BC217" s="84" t="str">
        <f ca="1">VLOOKUP($E217,ETL_Price!$B$5:$BA$187,Main!BC$51,0)</f>
        <v/>
      </c>
      <c r="BD217" s="84" t="str">
        <f ca="1">VLOOKUP($E217,ETL_Price!$B$5:$BA$187,Main!BD$51,0)</f>
        <v/>
      </c>
      <c r="BE217" s="84" t="str">
        <f ca="1">VLOOKUP($E217,ETL_Price!$B$5:$BA$187,Main!BE$51,0)</f>
        <v/>
      </c>
      <c r="BF217" s="84" t="str">
        <f ca="1">VLOOKUP($E217,ETL_Price!$B$5:$BA$187,Main!BF$51,0)</f>
        <v/>
      </c>
      <c r="BG217" s="84" t="str">
        <f ca="1">VLOOKUP($E217,ETL_Price!$B$5:$BA$187,Main!BG$51,0)</f>
        <v/>
      </c>
      <c r="BH217" s="84" t="str">
        <f ca="1">VLOOKUP($E217,ETL_Price!$B$5:$BA$187,Main!BH$51,0)</f>
        <v/>
      </c>
      <c r="BI217" s="84" t="str">
        <f ca="1">VLOOKUP($E217,ETL_Price!$B$5:$BA$187,Main!BI$51,0)</f>
        <v/>
      </c>
      <c r="BJ217" s="84" t="str">
        <f ca="1">VLOOKUP($E217,ETL_Price!$B$5:$BA$187,Main!BJ$51,0)</f>
        <v/>
      </c>
      <c r="BK217" s="84" t="str">
        <f ca="1">VLOOKUP($E217,ETL_Price!$B$5:$BA$187,Main!BK$51,0)</f>
        <v/>
      </c>
      <c r="BL217" s="84" t="str">
        <f ca="1">VLOOKUP($E217,ETL_Price!$B$5:$BA$187,Main!BL$51,0)</f>
        <v/>
      </c>
      <c r="BM217" s="84" t="str">
        <f ca="1">VLOOKUP($E217,ETL_Price!$B$5:$BA$187,Main!BM$51,0)</f>
        <v/>
      </c>
      <c r="BN217" s="84" t="str">
        <f ca="1">VLOOKUP($E217,ETL_Price!$B$5:$BA$187,Main!BN$51,0)</f>
        <v/>
      </c>
      <c r="BO217" s="84" t="str">
        <f ca="1">VLOOKUP($E217,ETL_Price!$B$5:$BA$187,Main!BO$51,0)</f>
        <v/>
      </c>
      <c r="BP217" s="84" t="str">
        <f ca="1">VLOOKUP($E217,ETL_Price!$B$5:$BA$187,Main!BP$51,0)</f>
        <v/>
      </c>
      <c r="BQ217" s="84" t="str">
        <f ca="1">VLOOKUP($E217,ETL_Price!$B$5:$BA$187,Main!BQ$51,0)</f>
        <v/>
      </c>
      <c r="BR217" s="84" t="str">
        <f ca="1">VLOOKUP($E217,ETL_Price!$B$5:$BA$187,Main!BR$51,0)</f>
        <v/>
      </c>
      <c r="BS217" s="84" t="str">
        <f ca="1">VLOOKUP($E217,ETL_Price!$B$5:$BA$187,Main!BS$51,0)</f>
        <v/>
      </c>
      <c r="BT217" s="84" t="str">
        <f ca="1">VLOOKUP($E217,ETL_Price!$B$5:$BA$187,Main!BT$51,0)</f>
        <v/>
      </c>
      <c r="BU217" s="84" t="str">
        <f ca="1">VLOOKUP($E217,ETL_Price!$B$5:$BA$187,Main!BU$51,0)</f>
        <v/>
      </c>
      <c r="BV217" s="84" t="str">
        <f ca="1">VLOOKUP($E217,ETL_Price!$B$5:$BA$187,Main!BV$51,0)</f>
        <v/>
      </c>
      <c r="BW217" s="84" t="str">
        <f ca="1">VLOOKUP($E217,ETL_Price!$B$5:$BA$187,Main!BW$51,0)</f>
        <v/>
      </c>
      <c r="BX217" s="84" t="str">
        <f ca="1">VLOOKUP($E217,ETL_Price!$B$5:$BA$187,Main!BX$51,0)</f>
        <v/>
      </c>
      <c r="BY217" s="84" t="str">
        <f ca="1">VLOOKUP($E217,ETL_Price!$B$5:$BA$187,Main!BY$51,0)</f>
        <v/>
      </c>
      <c r="BZ217" s="84" t="str">
        <f ca="1">VLOOKUP($E217,ETL_Price!$B$5:$BA$187,Main!BZ$51,0)</f>
        <v/>
      </c>
      <c r="CA217" s="84" t="str">
        <f ca="1">VLOOKUP($E217,ETL_Price!$B$5:$BA$187,Main!CA$51,0)</f>
        <v/>
      </c>
      <c r="CB217" s="84" t="str">
        <f ca="1">VLOOKUP($E217,ETL_Price!$B$5:$BA$187,Main!CB$51,0)</f>
        <v/>
      </c>
      <c r="CC217" s="84" t="str">
        <f ca="1">VLOOKUP($E217,ETL_Price!$B$5:$BA$187,Main!CC$51,0)</f>
        <v/>
      </c>
    </row>
    <row r="218" spans="5:81">
      <c r="E218" s="115" t="str">
        <f>IF(ISNUMBER(Equities!$C170),Equities!B170,"")</f>
        <v/>
      </c>
      <c r="F218" s="128" t="str">
        <f ca="1">IF(ISNUMBER(OFFSET(INDIRECT($F$50),Main!$D218,1)),OFFSET(INDIRECT($F$50),Main!$D218,1)/100,"")</f>
        <v/>
      </c>
      <c r="G218" s="116" t="str">
        <f ca="1">IF(ISNUMBER(VLOOKUP($E218,ETL_Price!$B$5:$CU$187,G$50,0)),VLOOKUP($E218,ETL_Price!$B$5:$CU$187,G$50,0)/100,"")</f>
        <v/>
      </c>
      <c r="H218" s="116" t="str">
        <f>IF(ISNUMBER(VLOOKUP($E218,ETL_Price!$B$5:$CU$187,H$50,0)),VLOOKUP($E218,ETL_Price!$B$5:$CU$187,H$50,0)/100,"")</f>
        <v/>
      </c>
      <c r="I218" s="116" t="str">
        <f>IF(ISNUMBER(VLOOKUP($E218,ETL_Price!$B$5:$CU$187,I$50,0)),VLOOKUP($E218,ETL_Price!$B$5:$CU$187,I$50,0)/100,"")</f>
        <v/>
      </c>
      <c r="K218" s="84" t="str">
        <f ca="1">IF(ISNUMBER(CORREL(ETL_Rtn!$C169:$C228,ETL_Rtn!E169:E228)),CORREL(ETL_Rtn!$C169:$C228,ETL_Rtn!E169:E228),"")</f>
        <v/>
      </c>
      <c r="L218" s="84" t="str">
        <f ca="1">IF(ISNUMBER(CORREL(ETL_Rtn!$C169:$C228,ETL_Rtn!F169:F228)),CORREL(ETL_Rtn!$C169:$C228,ETL_Rtn!F169:F228),"")</f>
        <v/>
      </c>
      <c r="M218" s="84" t="str">
        <f ca="1">IF(ISNUMBER(CORREL(ETL_Rtn!$C169:$C228,ETL_Rtn!G169:G228)),CORREL(ETL_Rtn!$C169:$C228,ETL_Rtn!G169:G228),"")</f>
        <v/>
      </c>
      <c r="N218" s="84" t="str">
        <f ca="1">IF(ISNUMBER(CORREL(ETL_Rtn!$C169:$C228,ETL_Rtn!H169:H228)),CORREL(ETL_Rtn!$C169:$C228,ETL_Rtn!H169:H228),"")</f>
        <v/>
      </c>
      <c r="O218" s="84" t="str">
        <f ca="1">IF(ISNUMBER(CORREL(ETL_Rtn!$C169:$C228,ETL_Rtn!I169:I228)),CORREL(ETL_Rtn!$C169:$C228,ETL_Rtn!I169:I228),"")</f>
        <v/>
      </c>
      <c r="P218" s="84" t="str">
        <f ca="1">IF(ISNUMBER(CORREL(ETL_Rtn!$C169:$C228,ETL_Rtn!J169:J228)),CORREL(ETL_Rtn!$C169:$C228,ETL_Rtn!J169:J228),"")</f>
        <v/>
      </c>
      <c r="Q218" s="84" t="str">
        <f ca="1">IF(ISNUMBER(CORREL(ETL_Rtn!$C169:$C228,ETL_Rtn!K169:K228)),CORREL(ETL_Rtn!$C169:$C228,ETL_Rtn!K169:K228),"")</f>
        <v/>
      </c>
      <c r="R218" s="84" t="str">
        <f ca="1">IF(ISNUMBER(CORREL(ETL_Rtn!$C169:$C228,ETL_Rtn!L169:L228)),CORREL(ETL_Rtn!$C169:$C228,ETL_Rtn!L169:L228),"")</f>
        <v/>
      </c>
      <c r="S218" s="84" t="str">
        <f ca="1">IF(ISNUMBER(CORREL(ETL_Rtn!$C169:$C228,ETL_Rtn!M169:M228)),CORREL(ETL_Rtn!$C169:$C228,ETL_Rtn!M169:M228),"")</f>
        <v/>
      </c>
      <c r="T218" s="84" t="str">
        <f ca="1">IF(ISNUMBER(CORREL(ETL_Rtn!$C169:$C228,ETL_Rtn!N169:N228)),CORREL(ETL_Rtn!$C169:$C228,ETL_Rtn!N169:N228),"")</f>
        <v/>
      </c>
      <c r="U218" s="84" t="str">
        <f ca="1">IF(ISNUMBER(CORREL(ETL_Rtn!$C169:$C228,ETL_Rtn!O169:O228)),CORREL(ETL_Rtn!$C169:$C228,ETL_Rtn!O169:O228),"")</f>
        <v/>
      </c>
      <c r="V218" s="84" t="str">
        <f ca="1">IF(ISNUMBER(CORREL(ETL_Rtn!$C169:$C228,ETL_Rtn!P169:P228)),CORREL(ETL_Rtn!$C169:$C228,ETL_Rtn!P169:P228),"")</f>
        <v/>
      </c>
      <c r="W218" s="84" t="str">
        <f ca="1">IF(ISNUMBER(CORREL(ETL_Rtn!$C169:$C228,ETL_Rtn!Q169:Q228)),CORREL(ETL_Rtn!$C169:$C228,ETL_Rtn!Q169:Q228),"")</f>
        <v/>
      </c>
      <c r="X218" s="84" t="str">
        <f ca="1">IF(ISNUMBER(CORREL(ETL_Rtn!$C169:$C228,ETL_Rtn!R169:R228)),CORREL(ETL_Rtn!$C169:$C228,ETL_Rtn!R169:R228),"")</f>
        <v/>
      </c>
      <c r="Y218" s="84" t="str">
        <f ca="1">IF(ISNUMBER(CORREL(ETL_Rtn!$C169:$C228,ETL_Rtn!S169:S228)),CORREL(ETL_Rtn!$C169:$C228,ETL_Rtn!S169:S228),"")</f>
        <v/>
      </c>
      <c r="Z218" s="84" t="str">
        <f ca="1">IF(ISNUMBER(CORREL(ETL_Rtn!$C169:$C228,ETL_Rtn!T169:T228)),CORREL(ETL_Rtn!$C169:$C228,ETL_Rtn!T169:T228),"")</f>
        <v/>
      </c>
      <c r="AA218" s="84" t="str">
        <f ca="1">IF(ISNUMBER(CORREL(ETL_Rtn!$C169:$C228,ETL_Rtn!U169:U228)),CORREL(ETL_Rtn!$C169:$C228,ETL_Rtn!U169:U228),"")</f>
        <v/>
      </c>
      <c r="AB218" s="84" t="str">
        <f ca="1">IF(ISNUMBER(CORREL(ETL_Rtn!$C169:$C228,ETL_Rtn!V169:V228)),CORREL(ETL_Rtn!$C169:$C228,ETL_Rtn!V169:V228),"")</f>
        <v/>
      </c>
      <c r="AC218" s="84" t="str">
        <f ca="1">IF(ISNUMBER(CORREL(ETL_Rtn!$C169:$C228,ETL_Rtn!W169:W228)),CORREL(ETL_Rtn!$C169:$C228,ETL_Rtn!W169:W228),"")</f>
        <v/>
      </c>
      <c r="AD218" s="84" t="str">
        <f ca="1">IF(ISNUMBER(CORREL(ETL_Rtn!$C169:$C228,ETL_Rtn!X169:X228)),CORREL(ETL_Rtn!$C169:$C228,ETL_Rtn!X169:X228),"")</f>
        <v/>
      </c>
      <c r="AE218" s="84" t="str">
        <f ca="1">IF(ISNUMBER(CORREL(ETL_Rtn!$C169:$C228,ETL_Rtn!Y169:Y228)),CORREL(ETL_Rtn!$C169:$C228,ETL_Rtn!Y169:Y228),"")</f>
        <v/>
      </c>
      <c r="AF218" s="84" t="str">
        <f ca="1">IF(ISNUMBER(CORREL(ETL_Rtn!$C169:$C228,ETL_Rtn!Z169:Z228)),CORREL(ETL_Rtn!$C169:$C228,ETL_Rtn!Z169:Z228),"")</f>
        <v/>
      </c>
      <c r="AG218" s="84" t="str">
        <f ca="1">IF(ISNUMBER(CORREL(ETL_Rtn!$C169:$C228,ETL_Rtn!AA169:AA228)),CORREL(ETL_Rtn!$C169:$C228,ETL_Rtn!AA169:AA228),"")</f>
        <v/>
      </c>
      <c r="AH218" s="84" t="str">
        <f ca="1">IF(ISNUMBER(CORREL(ETL_Rtn!$C169:$C228,ETL_Rtn!AB169:AB228)),CORREL(ETL_Rtn!$C169:$C228,ETL_Rtn!AB169:AB228),"")</f>
        <v/>
      </c>
      <c r="AI218" s="84" t="str">
        <f ca="1">IF(ISNUMBER(CORREL(ETL_Rtn!$C169:$C228,ETL_Rtn!AC169:AC228)),CORREL(ETL_Rtn!$C169:$C228,ETL_Rtn!AC169:AC228),"")</f>
        <v/>
      </c>
      <c r="AJ218" s="84" t="str">
        <f ca="1">IF(ISNUMBER(CORREL(ETL_Rtn!$C169:$C228,ETL_Rtn!AD169:AD228)),CORREL(ETL_Rtn!$C169:$C228,ETL_Rtn!AD169:AD228),"")</f>
        <v/>
      </c>
      <c r="AK218" s="84" t="str">
        <f ca="1">IF(ISNUMBER(CORREL(ETL_Rtn!$C169:$C228,ETL_Rtn!AE169:AE228)),CORREL(ETL_Rtn!$C169:$C228,ETL_Rtn!AE169:AE228),"")</f>
        <v/>
      </c>
      <c r="AL218" s="84" t="str">
        <f ca="1">IF(ISNUMBER(CORREL(ETL_Rtn!$C169:$C228,ETL_Rtn!AF169:AF228)),CORREL(ETL_Rtn!$C169:$C228,ETL_Rtn!AF169:AF228),"")</f>
        <v/>
      </c>
      <c r="AM218" s="84" t="str">
        <f ca="1">IF(ISNUMBER(CORREL(ETL_Rtn!$C169:$C228,ETL_Rtn!AG169:AG228)),CORREL(ETL_Rtn!$C169:$C228,ETL_Rtn!AG169:AG228),"")</f>
        <v/>
      </c>
      <c r="AN218" s="84" t="str">
        <f ca="1">IF(ISNUMBER(CORREL(ETL_Rtn!$C169:$C228,ETL_Rtn!AH169:AH228)),CORREL(ETL_Rtn!$C169:$C228,ETL_Rtn!AH169:AH228),"")</f>
        <v/>
      </c>
      <c r="AO218" s="84" t="str">
        <f ca="1">IF(ISNUMBER(CORREL(ETL_Rtn!$C169:$C228,ETL_Rtn!AI169:AI228)),CORREL(ETL_Rtn!$C169:$C228,ETL_Rtn!AI169:AI228),"")</f>
        <v/>
      </c>
      <c r="AP218" s="84" t="str">
        <f ca="1">IF(ISNUMBER(CORREL(ETL_Rtn!$C169:$C228,ETL_Rtn!AJ169:AJ228)),CORREL(ETL_Rtn!$C169:$C228,ETL_Rtn!AJ169:AJ228),"")</f>
        <v/>
      </c>
      <c r="AQ218" s="84" t="str">
        <f ca="1">IF(ISNUMBER(CORREL(ETL_Rtn!$C169:$C228,ETL_Rtn!AK169:AK228)),CORREL(ETL_Rtn!$C169:$C228,ETL_Rtn!AK169:AK228),"")</f>
        <v/>
      </c>
      <c r="AR218" s="84" t="str">
        <f ca="1">IF(ISNUMBER(CORREL(ETL_Rtn!$C169:$C228,ETL_Rtn!AL169:AL228)),CORREL(ETL_Rtn!$C169:$C228,ETL_Rtn!AL169:AL228),"")</f>
        <v/>
      </c>
      <c r="AS218" s="84" t="str">
        <f ca="1">IF(ISNUMBER(CORREL(ETL_Rtn!$C169:$C228,ETL_Rtn!AM169:AM228)),CORREL(ETL_Rtn!$C169:$C228,ETL_Rtn!AM169:AM228),"")</f>
        <v/>
      </c>
      <c r="AU218" s="84" t="str">
        <f ca="1">VLOOKUP($E218,ETL_Price!$B$5:$BA$187,Main!AU$51,0)</f>
        <v/>
      </c>
      <c r="AV218" s="84" t="str">
        <f ca="1">VLOOKUP($E218,ETL_Price!$B$5:$BA$187,Main!AV$51,0)</f>
        <v/>
      </c>
      <c r="AW218" s="84" t="str">
        <f ca="1">VLOOKUP($E218,ETL_Price!$B$5:$BA$187,Main!AW$51,0)</f>
        <v/>
      </c>
      <c r="AX218" s="84" t="str">
        <f ca="1">VLOOKUP($E218,ETL_Price!$B$5:$BA$187,Main!AX$51,0)</f>
        <v/>
      </c>
      <c r="AY218" s="84" t="str">
        <f ca="1">VLOOKUP($E218,ETL_Price!$B$5:$BA$187,Main!AY$51,0)</f>
        <v/>
      </c>
      <c r="AZ218" s="84" t="str">
        <f ca="1">VLOOKUP($E218,ETL_Price!$B$5:$BA$187,Main!AZ$51,0)</f>
        <v/>
      </c>
      <c r="BA218" s="84" t="str">
        <f ca="1">VLOOKUP($E218,ETL_Price!$B$5:$BA$187,Main!BA$51,0)</f>
        <v/>
      </c>
      <c r="BB218" s="84" t="str">
        <f ca="1">VLOOKUP($E218,ETL_Price!$B$5:$BA$187,Main!BB$51,0)</f>
        <v/>
      </c>
      <c r="BC218" s="84" t="str">
        <f ca="1">VLOOKUP($E218,ETL_Price!$B$5:$BA$187,Main!BC$51,0)</f>
        <v/>
      </c>
      <c r="BD218" s="84" t="str">
        <f ca="1">VLOOKUP($E218,ETL_Price!$B$5:$BA$187,Main!BD$51,0)</f>
        <v/>
      </c>
      <c r="BE218" s="84" t="str">
        <f ca="1">VLOOKUP($E218,ETL_Price!$B$5:$BA$187,Main!BE$51,0)</f>
        <v/>
      </c>
      <c r="BF218" s="84" t="str">
        <f ca="1">VLOOKUP($E218,ETL_Price!$B$5:$BA$187,Main!BF$51,0)</f>
        <v/>
      </c>
      <c r="BG218" s="84" t="str">
        <f ca="1">VLOOKUP($E218,ETL_Price!$B$5:$BA$187,Main!BG$51,0)</f>
        <v/>
      </c>
      <c r="BH218" s="84" t="str">
        <f ca="1">VLOOKUP($E218,ETL_Price!$B$5:$BA$187,Main!BH$51,0)</f>
        <v/>
      </c>
      <c r="BI218" s="84" t="str">
        <f ca="1">VLOOKUP($E218,ETL_Price!$B$5:$BA$187,Main!BI$51,0)</f>
        <v/>
      </c>
      <c r="BJ218" s="84" t="str">
        <f ca="1">VLOOKUP($E218,ETL_Price!$B$5:$BA$187,Main!BJ$51,0)</f>
        <v/>
      </c>
      <c r="BK218" s="84" t="str">
        <f ca="1">VLOOKUP($E218,ETL_Price!$B$5:$BA$187,Main!BK$51,0)</f>
        <v/>
      </c>
      <c r="BL218" s="84" t="str">
        <f ca="1">VLOOKUP($E218,ETL_Price!$B$5:$BA$187,Main!BL$51,0)</f>
        <v/>
      </c>
      <c r="BM218" s="84" t="str">
        <f ca="1">VLOOKUP($E218,ETL_Price!$B$5:$BA$187,Main!BM$51,0)</f>
        <v/>
      </c>
      <c r="BN218" s="84" t="str">
        <f ca="1">VLOOKUP($E218,ETL_Price!$B$5:$BA$187,Main!BN$51,0)</f>
        <v/>
      </c>
      <c r="BO218" s="84" t="str">
        <f ca="1">VLOOKUP($E218,ETL_Price!$B$5:$BA$187,Main!BO$51,0)</f>
        <v/>
      </c>
      <c r="BP218" s="84" t="str">
        <f ca="1">VLOOKUP($E218,ETL_Price!$B$5:$BA$187,Main!BP$51,0)</f>
        <v/>
      </c>
      <c r="BQ218" s="84" t="str">
        <f ca="1">VLOOKUP($E218,ETL_Price!$B$5:$BA$187,Main!BQ$51,0)</f>
        <v/>
      </c>
      <c r="BR218" s="84" t="str">
        <f ca="1">VLOOKUP($E218,ETL_Price!$B$5:$BA$187,Main!BR$51,0)</f>
        <v/>
      </c>
      <c r="BS218" s="84" t="str">
        <f ca="1">VLOOKUP($E218,ETL_Price!$B$5:$BA$187,Main!BS$51,0)</f>
        <v/>
      </c>
      <c r="BT218" s="84" t="str">
        <f ca="1">VLOOKUP($E218,ETL_Price!$B$5:$BA$187,Main!BT$51,0)</f>
        <v/>
      </c>
      <c r="BU218" s="84" t="str">
        <f ca="1">VLOOKUP($E218,ETL_Price!$B$5:$BA$187,Main!BU$51,0)</f>
        <v/>
      </c>
      <c r="BV218" s="84" t="str">
        <f ca="1">VLOOKUP($E218,ETL_Price!$B$5:$BA$187,Main!BV$51,0)</f>
        <v/>
      </c>
      <c r="BW218" s="84" t="str">
        <f ca="1">VLOOKUP($E218,ETL_Price!$B$5:$BA$187,Main!BW$51,0)</f>
        <v/>
      </c>
      <c r="BX218" s="84" t="str">
        <f ca="1">VLOOKUP($E218,ETL_Price!$B$5:$BA$187,Main!BX$51,0)</f>
        <v/>
      </c>
      <c r="BY218" s="84" t="str">
        <f ca="1">VLOOKUP($E218,ETL_Price!$B$5:$BA$187,Main!BY$51,0)</f>
        <v/>
      </c>
      <c r="BZ218" s="84" t="str">
        <f ca="1">VLOOKUP($E218,ETL_Price!$B$5:$BA$187,Main!BZ$51,0)</f>
        <v/>
      </c>
      <c r="CA218" s="84" t="str">
        <f ca="1">VLOOKUP($E218,ETL_Price!$B$5:$BA$187,Main!CA$51,0)</f>
        <v/>
      </c>
      <c r="CB218" s="84" t="str">
        <f ca="1">VLOOKUP($E218,ETL_Price!$B$5:$BA$187,Main!CB$51,0)</f>
        <v/>
      </c>
      <c r="CC218" s="84" t="str">
        <f ca="1">VLOOKUP($E218,ETL_Price!$B$5:$BA$187,Main!CC$51,0)</f>
        <v/>
      </c>
    </row>
    <row r="219" spans="5:81">
      <c r="E219" s="115" t="str">
        <f>IF(ISNUMBER(Equities!$C171),Equities!B171,"")</f>
        <v/>
      </c>
      <c r="F219" s="128" t="str">
        <f ca="1">IF(ISNUMBER(OFFSET(INDIRECT($F$50),Main!$D219,1)),OFFSET(INDIRECT($F$50),Main!$D219,1)/100,"")</f>
        <v/>
      </c>
      <c r="G219" s="116" t="str">
        <f ca="1">IF(ISNUMBER(VLOOKUP($E219,ETL_Price!$B$5:$CU$187,G$50,0)),VLOOKUP($E219,ETL_Price!$B$5:$CU$187,G$50,0)/100,"")</f>
        <v/>
      </c>
      <c r="H219" s="116" t="str">
        <f>IF(ISNUMBER(VLOOKUP($E219,ETL_Price!$B$5:$CU$187,H$50,0)),VLOOKUP($E219,ETL_Price!$B$5:$CU$187,H$50,0)/100,"")</f>
        <v/>
      </c>
      <c r="I219" s="116" t="str">
        <f>IF(ISNUMBER(VLOOKUP($E219,ETL_Price!$B$5:$CU$187,I$50,0)),VLOOKUP($E219,ETL_Price!$B$5:$CU$187,I$50,0)/100,"")</f>
        <v/>
      </c>
      <c r="K219" s="84" t="str">
        <f ca="1">IF(ISNUMBER(CORREL(ETL_Rtn!$C170:$C229,ETL_Rtn!E170:E229)),CORREL(ETL_Rtn!$C170:$C229,ETL_Rtn!E170:E229),"")</f>
        <v/>
      </c>
      <c r="L219" s="84" t="str">
        <f ca="1">IF(ISNUMBER(CORREL(ETL_Rtn!$C170:$C229,ETL_Rtn!F170:F229)),CORREL(ETL_Rtn!$C170:$C229,ETL_Rtn!F170:F229),"")</f>
        <v/>
      </c>
      <c r="M219" s="84" t="str">
        <f ca="1">IF(ISNUMBER(CORREL(ETL_Rtn!$C170:$C229,ETL_Rtn!G170:G229)),CORREL(ETL_Rtn!$C170:$C229,ETL_Rtn!G170:G229),"")</f>
        <v/>
      </c>
      <c r="N219" s="84" t="str">
        <f ca="1">IF(ISNUMBER(CORREL(ETL_Rtn!$C170:$C229,ETL_Rtn!H170:H229)),CORREL(ETL_Rtn!$C170:$C229,ETL_Rtn!H170:H229),"")</f>
        <v/>
      </c>
      <c r="O219" s="84" t="str">
        <f ca="1">IF(ISNUMBER(CORREL(ETL_Rtn!$C170:$C229,ETL_Rtn!I170:I229)),CORREL(ETL_Rtn!$C170:$C229,ETL_Rtn!I170:I229),"")</f>
        <v/>
      </c>
      <c r="P219" s="84" t="str">
        <f ca="1">IF(ISNUMBER(CORREL(ETL_Rtn!$C170:$C229,ETL_Rtn!J170:J229)),CORREL(ETL_Rtn!$C170:$C229,ETL_Rtn!J170:J229),"")</f>
        <v/>
      </c>
      <c r="Q219" s="84" t="str">
        <f ca="1">IF(ISNUMBER(CORREL(ETL_Rtn!$C170:$C229,ETL_Rtn!K170:K229)),CORREL(ETL_Rtn!$C170:$C229,ETL_Rtn!K170:K229),"")</f>
        <v/>
      </c>
      <c r="R219" s="84" t="str">
        <f ca="1">IF(ISNUMBER(CORREL(ETL_Rtn!$C170:$C229,ETL_Rtn!L170:L229)),CORREL(ETL_Rtn!$C170:$C229,ETL_Rtn!L170:L229),"")</f>
        <v/>
      </c>
      <c r="S219" s="84" t="str">
        <f ca="1">IF(ISNUMBER(CORREL(ETL_Rtn!$C170:$C229,ETL_Rtn!M170:M229)),CORREL(ETL_Rtn!$C170:$C229,ETL_Rtn!M170:M229),"")</f>
        <v/>
      </c>
      <c r="T219" s="84" t="str">
        <f ca="1">IF(ISNUMBER(CORREL(ETL_Rtn!$C170:$C229,ETL_Rtn!N170:N229)),CORREL(ETL_Rtn!$C170:$C229,ETL_Rtn!N170:N229),"")</f>
        <v/>
      </c>
      <c r="U219" s="84" t="str">
        <f ca="1">IF(ISNUMBER(CORREL(ETL_Rtn!$C170:$C229,ETL_Rtn!O170:O229)),CORREL(ETL_Rtn!$C170:$C229,ETL_Rtn!O170:O229),"")</f>
        <v/>
      </c>
      <c r="V219" s="84" t="str">
        <f ca="1">IF(ISNUMBER(CORREL(ETL_Rtn!$C170:$C229,ETL_Rtn!P170:P229)),CORREL(ETL_Rtn!$C170:$C229,ETL_Rtn!P170:P229),"")</f>
        <v/>
      </c>
      <c r="W219" s="84" t="str">
        <f ca="1">IF(ISNUMBER(CORREL(ETL_Rtn!$C170:$C229,ETL_Rtn!Q170:Q229)),CORREL(ETL_Rtn!$C170:$C229,ETL_Rtn!Q170:Q229),"")</f>
        <v/>
      </c>
      <c r="X219" s="84" t="str">
        <f ca="1">IF(ISNUMBER(CORREL(ETL_Rtn!$C170:$C229,ETL_Rtn!R170:R229)),CORREL(ETL_Rtn!$C170:$C229,ETL_Rtn!R170:R229),"")</f>
        <v/>
      </c>
      <c r="Y219" s="84" t="str">
        <f ca="1">IF(ISNUMBER(CORREL(ETL_Rtn!$C170:$C229,ETL_Rtn!S170:S229)),CORREL(ETL_Rtn!$C170:$C229,ETL_Rtn!S170:S229),"")</f>
        <v/>
      </c>
      <c r="Z219" s="84" t="str">
        <f ca="1">IF(ISNUMBER(CORREL(ETL_Rtn!$C170:$C229,ETL_Rtn!T170:T229)),CORREL(ETL_Rtn!$C170:$C229,ETL_Rtn!T170:T229),"")</f>
        <v/>
      </c>
      <c r="AA219" s="84" t="str">
        <f ca="1">IF(ISNUMBER(CORREL(ETL_Rtn!$C170:$C229,ETL_Rtn!U170:U229)),CORREL(ETL_Rtn!$C170:$C229,ETL_Rtn!U170:U229),"")</f>
        <v/>
      </c>
      <c r="AB219" s="84" t="str">
        <f ca="1">IF(ISNUMBER(CORREL(ETL_Rtn!$C170:$C229,ETL_Rtn!V170:V229)),CORREL(ETL_Rtn!$C170:$C229,ETL_Rtn!V170:V229),"")</f>
        <v/>
      </c>
      <c r="AC219" s="84" t="str">
        <f ca="1">IF(ISNUMBER(CORREL(ETL_Rtn!$C170:$C229,ETL_Rtn!W170:W229)),CORREL(ETL_Rtn!$C170:$C229,ETL_Rtn!W170:W229),"")</f>
        <v/>
      </c>
      <c r="AD219" s="84" t="str">
        <f ca="1">IF(ISNUMBER(CORREL(ETL_Rtn!$C170:$C229,ETL_Rtn!X170:X229)),CORREL(ETL_Rtn!$C170:$C229,ETL_Rtn!X170:X229),"")</f>
        <v/>
      </c>
      <c r="AE219" s="84" t="str">
        <f ca="1">IF(ISNUMBER(CORREL(ETL_Rtn!$C170:$C229,ETL_Rtn!Y170:Y229)),CORREL(ETL_Rtn!$C170:$C229,ETL_Rtn!Y170:Y229),"")</f>
        <v/>
      </c>
      <c r="AF219" s="84" t="str">
        <f ca="1">IF(ISNUMBER(CORREL(ETL_Rtn!$C170:$C229,ETL_Rtn!Z170:Z229)),CORREL(ETL_Rtn!$C170:$C229,ETL_Rtn!Z170:Z229),"")</f>
        <v/>
      </c>
      <c r="AG219" s="84" t="str">
        <f ca="1">IF(ISNUMBER(CORREL(ETL_Rtn!$C170:$C229,ETL_Rtn!AA170:AA229)),CORREL(ETL_Rtn!$C170:$C229,ETL_Rtn!AA170:AA229),"")</f>
        <v/>
      </c>
      <c r="AH219" s="84" t="str">
        <f ca="1">IF(ISNUMBER(CORREL(ETL_Rtn!$C170:$C229,ETL_Rtn!AB170:AB229)),CORREL(ETL_Rtn!$C170:$C229,ETL_Rtn!AB170:AB229),"")</f>
        <v/>
      </c>
      <c r="AI219" s="84" t="str">
        <f ca="1">IF(ISNUMBER(CORREL(ETL_Rtn!$C170:$C229,ETL_Rtn!AC170:AC229)),CORREL(ETL_Rtn!$C170:$C229,ETL_Rtn!AC170:AC229),"")</f>
        <v/>
      </c>
      <c r="AJ219" s="84" t="str">
        <f ca="1">IF(ISNUMBER(CORREL(ETL_Rtn!$C170:$C229,ETL_Rtn!AD170:AD229)),CORREL(ETL_Rtn!$C170:$C229,ETL_Rtn!AD170:AD229),"")</f>
        <v/>
      </c>
      <c r="AK219" s="84" t="str">
        <f ca="1">IF(ISNUMBER(CORREL(ETL_Rtn!$C170:$C229,ETL_Rtn!AE170:AE229)),CORREL(ETL_Rtn!$C170:$C229,ETL_Rtn!AE170:AE229),"")</f>
        <v/>
      </c>
      <c r="AL219" s="84" t="str">
        <f ca="1">IF(ISNUMBER(CORREL(ETL_Rtn!$C170:$C229,ETL_Rtn!AF170:AF229)),CORREL(ETL_Rtn!$C170:$C229,ETL_Rtn!AF170:AF229),"")</f>
        <v/>
      </c>
      <c r="AM219" s="84" t="str">
        <f ca="1">IF(ISNUMBER(CORREL(ETL_Rtn!$C170:$C229,ETL_Rtn!AG170:AG229)),CORREL(ETL_Rtn!$C170:$C229,ETL_Rtn!AG170:AG229),"")</f>
        <v/>
      </c>
      <c r="AN219" s="84" t="str">
        <f ca="1">IF(ISNUMBER(CORREL(ETL_Rtn!$C170:$C229,ETL_Rtn!AH170:AH229)),CORREL(ETL_Rtn!$C170:$C229,ETL_Rtn!AH170:AH229),"")</f>
        <v/>
      </c>
      <c r="AO219" s="84" t="str">
        <f ca="1">IF(ISNUMBER(CORREL(ETL_Rtn!$C170:$C229,ETL_Rtn!AI170:AI229)),CORREL(ETL_Rtn!$C170:$C229,ETL_Rtn!AI170:AI229),"")</f>
        <v/>
      </c>
      <c r="AP219" s="84" t="str">
        <f ca="1">IF(ISNUMBER(CORREL(ETL_Rtn!$C170:$C229,ETL_Rtn!AJ170:AJ229)),CORREL(ETL_Rtn!$C170:$C229,ETL_Rtn!AJ170:AJ229),"")</f>
        <v/>
      </c>
      <c r="AQ219" s="84" t="str">
        <f ca="1">IF(ISNUMBER(CORREL(ETL_Rtn!$C170:$C229,ETL_Rtn!AK170:AK229)),CORREL(ETL_Rtn!$C170:$C229,ETL_Rtn!AK170:AK229),"")</f>
        <v/>
      </c>
      <c r="AR219" s="84" t="str">
        <f ca="1">IF(ISNUMBER(CORREL(ETL_Rtn!$C170:$C229,ETL_Rtn!AL170:AL229)),CORREL(ETL_Rtn!$C170:$C229,ETL_Rtn!AL170:AL229),"")</f>
        <v/>
      </c>
      <c r="AS219" s="84" t="str">
        <f ca="1">IF(ISNUMBER(CORREL(ETL_Rtn!$C170:$C229,ETL_Rtn!AM170:AM229)),CORREL(ETL_Rtn!$C170:$C229,ETL_Rtn!AM170:AM229),"")</f>
        <v/>
      </c>
      <c r="AU219" s="84" t="str">
        <f ca="1">VLOOKUP($E219,ETL_Price!$B$5:$BA$187,Main!AU$51,0)</f>
        <v/>
      </c>
      <c r="AV219" s="84" t="str">
        <f ca="1">VLOOKUP($E219,ETL_Price!$B$5:$BA$187,Main!AV$51,0)</f>
        <v/>
      </c>
      <c r="AW219" s="84" t="str">
        <f ca="1">VLOOKUP($E219,ETL_Price!$B$5:$BA$187,Main!AW$51,0)</f>
        <v/>
      </c>
      <c r="AX219" s="84" t="str">
        <f ca="1">VLOOKUP($E219,ETL_Price!$B$5:$BA$187,Main!AX$51,0)</f>
        <v/>
      </c>
      <c r="AY219" s="84" t="str">
        <f ca="1">VLOOKUP($E219,ETL_Price!$B$5:$BA$187,Main!AY$51,0)</f>
        <v/>
      </c>
      <c r="AZ219" s="84" t="str">
        <f ca="1">VLOOKUP($E219,ETL_Price!$B$5:$BA$187,Main!AZ$51,0)</f>
        <v/>
      </c>
      <c r="BA219" s="84" t="str">
        <f ca="1">VLOOKUP($E219,ETL_Price!$B$5:$BA$187,Main!BA$51,0)</f>
        <v/>
      </c>
      <c r="BB219" s="84" t="str">
        <f ca="1">VLOOKUP($E219,ETL_Price!$B$5:$BA$187,Main!BB$51,0)</f>
        <v/>
      </c>
      <c r="BC219" s="84" t="str">
        <f ca="1">VLOOKUP($E219,ETL_Price!$B$5:$BA$187,Main!BC$51,0)</f>
        <v/>
      </c>
      <c r="BD219" s="84" t="str">
        <f ca="1">VLOOKUP($E219,ETL_Price!$B$5:$BA$187,Main!BD$51,0)</f>
        <v/>
      </c>
      <c r="BE219" s="84" t="str">
        <f ca="1">VLOOKUP($E219,ETL_Price!$B$5:$BA$187,Main!BE$51,0)</f>
        <v/>
      </c>
      <c r="BF219" s="84" t="str">
        <f ca="1">VLOOKUP($E219,ETL_Price!$B$5:$BA$187,Main!BF$51,0)</f>
        <v/>
      </c>
      <c r="BG219" s="84" t="str">
        <f ca="1">VLOOKUP($E219,ETL_Price!$B$5:$BA$187,Main!BG$51,0)</f>
        <v/>
      </c>
      <c r="BH219" s="84" t="str">
        <f ca="1">VLOOKUP($E219,ETL_Price!$B$5:$BA$187,Main!BH$51,0)</f>
        <v/>
      </c>
      <c r="BI219" s="84" t="str">
        <f ca="1">VLOOKUP($E219,ETL_Price!$B$5:$BA$187,Main!BI$51,0)</f>
        <v/>
      </c>
      <c r="BJ219" s="84" t="str">
        <f ca="1">VLOOKUP($E219,ETL_Price!$B$5:$BA$187,Main!BJ$51,0)</f>
        <v/>
      </c>
      <c r="BK219" s="84" t="str">
        <f ca="1">VLOOKUP($E219,ETL_Price!$B$5:$BA$187,Main!BK$51,0)</f>
        <v/>
      </c>
      <c r="BL219" s="84" t="str">
        <f ca="1">VLOOKUP($E219,ETL_Price!$B$5:$BA$187,Main!BL$51,0)</f>
        <v/>
      </c>
      <c r="BM219" s="84" t="str">
        <f ca="1">VLOOKUP($E219,ETL_Price!$B$5:$BA$187,Main!BM$51,0)</f>
        <v/>
      </c>
      <c r="BN219" s="84" t="str">
        <f ca="1">VLOOKUP($E219,ETL_Price!$B$5:$BA$187,Main!BN$51,0)</f>
        <v/>
      </c>
      <c r="BO219" s="84" t="str">
        <f ca="1">VLOOKUP($E219,ETL_Price!$B$5:$BA$187,Main!BO$51,0)</f>
        <v/>
      </c>
      <c r="BP219" s="84" t="str">
        <f ca="1">VLOOKUP($E219,ETL_Price!$B$5:$BA$187,Main!BP$51,0)</f>
        <v/>
      </c>
      <c r="BQ219" s="84" t="str">
        <f ca="1">VLOOKUP($E219,ETL_Price!$B$5:$BA$187,Main!BQ$51,0)</f>
        <v/>
      </c>
      <c r="BR219" s="84" t="str">
        <f ca="1">VLOOKUP($E219,ETL_Price!$B$5:$BA$187,Main!BR$51,0)</f>
        <v/>
      </c>
      <c r="BS219" s="84" t="str">
        <f ca="1">VLOOKUP($E219,ETL_Price!$B$5:$BA$187,Main!BS$51,0)</f>
        <v/>
      </c>
      <c r="BT219" s="84" t="str">
        <f ca="1">VLOOKUP($E219,ETL_Price!$B$5:$BA$187,Main!BT$51,0)</f>
        <v/>
      </c>
      <c r="BU219" s="84" t="str">
        <f ca="1">VLOOKUP($E219,ETL_Price!$B$5:$BA$187,Main!BU$51,0)</f>
        <v/>
      </c>
      <c r="BV219" s="84" t="str">
        <f ca="1">VLOOKUP($E219,ETL_Price!$B$5:$BA$187,Main!BV$51,0)</f>
        <v/>
      </c>
      <c r="BW219" s="84" t="str">
        <f ca="1">VLOOKUP($E219,ETL_Price!$B$5:$BA$187,Main!BW$51,0)</f>
        <v/>
      </c>
      <c r="BX219" s="84" t="str">
        <f ca="1">VLOOKUP($E219,ETL_Price!$B$5:$BA$187,Main!BX$51,0)</f>
        <v/>
      </c>
      <c r="BY219" s="84" t="str">
        <f ca="1">VLOOKUP($E219,ETL_Price!$B$5:$BA$187,Main!BY$51,0)</f>
        <v/>
      </c>
      <c r="BZ219" s="84" t="str">
        <f ca="1">VLOOKUP($E219,ETL_Price!$B$5:$BA$187,Main!BZ$51,0)</f>
        <v/>
      </c>
      <c r="CA219" s="84" t="str">
        <f ca="1">VLOOKUP($E219,ETL_Price!$B$5:$BA$187,Main!CA$51,0)</f>
        <v/>
      </c>
      <c r="CB219" s="84" t="str">
        <f ca="1">VLOOKUP($E219,ETL_Price!$B$5:$BA$187,Main!CB$51,0)</f>
        <v/>
      </c>
      <c r="CC219" s="84" t="str">
        <f ca="1">VLOOKUP($E219,ETL_Price!$B$5:$BA$187,Main!CC$51,0)</f>
        <v/>
      </c>
    </row>
    <row r="220" spans="5:81">
      <c r="E220" s="115" t="str">
        <f>IF(ISNUMBER(Equities!$C172),Equities!B172,"")</f>
        <v/>
      </c>
      <c r="F220" s="128" t="str">
        <f ca="1">IF(ISNUMBER(OFFSET(INDIRECT($F$50),Main!$D220,1)),OFFSET(INDIRECT($F$50),Main!$D220,1)/100,"")</f>
        <v/>
      </c>
      <c r="G220" s="116" t="str">
        <f ca="1">IF(ISNUMBER(VLOOKUP($E220,ETL_Price!$B$5:$CU$187,G$50,0)),VLOOKUP($E220,ETL_Price!$B$5:$CU$187,G$50,0)/100,"")</f>
        <v/>
      </c>
      <c r="H220" s="116" t="str">
        <f>IF(ISNUMBER(VLOOKUP($E220,ETL_Price!$B$5:$CU$187,H$50,0)),VLOOKUP($E220,ETL_Price!$B$5:$CU$187,H$50,0)/100,"")</f>
        <v/>
      </c>
      <c r="I220" s="116" t="str">
        <f>IF(ISNUMBER(VLOOKUP($E220,ETL_Price!$B$5:$CU$187,I$50,0)),VLOOKUP($E220,ETL_Price!$B$5:$CU$187,I$50,0)/100,"")</f>
        <v/>
      </c>
      <c r="K220" s="84" t="str">
        <f ca="1">IF(ISNUMBER(CORREL(ETL_Rtn!$C171:$C230,ETL_Rtn!E171:E230)),CORREL(ETL_Rtn!$C171:$C230,ETL_Rtn!E171:E230),"")</f>
        <v/>
      </c>
      <c r="L220" s="84" t="str">
        <f ca="1">IF(ISNUMBER(CORREL(ETL_Rtn!$C171:$C230,ETL_Rtn!F171:F230)),CORREL(ETL_Rtn!$C171:$C230,ETL_Rtn!F171:F230),"")</f>
        <v/>
      </c>
      <c r="M220" s="84" t="str">
        <f ca="1">IF(ISNUMBER(CORREL(ETL_Rtn!$C171:$C230,ETL_Rtn!G171:G230)),CORREL(ETL_Rtn!$C171:$C230,ETL_Rtn!G171:G230),"")</f>
        <v/>
      </c>
      <c r="N220" s="84" t="str">
        <f ca="1">IF(ISNUMBER(CORREL(ETL_Rtn!$C171:$C230,ETL_Rtn!H171:H230)),CORREL(ETL_Rtn!$C171:$C230,ETL_Rtn!H171:H230),"")</f>
        <v/>
      </c>
      <c r="O220" s="84" t="str">
        <f ca="1">IF(ISNUMBER(CORREL(ETL_Rtn!$C171:$C230,ETL_Rtn!I171:I230)),CORREL(ETL_Rtn!$C171:$C230,ETL_Rtn!I171:I230),"")</f>
        <v/>
      </c>
      <c r="P220" s="84" t="str">
        <f ca="1">IF(ISNUMBER(CORREL(ETL_Rtn!$C171:$C230,ETL_Rtn!J171:J230)),CORREL(ETL_Rtn!$C171:$C230,ETL_Rtn!J171:J230),"")</f>
        <v/>
      </c>
      <c r="Q220" s="84" t="str">
        <f ca="1">IF(ISNUMBER(CORREL(ETL_Rtn!$C171:$C230,ETL_Rtn!K171:K230)),CORREL(ETL_Rtn!$C171:$C230,ETL_Rtn!K171:K230),"")</f>
        <v/>
      </c>
      <c r="R220" s="84" t="str">
        <f ca="1">IF(ISNUMBER(CORREL(ETL_Rtn!$C171:$C230,ETL_Rtn!L171:L230)),CORREL(ETL_Rtn!$C171:$C230,ETL_Rtn!L171:L230),"")</f>
        <v/>
      </c>
      <c r="S220" s="84" t="str">
        <f ca="1">IF(ISNUMBER(CORREL(ETL_Rtn!$C171:$C230,ETL_Rtn!M171:M230)),CORREL(ETL_Rtn!$C171:$C230,ETL_Rtn!M171:M230),"")</f>
        <v/>
      </c>
      <c r="T220" s="84" t="str">
        <f ca="1">IF(ISNUMBER(CORREL(ETL_Rtn!$C171:$C230,ETL_Rtn!N171:N230)),CORREL(ETL_Rtn!$C171:$C230,ETL_Rtn!N171:N230),"")</f>
        <v/>
      </c>
      <c r="U220" s="84" t="str">
        <f ca="1">IF(ISNUMBER(CORREL(ETL_Rtn!$C171:$C230,ETL_Rtn!O171:O230)),CORREL(ETL_Rtn!$C171:$C230,ETL_Rtn!O171:O230),"")</f>
        <v/>
      </c>
      <c r="V220" s="84" t="str">
        <f ca="1">IF(ISNUMBER(CORREL(ETL_Rtn!$C171:$C230,ETL_Rtn!P171:P230)),CORREL(ETL_Rtn!$C171:$C230,ETL_Rtn!P171:P230),"")</f>
        <v/>
      </c>
      <c r="W220" s="84" t="str">
        <f ca="1">IF(ISNUMBER(CORREL(ETL_Rtn!$C171:$C230,ETL_Rtn!Q171:Q230)),CORREL(ETL_Rtn!$C171:$C230,ETL_Rtn!Q171:Q230),"")</f>
        <v/>
      </c>
      <c r="X220" s="84" t="str">
        <f ca="1">IF(ISNUMBER(CORREL(ETL_Rtn!$C171:$C230,ETL_Rtn!R171:R230)),CORREL(ETL_Rtn!$C171:$C230,ETL_Rtn!R171:R230),"")</f>
        <v/>
      </c>
      <c r="Y220" s="84" t="str">
        <f ca="1">IF(ISNUMBER(CORREL(ETL_Rtn!$C171:$C230,ETL_Rtn!S171:S230)),CORREL(ETL_Rtn!$C171:$C230,ETL_Rtn!S171:S230),"")</f>
        <v/>
      </c>
      <c r="Z220" s="84" t="str">
        <f ca="1">IF(ISNUMBER(CORREL(ETL_Rtn!$C171:$C230,ETL_Rtn!T171:T230)),CORREL(ETL_Rtn!$C171:$C230,ETL_Rtn!T171:T230),"")</f>
        <v/>
      </c>
      <c r="AA220" s="84" t="str">
        <f ca="1">IF(ISNUMBER(CORREL(ETL_Rtn!$C171:$C230,ETL_Rtn!U171:U230)),CORREL(ETL_Rtn!$C171:$C230,ETL_Rtn!U171:U230),"")</f>
        <v/>
      </c>
      <c r="AB220" s="84" t="str">
        <f ca="1">IF(ISNUMBER(CORREL(ETL_Rtn!$C171:$C230,ETL_Rtn!V171:V230)),CORREL(ETL_Rtn!$C171:$C230,ETL_Rtn!V171:V230),"")</f>
        <v/>
      </c>
      <c r="AC220" s="84" t="str">
        <f ca="1">IF(ISNUMBER(CORREL(ETL_Rtn!$C171:$C230,ETL_Rtn!W171:W230)),CORREL(ETL_Rtn!$C171:$C230,ETL_Rtn!W171:W230),"")</f>
        <v/>
      </c>
      <c r="AD220" s="84" t="str">
        <f ca="1">IF(ISNUMBER(CORREL(ETL_Rtn!$C171:$C230,ETL_Rtn!X171:X230)),CORREL(ETL_Rtn!$C171:$C230,ETL_Rtn!X171:X230),"")</f>
        <v/>
      </c>
      <c r="AE220" s="84" t="str">
        <f ca="1">IF(ISNUMBER(CORREL(ETL_Rtn!$C171:$C230,ETL_Rtn!Y171:Y230)),CORREL(ETL_Rtn!$C171:$C230,ETL_Rtn!Y171:Y230),"")</f>
        <v/>
      </c>
      <c r="AF220" s="84" t="str">
        <f ca="1">IF(ISNUMBER(CORREL(ETL_Rtn!$C171:$C230,ETL_Rtn!Z171:Z230)),CORREL(ETL_Rtn!$C171:$C230,ETL_Rtn!Z171:Z230),"")</f>
        <v/>
      </c>
      <c r="AG220" s="84" t="str">
        <f ca="1">IF(ISNUMBER(CORREL(ETL_Rtn!$C171:$C230,ETL_Rtn!AA171:AA230)),CORREL(ETL_Rtn!$C171:$C230,ETL_Rtn!AA171:AA230),"")</f>
        <v/>
      </c>
      <c r="AH220" s="84" t="str">
        <f ca="1">IF(ISNUMBER(CORREL(ETL_Rtn!$C171:$C230,ETL_Rtn!AB171:AB230)),CORREL(ETL_Rtn!$C171:$C230,ETL_Rtn!AB171:AB230),"")</f>
        <v/>
      </c>
      <c r="AI220" s="84" t="str">
        <f ca="1">IF(ISNUMBER(CORREL(ETL_Rtn!$C171:$C230,ETL_Rtn!AC171:AC230)),CORREL(ETL_Rtn!$C171:$C230,ETL_Rtn!AC171:AC230),"")</f>
        <v/>
      </c>
      <c r="AJ220" s="84" t="str">
        <f ca="1">IF(ISNUMBER(CORREL(ETL_Rtn!$C171:$C230,ETL_Rtn!AD171:AD230)),CORREL(ETL_Rtn!$C171:$C230,ETL_Rtn!AD171:AD230),"")</f>
        <v/>
      </c>
      <c r="AK220" s="84" t="str">
        <f ca="1">IF(ISNUMBER(CORREL(ETL_Rtn!$C171:$C230,ETL_Rtn!AE171:AE230)),CORREL(ETL_Rtn!$C171:$C230,ETL_Rtn!AE171:AE230),"")</f>
        <v/>
      </c>
      <c r="AL220" s="84" t="str">
        <f ca="1">IF(ISNUMBER(CORREL(ETL_Rtn!$C171:$C230,ETL_Rtn!AF171:AF230)),CORREL(ETL_Rtn!$C171:$C230,ETL_Rtn!AF171:AF230),"")</f>
        <v/>
      </c>
      <c r="AM220" s="84" t="str">
        <f ca="1">IF(ISNUMBER(CORREL(ETL_Rtn!$C171:$C230,ETL_Rtn!AG171:AG230)),CORREL(ETL_Rtn!$C171:$C230,ETL_Rtn!AG171:AG230),"")</f>
        <v/>
      </c>
      <c r="AN220" s="84" t="str">
        <f ca="1">IF(ISNUMBER(CORREL(ETL_Rtn!$C171:$C230,ETL_Rtn!AH171:AH230)),CORREL(ETL_Rtn!$C171:$C230,ETL_Rtn!AH171:AH230),"")</f>
        <v/>
      </c>
      <c r="AO220" s="84" t="str">
        <f ca="1">IF(ISNUMBER(CORREL(ETL_Rtn!$C171:$C230,ETL_Rtn!AI171:AI230)),CORREL(ETL_Rtn!$C171:$C230,ETL_Rtn!AI171:AI230),"")</f>
        <v/>
      </c>
      <c r="AP220" s="84" t="str">
        <f ca="1">IF(ISNUMBER(CORREL(ETL_Rtn!$C171:$C230,ETL_Rtn!AJ171:AJ230)),CORREL(ETL_Rtn!$C171:$C230,ETL_Rtn!AJ171:AJ230),"")</f>
        <v/>
      </c>
      <c r="AQ220" s="84" t="str">
        <f ca="1">IF(ISNUMBER(CORREL(ETL_Rtn!$C171:$C230,ETL_Rtn!AK171:AK230)),CORREL(ETL_Rtn!$C171:$C230,ETL_Rtn!AK171:AK230),"")</f>
        <v/>
      </c>
      <c r="AR220" s="84" t="str">
        <f ca="1">IF(ISNUMBER(CORREL(ETL_Rtn!$C171:$C230,ETL_Rtn!AL171:AL230)),CORREL(ETL_Rtn!$C171:$C230,ETL_Rtn!AL171:AL230),"")</f>
        <v/>
      </c>
      <c r="AS220" s="84" t="str">
        <f ca="1">IF(ISNUMBER(CORREL(ETL_Rtn!$C171:$C230,ETL_Rtn!AM171:AM230)),CORREL(ETL_Rtn!$C171:$C230,ETL_Rtn!AM171:AM230),"")</f>
        <v/>
      </c>
      <c r="AU220" s="84" t="str">
        <f ca="1">VLOOKUP($E220,ETL_Price!$B$5:$BA$187,Main!AU$51,0)</f>
        <v/>
      </c>
      <c r="AV220" s="84" t="str">
        <f ca="1">VLOOKUP($E220,ETL_Price!$B$5:$BA$187,Main!AV$51,0)</f>
        <v/>
      </c>
      <c r="AW220" s="84" t="str">
        <f ca="1">VLOOKUP($E220,ETL_Price!$B$5:$BA$187,Main!AW$51,0)</f>
        <v/>
      </c>
      <c r="AX220" s="84" t="str">
        <f ca="1">VLOOKUP($E220,ETL_Price!$B$5:$BA$187,Main!AX$51,0)</f>
        <v/>
      </c>
      <c r="AY220" s="84" t="str">
        <f ca="1">VLOOKUP($E220,ETL_Price!$B$5:$BA$187,Main!AY$51,0)</f>
        <v/>
      </c>
      <c r="AZ220" s="84" t="str">
        <f ca="1">VLOOKUP($E220,ETL_Price!$B$5:$BA$187,Main!AZ$51,0)</f>
        <v/>
      </c>
      <c r="BA220" s="84" t="str">
        <f ca="1">VLOOKUP($E220,ETL_Price!$B$5:$BA$187,Main!BA$51,0)</f>
        <v/>
      </c>
      <c r="BB220" s="84" t="str">
        <f ca="1">VLOOKUP($E220,ETL_Price!$B$5:$BA$187,Main!BB$51,0)</f>
        <v/>
      </c>
      <c r="BC220" s="84" t="str">
        <f ca="1">VLOOKUP($E220,ETL_Price!$B$5:$BA$187,Main!BC$51,0)</f>
        <v/>
      </c>
      <c r="BD220" s="84" t="str">
        <f ca="1">VLOOKUP($E220,ETL_Price!$B$5:$BA$187,Main!BD$51,0)</f>
        <v/>
      </c>
      <c r="BE220" s="84" t="str">
        <f ca="1">VLOOKUP($E220,ETL_Price!$B$5:$BA$187,Main!BE$51,0)</f>
        <v/>
      </c>
      <c r="BF220" s="84" t="str">
        <f ca="1">VLOOKUP($E220,ETL_Price!$B$5:$BA$187,Main!BF$51,0)</f>
        <v/>
      </c>
      <c r="BG220" s="84" t="str">
        <f ca="1">VLOOKUP($E220,ETL_Price!$B$5:$BA$187,Main!BG$51,0)</f>
        <v/>
      </c>
      <c r="BH220" s="84" t="str">
        <f ca="1">VLOOKUP($E220,ETL_Price!$B$5:$BA$187,Main!BH$51,0)</f>
        <v/>
      </c>
      <c r="BI220" s="84" t="str">
        <f ca="1">VLOOKUP($E220,ETL_Price!$B$5:$BA$187,Main!BI$51,0)</f>
        <v/>
      </c>
      <c r="BJ220" s="84" t="str">
        <f ca="1">VLOOKUP($E220,ETL_Price!$B$5:$BA$187,Main!BJ$51,0)</f>
        <v/>
      </c>
      <c r="BK220" s="84" t="str">
        <f ca="1">VLOOKUP($E220,ETL_Price!$B$5:$BA$187,Main!BK$51,0)</f>
        <v/>
      </c>
      <c r="BL220" s="84" t="str">
        <f ca="1">VLOOKUP($E220,ETL_Price!$B$5:$BA$187,Main!BL$51,0)</f>
        <v/>
      </c>
      <c r="BM220" s="84" t="str">
        <f ca="1">VLOOKUP($E220,ETL_Price!$B$5:$BA$187,Main!BM$51,0)</f>
        <v/>
      </c>
      <c r="BN220" s="84" t="str">
        <f ca="1">VLOOKUP($E220,ETL_Price!$B$5:$BA$187,Main!BN$51,0)</f>
        <v/>
      </c>
      <c r="BO220" s="84" t="str">
        <f ca="1">VLOOKUP($E220,ETL_Price!$B$5:$BA$187,Main!BO$51,0)</f>
        <v/>
      </c>
      <c r="BP220" s="84" t="str">
        <f ca="1">VLOOKUP($E220,ETL_Price!$B$5:$BA$187,Main!BP$51,0)</f>
        <v/>
      </c>
      <c r="BQ220" s="84" t="str">
        <f ca="1">VLOOKUP($E220,ETL_Price!$B$5:$BA$187,Main!BQ$51,0)</f>
        <v/>
      </c>
      <c r="BR220" s="84" t="str">
        <f ca="1">VLOOKUP($E220,ETL_Price!$B$5:$BA$187,Main!BR$51,0)</f>
        <v/>
      </c>
      <c r="BS220" s="84" t="str">
        <f ca="1">VLOOKUP($E220,ETL_Price!$B$5:$BA$187,Main!BS$51,0)</f>
        <v/>
      </c>
      <c r="BT220" s="84" t="str">
        <f ca="1">VLOOKUP($E220,ETL_Price!$B$5:$BA$187,Main!BT$51,0)</f>
        <v/>
      </c>
      <c r="BU220" s="84" t="str">
        <f ca="1">VLOOKUP($E220,ETL_Price!$B$5:$BA$187,Main!BU$51,0)</f>
        <v/>
      </c>
      <c r="BV220" s="84" t="str">
        <f ca="1">VLOOKUP($E220,ETL_Price!$B$5:$BA$187,Main!BV$51,0)</f>
        <v/>
      </c>
      <c r="BW220" s="84" t="str">
        <f ca="1">VLOOKUP($E220,ETL_Price!$B$5:$BA$187,Main!BW$51,0)</f>
        <v/>
      </c>
      <c r="BX220" s="84" t="str">
        <f ca="1">VLOOKUP($E220,ETL_Price!$B$5:$BA$187,Main!BX$51,0)</f>
        <v/>
      </c>
      <c r="BY220" s="84" t="str">
        <f ca="1">VLOOKUP($E220,ETL_Price!$B$5:$BA$187,Main!BY$51,0)</f>
        <v/>
      </c>
      <c r="BZ220" s="84" t="str">
        <f ca="1">VLOOKUP($E220,ETL_Price!$B$5:$BA$187,Main!BZ$51,0)</f>
        <v/>
      </c>
      <c r="CA220" s="84" t="str">
        <f ca="1">VLOOKUP($E220,ETL_Price!$B$5:$BA$187,Main!CA$51,0)</f>
        <v/>
      </c>
      <c r="CB220" s="84" t="str">
        <f ca="1">VLOOKUP($E220,ETL_Price!$B$5:$BA$187,Main!CB$51,0)</f>
        <v/>
      </c>
      <c r="CC220" s="84" t="str">
        <f ca="1">VLOOKUP($E220,ETL_Price!$B$5:$BA$187,Main!CC$51,0)</f>
        <v/>
      </c>
    </row>
    <row r="221" spans="5:81">
      <c r="E221" s="115" t="str">
        <f>IF(ISNUMBER(Equities!$C173),Equities!B173,"")</f>
        <v/>
      </c>
      <c r="F221" s="128" t="str">
        <f ca="1">IF(ISNUMBER(OFFSET(INDIRECT($F$50),Main!$D221,1)),OFFSET(INDIRECT($F$50),Main!$D221,1)/100,"")</f>
        <v/>
      </c>
      <c r="G221" s="116" t="str">
        <f ca="1">IF(ISNUMBER(VLOOKUP($E221,ETL_Price!$B$5:$CU$187,G$50,0)),VLOOKUP($E221,ETL_Price!$B$5:$CU$187,G$50,0)/100,"")</f>
        <v/>
      </c>
      <c r="H221" s="116" t="str">
        <f>IF(ISNUMBER(VLOOKUP($E221,ETL_Price!$B$5:$CU$187,H$50,0)),VLOOKUP($E221,ETL_Price!$B$5:$CU$187,H$50,0)/100,"")</f>
        <v/>
      </c>
      <c r="I221" s="116" t="str">
        <f>IF(ISNUMBER(VLOOKUP($E221,ETL_Price!$B$5:$CU$187,I$50,0)),VLOOKUP($E221,ETL_Price!$B$5:$CU$187,I$50,0)/100,"")</f>
        <v/>
      </c>
      <c r="K221" s="84" t="str">
        <f ca="1">IF(ISNUMBER(CORREL(ETL_Rtn!$C172:$C231,ETL_Rtn!E172:E231)),CORREL(ETL_Rtn!$C172:$C231,ETL_Rtn!E172:E231),"")</f>
        <v/>
      </c>
      <c r="L221" s="84" t="str">
        <f ca="1">IF(ISNUMBER(CORREL(ETL_Rtn!$C172:$C231,ETL_Rtn!F172:F231)),CORREL(ETL_Rtn!$C172:$C231,ETL_Rtn!F172:F231),"")</f>
        <v/>
      </c>
      <c r="M221" s="84" t="str">
        <f ca="1">IF(ISNUMBER(CORREL(ETL_Rtn!$C172:$C231,ETL_Rtn!G172:G231)),CORREL(ETL_Rtn!$C172:$C231,ETL_Rtn!G172:G231),"")</f>
        <v/>
      </c>
      <c r="N221" s="84" t="str">
        <f ca="1">IF(ISNUMBER(CORREL(ETL_Rtn!$C172:$C231,ETL_Rtn!H172:H231)),CORREL(ETL_Rtn!$C172:$C231,ETL_Rtn!H172:H231),"")</f>
        <v/>
      </c>
      <c r="O221" s="84" t="str">
        <f ca="1">IF(ISNUMBER(CORREL(ETL_Rtn!$C172:$C231,ETL_Rtn!I172:I231)),CORREL(ETL_Rtn!$C172:$C231,ETL_Rtn!I172:I231),"")</f>
        <v/>
      </c>
      <c r="P221" s="84" t="str">
        <f ca="1">IF(ISNUMBER(CORREL(ETL_Rtn!$C172:$C231,ETL_Rtn!J172:J231)),CORREL(ETL_Rtn!$C172:$C231,ETL_Rtn!J172:J231),"")</f>
        <v/>
      </c>
      <c r="Q221" s="84" t="str">
        <f ca="1">IF(ISNUMBER(CORREL(ETL_Rtn!$C172:$C231,ETL_Rtn!K172:K231)),CORREL(ETL_Rtn!$C172:$C231,ETL_Rtn!K172:K231),"")</f>
        <v/>
      </c>
      <c r="R221" s="84" t="str">
        <f ca="1">IF(ISNUMBER(CORREL(ETL_Rtn!$C172:$C231,ETL_Rtn!L172:L231)),CORREL(ETL_Rtn!$C172:$C231,ETL_Rtn!L172:L231),"")</f>
        <v/>
      </c>
      <c r="S221" s="84" t="str">
        <f ca="1">IF(ISNUMBER(CORREL(ETL_Rtn!$C172:$C231,ETL_Rtn!M172:M231)),CORREL(ETL_Rtn!$C172:$C231,ETL_Rtn!M172:M231),"")</f>
        <v/>
      </c>
      <c r="T221" s="84" t="str">
        <f ca="1">IF(ISNUMBER(CORREL(ETL_Rtn!$C172:$C231,ETL_Rtn!N172:N231)),CORREL(ETL_Rtn!$C172:$C231,ETL_Rtn!N172:N231),"")</f>
        <v/>
      </c>
      <c r="U221" s="84" t="str">
        <f ca="1">IF(ISNUMBER(CORREL(ETL_Rtn!$C172:$C231,ETL_Rtn!O172:O231)),CORREL(ETL_Rtn!$C172:$C231,ETL_Rtn!O172:O231),"")</f>
        <v/>
      </c>
      <c r="V221" s="84" t="str">
        <f ca="1">IF(ISNUMBER(CORREL(ETL_Rtn!$C172:$C231,ETL_Rtn!P172:P231)),CORREL(ETL_Rtn!$C172:$C231,ETL_Rtn!P172:P231),"")</f>
        <v/>
      </c>
      <c r="W221" s="84" t="str">
        <f ca="1">IF(ISNUMBER(CORREL(ETL_Rtn!$C172:$C231,ETL_Rtn!Q172:Q231)),CORREL(ETL_Rtn!$C172:$C231,ETL_Rtn!Q172:Q231),"")</f>
        <v/>
      </c>
      <c r="X221" s="84" t="str">
        <f ca="1">IF(ISNUMBER(CORREL(ETL_Rtn!$C172:$C231,ETL_Rtn!R172:R231)),CORREL(ETL_Rtn!$C172:$C231,ETL_Rtn!R172:R231),"")</f>
        <v/>
      </c>
      <c r="Y221" s="84" t="str">
        <f ca="1">IF(ISNUMBER(CORREL(ETL_Rtn!$C172:$C231,ETL_Rtn!S172:S231)),CORREL(ETL_Rtn!$C172:$C231,ETL_Rtn!S172:S231),"")</f>
        <v/>
      </c>
      <c r="Z221" s="84" t="str">
        <f ca="1">IF(ISNUMBER(CORREL(ETL_Rtn!$C172:$C231,ETL_Rtn!T172:T231)),CORREL(ETL_Rtn!$C172:$C231,ETL_Rtn!T172:T231),"")</f>
        <v/>
      </c>
      <c r="AA221" s="84" t="str">
        <f ca="1">IF(ISNUMBER(CORREL(ETL_Rtn!$C172:$C231,ETL_Rtn!U172:U231)),CORREL(ETL_Rtn!$C172:$C231,ETL_Rtn!U172:U231),"")</f>
        <v/>
      </c>
      <c r="AB221" s="84" t="str">
        <f ca="1">IF(ISNUMBER(CORREL(ETL_Rtn!$C172:$C231,ETL_Rtn!V172:V231)),CORREL(ETL_Rtn!$C172:$C231,ETL_Rtn!V172:V231),"")</f>
        <v/>
      </c>
      <c r="AC221" s="84" t="str">
        <f ca="1">IF(ISNUMBER(CORREL(ETL_Rtn!$C172:$C231,ETL_Rtn!W172:W231)),CORREL(ETL_Rtn!$C172:$C231,ETL_Rtn!W172:W231),"")</f>
        <v/>
      </c>
      <c r="AD221" s="84" t="str">
        <f ca="1">IF(ISNUMBER(CORREL(ETL_Rtn!$C172:$C231,ETL_Rtn!X172:X231)),CORREL(ETL_Rtn!$C172:$C231,ETL_Rtn!X172:X231),"")</f>
        <v/>
      </c>
      <c r="AE221" s="84" t="str">
        <f ca="1">IF(ISNUMBER(CORREL(ETL_Rtn!$C172:$C231,ETL_Rtn!Y172:Y231)),CORREL(ETL_Rtn!$C172:$C231,ETL_Rtn!Y172:Y231),"")</f>
        <v/>
      </c>
      <c r="AF221" s="84" t="str">
        <f ca="1">IF(ISNUMBER(CORREL(ETL_Rtn!$C172:$C231,ETL_Rtn!Z172:Z231)),CORREL(ETL_Rtn!$C172:$C231,ETL_Rtn!Z172:Z231),"")</f>
        <v/>
      </c>
      <c r="AG221" s="84" t="str">
        <f ca="1">IF(ISNUMBER(CORREL(ETL_Rtn!$C172:$C231,ETL_Rtn!AA172:AA231)),CORREL(ETL_Rtn!$C172:$C231,ETL_Rtn!AA172:AA231),"")</f>
        <v/>
      </c>
      <c r="AH221" s="84" t="str">
        <f ca="1">IF(ISNUMBER(CORREL(ETL_Rtn!$C172:$C231,ETL_Rtn!AB172:AB231)),CORREL(ETL_Rtn!$C172:$C231,ETL_Rtn!AB172:AB231),"")</f>
        <v/>
      </c>
      <c r="AI221" s="84" t="str">
        <f ca="1">IF(ISNUMBER(CORREL(ETL_Rtn!$C172:$C231,ETL_Rtn!AC172:AC231)),CORREL(ETL_Rtn!$C172:$C231,ETL_Rtn!AC172:AC231),"")</f>
        <v/>
      </c>
      <c r="AJ221" s="84" t="str">
        <f ca="1">IF(ISNUMBER(CORREL(ETL_Rtn!$C172:$C231,ETL_Rtn!AD172:AD231)),CORREL(ETL_Rtn!$C172:$C231,ETL_Rtn!AD172:AD231),"")</f>
        <v/>
      </c>
      <c r="AK221" s="84" t="str">
        <f ca="1">IF(ISNUMBER(CORREL(ETL_Rtn!$C172:$C231,ETL_Rtn!AE172:AE231)),CORREL(ETL_Rtn!$C172:$C231,ETL_Rtn!AE172:AE231),"")</f>
        <v/>
      </c>
      <c r="AL221" s="84" t="str">
        <f ca="1">IF(ISNUMBER(CORREL(ETL_Rtn!$C172:$C231,ETL_Rtn!AF172:AF231)),CORREL(ETL_Rtn!$C172:$C231,ETL_Rtn!AF172:AF231),"")</f>
        <v/>
      </c>
      <c r="AM221" s="84" t="str">
        <f ca="1">IF(ISNUMBER(CORREL(ETL_Rtn!$C172:$C231,ETL_Rtn!AG172:AG231)),CORREL(ETL_Rtn!$C172:$C231,ETL_Rtn!AG172:AG231),"")</f>
        <v/>
      </c>
      <c r="AN221" s="84" t="str">
        <f ca="1">IF(ISNUMBER(CORREL(ETL_Rtn!$C172:$C231,ETL_Rtn!AH172:AH231)),CORREL(ETL_Rtn!$C172:$C231,ETL_Rtn!AH172:AH231),"")</f>
        <v/>
      </c>
      <c r="AO221" s="84" t="str">
        <f ca="1">IF(ISNUMBER(CORREL(ETL_Rtn!$C172:$C231,ETL_Rtn!AI172:AI231)),CORREL(ETL_Rtn!$C172:$C231,ETL_Rtn!AI172:AI231),"")</f>
        <v/>
      </c>
      <c r="AP221" s="84" t="str">
        <f ca="1">IF(ISNUMBER(CORREL(ETL_Rtn!$C172:$C231,ETL_Rtn!AJ172:AJ231)),CORREL(ETL_Rtn!$C172:$C231,ETL_Rtn!AJ172:AJ231),"")</f>
        <v/>
      </c>
      <c r="AQ221" s="84" t="str">
        <f ca="1">IF(ISNUMBER(CORREL(ETL_Rtn!$C172:$C231,ETL_Rtn!AK172:AK231)),CORREL(ETL_Rtn!$C172:$C231,ETL_Rtn!AK172:AK231),"")</f>
        <v/>
      </c>
      <c r="AR221" s="84" t="str">
        <f ca="1">IF(ISNUMBER(CORREL(ETL_Rtn!$C172:$C231,ETL_Rtn!AL172:AL231)),CORREL(ETL_Rtn!$C172:$C231,ETL_Rtn!AL172:AL231),"")</f>
        <v/>
      </c>
      <c r="AS221" s="84" t="str">
        <f ca="1">IF(ISNUMBER(CORREL(ETL_Rtn!$C172:$C231,ETL_Rtn!AM172:AM231)),CORREL(ETL_Rtn!$C172:$C231,ETL_Rtn!AM172:AM231),"")</f>
        <v/>
      </c>
      <c r="AU221" s="84" t="str">
        <f ca="1">VLOOKUP($E221,ETL_Price!$B$5:$BA$187,Main!AU$51,0)</f>
        <v/>
      </c>
      <c r="AV221" s="84" t="str">
        <f ca="1">VLOOKUP($E221,ETL_Price!$B$5:$BA$187,Main!AV$51,0)</f>
        <v/>
      </c>
      <c r="AW221" s="84" t="str">
        <f ca="1">VLOOKUP($E221,ETL_Price!$B$5:$BA$187,Main!AW$51,0)</f>
        <v/>
      </c>
      <c r="AX221" s="84" t="str">
        <f ca="1">VLOOKUP($E221,ETL_Price!$B$5:$BA$187,Main!AX$51,0)</f>
        <v/>
      </c>
      <c r="AY221" s="84" t="str">
        <f ca="1">VLOOKUP($E221,ETL_Price!$B$5:$BA$187,Main!AY$51,0)</f>
        <v/>
      </c>
      <c r="AZ221" s="84" t="str">
        <f ca="1">VLOOKUP($E221,ETL_Price!$B$5:$BA$187,Main!AZ$51,0)</f>
        <v/>
      </c>
      <c r="BA221" s="84" t="str">
        <f ca="1">VLOOKUP($E221,ETL_Price!$B$5:$BA$187,Main!BA$51,0)</f>
        <v/>
      </c>
      <c r="BB221" s="84" t="str">
        <f ca="1">VLOOKUP($E221,ETL_Price!$B$5:$BA$187,Main!BB$51,0)</f>
        <v/>
      </c>
      <c r="BC221" s="84" t="str">
        <f ca="1">VLOOKUP($E221,ETL_Price!$B$5:$BA$187,Main!BC$51,0)</f>
        <v/>
      </c>
      <c r="BD221" s="84" t="str">
        <f ca="1">VLOOKUP($E221,ETL_Price!$B$5:$BA$187,Main!BD$51,0)</f>
        <v/>
      </c>
      <c r="BE221" s="84" t="str">
        <f ca="1">VLOOKUP($E221,ETL_Price!$B$5:$BA$187,Main!BE$51,0)</f>
        <v/>
      </c>
      <c r="BF221" s="84" t="str">
        <f ca="1">VLOOKUP($E221,ETL_Price!$B$5:$BA$187,Main!BF$51,0)</f>
        <v/>
      </c>
      <c r="BG221" s="84" t="str">
        <f ca="1">VLOOKUP($E221,ETL_Price!$B$5:$BA$187,Main!BG$51,0)</f>
        <v/>
      </c>
      <c r="BH221" s="84" t="str">
        <f ca="1">VLOOKUP($E221,ETL_Price!$B$5:$BA$187,Main!BH$51,0)</f>
        <v/>
      </c>
      <c r="BI221" s="84" t="str">
        <f ca="1">VLOOKUP($E221,ETL_Price!$B$5:$BA$187,Main!BI$51,0)</f>
        <v/>
      </c>
      <c r="BJ221" s="84" t="str">
        <f ca="1">VLOOKUP($E221,ETL_Price!$B$5:$BA$187,Main!BJ$51,0)</f>
        <v/>
      </c>
      <c r="BK221" s="84" t="str">
        <f ca="1">VLOOKUP($E221,ETL_Price!$B$5:$BA$187,Main!BK$51,0)</f>
        <v/>
      </c>
      <c r="BL221" s="84" t="str">
        <f ca="1">VLOOKUP($E221,ETL_Price!$B$5:$BA$187,Main!BL$51,0)</f>
        <v/>
      </c>
      <c r="BM221" s="84" t="str">
        <f ca="1">VLOOKUP($E221,ETL_Price!$B$5:$BA$187,Main!BM$51,0)</f>
        <v/>
      </c>
      <c r="BN221" s="84" t="str">
        <f ca="1">VLOOKUP($E221,ETL_Price!$B$5:$BA$187,Main!BN$51,0)</f>
        <v/>
      </c>
      <c r="BO221" s="84" t="str">
        <f ca="1">VLOOKUP($E221,ETL_Price!$B$5:$BA$187,Main!BO$51,0)</f>
        <v/>
      </c>
      <c r="BP221" s="84" t="str">
        <f ca="1">VLOOKUP($E221,ETL_Price!$B$5:$BA$187,Main!BP$51,0)</f>
        <v/>
      </c>
      <c r="BQ221" s="84" t="str">
        <f ca="1">VLOOKUP($E221,ETL_Price!$B$5:$BA$187,Main!BQ$51,0)</f>
        <v/>
      </c>
      <c r="BR221" s="84" t="str">
        <f ca="1">VLOOKUP($E221,ETL_Price!$B$5:$BA$187,Main!BR$51,0)</f>
        <v/>
      </c>
      <c r="BS221" s="84" t="str">
        <f ca="1">VLOOKUP($E221,ETL_Price!$B$5:$BA$187,Main!BS$51,0)</f>
        <v/>
      </c>
      <c r="BT221" s="84" t="str">
        <f ca="1">VLOOKUP($E221,ETL_Price!$B$5:$BA$187,Main!BT$51,0)</f>
        <v/>
      </c>
      <c r="BU221" s="84" t="str">
        <f ca="1">VLOOKUP($E221,ETL_Price!$B$5:$BA$187,Main!BU$51,0)</f>
        <v/>
      </c>
      <c r="BV221" s="84" t="str">
        <f ca="1">VLOOKUP($E221,ETL_Price!$B$5:$BA$187,Main!BV$51,0)</f>
        <v/>
      </c>
      <c r="BW221" s="84" t="str">
        <f ca="1">VLOOKUP($E221,ETL_Price!$B$5:$BA$187,Main!BW$51,0)</f>
        <v/>
      </c>
      <c r="BX221" s="84" t="str">
        <f ca="1">VLOOKUP($E221,ETL_Price!$B$5:$BA$187,Main!BX$51,0)</f>
        <v/>
      </c>
      <c r="BY221" s="84" t="str">
        <f ca="1">VLOOKUP($E221,ETL_Price!$B$5:$BA$187,Main!BY$51,0)</f>
        <v/>
      </c>
      <c r="BZ221" s="84" t="str">
        <f ca="1">VLOOKUP($E221,ETL_Price!$B$5:$BA$187,Main!BZ$51,0)</f>
        <v/>
      </c>
      <c r="CA221" s="84" t="str">
        <f ca="1">VLOOKUP($E221,ETL_Price!$B$5:$BA$187,Main!CA$51,0)</f>
        <v/>
      </c>
      <c r="CB221" s="84" t="str">
        <f ca="1">VLOOKUP($E221,ETL_Price!$B$5:$BA$187,Main!CB$51,0)</f>
        <v/>
      </c>
      <c r="CC221" s="84" t="str">
        <f ca="1">VLOOKUP($E221,ETL_Price!$B$5:$BA$187,Main!CC$51,0)</f>
        <v/>
      </c>
    </row>
    <row r="222" spans="5:81">
      <c r="E222" s="115" t="str">
        <f>IF(ISNUMBER(Equities!$C174),Equities!B174,"")</f>
        <v/>
      </c>
      <c r="F222" s="128" t="str">
        <f ca="1">IF(ISNUMBER(OFFSET(INDIRECT($F$50),Main!$D222,1)),OFFSET(INDIRECT($F$50),Main!$D222,1)/100,"")</f>
        <v/>
      </c>
      <c r="G222" s="116" t="str">
        <f ca="1">IF(ISNUMBER(VLOOKUP($E222,ETL_Price!$B$5:$CU$187,G$50,0)),VLOOKUP($E222,ETL_Price!$B$5:$CU$187,G$50,0)/100,"")</f>
        <v/>
      </c>
      <c r="H222" s="116" t="str">
        <f>IF(ISNUMBER(VLOOKUP($E222,ETL_Price!$B$5:$CU$187,H$50,0)),VLOOKUP($E222,ETL_Price!$B$5:$CU$187,H$50,0)/100,"")</f>
        <v/>
      </c>
      <c r="I222" s="116" t="str">
        <f>IF(ISNUMBER(VLOOKUP($E222,ETL_Price!$B$5:$CU$187,I$50,0)),VLOOKUP($E222,ETL_Price!$B$5:$CU$187,I$50,0)/100,"")</f>
        <v/>
      </c>
      <c r="K222" s="84" t="str">
        <f ca="1">IF(ISNUMBER(CORREL(ETL_Rtn!$C173:$C232,ETL_Rtn!E173:E232)),CORREL(ETL_Rtn!$C173:$C232,ETL_Rtn!E173:E232),"")</f>
        <v/>
      </c>
      <c r="L222" s="84" t="str">
        <f ca="1">IF(ISNUMBER(CORREL(ETL_Rtn!$C173:$C232,ETL_Rtn!F173:F232)),CORREL(ETL_Rtn!$C173:$C232,ETL_Rtn!F173:F232),"")</f>
        <v/>
      </c>
      <c r="M222" s="84" t="str">
        <f ca="1">IF(ISNUMBER(CORREL(ETL_Rtn!$C173:$C232,ETL_Rtn!G173:G232)),CORREL(ETL_Rtn!$C173:$C232,ETL_Rtn!G173:G232),"")</f>
        <v/>
      </c>
      <c r="N222" s="84" t="str">
        <f ca="1">IF(ISNUMBER(CORREL(ETL_Rtn!$C173:$C232,ETL_Rtn!H173:H232)),CORREL(ETL_Rtn!$C173:$C232,ETL_Rtn!H173:H232),"")</f>
        <v/>
      </c>
      <c r="O222" s="84" t="str">
        <f ca="1">IF(ISNUMBER(CORREL(ETL_Rtn!$C173:$C232,ETL_Rtn!I173:I232)),CORREL(ETL_Rtn!$C173:$C232,ETL_Rtn!I173:I232),"")</f>
        <v/>
      </c>
      <c r="P222" s="84" t="str">
        <f ca="1">IF(ISNUMBER(CORREL(ETL_Rtn!$C173:$C232,ETL_Rtn!J173:J232)),CORREL(ETL_Rtn!$C173:$C232,ETL_Rtn!J173:J232),"")</f>
        <v/>
      </c>
      <c r="Q222" s="84" t="str">
        <f ca="1">IF(ISNUMBER(CORREL(ETL_Rtn!$C173:$C232,ETL_Rtn!K173:K232)),CORREL(ETL_Rtn!$C173:$C232,ETL_Rtn!K173:K232),"")</f>
        <v/>
      </c>
      <c r="R222" s="84" t="str">
        <f ca="1">IF(ISNUMBER(CORREL(ETL_Rtn!$C173:$C232,ETL_Rtn!L173:L232)),CORREL(ETL_Rtn!$C173:$C232,ETL_Rtn!L173:L232),"")</f>
        <v/>
      </c>
      <c r="S222" s="84" t="str">
        <f ca="1">IF(ISNUMBER(CORREL(ETL_Rtn!$C173:$C232,ETL_Rtn!M173:M232)),CORREL(ETL_Rtn!$C173:$C232,ETL_Rtn!M173:M232),"")</f>
        <v/>
      </c>
      <c r="T222" s="84" t="str">
        <f ca="1">IF(ISNUMBER(CORREL(ETL_Rtn!$C173:$C232,ETL_Rtn!N173:N232)),CORREL(ETL_Rtn!$C173:$C232,ETL_Rtn!N173:N232),"")</f>
        <v/>
      </c>
      <c r="U222" s="84" t="str">
        <f ca="1">IF(ISNUMBER(CORREL(ETL_Rtn!$C173:$C232,ETL_Rtn!O173:O232)),CORREL(ETL_Rtn!$C173:$C232,ETL_Rtn!O173:O232),"")</f>
        <v/>
      </c>
      <c r="V222" s="84" t="str">
        <f ca="1">IF(ISNUMBER(CORREL(ETL_Rtn!$C173:$C232,ETL_Rtn!P173:P232)),CORREL(ETL_Rtn!$C173:$C232,ETL_Rtn!P173:P232),"")</f>
        <v/>
      </c>
      <c r="W222" s="84" t="str">
        <f ca="1">IF(ISNUMBER(CORREL(ETL_Rtn!$C173:$C232,ETL_Rtn!Q173:Q232)),CORREL(ETL_Rtn!$C173:$C232,ETL_Rtn!Q173:Q232),"")</f>
        <v/>
      </c>
      <c r="X222" s="84" t="str">
        <f ca="1">IF(ISNUMBER(CORREL(ETL_Rtn!$C173:$C232,ETL_Rtn!R173:R232)),CORREL(ETL_Rtn!$C173:$C232,ETL_Rtn!R173:R232),"")</f>
        <v/>
      </c>
      <c r="Y222" s="84" t="str">
        <f ca="1">IF(ISNUMBER(CORREL(ETL_Rtn!$C173:$C232,ETL_Rtn!S173:S232)),CORREL(ETL_Rtn!$C173:$C232,ETL_Rtn!S173:S232),"")</f>
        <v/>
      </c>
      <c r="Z222" s="84" t="str">
        <f ca="1">IF(ISNUMBER(CORREL(ETL_Rtn!$C173:$C232,ETL_Rtn!T173:T232)),CORREL(ETL_Rtn!$C173:$C232,ETL_Rtn!T173:T232),"")</f>
        <v/>
      </c>
      <c r="AA222" s="84" t="str">
        <f ca="1">IF(ISNUMBER(CORREL(ETL_Rtn!$C173:$C232,ETL_Rtn!U173:U232)),CORREL(ETL_Rtn!$C173:$C232,ETL_Rtn!U173:U232),"")</f>
        <v/>
      </c>
      <c r="AB222" s="84" t="str">
        <f ca="1">IF(ISNUMBER(CORREL(ETL_Rtn!$C173:$C232,ETL_Rtn!V173:V232)),CORREL(ETL_Rtn!$C173:$C232,ETL_Rtn!V173:V232),"")</f>
        <v/>
      </c>
      <c r="AC222" s="84" t="str">
        <f ca="1">IF(ISNUMBER(CORREL(ETL_Rtn!$C173:$C232,ETL_Rtn!W173:W232)),CORREL(ETL_Rtn!$C173:$C232,ETL_Rtn!W173:W232),"")</f>
        <v/>
      </c>
      <c r="AD222" s="84" t="str">
        <f ca="1">IF(ISNUMBER(CORREL(ETL_Rtn!$C173:$C232,ETL_Rtn!X173:X232)),CORREL(ETL_Rtn!$C173:$C232,ETL_Rtn!X173:X232),"")</f>
        <v/>
      </c>
      <c r="AE222" s="84" t="str">
        <f ca="1">IF(ISNUMBER(CORREL(ETL_Rtn!$C173:$C232,ETL_Rtn!Y173:Y232)),CORREL(ETL_Rtn!$C173:$C232,ETL_Rtn!Y173:Y232),"")</f>
        <v/>
      </c>
      <c r="AF222" s="84" t="str">
        <f ca="1">IF(ISNUMBER(CORREL(ETL_Rtn!$C173:$C232,ETL_Rtn!Z173:Z232)),CORREL(ETL_Rtn!$C173:$C232,ETL_Rtn!Z173:Z232),"")</f>
        <v/>
      </c>
      <c r="AG222" s="84" t="str">
        <f ca="1">IF(ISNUMBER(CORREL(ETL_Rtn!$C173:$C232,ETL_Rtn!AA173:AA232)),CORREL(ETL_Rtn!$C173:$C232,ETL_Rtn!AA173:AA232),"")</f>
        <v/>
      </c>
      <c r="AH222" s="84" t="str">
        <f ca="1">IF(ISNUMBER(CORREL(ETL_Rtn!$C173:$C232,ETL_Rtn!AB173:AB232)),CORREL(ETL_Rtn!$C173:$C232,ETL_Rtn!AB173:AB232),"")</f>
        <v/>
      </c>
      <c r="AI222" s="84" t="str">
        <f ca="1">IF(ISNUMBER(CORREL(ETL_Rtn!$C173:$C232,ETL_Rtn!AC173:AC232)),CORREL(ETL_Rtn!$C173:$C232,ETL_Rtn!AC173:AC232),"")</f>
        <v/>
      </c>
      <c r="AJ222" s="84" t="str">
        <f ca="1">IF(ISNUMBER(CORREL(ETL_Rtn!$C173:$C232,ETL_Rtn!AD173:AD232)),CORREL(ETL_Rtn!$C173:$C232,ETL_Rtn!AD173:AD232),"")</f>
        <v/>
      </c>
      <c r="AK222" s="84" t="str">
        <f ca="1">IF(ISNUMBER(CORREL(ETL_Rtn!$C173:$C232,ETL_Rtn!AE173:AE232)),CORREL(ETL_Rtn!$C173:$C232,ETL_Rtn!AE173:AE232),"")</f>
        <v/>
      </c>
      <c r="AL222" s="84" t="str">
        <f ca="1">IF(ISNUMBER(CORREL(ETL_Rtn!$C173:$C232,ETL_Rtn!AF173:AF232)),CORREL(ETL_Rtn!$C173:$C232,ETL_Rtn!AF173:AF232),"")</f>
        <v/>
      </c>
      <c r="AM222" s="84" t="str">
        <f ca="1">IF(ISNUMBER(CORREL(ETL_Rtn!$C173:$C232,ETL_Rtn!AG173:AG232)),CORREL(ETL_Rtn!$C173:$C232,ETL_Rtn!AG173:AG232),"")</f>
        <v/>
      </c>
      <c r="AN222" s="84" t="str">
        <f ca="1">IF(ISNUMBER(CORREL(ETL_Rtn!$C173:$C232,ETL_Rtn!AH173:AH232)),CORREL(ETL_Rtn!$C173:$C232,ETL_Rtn!AH173:AH232),"")</f>
        <v/>
      </c>
      <c r="AO222" s="84" t="str">
        <f ca="1">IF(ISNUMBER(CORREL(ETL_Rtn!$C173:$C232,ETL_Rtn!AI173:AI232)),CORREL(ETL_Rtn!$C173:$C232,ETL_Rtn!AI173:AI232),"")</f>
        <v/>
      </c>
      <c r="AP222" s="84" t="str">
        <f ca="1">IF(ISNUMBER(CORREL(ETL_Rtn!$C173:$C232,ETL_Rtn!AJ173:AJ232)),CORREL(ETL_Rtn!$C173:$C232,ETL_Rtn!AJ173:AJ232),"")</f>
        <v/>
      </c>
      <c r="AQ222" s="84" t="str">
        <f ca="1">IF(ISNUMBER(CORREL(ETL_Rtn!$C173:$C232,ETL_Rtn!AK173:AK232)),CORREL(ETL_Rtn!$C173:$C232,ETL_Rtn!AK173:AK232),"")</f>
        <v/>
      </c>
      <c r="AR222" s="84" t="str">
        <f ca="1">IF(ISNUMBER(CORREL(ETL_Rtn!$C173:$C232,ETL_Rtn!AL173:AL232)),CORREL(ETL_Rtn!$C173:$C232,ETL_Rtn!AL173:AL232),"")</f>
        <v/>
      </c>
      <c r="AS222" s="84" t="str">
        <f ca="1">IF(ISNUMBER(CORREL(ETL_Rtn!$C173:$C232,ETL_Rtn!AM173:AM232)),CORREL(ETL_Rtn!$C173:$C232,ETL_Rtn!AM173:AM232),"")</f>
        <v/>
      </c>
      <c r="AU222" s="84" t="str">
        <f ca="1">VLOOKUP($E222,ETL_Price!$B$5:$BA$187,Main!AU$51,0)</f>
        <v/>
      </c>
      <c r="AV222" s="84" t="str">
        <f ca="1">VLOOKUP($E222,ETL_Price!$B$5:$BA$187,Main!AV$51,0)</f>
        <v/>
      </c>
      <c r="AW222" s="84" t="str">
        <f ca="1">VLOOKUP($E222,ETL_Price!$B$5:$BA$187,Main!AW$51,0)</f>
        <v/>
      </c>
      <c r="AX222" s="84" t="str">
        <f ca="1">VLOOKUP($E222,ETL_Price!$B$5:$BA$187,Main!AX$51,0)</f>
        <v/>
      </c>
      <c r="AY222" s="84" t="str">
        <f ca="1">VLOOKUP($E222,ETL_Price!$B$5:$BA$187,Main!AY$51,0)</f>
        <v/>
      </c>
      <c r="AZ222" s="84" t="str">
        <f ca="1">VLOOKUP($E222,ETL_Price!$B$5:$BA$187,Main!AZ$51,0)</f>
        <v/>
      </c>
      <c r="BA222" s="84" t="str">
        <f ca="1">VLOOKUP($E222,ETL_Price!$B$5:$BA$187,Main!BA$51,0)</f>
        <v/>
      </c>
      <c r="BB222" s="84" t="str">
        <f ca="1">VLOOKUP($E222,ETL_Price!$B$5:$BA$187,Main!BB$51,0)</f>
        <v/>
      </c>
      <c r="BC222" s="84" t="str">
        <f ca="1">VLOOKUP($E222,ETL_Price!$B$5:$BA$187,Main!BC$51,0)</f>
        <v/>
      </c>
      <c r="BD222" s="84" t="str">
        <f ca="1">VLOOKUP($E222,ETL_Price!$B$5:$BA$187,Main!BD$51,0)</f>
        <v/>
      </c>
      <c r="BE222" s="84" t="str">
        <f ca="1">VLOOKUP($E222,ETL_Price!$B$5:$BA$187,Main!BE$51,0)</f>
        <v/>
      </c>
      <c r="BF222" s="84" t="str">
        <f ca="1">VLOOKUP($E222,ETL_Price!$B$5:$BA$187,Main!BF$51,0)</f>
        <v/>
      </c>
      <c r="BG222" s="84" t="str">
        <f ca="1">VLOOKUP($E222,ETL_Price!$B$5:$BA$187,Main!BG$51,0)</f>
        <v/>
      </c>
      <c r="BH222" s="84" t="str">
        <f ca="1">VLOOKUP($E222,ETL_Price!$B$5:$BA$187,Main!BH$51,0)</f>
        <v/>
      </c>
      <c r="BI222" s="84" t="str">
        <f ca="1">VLOOKUP($E222,ETL_Price!$B$5:$BA$187,Main!BI$51,0)</f>
        <v/>
      </c>
      <c r="BJ222" s="84" t="str">
        <f ca="1">VLOOKUP($E222,ETL_Price!$B$5:$BA$187,Main!BJ$51,0)</f>
        <v/>
      </c>
      <c r="BK222" s="84" t="str">
        <f ca="1">VLOOKUP($E222,ETL_Price!$B$5:$BA$187,Main!BK$51,0)</f>
        <v/>
      </c>
      <c r="BL222" s="84" t="str">
        <f ca="1">VLOOKUP($E222,ETL_Price!$B$5:$BA$187,Main!BL$51,0)</f>
        <v/>
      </c>
      <c r="BM222" s="84" t="str">
        <f ca="1">VLOOKUP($E222,ETL_Price!$B$5:$BA$187,Main!BM$51,0)</f>
        <v/>
      </c>
      <c r="BN222" s="84" t="str">
        <f ca="1">VLOOKUP($E222,ETL_Price!$B$5:$BA$187,Main!BN$51,0)</f>
        <v/>
      </c>
      <c r="BO222" s="84" t="str">
        <f ca="1">VLOOKUP($E222,ETL_Price!$B$5:$BA$187,Main!BO$51,0)</f>
        <v/>
      </c>
      <c r="BP222" s="84" t="str">
        <f ca="1">VLOOKUP($E222,ETL_Price!$B$5:$BA$187,Main!BP$51,0)</f>
        <v/>
      </c>
      <c r="BQ222" s="84" t="str">
        <f ca="1">VLOOKUP($E222,ETL_Price!$B$5:$BA$187,Main!BQ$51,0)</f>
        <v/>
      </c>
      <c r="BR222" s="84" t="str">
        <f ca="1">VLOOKUP($E222,ETL_Price!$B$5:$BA$187,Main!BR$51,0)</f>
        <v/>
      </c>
      <c r="BS222" s="84" t="str">
        <f ca="1">VLOOKUP($E222,ETL_Price!$B$5:$BA$187,Main!BS$51,0)</f>
        <v/>
      </c>
      <c r="BT222" s="84" t="str">
        <f ca="1">VLOOKUP($E222,ETL_Price!$B$5:$BA$187,Main!BT$51,0)</f>
        <v/>
      </c>
      <c r="BU222" s="84" t="str">
        <f ca="1">VLOOKUP($E222,ETL_Price!$B$5:$BA$187,Main!BU$51,0)</f>
        <v/>
      </c>
      <c r="BV222" s="84" t="str">
        <f ca="1">VLOOKUP($E222,ETL_Price!$B$5:$BA$187,Main!BV$51,0)</f>
        <v/>
      </c>
      <c r="BW222" s="84" t="str">
        <f ca="1">VLOOKUP($E222,ETL_Price!$B$5:$BA$187,Main!BW$51,0)</f>
        <v/>
      </c>
      <c r="BX222" s="84" t="str">
        <f ca="1">VLOOKUP($E222,ETL_Price!$B$5:$BA$187,Main!BX$51,0)</f>
        <v/>
      </c>
      <c r="BY222" s="84" t="str">
        <f ca="1">VLOOKUP($E222,ETL_Price!$B$5:$BA$187,Main!BY$51,0)</f>
        <v/>
      </c>
      <c r="BZ222" s="84" t="str">
        <f ca="1">VLOOKUP($E222,ETL_Price!$B$5:$BA$187,Main!BZ$51,0)</f>
        <v/>
      </c>
      <c r="CA222" s="84" t="str">
        <f ca="1">VLOOKUP($E222,ETL_Price!$B$5:$BA$187,Main!CA$51,0)</f>
        <v/>
      </c>
      <c r="CB222" s="84" t="str">
        <f ca="1">VLOOKUP($E222,ETL_Price!$B$5:$BA$187,Main!CB$51,0)</f>
        <v/>
      </c>
      <c r="CC222" s="84" t="str">
        <f ca="1">VLOOKUP($E222,ETL_Price!$B$5:$BA$187,Main!CC$51,0)</f>
        <v/>
      </c>
    </row>
    <row r="223" spans="5:81">
      <c r="E223" s="115" t="str">
        <f>IF(ISNUMBER(Equities!$C175),Equities!B175,"")</f>
        <v/>
      </c>
      <c r="F223" s="128" t="str">
        <f ca="1">IF(ISNUMBER(OFFSET(INDIRECT($F$50),Main!$D223,1)),OFFSET(INDIRECT($F$50),Main!$D223,1)/100,"")</f>
        <v/>
      </c>
      <c r="G223" s="116" t="str">
        <f ca="1">IF(ISNUMBER(VLOOKUP($E223,ETL_Price!$B$5:$CU$187,G$50,0)),VLOOKUP($E223,ETL_Price!$B$5:$CU$187,G$50,0)/100,"")</f>
        <v/>
      </c>
      <c r="H223" s="116" t="str">
        <f>IF(ISNUMBER(VLOOKUP($E223,ETL_Price!$B$5:$CU$187,H$50,0)),VLOOKUP($E223,ETL_Price!$B$5:$CU$187,H$50,0)/100,"")</f>
        <v/>
      </c>
      <c r="I223" s="116" t="str">
        <f>IF(ISNUMBER(VLOOKUP($E223,ETL_Price!$B$5:$CU$187,I$50,0)),VLOOKUP($E223,ETL_Price!$B$5:$CU$187,I$50,0)/100,"")</f>
        <v/>
      </c>
      <c r="K223" s="84" t="str">
        <f ca="1">IF(ISNUMBER(CORREL(ETL_Rtn!$C174:$C233,ETL_Rtn!E174:E233)),CORREL(ETL_Rtn!$C174:$C233,ETL_Rtn!E174:E233),"")</f>
        <v/>
      </c>
      <c r="L223" s="84" t="str">
        <f ca="1">IF(ISNUMBER(CORREL(ETL_Rtn!$C174:$C233,ETL_Rtn!F174:F233)),CORREL(ETL_Rtn!$C174:$C233,ETL_Rtn!F174:F233),"")</f>
        <v/>
      </c>
      <c r="M223" s="84" t="str">
        <f ca="1">IF(ISNUMBER(CORREL(ETL_Rtn!$C174:$C233,ETL_Rtn!G174:G233)),CORREL(ETL_Rtn!$C174:$C233,ETL_Rtn!G174:G233),"")</f>
        <v/>
      </c>
      <c r="N223" s="84" t="str">
        <f ca="1">IF(ISNUMBER(CORREL(ETL_Rtn!$C174:$C233,ETL_Rtn!H174:H233)),CORREL(ETL_Rtn!$C174:$C233,ETL_Rtn!H174:H233),"")</f>
        <v/>
      </c>
      <c r="O223" s="84" t="str">
        <f ca="1">IF(ISNUMBER(CORREL(ETL_Rtn!$C174:$C233,ETL_Rtn!I174:I233)),CORREL(ETL_Rtn!$C174:$C233,ETL_Rtn!I174:I233),"")</f>
        <v/>
      </c>
      <c r="P223" s="84" t="str">
        <f ca="1">IF(ISNUMBER(CORREL(ETL_Rtn!$C174:$C233,ETL_Rtn!J174:J233)),CORREL(ETL_Rtn!$C174:$C233,ETL_Rtn!J174:J233),"")</f>
        <v/>
      </c>
      <c r="Q223" s="84" t="str">
        <f ca="1">IF(ISNUMBER(CORREL(ETL_Rtn!$C174:$C233,ETL_Rtn!K174:K233)),CORREL(ETL_Rtn!$C174:$C233,ETL_Rtn!K174:K233),"")</f>
        <v/>
      </c>
      <c r="R223" s="84" t="str">
        <f ca="1">IF(ISNUMBER(CORREL(ETL_Rtn!$C174:$C233,ETL_Rtn!L174:L233)),CORREL(ETL_Rtn!$C174:$C233,ETL_Rtn!L174:L233),"")</f>
        <v/>
      </c>
      <c r="S223" s="84" t="str">
        <f ca="1">IF(ISNUMBER(CORREL(ETL_Rtn!$C174:$C233,ETL_Rtn!M174:M233)),CORREL(ETL_Rtn!$C174:$C233,ETL_Rtn!M174:M233),"")</f>
        <v/>
      </c>
      <c r="T223" s="84" t="str">
        <f ca="1">IF(ISNUMBER(CORREL(ETL_Rtn!$C174:$C233,ETL_Rtn!N174:N233)),CORREL(ETL_Rtn!$C174:$C233,ETL_Rtn!N174:N233),"")</f>
        <v/>
      </c>
      <c r="U223" s="84" t="str">
        <f ca="1">IF(ISNUMBER(CORREL(ETL_Rtn!$C174:$C233,ETL_Rtn!O174:O233)),CORREL(ETL_Rtn!$C174:$C233,ETL_Rtn!O174:O233),"")</f>
        <v/>
      </c>
      <c r="V223" s="84" t="str">
        <f ca="1">IF(ISNUMBER(CORREL(ETL_Rtn!$C174:$C233,ETL_Rtn!P174:P233)),CORREL(ETL_Rtn!$C174:$C233,ETL_Rtn!P174:P233),"")</f>
        <v/>
      </c>
      <c r="W223" s="84" t="str">
        <f ca="1">IF(ISNUMBER(CORREL(ETL_Rtn!$C174:$C233,ETL_Rtn!Q174:Q233)),CORREL(ETL_Rtn!$C174:$C233,ETL_Rtn!Q174:Q233),"")</f>
        <v/>
      </c>
      <c r="X223" s="84" t="str">
        <f ca="1">IF(ISNUMBER(CORREL(ETL_Rtn!$C174:$C233,ETL_Rtn!R174:R233)),CORREL(ETL_Rtn!$C174:$C233,ETL_Rtn!R174:R233),"")</f>
        <v/>
      </c>
      <c r="Y223" s="84" t="str">
        <f ca="1">IF(ISNUMBER(CORREL(ETL_Rtn!$C174:$C233,ETL_Rtn!S174:S233)),CORREL(ETL_Rtn!$C174:$C233,ETL_Rtn!S174:S233),"")</f>
        <v/>
      </c>
      <c r="Z223" s="84" t="str">
        <f ca="1">IF(ISNUMBER(CORREL(ETL_Rtn!$C174:$C233,ETL_Rtn!T174:T233)),CORREL(ETL_Rtn!$C174:$C233,ETL_Rtn!T174:T233),"")</f>
        <v/>
      </c>
      <c r="AA223" s="84" t="str">
        <f ca="1">IF(ISNUMBER(CORREL(ETL_Rtn!$C174:$C233,ETL_Rtn!U174:U233)),CORREL(ETL_Rtn!$C174:$C233,ETL_Rtn!U174:U233),"")</f>
        <v/>
      </c>
      <c r="AB223" s="84" t="str">
        <f ca="1">IF(ISNUMBER(CORREL(ETL_Rtn!$C174:$C233,ETL_Rtn!V174:V233)),CORREL(ETL_Rtn!$C174:$C233,ETL_Rtn!V174:V233),"")</f>
        <v/>
      </c>
      <c r="AC223" s="84" t="str">
        <f ca="1">IF(ISNUMBER(CORREL(ETL_Rtn!$C174:$C233,ETL_Rtn!W174:W233)),CORREL(ETL_Rtn!$C174:$C233,ETL_Rtn!W174:W233),"")</f>
        <v/>
      </c>
      <c r="AD223" s="84" t="str">
        <f ca="1">IF(ISNUMBER(CORREL(ETL_Rtn!$C174:$C233,ETL_Rtn!X174:X233)),CORREL(ETL_Rtn!$C174:$C233,ETL_Rtn!X174:X233),"")</f>
        <v/>
      </c>
      <c r="AE223" s="84" t="str">
        <f ca="1">IF(ISNUMBER(CORREL(ETL_Rtn!$C174:$C233,ETL_Rtn!Y174:Y233)),CORREL(ETL_Rtn!$C174:$C233,ETL_Rtn!Y174:Y233),"")</f>
        <v/>
      </c>
      <c r="AF223" s="84" t="str">
        <f ca="1">IF(ISNUMBER(CORREL(ETL_Rtn!$C174:$C233,ETL_Rtn!Z174:Z233)),CORREL(ETL_Rtn!$C174:$C233,ETL_Rtn!Z174:Z233),"")</f>
        <v/>
      </c>
      <c r="AG223" s="84" t="str">
        <f ca="1">IF(ISNUMBER(CORREL(ETL_Rtn!$C174:$C233,ETL_Rtn!AA174:AA233)),CORREL(ETL_Rtn!$C174:$C233,ETL_Rtn!AA174:AA233),"")</f>
        <v/>
      </c>
      <c r="AH223" s="84" t="str">
        <f ca="1">IF(ISNUMBER(CORREL(ETL_Rtn!$C174:$C233,ETL_Rtn!AB174:AB233)),CORREL(ETL_Rtn!$C174:$C233,ETL_Rtn!AB174:AB233),"")</f>
        <v/>
      </c>
      <c r="AI223" s="84" t="str">
        <f ca="1">IF(ISNUMBER(CORREL(ETL_Rtn!$C174:$C233,ETL_Rtn!AC174:AC233)),CORREL(ETL_Rtn!$C174:$C233,ETL_Rtn!AC174:AC233),"")</f>
        <v/>
      </c>
      <c r="AJ223" s="84" t="str">
        <f ca="1">IF(ISNUMBER(CORREL(ETL_Rtn!$C174:$C233,ETL_Rtn!AD174:AD233)),CORREL(ETL_Rtn!$C174:$C233,ETL_Rtn!AD174:AD233),"")</f>
        <v/>
      </c>
      <c r="AK223" s="84" t="str">
        <f ca="1">IF(ISNUMBER(CORREL(ETL_Rtn!$C174:$C233,ETL_Rtn!AE174:AE233)),CORREL(ETL_Rtn!$C174:$C233,ETL_Rtn!AE174:AE233),"")</f>
        <v/>
      </c>
      <c r="AL223" s="84" t="str">
        <f ca="1">IF(ISNUMBER(CORREL(ETL_Rtn!$C174:$C233,ETL_Rtn!AF174:AF233)),CORREL(ETL_Rtn!$C174:$C233,ETL_Rtn!AF174:AF233),"")</f>
        <v/>
      </c>
      <c r="AM223" s="84" t="str">
        <f ca="1">IF(ISNUMBER(CORREL(ETL_Rtn!$C174:$C233,ETL_Rtn!AG174:AG233)),CORREL(ETL_Rtn!$C174:$C233,ETL_Rtn!AG174:AG233),"")</f>
        <v/>
      </c>
      <c r="AN223" s="84" t="str">
        <f ca="1">IF(ISNUMBER(CORREL(ETL_Rtn!$C174:$C233,ETL_Rtn!AH174:AH233)),CORREL(ETL_Rtn!$C174:$C233,ETL_Rtn!AH174:AH233),"")</f>
        <v/>
      </c>
      <c r="AO223" s="84" t="str">
        <f ca="1">IF(ISNUMBER(CORREL(ETL_Rtn!$C174:$C233,ETL_Rtn!AI174:AI233)),CORREL(ETL_Rtn!$C174:$C233,ETL_Rtn!AI174:AI233),"")</f>
        <v/>
      </c>
      <c r="AP223" s="84" t="str">
        <f ca="1">IF(ISNUMBER(CORREL(ETL_Rtn!$C174:$C233,ETL_Rtn!AJ174:AJ233)),CORREL(ETL_Rtn!$C174:$C233,ETL_Rtn!AJ174:AJ233),"")</f>
        <v/>
      </c>
      <c r="AQ223" s="84" t="str">
        <f ca="1">IF(ISNUMBER(CORREL(ETL_Rtn!$C174:$C233,ETL_Rtn!AK174:AK233)),CORREL(ETL_Rtn!$C174:$C233,ETL_Rtn!AK174:AK233),"")</f>
        <v/>
      </c>
      <c r="AR223" s="84" t="str">
        <f ca="1">IF(ISNUMBER(CORREL(ETL_Rtn!$C174:$C233,ETL_Rtn!AL174:AL233)),CORREL(ETL_Rtn!$C174:$C233,ETL_Rtn!AL174:AL233),"")</f>
        <v/>
      </c>
      <c r="AS223" s="84" t="str">
        <f ca="1">IF(ISNUMBER(CORREL(ETL_Rtn!$C174:$C233,ETL_Rtn!AM174:AM233)),CORREL(ETL_Rtn!$C174:$C233,ETL_Rtn!AM174:AM233),"")</f>
        <v/>
      </c>
      <c r="AU223" s="84" t="str">
        <f ca="1">VLOOKUP($E223,ETL_Price!$B$5:$BA$187,Main!AU$51,0)</f>
        <v/>
      </c>
      <c r="AV223" s="84" t="str">
        <f ca="1">VLOOKUP($E223,ETL_Price!$B$5:$BA$187,Main!AV$51,0)</f>
        <v/>
      </c>
      <c r="AW223" s="84" t="str">
        <f ca="1">VLOOKUP($E223,ETL_Price!$B$5:$BA$187,Main!AW$51,0)</f>
        <v/>
      </c>
      <c r="AX223" s="84" t="str">
        <f ca="1">VLOOKUP($E223,ETL_Price!$B$5:$BA$187,Main!AX$51,0)</f>
        <v/>
      </c>
      <c r="AY223" s="84" t="str">
        <f ca="1">VLOOKUP($E223,ETL_Price!$B$5:$BA$187,Main!AY$51,0)</f>
        <v/>
      </c>
      <c r="AZ223" s="84" t="str">
        <f ca="1">VLOOKUP($E223,ETL_Price!$B$5:$BA$187,Main!AZ$51,0)</f>
        <v/>
      </c>
      <c r="BA223" s="84" t="str">
        <f ca="1">VLOOKUP($E223,ETL_Price!$B$5:$BA$187,Main!BA$51,0)</f>
        <v/>
      </c>
      <c r="BB223" s="84" t="str">
        <f ca="1">VLOOKUP($E223,ETL_Price!$B$5:$BA$187,Main!BB$51,0)</f>
        <v/>
      </c>
      <c r="BC223" s="84" t="str">
        <f ca="1">VLOOKUP($E223,ETL_Price!$B$5:$BA$187,Main!BC$51,0)</f>
        <v/>
      </c>
      <c r="BD223" s="84" t="str">
        <f ca="1">VLOOKUP($E223,ETL_Price!$B$5:$BA$187,Main!BD$51,0)</f>
        <v/>
      </c>
      <c r="BE223" s="84" t="str">
        <f ca="1">VLOOKUP($E223,ETL_Price!$B$5:$BA$187,Main!BE$51,0)</f>
        <v/>
      </c>
      <c r="BF223" s="84" t="str">
        <f ca="1">VLOOKUP($E223,ETL_Price!$B$5:$BA$187,Main!BF$51,0)</f>
        <v/>
      </c>
      <c r="BG223" s="84" t="str">
        <f ca="1">VLOOKUP($E223,ETL_Price!$B$5:$BA$187,Main!BG$51,0)</f>
        <v/>
      </c>
      <c r="BH223" s="84" t="str">
        <f ca="1">VLOOKUP($E223,ETL_Price!$B$5:$BA$187,Main!BH$51,0)</f>
        <v/>
      </c>
      <c r="BI223" s="84" t="str">
        <f ca="1">VLOOKUP($E223,ETL_Price!$B$5:$BA$187,Main!BI$51,0)</f>
        <v/>
      </c>
      <c r="BJ223" s="84" t="str">
        <f ca="1">VLOOKUP($E223,ETL_Price!$B$5:$BA$187,Main!BJ$51,0)</f>
        <v/>
      </c>
      <c r="BK223" s="84" t="str">
        <f ca="1">VLOOKUP($E223,ETL_Price!$B$5:$BA$187,Main!BK$51,0)</f>
        <v/>
      </c>
      <c r="BL223" s="84" t="str">
        <f ca="1">VLOOKUP($E223,ETL_Price!$B$5:$BA$187,Main!BL$51,0)</f>
        <v/>
      </c>
      <c r="BM223" s="84" t="str">
        <f ca="1">VLOOKUP($E223,ETL_Price!$B$5:$BA$187,Main!BM$51,0)</f>
        <v/>
      </c>
      <c r="BN223" s="84" t="str">
        <f ca="1">VLOOKUP($E223,ETL_Price!$B$5:$BA$187,Main!BN$51,0)</f>
        <v/>
      </c>
      <c r="BO223" s="84" t="str">
        <f ca="1">VLOOKUP($E223,ETL_Price!$B$5:$BA$187,Main!BO$51,0)</f>
        <v/>
      </c>
      <c r="BP223" s="84" t="str">
        <f ca="1">VLOOKUP($E223,ETL_Price!$B$5:$BA$187,Main!BP$51,0)</f>
        <v/>
      </c>
      <c r="BQ223" s="84" t="str">
        <f ca="1">VLOOKUP($E223,ETL_Price!$B$5:$BA$187,Main!BQ$51,0)</f>
        <v/>
      </c>
      <c r="BR223" s="84" t="str">
        <f ca="1">VLOOKUP($E223,ETL_Price!$B$5:$BA$187,Main!BR$51,0)</f>
        <v/>
      </c>
      <c r="BS223" s="84" t="str">
        <f ca="1">VLOOKUP($E223,ETL_Price!$B$5:$BA$187,Main!BS$51,0)</f>
        <v/>
      </c>
      <c r="BT223" s="84" t="str">
        <f ca="1">VLOOKUP($E223,ETL_Price!$B$5:$BA$187,Main!BT$51,0)</f>
        <v/>
      </c>
      <c r="BU223" s="84" t="str">
        <f ca="1">VLOOKUP($E223,ETL_Price!$B$5:$BA$187,Main!BU$51,0)</f>
        <v/>
      </c>
      <c r="BV223" s="84" t="str">
        <f ca="1">VLOOKUP($E223,ETL_Price!$B$5:$BA$187,Main!BV$51,0)</f>
        <v/>
      </c>
      <c r="BW223" s="84" t="str">
        <f ca="1">VLOOKUP($E223,ETL_Price!$B$5:$BA$187,Main!BW$51,0)</f>
        <v/>
      </c>
      <c r="BX223" s="84" t="str">
        <f ca="1">VLOOKUP($E223,ETL_Price!$B$5:$BA$187,Main!BX$51,0)</f>
        <v/>
      </c>
      <c r="BY223" s="84" t="str">
        <f ca="1">VLOOKUP($E223,ETL_Price!$B$5:$BA$187,Main!BY$51,0)</f>
        <v/>
      </c>
      <c r="BZ223" s="84" t="str">
        <f ca="1">VLOOKUP($E223,ETL_Price!$B$5:$BA$187,Main!BZ$51,0)</f>
        <v/>
      </c>
      <c r="CA223" s="84" t="str">
        <f ca="1">VLOOKUP($E223,ETL_Price!$B$5:$BA$187,Main!CA$51,0)</f>
        <v/>
      </c>
      <c r="CB223" s="84" t="str">
        <f ca="1">VLOOKUP($E223,ETL_Price!$B$5:$BA$187,Main!CB$51,0)</f>
        <v/>
      </c>
      <c r="CC223" s="84" t="str">
        <f ca="1">VLOOKUP($E223,ETL_Price!$B$5:$BA$187,Main!CC$51,0)</f>
        <v/>
      </c>
    </row>
    <row r="224" spans="5:81">
      <c r="E224" s="115" t="str">
        <f>IF(ISNUMBER(Equities!$C176),Equities!B176,"")</f>
        <v/>
      </c>
      <c r="F224" s="128" t="str">
        <f ca="1">IF(ISNUMBER(OFFSET(INDIRECT($F$50),Main!$D224,1)),OFFSET(INDIRECT($F$50),Main!$D224,1)/100,"")</f>
        <v/>
      </c>
      <c r="G224" s="116" t="str">
        <f ca="1">IF(ISNUMBER(VLOOKUP($E224,ETL_Price!$B$5:$CU$187,G$50,0)),VLOOKUP($E224,ETL_Price!$B$5:$CU$187,G$50,0)/100,"")</f>
        <v/>
      </c>
      <c r="H224" s="116" t="str">
        <f>IF(ISNUMBER(VLOOKUP($E224,ETL_Price!$B$5:$CU$187,H$50,0)),VLOOKUP($E224,ETL_Price!$B$5:$CU$187,H$50,0)/100,"")</f>
        <v/>
      </c>
      <c r="I224" s="116" t="str">
        <f>IF(ISNUMBER(VLOOKUP($E224,ETL_Price!$B$5:$CU$187,I$50,0)),VLOOKUP($E224,ETL_Price!$B$5:$CU$187,I$50,0)/100,"")</f>
        <v/>
      </c>
      <c r="K224" s="84" t="str">
        <f ca="1">IF(ISNUMBER(CORREL(ETL_Rtn!$C175:$C234,ETL_Rtn!E175:E234)),CORREL(ETL_Rtn!$C175:$C234,ETL_Rtn!E175:E234),"")</f>
        <v/>
      </c>
      <c r="L224" s="84" t="str">
        <f ca="1">IF(ISNUMBER(CORREL(ETL_Rtn!$C175:$C234,ETL_Rtn!F175:F234)),CORREL(ETL_Rtn!$C175:$C234,ETL_Rtn!F175:F234),"")</f>
        <v/>
      </c>
      <c r="M224" s="84" t="str">
        <f ca="1">IF(ISNUMBER(CORREL(ETL_Rtn!$C175:$C234,ETL_Rtn!G175:G234)),CORREL(ETL_Rtn!$C175:$C234,ETL_Rtn!G175:G234),"")</f>
        <v/>
      </c>
      <c r="N224" s="84" t="str">
        <f ca="1">IF(ISNUMBER(CORREL(ETL_Rtn!$C175:$C234,ETL_Rtn!H175:H234)),CORREL(ETL_Rtn!$C175:$C234,ETL_Rtn!H175:H234),"")</f>
        <v/>
      </c>
      <c r="O224" s="84" t="str">
        <f ca="1">IF(ISNUMBER(CORREL(ETL_Rtn!$C175:$C234,ETL_Rtn!I175:I234)),CORREL(ETL_Rtn!$C175:$C234,ETL_Rtn!I175:I234),"")</f>
        <v/>
      </c>
      <c r="P224" s="84" t="str">
        <f ca="1">IF(ISNUMBER(CORREL(ETL_Rtn!$C175:$C234,ETL_Rtn!J175:J234)),CORREL(ETL_Rtn!$C175:$C234,ETL_Rtn!J175:J234),"")</f>
        <v/>
      </c>
      <c r="Q224" s="84" t="str">
        <f ca="1">IF(ISNUMBER(CORREL(ETL_Rtn!$C175:$C234,ETL_Rtn!K175:K234)),CORREL(ETL_Rtn!$C175:$C234,ETL_Rtn!K175:K234),"")</f>
        <v/>
      </c>
      <c r="R224" s="84" t="str">
        <f ca="1">IF(ISNUMBER(CORREL(ETL_Rtn!$C175:$C234,ETL_Rtn!L175:L234)),CORREL(ETL_Rtn!$C175:$C234,ETL_Rtn!L175:L234),"")</f>
        <v/>
      </c>
      <c r="S224" s="84" t="str">
        <f ca="1">IF(ISNUMBER(CORREL(ETL_Rtn!$C175:$C234,ETL_Rtn!M175:M234)),CORREL(ETL_Rtn!$C175:$C234,ETL_Rtn!M175:M234),"")</f>
        <v/>
      </c>
      <c r="T224" s="84" t="str">
        <f ca="1">IF(ISNUMBER(CORREL(ETL_Rtn!$C175:$C234,ETL_Rtn!N175:N234)),CORREL(ETL_Rtn!$C175:$C234,ETL_Rtn!N175:N234),"")</f>
        <v/>
      </c>
      <c r="U224" s="84" t="str">
        <f ca="1">IF(ISNUMBER(CORREL(ETL_Rtn!$C175:$C234,ETL_Rtn!O175:O234)),CORREL(ETL_Rtn!$C175:$C234,ETL_Rtn!O175:O234),"")</f>
        <v/>
      </c>
      <c r="V224" s="84" t="str">
        <f ca="1">IF(ISNUMBER(CORREL(ETL_Rtn!$C175:$C234,ETL_Rtn!P175:P234)),CORREL(ETL_Rtn!$C175:$C234,ETL_Rtn!P175:P234),"")</f>
        <v/>
      </c>
      <c r="W224" s="84" t="str">
        <f ca="1">IF(ISNUMBER(CORREL(ETL_Rtn!$C175:$C234,ETL_Rtn!Q175:Q234)),CORREL(ETL_Rtn!$C175:$C234,ETL_Rtn!Q175:Q234),"")</f>
        <v/>
      </c>
      <c r="X224" s="84" t="str">
        <f ca="1">IF(ISNUMBER(CORREL(ETL_Rtn!$C175:$C234,ETL_Rtn!R175:R234)),CORREL(ETL_Rtn!$C175:$C234,ETL_Rtn!R175:R234),"")</f>
        <v/>
      </c>
      <c r="Y224" s="84" t="str">
        <f ca="1">IF(ISNUMBER(CORREL(ETL_Rtn!$C175:$C234,ETL_Rtn!S175:S234)),CORREL(ETL_Rtn!$C175:$C234,ETL_Rtn!S175:S234),"")</f>
        <v/>
      </c>
      <c r="Z224" s="84" t="str">
        <f ca="1">IF(ISNUMBER(CORREL(ETL_Rtn!$C175:$C234,ETL_Rtn!T175:T234)),CORREL(ETL_Rtn!$C175:$C234,ETL_Rtn!T175:T234),"")</f>
        <v/>
      </c>
      <c r="AA224" s="84" t="str">
        <f ca="1">IF(ISNUMBER(CORREL(ETL_Rtn!$C175:$C234,ETL_Rtn!U175:U234)),CORREL(ETL_Rtn!$C175:$C234,ETL_Rtn!U175:U234),"")</f>
        <v/>
      </c>
      <c r="AB224" s="84" t="str">
        <f ca="1">IF(ISNUMBER(CORREL(ETL_Rtn!$C175:$C234,ETL_Rtn!V175:V234)),CORREL(ETL_Rtn!$C175:$C234,ETL_Rtn!V175:V234),"")</f>
        <v/>
      </c>
      <c r="AC224" s="84" t="str">
        <f ca="1">IF(ISNUMBER(CORREL(ETL_Rtn!$C175:$C234,ETL_Rtn!W175:W234)),CORREL(ETL_Rtn!$C175:$C234,ETL_Rtn!W175:W234),"")</f>
        <v/>
      </c>
      <c r="AD224" s="84" t="str">
        <f ca="1">IF(ISNUMBER(CORREL(ETL_Rtn!$C175:$C234,ETL_Rtn!X175:X234)),CORREL(ETL_Rtn!$C175:$C234,ETL_Rtn!X175:X234),"")</f>
        <v/>
      </c>
      <c r="AE224" s="84" t="str">
        <f ca="1">IF(ISNUMBER(CORREL(ETL_Rtn!$C175:$C234,ETL_Rtn!Y175:Y234)),CORREL(ETL_Rtn!$C175:$C234,ETL_Rtn!Y175:Y234),"")</f>
        <v/>
      </c>
      <c r="AF224" s="84" t="str">
        <f ca="1">IF(ISNUMBER(CORREL(ETL_Rtn!$C175:$C234,ETL_Rtn!Z175:Z234)),CORREL(ETL_Rtn!$C175:$C234,ETL_Rtn!Z175:Z234),"")</f>
        <v/>
      </c>
      <c r="AG224" s="84" t="str">
        <f ca="1">IF(ISNUMBER(CORREL(ETL_Rtn!$C175:$C234,ETL_Rtn!AA175:AA234)),CORREL(ETL_Rtn!$C175:$C234,ETL_Rtn!AA175:AA234),"")</f>
        <v/>
      </c>
      <c r="AH224" s="84" t="str">
        <f ca="1">IF(ISNUMBER(CORREL(ETL_Rtn!$C175:$C234,ETL_Rtn!AB175:AB234)),CORREL(ETL_Rtn!$C175:$C234,ETL_Rtn!AB175:AB234),"")</f>
        <v/>
      </c>
      <c r="AI224" s="84" t="str">
        <f ca="1">IF(ISNUMBER(CORREL(ETL_Rtn!$C175:$C234,ETL_Rtn!AC175:AC234)),CORREL(ETL_Rtn!$C175:$C234,ETL_Rtn!AC175:AC234),"")</f>
        <v/>
      </c>
      <c r="AJ224" s="84" t="str">
        <f ca="1">IF(ISNUMBER(CORREL(ETL_Rtn!$C175:$C234,ETL_Rtn!AD175:AD234)),CORREL(ETL_Rtn!$C175:$C234,ETL_Rtn!AD175:AD234),"")</f>
        <v/>
      </c>
      <c r="AK224" s="84" t="str">
        <f ca="1">IF(ISNUMBER(CORREL(ETL_Rtn!$C175:$C234,ETL_Rtn!AE175:AE234)),CORREL(ETL_Rtn!$C175:$C234,ETL_Rtn!AE175:AE234),"")</f>
        <v/>
      </c>
      <c r="AL224" s="84" t="str">
        <f ca="1">IF(ISNUMBER(CORREL(ETL_Rtn!$C175:$C234,ETL_Rtn!AF175:AF234)),CORREL(ETL_Rtn!$C175:$C234,ETL_Rtn!AF175:AF234),"")</f>
        <v/>
      </c>
      <c r="AM224" s="84" t="str">
        <f ca="1">IF(ISNUMBER(CORREL(ETL_Rtn!$C175:$C234,ETL_Rtn!AG175:AG234)),CORREL(ETL_Rtn!$C175:$C234,ETL_Rtn!AG175:AG234),"")</f>
        <v/>
      </c>
      <c r="AN224" s="84" t="str">
        <f ca="1">IF(ISNUMBER(CORREL(ETL_Rtn!$C175:$C234,ETL_Rtn!AH175:AH234)),CORREL(ETL_Rtn!$C175:$C234,ETL_Rtn!AH175:AH234),"")</f>
        <v/>
      </c>
      <c r="AO224" s="84" t="str">
        <f ca="1">IF(ISNUMBER(CORREL(ETL_Rtn!$C175:$C234,ETL_Rtn!AI175:AI234)),CORREL(ETL_Rtn!$C175:$C234,ETL_Rtn!AI175:AI234),"")</f>
        <v/>
      </c>
      <c r="AP224" s="84" t="str">
        <f ca="1">IF(ISNUMBER(CORREL(ETL_Rtn!$C175:$C234,ETL_Rtn!AJ175:AJ234)),CORREL(ETL_Rtn!$C175:$C234,ETL_Rtn!AJ175:AJ234),"")</f>
        <v/>
      </c>
      <c r="AQ224" s="84" t="str">
        <f ca="1">IF(ISNUMBER(CORREL(ETL_Rtn!$C175:$C234,ETL_Rtn!AK175:AK234)),CORREL(ETL_Rtn!$C175:$C234,ETL_Rtn!AK175:AK234),"")</f>
        <v/>
      </c>
      <c r="AR224" s="84" t="str">
        <f ca="1">IF(ISNUMBER(CORREL(ETL_Rtn!$C175:$C234,ETL_Rtn!AL175:AL234)),CORREL(ETL_Rtn!$C175:$C234,ETL_Rtn!AL175:AL234),"")</f>
        <v/>
      </c>
      <c r="AS224" s="84" t="str">
        <f ca="1">IF(ISNUMBER(CORREL(ETL_Rtn!$C175:$C234,ETL_Rtn!AM175:AM234)),CORREL(ETL_Rtn!$C175:$C234,ETL_Rtn!AM175:AM234),"")</f>
        <v/>
      </c>
      <c r="AU224" s="84" t="str">
        <f ca="1">VLOOKUP($E224,ETL_Price!$B$5:$BA$187,Main!AU$51,0)</f>
        <v/>
      </c>
      <c r="AV224" s="84" t="str">
        <f ca="1">VLOOKUP($E224,ETL_Price!$B$5:$BA$187,Main!AV$51,0)</f>
        <v/>
      </c>
      <c r="AW224" s="84" t="str">
        <f ca="1">VLOOKUP($E224,ETL_Price!$B$5:$BA$187,Main!AW$51,0)</f>
        <v/>
      </c>
      <c r="AX224" s="84" t="str">
        <f ca="1">VLOOKUP($E224,ETL_Price!$B$5:$BA$187,Main!AX$51,0)</f>
        <v/>
      </c>
      <c r="AY224" s="84" t="str">
        <f ca="1">VLOOKUP($E224,ETL_Price!$B$5:$BA$187,Main!AY$51,0)</f>
        <v/>
      </c>
      <c r="AZ224" s="84" t="str">
        <f ca="1">VLOOKUP($E224,ETL_Price!$B$5:$BA$187,Main!AZ$51,0)</f>
        <v/>
      </c>
      <c r="BA224" s="84" t="str">
        <f ca="1">VLOOKUP($E224,ETL_Price!$B$5:$BA$187,Main!BA$51,0)</f>
        <v/>
      </c>
      <c r="BB224" s="84" t="str">
        <f ca="1">VLOOKUP($E224,ETL_Price!$B$5:$BA$187,Main!BB$51,0)</f>
        <v/>
      </c>
      <c r="BC224" s="84" t="str">
        <f ca="1">VLOOKUP($E224,ETL_Price!$B$5:$BA$187,Main!BC$51,0)</f>
        <v/>
      </c>
      <c r="BD224" s="84" t="str">
        <f ca="1">VLOOKUP($E224,ETL_Price!$B$5:$BA$187,Main!BD$51,0)</f>
        <v/>
      </c>
      <c r="BE224" s="84" t="str">
        <f ca="1">VLOOKUP($E224,ETL_Price!$B$5:$BA$187,Main!BE$51,0)</f>
        <v/>
      </c>
      <c r="BF224" s="84" t="str">
        <f ca="1">VLOOKUP($E224,ETL_Price!$B$5:$BA$187,Main!BF$51,0)</f>
        <v/>
      </c>
      <c r="BG224" s="84" t="str">
        <f ca="1">VLOOKUP($E224,ETL_Price!$B$5:$BA$187,Main!BG$51,0)</f>
        <v/>
      </c>
      <c r="BH224" s="84" t="str">
        <f ca="1">VLOOKUP($E224,ETL_Price!$B$5:$BA$187,Main!BH$51,0)</f>
        <v/>
      </c>
      <c r="BI224" s="84" t="str">
        <f ca="1">VLOOKUP($E224,ETL_Price!$B$5:$BA$187,Main!BI$51,0)</f>
        <v/>
      </c>
      <c r="BJ224" s="84" t="str">
        <f ca="1">VLOOKUP($E224,ETL_Price!$B$5:$BA$187,Main!BJ$51,0)</f>
        <v/>
      </c>
      <c r="BK224" s="84" t="str">
        <f ca="1">VLOOKUP($E224,ETL_Price!$B$5:$BA$187,Main!BK$51,0)</f>
        <v/>
      </c>
      <c r="BL224" s="84" t="str">
        <f ca="1">VLOOKUP($E224,ETL_Price!$B$5:$BA$187,Main!BL$51,0)</f>
        <v/>
      </c>
      <c r="BM224" s="84" t="str">
        <f ca="1">VLOOKUP($E224,ETL_Price!$B$5:$BA$187,Main!BM$51,0)</f>
        <v/>
      </c>
      <c r="BN224" s="84" t="str">
        <f ca="1">VLOOKUP($E224,ETL_Price!$B$5:$BA$187,Main!BN$51,0)</f>
        <v/>
      </c>
      <c r="BO224" s="84" t="str">
        <f ca="1">VLOOKUP($E224,ETL_Price!$B$5:$BA$187,Main!BO$51,0)</f>
        <v/>
      </c>
      <c r="BP224" s="84" t="str">
        <f ca="1">VLOOKUP($E224,ETL_Price!$B$5:$BA$187,Main!BP$51,0)</f>
        <v/>
      </c>
      <c r="BQ224" s="84" t="str">
        <f ca="1">VLOOKUP($E224,ETL_Price!$B$5:$BA$187,Main!BQ$51,0)</f>
        <v/>
      </c>
      <c r="BR224" s="84" t="str">
        <f ca="1">VLOOKUP($E224,ETL_Price!$B$5:$BA$187,Main!BR$51,0)</f>
        <v/>
      </c>
      <c r="BS224" s="84" t="str">
        <f ca="1">VLOOKUP($E224,ETL_Price!$B$5:$BA$187,Main!BS$51,0)</f>
        <v/>
      </c>
      <c r="BT224" s="84" t="str">
        <f ca="1">VLOOKUP($E224,ETL_Price!$B$5:$BA$187,Main!BT$51,0)</f>
        <v/>
      </c>
      <c r="BU224" s="84" t="str">
        <f ca="1">VLOOKUP($E224,ETL_Price!$B$5:$BA$187,Main!BU$51,0)</f>
        <v/>
      </c>
      <c r="BV224" s="84" t="str">
        <f ca="1">VLOOKUP($E224,ETL_Price!$B$5:$BA$187,Main!BV$51,0)</f>
        <v/>
      </c>
      <c r="BW224" s="84" t="str">
        <f ca="1">VLOOKUP($E224,ETL_Price!$B$5:$BA$187,Main!BW$51,0)</f>
        <v/>
      </c>
      <c r="BX224" s="84" t="str">
        <f ca="1">VLOOKUP($E224,ETL_Price!$B$5:$BA$187,Main!BX$51,0)</f>
        <v/>
      </c>
      <c r="BY224" s="84" t="str">
        <f ca="1">VLOOKUP($E224,ETL_Price!$B$5:$BA$187,Main!BY$51,0)</f>
        <v/>
      </c>
      <c r="BZ224" s="84" t="str">
        <f ca="1">VLOOKUP($E224,ETL_Price!$B$5:$BA$187,Main!BZ$51,0)</f>
        <v/>
      </c>
      <c r="CA224" s="84" t="str">
        <f ca="1">VLOOKUP($E224,ETL_Price!$B$5:$BA$187,Main!CA$51,0)</f>
        <v/>
      </c>
      <c r="CB224" s="84" t="str">
        <f ca="1">VLOOKUP($E224,ETL_Price!$B$5:$BA$187,Main!CB$51,0)</f>
        <v/>
      </c>
      <c r="CC224" s="84" t="str">
        <f ca="1">VLOOKUP($E224,ETL_Price!$B$5:$BA$187,Main!CC$51,0)</f>
        <v/>
      </c>
    </row>
    <row r="225" spans="5:81">
      <c r="E225" s="115" t="str">
        <f>IF(ISNUMBER(Equities!$C177),Equities!B177,"")</f>
        <v/>
      </c>
      <c r="F225" s="128" t="str">
        <f ca="1">IF(ISNUMBER(OFFSET(INDIRECT($F$50),Main!$D225,1)),OFFSET(INDIRECT($F$50),Main!$D225,1)/100,"")</f>
        <v/>
      </c>
      <c r="G225" s="116" t="str">
        <f ca="1">IF(ISNUMBER(VLOOKUP($E225,ETL_Price!$B$5:$CU$187,G$50,0)),VLOOKUP($E225,ETL_Price!$B$5:$CU$187,G$50,0)/100,"")</f>
        <v/>
      </c>
      <c r="H225" s="116" t="str">
        <f>IF(ISNUMBER(VLOOKUP($E225,ETL_Price!$B$5:$CU$187,H$50,0)),VLOOKUP($E225,ETL_Price!$B$5:$CU$187,H$50,0)/100,"")</f>
        <v/>
      </c>
      <c r="I225" s="116" t="str">
        <f>IF(ISNUMBER(VLOOKUP($E225,ETL_Price!$B$5:$CU$187,I$50,0)),VLOOKUP($E225,ETL_Price!$B$5:$CU$187,I$50,0)/100,"")</f>
        <v/>
      </c>
      <c r="K225" s="84" t="str">
        <f ca="1">IF(ISNUMBER(CORREL(ETL_Rtn!$C176:$C235,ETL_Rtn!E176:E235)),CORREL(ETL_Rtn!$C176:$C235,ETL_Rtn!E176:E235),"")</f>
        <v/>
      </c>
      <c r="L225" s="84" t="str">
        <f ca="1">IF(ISNUMBER(CORREL(ETL_Rtn!$C176:$C235,ETL_Rtn!F176:F235)),CORREL(ETL_Rtn!$C176:$C235,ETL_Rtn!F176:F235),"")</f>
        <v/>
      </c>
      <c r="M225" s="84" t="str">
        <f ca="1">IF(ISNUMBER(CORREL(ETL_Rtn!$C176:$C235,ETL_Rtn!G176:G235)),CORREL(ETL_Rtn!$C176:$C235,ETL_Rtn!G176:G235),"")</f>
        <v/>
      </c>
      <c r="N225" s="84" t="str">
        <f ca="1">IF(ISNUMBER(CORREL(ETL_Rtn!$C176:$C235,ETL_Rtn!H176:H235)),CORREL(ETL_Rtn!$C176:$C235,ETL_Rtn!H176:H235),"")</f>
        <v/>
      </c>
      <c r="O225" s="84" t="str">
        <f ca="1">IF(ISNUMBER(CORREL(ETL_Rtn!$C176:$C235,ETL_Rtn!I176:I235)),CORREL(ETL_Rtn!$C176:$C235,ETL_Rtn!I176:I235),"")</f>
        <v/>
      </c>
      <c r="P225" s="84" t="str">
        <f ca="1">IF(ISNUMBER(CORREL(ETL_Rtn!$C176:$C235,ETL_Rtn!J176:J235)),CORREL(ETL_Rtn!$C176:$C235,ETL_Rtn!J176:J235),"")</f>
        <v/>
      </c>
      <c r="Q225" s="84" t="str">
        <f ca="1">IF(ISNUMBER(CORREL(ETL_Rtn!$C176:$C235,ETL_Rtn!K176:K235)),CORREL(ETL_Rtn!$C176:$C235,ETL_Rtn!K176:K235),"")</f>
        <v/>
      </c>
      <c r="R225" s="84" t="str">
        <f ca="1">IF(ISNUMBER(CORREL(ETL_Rtn!$C176:$C235,ETL_Rtn!L176:L235)),CORREL(ETL_Rtn!$C176:$C235,ETL_Rtn!L176:L235),"")</f>
        <v/>
      </c>
      <c r="S225" s="84" t="str">
        <f ca="1">IF(ISNUMBER(CORREL(ETL_Rtn!$C176:$C235,ETL_Rtn!M176:M235)),CORREL(ETL_Rtn!$C176:$C235,ETL_Rtn!M176:M235),"")</f>
        <v/>
      </c>
      <c r="T225" s="84" t="str">
        <f ca="1">IF(ISNUMBER(CORREL(ETL_Rtn!$C176:$C235,ETL_Rtn!N176:N235)),CORREL(ETL_Rtn!$C176:$C235,ETL_Rtn!N176:N235),"")</f>
        <v/>
      </c>
      <c r="U225" s="84" t="str">
        <f ca="1">IF(ISNUMBER(CORREL(ETL_Rtn!$C176:$C235,ETL_Rtn!O176:O235)),CORREL(ETL_Rtn!$C176:$C235,ETL_Rtn!O176:O235),"")</f>
        <v/>
      </c>
      <c r="V225" s="84" t="str">
        <f ca="1">IF(ISNUMBER(CORREL(ETL_Rtn!$C176:$C235,ETL_Rtn!P176:P235)),CORREL(ETL_Rtn!$C176:$C235,ETL_Rtn!P176:P235),"")</f>
        <v/>
      </c>
      <c r="W225" s="84" t="str">
        <f ca="1">IF(ISNUMBER(CORREL(ETL_Rtn!$C176:$C235,ETL_Rtn!Q176:Q235)),CORREL(ETL_Rtn!$C176:$C235,ETL_Rtn!Q176:Q235),"")</f>
        <v/>
      </c>
      <c r="X225" s="84" t="str">
        <f ca="1">IF(ISNUMBER(CORREL(ETL_Rtn!$C176:$C235,ETL_Rtn!R176:R235)),CORREL(ETL_Rtn!$C176:$C235,ETL_Rtn!R176:R235),"")</f>
        <v/>
      </c>
      <c r="Y225" s="84" t="str">
        <f ca="1">IF(ISNUMBER(CORREL(ETL_Rtn!$C176:$C235,ETL_Rtn!S176:S235)),CORREL(ETL_Rtn!$C176:$C235,ETL_Rtn!S176:S235),"")</f>
        <v/>
      </c>
      <c r="Z225" s="84" t="str">
        <f ca="1">IF(ISNUMBER(CORREL(ETL_Rtn!$C176:$C235,ETL_Rtn!T176:T235)),CORREL(ETL_Rtn!$C176:$C235,ETL_Rtn!T176:T235),"")</f>
        <v/>
      </c>
      <c r="AA225" s="84" t="str">
        <f ca="1">IF(ISNUMBER(CORREL(ETL_Rtn!$C176:$C235,ETL_Rtn!U176:U235)),CORREL(ETL_Rtn!$C176:$C235,ETL_Rtn!U176:U235),"")</f>
        <v/>
      </c>
      <c r="AB225" s="84" t="str">
        <f ca="1">IF(ISNUMBER(CORREL(ETL_Rtn!$C176:$C235,ETL_Rtn!V176:V235)),CORREL(ETL_Rtn!$C176:$C235,ETL_Rtn!V176:V235),"")</f>
        <v/>
      </c>
      <c r="AC225" s="84" t="str">
        <f ca="1">IF(ISNUMBER(CORREL(ETL_Rtn!$C176:$C235,ETL_Rtn!W176:W235)),CORREL(ETL_Rtn!$C176:$C235,ETL_Rtn!W176:W235),"")</f>
        <v/>
      </c>
      <c r="AD225" s="84" t="str">
        <f ca="1">IF(ISNUMBER(CORREL(ETL_Rtn!$C176:$C235,ETL_Rtn!X176:X235)),CORREL(ETL_Rtn!$C176:$C235,ETL_Rtn!X176:X235),"")</f>
        <v/>
      </c>
      <c r="AE225" s="84" t="str">
        <f ca="1">IF(ISNUMBER(CORREL(ETL_Rtn!$C176:$C235,ETL_Rtn!Y176:Y235)),CORREL(ETL_Rtn!$C176:$C235,ETL_Rtn!Y176:Y235),"")</f>
        <v/>
      </c>
      <c r="AF225" s="84" t="str">
        <f ca="1">IF(ISNUMBER(CORREL(ETL_Rtn!$C176:$C235,ETL_Rtn!Z176:Z235)),CORREL(ETL_Rtn!$C176:$C235,ETL_Rtn!Z176:Z235),"")</f>
        <v/>
      </c>
      <c r="AG225" s="84" t="str">
        <f ca="1">IF(ISNUMBER(CORREL(ETL_Rtn!$C176:$C235,ETL_Rtn!AA176:AA235)),CORREL(ETL_Rtn!$C176:$C235,ETL_Rtn!AA176:AA235),"")</f>
        <v/>
      </c>
      <c r="AH225" s="84" t="str">
        <f ca="1">IF(ISNUMBER(CORREL(ETL_Rtn!$C176:$C235,ETL_Rtn!AB176:AB235)),CORREL(ETL_Rtn!$C176:$C235,ETL_Rtn!AB176:AB235),"")</f>
        <v/>
      </c>
      <c r="AI225" s="84" t="str">
        <f ca="1">IF(ISNUMBER(CORREL(ETL_Rtn!$C176:$C235,ETL_Rtn!AC176:AC235)),CORREL(ETL_Rtn!$C176:$C235,ETL_Rtn!AC176:AC235),"")</f>
        <v/>
      </c>
      <c r="AJ225" s="84" t="str">
        <f ca="1">IF(ISNUMBER(CORREL(ETL_Rtn!$C176:$C235,ETL_Rtn!AD176:AD235)),CORREL(ETL_Rtn!$C176:$C235,ETL_Rtn!AD176:AD235),"")</f>
        <v/>
      </c>
      <c r="AK225" s="84" t="str">
        <f ca="1">IF(ISNUMBER(CORREL(ETL_Rtn!$C176:$C235,ETL_Rtn!AE176:AE235)),CORREL(ETL_Rtn!$C176:$C235,ETL_Rtn!AE176:AE235),"")</f>
        <v/>
      </c>
      <c r="AL225" s="84" t="str">
        <f ca="1">IF(ISNUMBER(CORREL(ETL_Rtn!$C176:$C235,ETL_Rtn!AF176:AF235)),CORREL(ETL_Rtn!$C176:$C235,ETL_Rtn!AF176:AF235),"")</f>
        <v/>
      </c>
      <c r="AM225" s="84" t="str">
        <f ca="1">IF(ISNUMBER(CORREL(ETL_Rtn!$C176:$C235,ETL_Rtn!AG176:AG235)),CORREL(ETL_Rtn!$C176:$C235,ETL_Rtn!AG176:AG235),"")</f>
        <v/>
      </c>
      <c r="AN225" s="84" t="str">
        <f ca="1">IF(ISNUMBER(CORREL(ETL_Rtn!$C176:$C235,ETL_Rtn!AH176:AH235)),CORREL(ETL_Rtn!$C176:$C235,ETL_Rtn!AH176:AH235),"")</f>
        <v/>
      </c>
      <c r="AO225" s="84" t="str">
        <f ca="1">IF(ISNUMBER(CORREL(ETL_Rtn!$C176:$C235,ETL_Rtn!AI176:AI235)),CORREL(ETL_Rtn!$C176:$C235,ETL_Rtn!AI176:AI235),"")</f>
        <v/>
      </c>
      <c r="AP225" s="84" t="str">
        <f ca="1">IF(ISNUMBER(CORREL(ETL_Rtn!$C176:$C235,ETL_Rtn!AJ176:AJ235)),CORREL(ETL_Rtn!$C176:$C235,ETL_Rtn!AJ176:AJ235),"")</f>
        <v/>
      </c>
      <c r="AQ225" s="84" t="str">
        <f ca="1">IF(ISNUMBER(CORREL(ETL_Rtn!$C176:$C235,ETL_Rtn!AK176:AK235)),CORREL(ETL_Rtn!$C176:$C235,ETL_Rtn!AK176:AK235),"")</f>
        <v/>
      </c>
      <c r="AR225" s="84" t="str">
        <f ca="1">IF(ISNUMBER(CORREL(ETL_Rtn!$C176:$C235,ETL_Rtn!AL176:AL235)),CORREL(ETL_Rtn!$C176:$C235,ETL_Rtn!AL176:AL235),"")</f>
        <v/>
      </c>
      <c r="AS225" s="84" t="str">
        <f ca="1">IF(ISNUMBER(CORREL(ETL_Rtn!$C176:$C235,ETL_Rtn!AM176:AM235)),CORREL(ETL_Rtn!$C176:$C235,ETL_Rtn!AM176:AM235),"")</f>
        <v/>
      </c>
      <c r="AU225" s="84" t="str">
        <f ca="1">VLOOKUP($E225,ETL_Price!$B$5:$BA$187,Main!AU$51,0)</f>
        <v/>
      </c>
      <c r="AV225" s="84" t="str">
        <f ca="1">VLOOKUP($E225,ETL_Price!$B$5:$BA$187,Main!AV$51,0)</f>
        <v/>
      </c>
      <c r="AW225" s="84" t="str">
        <f ca="1">VLOOKUP($E225,ETL_Price!$B$5:$BA$187,Main!AW$51,0)</f>
        <v/>
      </c>
      <c r="AX225" s="84" t="str">
        <f ca="1">VLOOKUP($E225,ETL_Price!$B$5:$BA$187,Main!AX$51,0)</f>
        <v/>
      </c>
      <c r="AY225" s="84" t="str">
        <f ca="1">VLOOKUP($E225,ETL_Price!$B$5:$BA$187,Main!AY$51,0)</f>
        <v/>
      </c>
      <c r="AZ225" s="84" t="str">
        <f ca="1">VLOOKUP($E225,ETL_Price!$B$5:$BA$187,Main!AZ$51,0)</f>
        <v/>
      </c>
      <c r="BA225" s="84" t="str">
        <f ca="1">VLOOKUP($E225,ETL_Price!$B$5:$BA$187,Main!BA$51,0)</f>
        <v/>
      </c>
      <c r="BB225" s="84" t="str">
        <f ca="1">VLOOKUP($E225,ETL_Price!$B$5:$BA$187,Main!BB$51,0)</f>
        <v/>
      </c>
      <c r="BC225" s="84" t="str">
        <f ca="1">VLOOKUP($E225,ETL_Price!$B$5:$BA$187,Main!BC$51,0)</f>
        <v/>
      </c>
      <c r="BD225" s="84" t="str">
        <f ca="1">VLOOKUP($E225,ETL_Price!$B$5:$BA$187,Main!BD$51,0)</f>
        <v/>
      </c>
      <c r="BE225" s="84" t="str">
        <f ca="1">VLOOKUP($E225,ETL_Price!$B$5:$BA$187,Main!BE$51,0)</f>
        <v/>
      </c>
      <c r="BF225" s="84" t="str">
        <f ca="1">VLOOKUP($E225,ETL_Price!$B$5:$BA$187,Main!BF$51,0)</f>
        <v/>
      </c>
      <c r="BG225" s="84" t="str">
        <f ca="1">VLOOKUP($E225,ETL_Price!$B$5:$BA$187,Main!BG$51,0)</f>
        <v/>
      </c>
      <c r="BH225" s="84" t="str">
        <f ca="1">VLOOKUP($E225,ETL_Price!$B$5:$BA$187,Main!BH$51,0)</f>
        <v/>
      </c>
      <c r="BI225" s="84" t="str">
        <f ca="1">VLOOKUP($E225,ETL_Price!$B$5:$BA$187,Main!BI$51,0)</f>
        <v/>
      </c>
      <c r="BJ225" s="84" t="str">
        <f ca="1">VLOOKUP($E225,ETL_Price!$B$5:$BA$187,Main!BJ$51,0)</f>
        <v/>
      </c>
      <c r="BK225" s="84" t="str">
        <f ca="1">VLOOKUP($E225,ETL_Price!$B$5:$BA$187,Main!BK$51,0)</f>
        <v/>
      </c>
      <c r="BL225" s="84" t="str">
        <f ca="1">VLOOKUP($E225,ETL_Price!$B$5:$BA$187,Main!BL$51,0)</f>
        <v/>
      </c>
      <c r="BM225" s="84" t="str">
        <f ca="1">VLOOKUP($E225,ETL_Price!$B$5:$BA$187,Main!BM$51,0)</f>
        <v/>
      </c>
      <c r="BN225" s="84" t="str">
        <f ca="1">VLOOKUP($E225,ETL_Price!$B$5:$BA$187,Main!BN$51,0)</f>
        <v/>
      </c>
      <c r="BO225" s="84" t="str">
        <f ca="1">VLOOKUP($E225,ETL_Price!$B$5:$BA$187,Main!BO$51,0)</f>
        <v/>
      </c>
      <c r="BP225" s="84" t="str">
        <f ca="1">VLOOKUP($E225,ETL_Price!$B$5:$BA$187,Main!BP$51,0)</f>
        <v/>
      </c>
      <c r="BQ225" s="84" t="str">
        <f ca="1">VLOOKUP($E225,ETL_Price!$B$5:$BA$187,Main!BQ$51,0)</f>
        <v/>
      </c>
      <c r="BR225" s="84" t="str">
        <f ca="1">VLOOKUP($E225,ETL_Price!$B$5:$BA$187,Main!BR$51,0)</f>
        <v/>
      </c>
      <c r="BS225" s="84" t="str">
        <f ca="1">VLOOKUP($E225,ETL_Price!$B$5:$BA$187,Main!BS$51,0)</f>
        <v/>
      </c>
      <c r="BT225" s="84" t="str">
        <f ca="1">VLOOKUP($E225,ETL_Price!$B$5:$BA$187,Main!BT$51,0)</f>
        <v/>
      </c>
      <c r="BU225" s="84" t="str">
        <f ca="1">VLOOKUP($E225,ETL_Price!$B$5:$BA$187,Main!BU$51,0)</f>
        <v/>
      </c>
      <c r="BV225" s="84" t="str">
        <f ca="1">VLOOKUP($E225,ETL_Price!$B$5:$BA$187,Main!BV$51,0)</f>
        <v/>
      </c>
      <c r="BW225" s="84" t="str">
        <f ca="1">VLOOKUP($E225,ETL_Price!$B$5:$BA$187,Main!BW$51,0)</f>
        <v/>
      </c>
      <c r="BX225" s="84" t="str">
        <f ca="1">VLOOKUP($E225,ETL_Price!$B$5:$BA$187,Main!BX$51,0)</f>
        <v/>
      </c>
      <c r="BY225" s="84" t="str">
        <f ca="1">VLOOKUP($E225,ETL_Price!$B$5:$BA$187,Main!BY$51,0)</f>
        <v/>
      </c>
      <c r="BZ225" s="84" t="str">
        <f ca="1">VLOOKUP($E225,ETL_Price!$B$5:$BA$187,Main!BZ$51,0)</f>
        <v/>
      </c>
      <c r="CA225" s="84" t="str">
        <f ca="1">VLOOKUP($E225,ETL_Price!$B$5:$BA$187,Main!CA$51,0)</f>
        <v/>
      </c>
      <c r="CB225" s="84" t="str">
        <f ca="1">VLOOKUP($E225,ETL_Price!$B$5:$BA$187,Main!CB$51,0)</f>
        <v/>
      </c>
      <c r="CC225" s="84" t="str">
        <f ca="1">VLOOKUP($E225,ETL_Price!$B$5:$BA$187,Main!CC$51,0)</f>
        <v/>
      </c>
    </row>
    <row r="226" spans="5:81">
      <c r="E226" s="115" t="str">
        <f>IF(ISNUMBER(Equities!$C178),Equities!B178,"")</f>
        <v/>
      </c>
      <c r="F226" s="128" t="str">
        <f ca="1">IF(ISNUMBER(OFFSET(INDIRECT($F$50),Main!$D226,1)),OFFSET(INDIRECT($F$50),Main!$D226,1)/100,"")</f>
        <v/>
      </c>
      <c r="G226" s="116" t="str">
        <f ca="1">IF(ISNUMBER(VLOOKUP($E226,ETL_Price!$B$5:$CU$187,G$50,0)),VLOOKUP($E226,ETL_Price!$B$5:$CU$187,G$50,0)/100,"")</f>
        <v/>
      </c>
      <c r="H226" s="116" t="str">
        <f>IF(ISNUMBER(VLOOKUP($E226,ETL_Price!$B$5:$CU$187,H$50,0)),VLOOKUP($E226,ETL_Price!$B$5:$CU$187,H$50,0)/100,"")</f>
        <v/>
      </c>
      <c r="I226" s="116" t="str">
        <f>IF(ISNUMBER(VLOOKUP($E226,ETL_Price!$B$5:$CU$187,I$50,0)),VLOOKUP($E226,ETL_Price!$B$5:$CU$187,I$50,0)/100,"")</f>
        <v/>
      </c>
      <c r="K226" s="84" t="str">
        <f ca="1">IF(ISNUMBER(CORREL(ETL_Rtn!$C177:$C236,ETL_Rtn!E177:E236)),CORREL(ETL_Rtn!$C177:$C236,ETL_Rtn!E177:E236),"")</f>
        <v/>
      </c>
      <c r="L226" s="84" t="str">
        <f ca="1">IF(ISNUMBER(CORREL(ETL_Rtn!$C177:$C236,ETL_Rtn!F177:F236)),CORREL(ETL_Rtn!$C177:$C236,ETL_Rtn!F177:F236),"")</f>
        <v/>
      </c>
      <c r="M226" s="84" t="str">
        <f ca="1">IF(ISNUMBER(CORREL(ETL_Rtn!$C177:$C236,ETL_Rtn!G177:G236)),CORREL(ETL_Rtn!$C177:$C236,ETL_Rtn!G177:G236),"")</f>
        <v/>
      </c>
      <c r="N226" s="84" t="str">
        <f ca="1">IF(ISNUMBER(CORREL(ETL_Rtn!$C177:$C236,ETL_Rtn!H177:H236)),CORREL(ETL_Rtn!$C177:$C236,ETL_Rtn!H177:H236),"")</f>
        <v/>
      </c>
      <c r="O226" s="84" t="str">
        <f ca="1">IF(ISNUMBER(CORREL(ETL_Rtn!$C177:$C236,ETL_Rtn!I177:I236)),CORREL(ETL_Rtn!$C177:$C236,ETL_Rtn!I177:I236),"")</f>
        <v/>
      </c>
      <c r="P226" s="84" t="str">
        <f ca="1">IF(ISNUMBER(CORREL(ETL_Rtn!$C177:$C236,ETL_Rtn!J177:J236)),CORREL(ETL_Rtn!$C177:$C236,ETL_Rtn!J177:J236),"")</f>
        <v/>
      </c>
      <c r="Q226" s="84" t="str">
        <f ca="1">IF(ISNUMBER(CORREL(ETL_Rtn!$C177:$C236,ETL_Rtn!K177:K236)),CORREL(ETL_Rtn!$C177:$C236,ETL_Rtn!K177:K236),"")</f>
        <v/>
      </c>
      <c r="R226" s="84" t="str">
        <f ca="1">IF(ISNUMBER(CORREL(ETL_Rtn!$C177:$C236,ETL_Rtn!L177:L236)),CORREL(ETL_Rtn!$C177:$C236,ETL_Rtn!L177:L236),"")</f>
        <v/>
      </c>
      <c r="S226" s="84" t="str">
        <f ca="1">IF(ISNUMBER(CORREL(ETL_Rtn!$C177:$C236,ETL_Rtn!M177:M236)),CORREL(ETL_Rtn!$C177:$C236,ETL_Rtn!M177:M236),"")</f>
        <v/>
      </c>
      <c r="T226" s="84" t="str">
        <f ca="1">IF(ISNUMBER(CORREL(ETL_Rtn!$C177:$C236,ETL_Rtn!N177:N236)),CORREL(ETL_Rtn!$C177:$C236,ETL_Rtn!N177:N236),"")</f>
        <v/>
      </c>
      <c r="U226" s="84" t="str">
        <f ca="1">IF(ISNUMBER(CORREL(ETL_Rtn!$C177:$C236,ETL_Rtn!O177:O236)),CORREL(ETL_Rtn!$C177:$C236,ETL_Rtn!O177:O236),"")</f>
        <v/>
      </c>
      <c r="V226" s="84" t="str">
        <f ca="1">IF(ISNUMBER(CORREL(ETL_Rtn!$C177:$C236,ETL_Rtn!P177:P236)),CORREL(ETL_Rtn!$C177:$C236,ETL_Rtn!P177:P236),"")</f>
        <v/>
      </c>
      <c r="W226" s="84" t="str">
        <f ca="1">IF(ISNUMBER(CORREL(ETL_Rtn!$C177:$C236,ETL_Rtn!Q177:Q236)),CORREL(ETL_Rtn!$C177:$C236,ETL_Rtn!Q177:Q236),"")</f>
        <v/>
      </c>
      <c r="X226" s="84" t="str">
        <f ca="1">IF(ISNUMBER(CORREL(ETL_Rtn!$C177:$C236,ETL_Rtn!R177:R236)),CORREL(ETL_Rtn!$C177:$C236,ETL_Rtn!R177:R236),"")</f>
        <v/>
      </c>
      <c r="Y226" s="84" t="str">
        <f ca="1">IF(ISNUMBER(CORREL(ETL_Rtn!$C177:$C236,ETL_Rtn!S177:S236)),CORREL(ETL_Rtn!$C177:$C236,ETL_Rtn!S177:S236),"")</f>
        <v/>
      </c>
      <c r="Z226" s="84" t="str">
        <f ca="1">IF(ISNUMBER(CORREL(ETL_Rtn!$C177:$C236,ETL_Rtn!T177:T236)),CORREL(ETL_Rtn!$C177:$C236,ETL_Rtn!T177:T236),"")</f>
        <v/>
      </c>
      <c r="AA226" s="84" t="str">
        <f ca="1">IF(ISNUMBER(CORREL(ETL_Rtn!$C177:$C236,ETL_Rtn!U177:U236)),CORREL(ETL_Rtn!$C177:$C236,ETL_Rtn!U177:U236),"")</f>
        <v/>
      </c>
      <c r="AB226" s="84" t="str">
        <f ca="1">IF(ISNUMBER(CORREL(ETL_Rtn!$C177:$C236,ETL_Rtn!V177:V236)),CORREL(ETL_Rtn!$C177:$C236,ETL_Rtn!V177:V236),"")</f>
        <v/>
      </c>
      <c r="AC226" s="84" t="str">
        <f ca="1">IF(ISNUMBER(CORREL(ETL_Rtn!$C177:$C236,ETL_Rtn!W177:W236)),CORREL(ETL_Rtn!$C177:$C236,ETL_Rtn!W177:W236),"")</f>
        <v/>
      </c>
      <c r="AD226" s="84" t="str">
        <f ca="1">IF(ISNUMBER(CORREL(ETL_Rtn!$C177:$C236,ETL_Rtn!X177:X236)),CORREL(ETL_Rtn!$C177:$C236,ETL_Rtn!X177:X236),"")</f>
        <v/>
      </c>
      <c r="AE226" s="84" t="str">
        <f ca="1">IF(ISNUMBER(CORREL(ETL_Rtn!$C177:$C236,ETL_Rtn!Y177:Y236)),CORREL(ETL_Rtn!$C177:$C236,ETL_Rtn!Y177:Y236),"")</f>
        <v/>
      </c>
      <c r="AF226" s="84" t="str">
        <f ca="1">IF(ISNUMBER(CORREL(ETL_Rtn!$C177:$C236,ETL_Rtn!Z177:Z236)),CORREL(ETL_Rtn!$C177:$C236,ETL_Rtn!Z177:Z236),"")</f>
        <v/>
      </c>
      <c r="AG226" s="84" t="str">
        <f ca="1">IF(ISNUMBER(CORREL(ETL_Rtn!$C177:$C236,ETL_Rtn!AA177:AA236)),CORREL(ETL_Rtn!$C177:$C236,ETL_Rtn!AA177:AA236),"")</f>
        <v/>
      </c>
      <c r="AH226" s="84" t="str">
        <f ca="1">IF(ISNUMBER(CORREL(ETL_Rtn!$C177:$C236,ETL_Rtn!AB177:AB236)),CORREL(ETL_Rtn!$C177:$C236,ETL_Rtn!AB177:AB236),"")</f>
        <v/>
      </c>
      <c r="AI226" s="84" t="str">
        <f ca="1">IF(ISNUMBER(CORREL(ETL_Rtn!$C177:$C236,ETL_Rtn!AC177:AC236)),CORREL(ETL_Rtn!$C177:$C236,ETL_Rtn!AC177:AC236),"")</f>
        <v/>
      </c>
      <c r="AJ226" s="84" t="str">
        <f ca="1">IF(ISNUMBER(CORREL(ETL_Rtn!$C177:$C236,ETL_Rtn!AD177:AD236)),CORREL(ETL_Rtn!$C177:$C236,ETL_Rtn!AD177:AD236),"")</f>
        <v/>
      </c>
      <c r="AK226" s="84" t="str">
        <f ca="1">IF(ISNUMBER(CORREL(ETL_Rtn!$C177:$C236,ETL_Rtn!AE177:AE236)),CORREL(ETL_Rtn!$C177:$C236,ETL_Rtn!AE177:AE236),"")</f>
        <v/>
      </c>
      <c r="AL226" s="84" t="str">
        <f ca="1">IF(ISNUMBER(CORREL(ETL_Rtn!$C177:$C236,ETL_Rtn!AF177:AF236)),CORREL(ETL_Rtn!$C177:$C236,ETL_Rtn!AF177:AF236),"")</f>
        <v/>
      </c>
      <c r="AM226" s="84" t="str">
        <f ca="1">IF(ISNUMBER(CORREL(ETL_Rtn!$C177:$C236,ETL_Rtn!AG177:AG236)),CORREL(ETL_Rtn!$C177:$C236,ETL_Rtn!AG177:AG236),"")</f>
        <v/>
      </c>
      <c r="AN226" s="84" t="str">
        <f ca="1">IF(ISNUMBER(CORREL(ETL_Rtn!$C177:$C236,ETL_Rtn!AH177:AH236)),CORREL(ETL_Rtn!$C177:$C236,ETL_Rtn!AH177:AH236),"")</f>
        <v/>
      </c>
      <c r="AO226" s="84" t="str">
        <f ca="1">IF(ISNUMBER(CORREL(ETL_Rtn!$C177:$C236,ETL_Rtn!AI177:AI236)),CORREL(ETL_Rtn!$C177:$C236,ETL_Rtn!AI177:AI236),"")</f>
        <v/>
      </c>
      <c r="AP226" s="84" t="str">
        <f ca="1">IF(ISNUMBER(CORREL(ETL_Rtn!$C177:$C236,ETL_Rtn!AJ177:AJ236)),CORREL(ETL_Rtn!$C177:$C236,ETL_Rtn!AJ177:AJ236),"")</f>
        <v/>
      </c>
      <c r="AQ226" s="84" t="str">
        <f ca="1">IF(ISNUMBER(CORREL(ETL_Rtn!$C177:$C236,ETL_Rtn!AK177:AK236)),CORREL(ETL_Rtn!$C177:$C236,ETL_Rtn!AK177:AK236),"")</f>
        <v/>
      </c>
      <c r="AR226" s="84" t="str">
        <f ca="1">IF(ISNUMBER(CORREL(ETL_Rtn!$C177:$C236,ETL_Rtn!AL177:AL236)),CORREL(ETL_Rtn!$C177:$C236,ETL_Rtn!AL177:AL236),"")</f>
        <v/>
      </c>
      <c r="AS226" s="84" t="str">
        <f ca="1">IF(ISNUMBER(CORREL(ETL_Rtn!$C177:$C236,ETL_Rtn!AM177:AM236)),CORREL(ETL_Rtn!$C177:$C236,ETL_Rtn!AM177:AM236),"")</f>
        <v/>
      </c>
      <c r="AU226" s="84" t="str">
        <f ca="1">VLOOKUP($E226,ETL_Price!$B$5:$BA$187,Main!AU$51,0)</f>
        <v/>
      </c>
      <c r="AV226" s="84" t="str">
        <f ca="1">VLOOKUP($E226,ETL_Price!$B$5:$BA$187,Main!AV$51,0)</f>
        <v/>
      </c>
      <c r="AW226" s="84" t="str">
        <f ca="1">VLOOKUP($E226,ETL_Price!$B$5:$BA$187,Main!AW$51,0)</f>
        <v/>
      </c>
      <c r="AX226" s="84" t="str">
        <f ca="1">VLOOKUP($E226,ETL_Price!$B$5:$BA$187,Main!AX$51,0)</f>
        <v/>
      </c>
      <c r="AY226" s="84" t="str">
        <f ca="1">VLOOKUP($E226,ETL_Price!$B$5:$BA$187,Main!AY$51,0)</f>
        <v/>
      </c>
      <c r="AZ226" s="84" t="str">
        <f ca="1">VLOOKUP($E226,ETL_Price!$B$5:$BA$187,Main!AZ$51,0)</f>
        <v/>
      </c>
      <c r="BA226" s="84" t="str">
        <f ca="1">VLOOKUP($E226,ETL_Price!$B$5:$BA$187,Main!BA$51,0)</f>
        <v/>
      </c>
      <c r="BB226" s="84" t="str">
        <f ca="1">VLOOKUP($E226,ETL_Price!$B$5:$BA$187,Main!BB$51,0)</f>
        <v/>
      </c>
      <c r="BC226" s="84" t="str">
        <f ca="1">VLOOKUP($E226,ETL_Price!$B$5:$BA$187,Main!BC$51,0)</f>
        <v/>
      </c>
      <c r="BD226" s="84" t="str">
        <f ca="1">VLOOKUP($E226,ETL_Price!$B$5:$BA$187,Main!BD$51,0)</f>
        <v/>
      </c>
      <c r="BE226" s="84" t="str">
        <f ca="1">VLOOKUP($E226,ETL_Price!$B$5:$BA$187,Main!BE$51,0)</f>
        <v/>
      </c>
      <c r="BF226" s="84" t="str">
        <f ca="1">VLOOKUP($E226,ETL_Price!$B$5:$BA$187,Main!BF$51,0)</f>
        <v/>
      </c>
      <c r="BG226" s="84" t="str">
        <f ca="1">VLOOKUP($E226,ETL_Price!$B$5:$BA$187,Main!BG$51,0)</f>
        <v/>
      </c>
      <c r="BH226" s="84" t="str">
        <f ca="1">VLOOKUP($E226,ETL_Price!$B$5:$BA$187,Main!BH$51,0)</f>
        <v/>
      </c>
      <c r="BI226" s="84" t="str">
        <f ca="1">VLOOKUP($E226,ETL_Price!$B$5:$BA$187,Main!BI$51,0)</f>
        <v/>
      </c>
      <c r="BJ226" s="84" t="str">
        <f ca="1">VLOOKUP($E226,ETL_Price!$B$5:$BA$187,Main!BJ$51,0)</f>
        <v/>
      </c>
      <c r="BK226" s="84" t="str">
        <f ca="1">VLOOKUP($E226,ETL_Price!$B$5:$BA$187,Main!BK$51,0)</f>
        <v/>
      </c>
      <c r="BL226" s="84" t="str">
        <f ca="1">VLOOKUP($E226,ETL_Price!$B$5:$BA$187,Main!BL$51,0)</f>
        <v/>
      </c>
      <c r="BM226" s="84" t="str">
        <f ca="1">VLOOKUP($E226,ETL_Price!$B$5:$BA$187,Main!BM$51,0)</f>
        <v/>
      </c>
      <c r="BN226" s="84" t="str">
        <f ca="1">VLOOKUP($E226,ETL_Price!$B$5:$BA$187,Main!BN$51,0)</f>
        <v/>
      </c>
      <c r="BO226" s="84" t="str">
        <f ca="1">VLOOKUP($E226,ETL_Price!$B$5:$BA$187,Main!BO$51,0)</f>
        <v/>
      </c>
      <c r="BP226" s="84" t="str">
        <f ca="1">VLOOKUP($E226,ETL_Price!$B$5:$BA$187,Main!BP$51,0)</f>
        <v/>
      </c>
      <c r="BQ226" s="84" t="str">
        <f ca="1">VLOOKUP($E226,ETL_Price!$B$5:$BA$187,Main!BQ$51,0)</f>
        <v/>
      </c>
      <c r="BR226" s="84" t="str">
        <f ca="1">VLOOKUP($E226,ETL_Price!$B$5:$BA$187,Main!BR$51,0)</f>
        <v/>
      </c>
      <c r="BS226" s="84" t="str">
        <f ca="1">VLOOKUP($E226,ETL_Price!$B$5:$BA$187,Main!BS$51,0)</f>
        <v/>
      </c>
      <c r="BT226" s="84" t="str">
        <f ca="1">VLOOKUP($E226,ETL_Price!$B$5:$BA$187,Main!BT$51,0)</f>
        <v/>
      </c>
      <c r="BU226" s="84" t="str">
        <f ca="1">VLOOKUP($E226,ETL_Price!$B$5:$BA$187,Main!BU$51,0)</f>
        <v/>
      </c>
      <c r="BV226" s="84" t="str">
        <f ca="1">VLOOKUP($E226,ETL_Price!$B$5:$BA$187,Main!BV$51,0)</f>
        <v/>
      </c>
      <c r="BW226" s="84" t="str">
        <f ca="1">VLOOKUP($E226,ETL_Price!$B$5:$BA$187,Main!BW$51,0)</f>
        <v/>
      </c>
      <c r="BX226" s="84" t="str">
        <f ca="1">VLOOKUP($E226,ETL_Price!$B$5:$BA$187,Main!BX$51,0)</f>
        <v/>
      </c>
      <c r="BY226" s="84" t="str">
        <f ca="1">VLOOKUP($E226,ETL_Price!$B$5:$BA$187,Main!BY$51,0)</f>
        <v/>
      </c>
      <c r="BZ226" s="84" t="str">
        <f ca="1">VLOOKUP($E226,ETL_Price!$B$5:$BA$187,Main!BZ$51,0)</f>
        <v/>
      </c>
      <c r="CA226" s="84" t="str">
        <f ca="1">VLOOKUP($E226,ETL_Price!$B$5:$BA$187,Main!CA$51,0)</f>
        <v/>
      </c>
      <c r="CB226" s="84" t="str">
        <f ca="1">VLOOKUP($E226,ETL_Price!$B$5:$BA$187,Main!CB$51,0)</f>
        <v/>
      </c>
      <c r="CC226" s="84" t="str">
        <f ca="1">VLOOKUP($E226,ETL_Price!$B$5:$BA$187,Main!CC$51,0)</f>
        <v/>
      </c>
    </row>
    <row r="227" spans="5:81">
      <c r="E227" s="115" t="str">
        <f>IF(ISNUMBER(Equities!$C179),Equities!B179,"")</f>
        <v/>
      </c>
      <c r="F227" s="128" t="str">
        <f ca="1">IF(ISNUMBER(OFFSET(INDIRECT($F$50),Main!$D227,1)),OFFSET(INDIRECT($F$50),Main!$D227,1)/100,"")</f>
        <v/>
      </c>
      <c r="G227" s="116" t="str">
        <f ca="1">IF(ISNUMBER(VLOOKUP($E227,ETL_Price!$B$5:$CU$187,G$50,0)),VLOOKUP($E227,ETL_Price!$B$5:$CU$187,G$50,0)/100,"")</f>
        <v/>
      </c>
      <c r="H227" s="116" t="str">
        <f>IF(ISNUMBER(VLOOKUP($E227,ETL_Price!$B$5:$CU$187,H$50,0)),VLOOKUP($E227,ETL_Price!$B$5:$CU$187,H$50,0)/100,"")</f>
        <v/>
      </c>
      <c r="I227" s="116" t="str">
        <f>IF(ISNUMBER(VLOOKUP($E227,ETL_Price!$B$5:$CU$187,I$50,0)),VLOOKUP($E227,ETL_Price!$B$5:$CU$187,I$50,0)/100,"")</f>
        <v/>
      </c>
      <c r="K227" s="84" t="str">
        <f ca="1">IF(ISNUMBER(CORREL(ETL_Rtn!$C178:$C237,ETL_Rtn!E178:E237)),CORREL(ETL_Rtn!$C178:$C237,ETL_Rtn!E178:E237),"")</f>
        <v/>
      </c>
      <c r="L227" s="84" t="str">
        <f ca="1">IF(ISNUMBER(CORREL(ETL_Rtn!$C178:$C237,ETL_Rtn!F178:F237)),CORREL(ETL_Rtn!$C178:$C237,ETL_Rtn!F178:F237),"")</f>
        <v/>
      </c>
      <c r="M227" s="84" t="str">
        <f ca="1">IF(ISNUMBER(CORREL(ETL_Rtn!$C178:$C237,ETL_Rtn!G178:G237)),CORREL(ETL_Rtn!$C178:$C237,ETL_Rtn!G178:G237),"")</f>
        <v/>
      </c>
      <c r="N227" s="84" t="str">
        <f ca="1">IF(ISNUMBER(CORREL(ETL_Rtn!$C178:$C237,ETL_Rtn!H178:H237)),CORREL(ETL_Rtn!$C178:$C237,ETL_Rtn!H178:H237),"")</f>
        <v/>
      </c>
      <c r="O227" s="84" t="str">
        <f ca="1">IF(ISNUMBER(CORREL(ETL_Rtn!$C178:$C237,ETL_Rtn!I178:I237)),CORREL(ETL_Rtn!$C178:$C237,ETL_Rtn!I178:I237),"")</f>
        <v/>
      </c>
      <c r="P227" s="84" t="str">
        <f ca="1">IF(ISNUMBER(CORREL(ETL_Rtn!$C178:$C237,ETL_Rtn!J178:J237)),CORREL(ETL_Rtn!$C178:$C237,ETL_Rtn!J178:J237),"")</f>
        <v/>
      </c>
      <c r="Q227" s="84" t="str">
        <f ca="1">IF(ISNUMBER(CORREL(ETL_Rtn!$C178:$C237,ETL_Rtn!K178:K237)),CORREL(ETL_Rtn!$C178:$C237,ETL_Rtn!K178:K237),"")</f>
        <v/>
      </c>
      <c r="R227" s="84" t="str">
        <f ca="1">IF(ISNUMBER(CORREL(ETL_Rtn!$C178:$C237,ETL_Rtn!L178:L237)),CORREL(ETL_Rtn!$C178:$C237,ETL_Rtn!L178:L237),"")</f>
        <v/>
      </c>
      <c r="S227" s="84" t="str">
        <f ca="1">IF(ISNUMBER(CORREL(ETL_Rtn!$C178:$C237,ETL_Rtn!M178:M237)),CORREL(ETL_Rtn!$C178:$C237,ETL_Rtn!M178:M237),"")</f>
        <v/>
      </c>
      <c r="T227" s="84" t="str">
        <f ca="1">IF(ISNUMBER(CORREL(ETL_Rtn!$C178:$C237,ETL_Rtn!N178:N237)),CORREL(ETL_Rtn!$C178:$C237,ETL_Rtn!N178:N237),"")</f>
        <v/>
      </c>
      <c r="U227" s="84" t="str">
        <f ca="1">IF(ISNUMBER(CORREL(ETL_Rtn!$C178:$C237,ETL_Rtn!O178:O237)),CORREL(ETL_Rtn!$C178:$C237,ETL_Rtn!O178:O237),"")</f>
        <v/>
      </c>
      <c r="V227" s="84" t="str">
        <f ca="1">IF(ISNUMBER(CORREL(ETL_Rtn!$C178:$C237,ETL_Rtn!P178:P237)),CORREL(ETL_Rtn!$C178:$C237,ETL_Rtn!P178:P237),"")</f>
        <v/>
      </c>
      <c r="W227" s="84" t="str">
        <f ca="1">IF(ISNUMBER(CORREL(ETL_Rtn!$C178:$C237,ETL_Rtn!Q178:Q237)),CORREL(ETL_Rtn!$C178:$C237,ETL_Rtn!Q178:Q237),"")</f>
        <v/>
      </c>
      <c r="X227" s="84" t="str">
        <f ca="1">IF(ISNUMBER(CORREL(ETL_Rtn!$C178:$C237,ETL_Rtn!R178:R237)),CORREL(ETL_Rtn!$C178:$C237,ETL_Rtn!R178:R237),"")</f>
        <v/>
      </c>
      <c r="Y227" s="84" t="str">
        <f ca="1">IF(ISNUMBER(CORREL(ETL_Rtn!$C178:$C237,ETL_Rtn!S178:S237)),CORREL(ETL_Rtn!$C178:$C237,ETL_Rtn!S178:S237),"")</f>
        <v/>
      </c>
      <c r="Z227" s="84" t="str">
        <f ca="1">IF(ISNUMBER(CORREL(ETL_Rtn!$C178:$C237,ETL_Rtn!T178:T237)),CORREL(ETL_Rtn!$C178:$C237,ETL_Rtn!T178:T237),"")</f>
        <v/>
      </c>
      <c r="AA227" s="84" t="str">
        <f ca="1">IF(ISNUMBER(CORREL(ETL_Rtn!$C178:$C237,ETL_Rtn!U178:U237)),CORREL(ETL_Rtn!$C178:$C237,ETL_Rtn!U178:U237),"")</f>
        <v/>
      </c>
      <c r="AB227" s="84" t="str">
        <f ca="1">IF(ISNUMBER(CORREL(ETL_Rtn!$C178:$C237,ETL_Rtn!V178:V237)),CORREL(ETL_Rtn!$C178:$C237,ETL_Rtn!V178:V237),"")</f>
        <v/>
      </c>
      <c r="AC227" s="84" t="str">
        <f ca="1">IF(ISNUMBER(CORREL(ETL_Rtn!$C178:$C237,ETL_Rtn!W178:W237)),CORREL(ETL_Rtn!$C178:$C237,ETL_Rtn!W178:W237),"")</f>
        <v/>
      </c>
      <c r="AD227" s="84" t="str">
        <f ca="1">IF(ISNUMBER(CORREL(ETL_Rtn!$C178:$C237,ETL_Rtn!X178:X237)),CORREL(ETL_Rtn!$C178:$C237,ETL_Rtn!X178:X237),"")</f>
        <v/>
      </c>
      <c r="AE227" s="84" t="str">
        <f ca="1">IF(ISNUMBER(CORREL(ETL_Rtn!$C178:$C237,ETL_Rtn!Y178:Y237)),CORREL(ETL_Rtn!$C178:$C237,ETL_Rtn!Y178:Y237),"")</f>
        <v/>
      </c>
      <c r="AF227" s="84" t="str">
        <f ca="1">IF(ISNUMBER(CORREL(ETL_Rtn!$C178:$C237,ETL_Rtn!Z178:Z237)),CORREL(ETL_Rtn!$C178:$C237,ETL_Rtn!Z178:Z237),"")</f>
        <v/>
      </c>
      <c r="AG227" s="84" t="str">
        <f ca="1">IF(ISNUMBER(CORREL(ETL_Rtn!$C178:$C237,ETL_Rtn!AA178:AA237)),CORREL(ETL_Rtn!$C178:$C237,ETL_Rtn!AA178:AA237),"")</f>
        <v/>
      </c>
      <c r="AH227" s="84" t="str">
        <f ca="1">IF(ISNUMBER(CORREL(ETL_Rtn!$C178:$C237,ETL_Rtn!AB178:AB237)),CORREL(ETL_Rtn!$C178:$C237,ETL_Rtn!AB178:AB237),"")</f>
        <v/>
      </c>
      <c r="AI227" s="84" t="str">
        <f ca="1">IF(ISNUMBER(CORREL(ETL_Rtn!$C178:$C237,ETL_Rtn!AC178:AC237)),CORREL(ETL_Rtn!$C178:$C237,ETL_Rtn!AC178:AC237),"")</f>
        <v/>
      </c>
      <c r="AJ227" s="84" t="str">
        <f ca="1">IF(ISNUMBER(CORREL(ETL_Rtn!$C178:$C237,ETL_Rtn!AD178:AD237)),CORREL(ETL_Rtn!$C178:$C237,ETL_Rtn!AD178:AD237),"")</f>
        <v/>
      </c>
      <c r="AK227" s="84" t="str">
        <f ca="1">IF(ISNUMBER(CORREL(ETL_Rtn!$C178:$C237,ETL_Rtn!AE178:AE237)),CORREL(ETL_Rtn!$C178:$C237,ETL_Rtn!AE178:AE237),"")</f>
        <v/>
      </c>
      <c r="AL227" s="84" t="str">
        <f ca="1">IF(ISNUMBER(CORREL(ETL_Rtn!$C178:$C237,ETL_Rtn!AF178:AF237)),CORREL(ETL_Rtn!$C178:$C237,ETL_Rtn!AF178:AF237),"")</f>
        <v/>
      </c>
      <c r="AM227" s="84" t="str">
        <f ca="1">IF(ISNUMBER(CORREL(ETL_Rtn!$C178:$C237,ETL_Rtn!AG178:AG237)),CORREL(ETL_Rtn!$C178:$C237,ETL_Rtn!AG178:AG237),"")</f>
        <v/>
      </c>
      <c r="AN227" s="84" t="str">
        <f ca="1">IF(ISNUMBER(CORREL(ETL_Rtn!$C178:$C237,ETL_Rtn!AH178:AH237)),CORREL(ETL_Rtn!$C178:$C237,ETL_Rtn!AH178:AH237),"")</f>
        <v/>
      </c>
      <c r="AO227" s="84" t="str">
        <f ca="1">IF(ISNUMBER(CORREL(ETL_Rtn!$C178:$C237,ETL_Rtn!AI178:AI237)),CORREL(ETL_Rtn!$C178:$C237,ETL_Rtn!AI178:AI237),"")</f>
        <v/>
      </c>
      <c r="AP227" s="84" t="str">
        <f ca="1">IF(ISNUMBER(CORREL(ETL_Rtn!$C178:$C237,ETL_Rtn!AJ178:AJ237)),CORREL(ETL_Rtn!$C178:$C237,ETL_Rtn!AJ178:AJ237),"")</f>
        <v/>
      </c>
      <c r="AQ227" s="84" t="str">
        <f ca="1">IF(ISNUMBER(CORREL(ETL_Rtn!$C178:$C237,ETL_Rtn!AK178:AK237)),CORREL(ETL_Rtn!$C178:$C237,ETL_Rtn!AK178:AK237),"")</f>
        <v/>
      </c>
      <c r="AR227" s="84" t="str">
        <f ca="1">IF(ISNUMBER(CORREL(ETL_Rtn!$C178:$C237,ETL_Rtn!AL178:AL237)),CORREL(ETL_Rtn!$C178:$C237,ETL_Rtn!AL178:AL237),"")</f>
        <v/>
      </c>
      <c r="AS227" s="84" t="str">
        <f ca="1">IF(ISNUMBER(CORREL(ETL_Rtn!$C178:$C237,ETL_Rtn!AM178:AM237)),CORREL(ETL_Rtn!$C178:$C237,ETL_Rtn!AM178:AM237),"")</f>
        <v/>
      </c>
      <c r="AU227" s="84" t="str">
        <f ca="1">VLOOKUP($E227,ETL_Price!$B$5:$BA$187,Main!AU$51,0)</f>
        <v/>
      </c>
      <c r="AV227" s="84" t="str">
        <f ca="1">VLOOKUP($E227,ETL_Price!$B$5:$BA$187,Main!AV$51,0)</f>
        <v/>
      </c>
      <c r="AW227" s="84" t="str">
        <f ca="1">VLOOKUP($E227,ETL_Price!$B$5:$BA$187,Main!AW$51,0)</f>
        <v/>
      </c>
      <c r="AX227" s="84" t="str">
        <f ca="1">VLOOKUP($E227,ETL_Price!$B$5:$BA$187,Main!AX$51,0)</f>
        <v/>
      </c>
      <c r="AY227" s="84" t="str">
        <f ca="1">VLOOKUP($E227,ETL_Price!$B$5:$BA$187,Main!AY$51,0)</f>
        <v/>
      </c>
      <c r="AZ227" s="84" t="str">
        <f ca="1">VLOOKUP($E227,ETL_Price!$B$5:$BA$187,Main!AZ$51,0)</f>
        <v/>
      </c>
      <c r="BA227" s="84" t="str">
        <f ca="1">VLOOKUP($E227,ETL_Price!$B$5:$BA$187,Main!BA$51,0)</f>
        <v/>
      </c>
      <c r="BB227" s="84" t="str">
        <f ca="1">VLOOKUP($E227,ETL_Price!$B$5:$BA$187,Main!BB$51,0)</f>
        <v/>
      </c>
      <c r="BC227" s="84" t="str">
        <f ca="1">VLOOKUP($E227,ETL_Price!$B$5:$BA$187,Main!BC$51,0)</f>
        <v/>
      </c>
      <c r="BD227" s="84" t="str">
        <f ca="1">VLOOKUP($E227,ETL_Price!$B$5:$BA$187,Main!BD$51,0)</f>
        <v/>
      </c>
      <c r="BE227" s="84" t="str">
        <f ca="1">VLOOKUP($E227,ETL_Price!$B$5:$BA$187,Main!BE$51,0)</f>
        <v/>
      </c>
      <c r="BF227" s="84" t="str">
        <f ca="1">VLOOKUP($E227,ETL_Price!$B$5:$BA$187,Main!BF$51,0)</f>
        <v/>
      </c>
      <c r="BG227" s="84" t="str">
        <f ca="1">VLOOKUP($E227,ETL_Price!$B$5:$BA$187,Main!BG$51,0)</f>
        <v/>
      </c>
      <c r="BH227" s="84" t="str">
        <f ca="1">VLOOKUP($E227,ETL_Price!$B$5:$BA$187,Main!BH$51,0)</f>
        <v/>
      </c>
      <c r="BI227" s="84" t="str">
        <f ca="1">VLOOKUP($E227,ETL_Price!$B$5:$BA$187,Main!BI$51,0)</f>
        <v/>
      </c>
      <c r="BJ227" s="84" t="str">
        <f ca="1">VLOOKUP($E227,ETL_Price!$B$5:$BA$187,Main!BJ$51,0)</f>
        <v/>
      </c>
      <c r="BK227" s="84" t="str">
        <f ca="1">VLOOKUP($E227,ETL_Price!$B$5:$BA$187,Main!BK$51,0)</f>
        <v/>
      </c>
      <c r="BL227" s="84" t="str">
        <f ca="1">VLOOKUP($E227,ETL_Price!$B$5:$BA$187,Main!BL$51,0)</f>
        <v/>
      </c>
      <c r="BM227" s="84" t="str">
        <f ca="1">VLOOKUP($E227,ETL_Price!$B$5:$BA$187,Main!BM$51,0)</f>
        <v/>
      </c>
      <c r="BN227" s="84" t="str">
        <f ca="1">VLOOKUP($E227,ETL_Price!$B$5:$BA$187,Main!BN$51,0)</f>
        <v/>
      </c>
      <c r="BO227" s="84" t="str">
        <f ca="1">VLOOKUP($E227,ETL_Price!$B$5:$BA$187,Main!BO$51,0)</f>
        <v/>
      </c>
      <c r="BP227" s="84" t="str">
        <f ca="1">VLOOKUP($E227,ETL_Price!$B$5:$BA$187,Main!BP$51,0)</f>
        <v/>
      </c>
      <c r="BQ227" s="84" t="str">
        <f ca="1">VLOOKUP($E227,ETL_Price!$B$5:$BA$187,Main!BQ$51,0)</f>
        <v/>
      </c>
      <c r="BR227" s="84" t="str">
        <f ca="1">VLOOKUP($E227,ETL_Price!$B$5:$BA$187,Main!BR$51,0)</f>
        <v/>
      </c>
      <c r="BS227" s="84" t="str">
        <f ca="1">VLOOKUP($E227,ETL_Price!$B$5:$BA$187,Main!BS$51,0)</f>
        <v/>
      </c>
      <c r="BT227" s="84" t="str">
        <f ca="1">VLOOKUP($E227,ETL_Price!$B$5:$BA$187,Main!BT$51,0)</f>
        <v/>
      </c>
      <c r="BU227" s="84" t="str">
        <f ca="1">VLOOKUP($E227,ETL_Price!$B$5:$BA$187,Main!BU$51,0)</f>
        <v/>
      </c>
      <c r="BV227" s="84" t="str">
        <f ca="1">VLOOKUP($E227,ETL_Price!$B$5:$BA$187,Main!BV$51,0)</f>
        <v/>
      </c>
      <c r="BW227" s="84" t="str">
        <f ca="1">VLOOKUP($E227,ETL_Price!$B$5:$BA$187,Main!BW$51,0)</f>
        <v/>
      </c>
      <c r="BX227" s="84" t="str">
        <f ca="1">VLOOKUP($E227,ETL_Price!$B$5:$BA$187,Main!BX$51,0)</f>
        <v/>
      </c>
      <c r="BY227" s="84" t="str">
        <f ca="1">VLOOKUP($E227,ETL_Price!$B$5:$BA$187,Main!BY$51,0)</f>
        <v/>
      </c>
      <c r="BZ227" s="84" t="str">
        <f ca="1">VLOOKUP($E227,ETL_Price!$B$5:$BA$187,Main!BZ$51,0)</f>
        <v/>
      </c>
      <c r="CA227" s="84" t="str">
        <f ca="1">VLOOKUP($E227,ETL_Price!$B$5:$BA$187,Main!CA$51,0)</f>
        <v/>
      </c>
      <c r="CB227" s="84" t="str">
        <f ca="1">VLOOKUP($E227,ETL_Price!$B$5:$BA$187,Main!CB$51,0)</f>
        <v/>
      </c>
      <c r="CC227" s="84" t="str">
        <f ca="1">VLOOKUP($E227,ETL_Price!$B$5:$BA$187,Main!CC$51,0)</f>
        <v/>
      </c>
    </row>
    <row r="228" spans="5:81">
      <c r="E228" s="115" t="str">
        <f>IF(ISNUMBER(Equities!$C180),Equities!B180,"")</f>
        <v/>
      </c>
      <c r="F228" s="128" t="str">
        <f ca="1">IF(ISNUMBER(OFFSET(INDIRECT($F$50),Main!$D228,1)),OFFSET(INDIRECT($F$50),Main!$D228,1)/100,"")</f>
        <v/>
      </c>
      <c r="G228" s="116" t="str">
        <f ca="1">IF(ISNUMBER(VLOOKUP($E228,ETL_Price!$B$5:$CU$187,G$50,0)),VLOOKUP($E228,ETL_Price!$B$5:$CU$187,G$50,0)/100,"")</f>
        <v/>
      </c>
      <c r="H228" s="116" t="str">
        <f>IF(ISNUMBER(VLOOKUP($E228,ETL_Price!$B$5:$CU$187,H$50,0)),VLOOKUP($E228,ETL_Price!$B$5:$CU$187,H$50,0)/100,"")</f>
        <v/>
      </c>
      <c r="I228" s="116" t="str">
        <f>IF(ISNUMBER(VLOOKUP($E228,ETL_Price!$B$5:$CU$187,I$50,0)),VLOOKUP($E228,ETL_Price!$B$5:$CU$187,I$50,0)/100,"")</f>
        <v/>
      </c>
      <c r="K228" s="84" t="str">
        <f ca="1">IF(ISNUMBER(CORREL(ETL_Rtn!$C179:$C238,ETL_Rtn!E179:E238)),CORREL(ETL_Rtn!$C179:$C238,ETL_Rtn!E179:E238),"")</f>
        <v/>
      </c>
      <c r="L228" s="84" t="str">
        <f ca="1">IF(ISNUMBER(CORREL(ETL_Rtn!$C179:$C238,ETL_Rtn!F179:F238)),CORREL(ETL_Rtn!$C179:$C238,ETL_Rtn!F179:F238),"")</f>
        <v/>
      </c>
      <c r="M228" s="84" t="str">
        <f ca="1">IF(ISNUMBER(CORREL(ETL_Rtn!$C179:$C238,ETL_Rtn!G179:G238)),CORREL(ETL_Rtn!$C179:$C238,ETL_Rtn!G179:G238),"")</f>
        <v/>
      </c>
      <c r="N228" s="84" t="str">
        <f ca="1">IF(ISNUMBER(CORREL(ETL_Rtn!$C179:$C238,ETL_Rtn!H179:H238)),CORREL(ETL_Rtn!$C179:$C238,ETL_Rtn!H179:H238),"")</f>
        <v/>
      </c>
      <c r="O228" s="84" t="str">
        <f ca="1">IF(ISNUMBER(CORREL(ETL_Rtn!$C179:$C238,ETL_Rtn!I179:I238)),CORREL(ETL_Rtn!$C179:$C238,ETL_Rtn!I179:I238),"")</f>
        <v/>
      </c>
      <c r="P228" s="84" t="str">
        <f ca="1">IF(ISNUMBER(CORREL(ETL_Rtn!$C179:$C238,ETL_Rtn!J179:J238)),CORREL(ETL_Rtn!$C179:$C238,ETL_Rtn!J179:J238),"")</f>
        <v/>
      </c>
      <c r="Q228" s="84" t="str">
        <f ca="1">IF(ISNUMBER(CORREL(ETL_Rtn!$C179:$C238,ETL_Rtn!K179:K238)),CORREL(ETL_Rtn!$C179:$C238,ETL_Rtn!K179:K238),"")</f>
        <v/>
      </c>
      <c r="R228" s="84" t="str">
        <f ca="1">IF(ISNUMBER(CORREL(ETL_Rtn!$C179:$C238,ETL_Rtn!L179:L238)),CORREL(ETL_Rtn!$C179:$C238,ETL_Rtn!L179:L238),"")</f>
        <v/>
      </c>
      <c r="S228" s="84" t="str">
        <f ca="1">IF(ISNUMBER(CORREL(ETL_Rtn!$C179:$C238,ETL_Rtn!M179:M238)),CORREL(ETL_Rtn!$C179:$C238,ETL_Rtn!M179:M238),"")</f>
        <v/>
      </c>
      <c r="T228" s="84" t="str">
        <f ca="1">IF(ISNUMBER(CORREL(ETL_Rtn!$C179:$C238,ETL_Rtn!N179:N238)),CORREL(ETL_Rtn!$C179:$C238,ETL_Rtn!N179:N238),"")</f>
        <v/>
      </c>
      <c r="U228" s="84" t="str">
        <f ca="1">IF(ISNUMBER(CORREL(ETL_Rtn!$C179:$C238,ETL_Rtn!O179:O238)),CORREL(ETL_Rtn!$C179:$C238,ETL_Rtn!O179:O238),"")</f>
        <v/>
      </c>
      <c r="V228" s="84" t="str">
        <f ca="1">IF(ISNUMBER(CORREL(ETL_Rtn!$C179:$C238,ETL_Rtn!P179:P238)),CORREL(ETL_Rtn!$C179:$C238,ETL_Rtn!P179:P238),"")</f>
        <v/>
      </c>
      <c r="W228" s="84" t="str">
        <f ca="1">IF(ISNUMBER(CORREL(ETL_Rtn!$C179:$C238,ETL_Rtn!Q179:Q238)),CORREL(ETL_Rtn!$C179:$C238,ETL_Rtn!Q179:Q238),"")</f>
        <v/>
      </c>
      <c r="X228" s="84" t="str">
        <f ca="1">IF(ISNUMBER(CORREL(ETL_Rtn!$C179:$C238,ETL_Rtn!R179:R238)),CORREL(ETL_Rtn!$C179:$C238,ETL_Rtn!R179:R238),"")</f>
        <v/>
      </c>
      <c r="Y228" s="84" t="str">
        <f ca="1">IF(ISNUMBER(CORREL(ETL_Rtn!$C179:$C238,ETL_Rtn!S179:S238)),CORREL(ETL_Rtn!$C179:$C238,ETL_Rtn!S179:S238),"")</f>
        <v/>
      </c>
      <c r="Z228" s="84" t="str">
        <f ca="1">IF(ISNUMBER(CORREL(ETL_Rtn!$C179:$C238,ETL_Rtn!T179:T238)),CORREL(ETL_Rtn!$C179:$C238,ETL_Rtn!T179:T238),"")</f>
        <v/>
      </c>
      <c r="AA228" s="84" t="str">
        <f ca="1">IF(ISNUMBER(CORREL(ETL_Rtn!$C179:$C238,ETL_Rtn!U179:U238)),CORREL(ETL_Rtn!$C179:$C238,ETL_Rtn!U179:U238),"")</f>
        <v/>
      </c>
      <c r="AB228" s="84" t="str">
        <f ca="1">IF(ISNUMBER(CORREL(ETL_Rtn!$C179:$C238,ETL_Rtn!V179:V238)),CORREL(ETL_Rtn!$C179:$C238,ETL_Rtn!V179:V238),"")</f>
        <v/>
      </c>
      <c r="AC228" s="84" t="str">
        <f ca="1">IF(ISNUMBER(CORREL(ETL_Rtn!$C179:$C238,ETL_Rtn!W179:W238)),CORREL(ETL_Rtn!$C179:$C238,ETL_Rtn!W179:W238),"")</f>
        <v/>
      </c>
      <c r="AD228" s="84" t="str">
        <f ca="1">IF(ISNUMBER(CORREL(ETL_Rtn!$C179:$C238,ETL_Rtn!X179:X238)),CORREL(ETL_Rtn!$C179:$C238,ETL_Rtn!X179:X238),"")</f>
        <v/>
      </c>
      <c r="AE228" s="84" t="str">
        <f ca="1">IF(ISNUMBER(CORREL(ETL_Rtn!$C179:$C238,ETL_Rtn!Y179:Y238)),CORREL(ETL_Rtn!$C179:$C238,ETL_Rtn!Y179:Y238),"")</f>
        <v/>
      </c>
      <c r="AF228" s="84" t="str">
        <f ca="1">IF(ISNUMBER(CORREL(ETL_Rtn!$C179:$C238,ETL_Rtn!Z179:Z238)),CORREL(ETL_Rtn!$C179:$C238,ETL_Rtn!Z179:Z238),"")</f>
        <v/>
      </c>
      <c r="AG228" s="84" t="str">
        <f ca="1">IF(ISNUMBER(CORREL(ETL_Rtn!$C179:$C238,ETL_Rtn!AA179:AA238)),CORREL(ETL_Rtn!$C179:$C238,ETL_Rtn!AA179:AA238),"")</f>
        <v/>
      </c>
      <c r="AH228" s="84" t="str">
        <f ca="1">IF(ISNUMBER(CORREL(ETL_Rtn!$C179:$C238,ETL_Rtn!AB179:AB238)),CORREL(ETL_Rtn!$C179:$C238,ETL_Rtn!AB179:AB238),"")</f>
        <v/>
      </c>
      <c r="AI228" s="84" t="str">
        <f ca="1">IF(ISNUMBER(CORREL(ETL_Rtn!$C179:$C238,ETL_Rtn!AC179:AC238)),CORREL(ETL_Rtn!$C179:$C238,ETL_Rtn!AC179:AC238),"")</f>
        <v/>
      </c>
      <c r="AJ228" s="84" t="str">
        <f ca="1">IF(ISNUMBER(CORREL(ETL_Rtn!$C179:$C238,ETL_Rtn!AD179:AD238)),CORREL(ETL_Rtn!$C179:$C238,ETL_Rtn!AD179:AD238),"")</f>
        <v/>
      </c>
      <c r="AK228" s="84" t="str">
        <f ca="1">IF(ISNUMBER(CORREL(ETL_Rtn!$C179:$C238,ETL_Rtn!AE179:AE238)),CORREL(ETL_Rtn!$C179:$C238,ETL_Rtn!AE179:AE238),"")</f>
        <v/>
      </c>
      <c r="AL228" s="84" t="str">
        <f ca="1">IF(ISNUMBER(CORREL(ETL_Rtn!$C179:$C238,ETL_Rtn!AF179:AF238)),CORREL(ETL_Rtn!$C179:$C238,ETL_Rtn!AF179:AF238),"")</f>
        <v/>
      </c>
      <c r="AM228" s="84" t="str">
        <f ca="1">IF(ISNUMBER(CORREL(ETL_Rtn!$C179:$C238,ETL_Rtn!AG179:AG238)),CORREL(ETL_Rtn!$C179:$C238,ETL_Rtn!AG179:AG238),"")</f>
        <v/>
      </c>
      <c r="AN228" s="84" t="str">
        <f ca="1">IF(ISNUMBER(CORREL(ETL_Rtn!$C179:$C238,ETL_Rtn!AH179:AH238)),CORREL(ETL_Rtn!$C179:$C238,ETL_Rtn!AH179:AH238),"")</f>
        <v/>
      </c>
      <c r="AO228" s="84" t="str">
        <f ca="1">IF(ISNUMBER(CORREL(ETL_Rtn!$C179:$C238,ETL_Rtn!AI179:AI238)),CORREL(ETL_Rtn!$C179:$C238,ETL_Rtn!AI179:AI238),"")</f>
        <v/>
      </c>
      <c r="AP228" s="84" t="str">
        <f ca="1">IF(ISNUMBER(CORREL(ETL_Rtn!$C179:$C238,ETL_Rtn!AJ179:AJ238)),CORREL(ETL_Rtn!$C179:$C238,ETL_Rtn!AJ179:AJ238),"")</f>
        <v/>
      </c>
      <c r="AQ228" s="84" t="str">
        <f ca="1">IF(ISNUMBER(CORREL(ETL_Rtn!$C179:$C238,ETL_Rtn!AK179:AK238)),CORREL(ETL_Rtn!$C179:$C238,ETL_Rtn!AK179:AK238),"")</f>
        <v/>
      </c>
      <c r="AR228" s="84" t="str">
        <f ca="1">IF(ISNUMBER(CORREL(ETL_Rtn!$C179:$C238,ETL_Rtn!AL179:AL238)),CORREL(ETL_Rtn!$C179:$C238,ETL_Rtn!AL179:AL238),"")</f>
        <v/>
      </c>
      <c r="AS228" s="84" t="str">
        <f ca="1">IF(ISNUMBER(CORREL(ETL_Rtn!$C179:$C238,ETL_Rtn!AM179:AM238)),CORREL(ETL_Rtn!$C179:$C238,ETL_Rtn!AM179:AM238),"")</f>
        <v/>
      </c>
      <c r="AU228" s="84" t="str">
        <f ca="1">VLOOKUP($E228,ETL_Price!$B$5:$BA$187,Main!AU$51,0)</f>
        <v/>
      </c>
      <c r="AV228" s="84" t="str">
        <f ca="1">VLOOKUP($E228,ETL_Price!$B$5:$BA$187,Main!AV$51,0)</f>
        <v/>
      </c>
      <c r="AW228" s="84" t="str">
        <f ca="1">VLOOKUP($E228,ETL_Price!$B$5:$BA$187,Main!AW$51,0)</f>
        <v/>
      </c>
      <c r="AX228" s="84" t="str">
        <f ca="1">VLOOKUP($E228,ETL_Price!$B$5:$BA$187,Main!AX$51,0)</f>
        <v/>
      </c>
      <c r="AY228" s="84" t="str">
        <f ca="1">VLOOKUP($E228,ETL_Price!$B$5:$BA$187,Main!AY$51,0)</f>
        <v/>
      </c>
      <c r="AZ228" s="84" t="str">
        <f ca="1">VLOOKUP($E228,ETL_Price!$B$5:$BA$187,Main!AZ$51,0)</f>
        <v/>
      </c>
      <c r="BA228" s="84" t="str">
        <f ca="1">VLOOKUP($E228,ETL_Price!$B$5:$BA$187,Main!BA$51,0)</f>
        <v/>
      </c>
      <c r="BB228" s="84" t="str">
        <f ca="1">VLOOKUP($E228,ETL_Price!$B$5:$BA$187,Main!BB$51,0)</f>
        <v/>
      </c>
      <c r="BC228" s="84" t="str">
        <f ca="1">VLOOKUP($E228,ETL_Price!$B$5:$BA$187,Main!BC$51,0)</f>
        <v/>
      </c>
      <c r="BD228" s="84" t="str">
        <f ca="1">VLOOKUP($E228,ETL_Price!$B$5:$BA$187,Main!BD$51,0)</f>
        <v/>
      </c>
      <c r="BE228" s="84" t="str">
        <f ca="1">VLOOKUP($E228,ETL_Price!$B$5:$BA$187,Main!BE$51,0)</f>
        <v/>
      </c>
      <c r="BF228" s="84" t="str">
        <f ca="1">VLOOKUP($E228,ETL_Price!$B$5:$BA$187,Main!BF$51,0)</f>
        <v/>
      </c>
      <c r="BG228" s="84" t="str">
        <f ca="1">VLOOKUP($E228,ETL_Price!$B$5:$BA$187,Main!BG$51,0)</f>
        <v/>
      </c>
      <c r="BH228" s="84" t="str">
        <f ca="1">VLOOKUP($E228,ETL_Price!$B$5:$BA$187,Main!BH$51,0)</f>
        <v/>
      </c>
      <c r="BI228" s="84" t="str">
        <f ca="1">VLOOKUP($E228,ETL_Price!$B$5:$BA$187,Main!BI$51,0)</f>
        <v/>
      </c>
      <c r="BJ228" s="84" t="str">
        <f ca="1">VLOOKUP($E228,ETL_Price!$B$5:$BA$187,Main!BJ$51,0)</f>
        <v/>
      </c>
      <c r="BK228" s="84" t="str">
        <f ca="1">VLOOKUP($E228,ETL_Price!$B$5:$BA$187,Main!BK$51,0)</f>
        <v/>
      </c>
      <c r="BL228" s="84" t="str">
        <f ca="1">VLOOKUP($E228,ETL_Price!$B$5:$BA$187,Main!BL$51,0)</f>
        <v/>
      </c>
      <c r="BM228" s="84" t="str">
        <f ca="1">VLOOKUP($E228,ETL_Price!$B$5:$BA$187,Main!BM$51,0)</f>
        <v/>
      </c>
      <c r="BN228" s="84" t="str">
        <f ca="1">VLOOKUP($E228,ETL_Price!$B$5:$BA$187,Main!BN$51,0)</f>
        <v/>
      </c>
      <c r="BO228" s="84" t="str">
        <f ca="1">VLOOKUP($E228,ETL_Price!$B$5:$BA$187,Main!BO$51,0)</f>
        <v/>
      </c>
      <c r="BP228" s="84" t="str">
        <f ca="1">VLOOKUP($E228,ETL_Price!$B$5:$BA$187,Main!BP$51,0)</f>
        <v/>
      </c>
      <c r="BQ228" s="84" t="str">
        <f ca="1">VLOOKUP($E228,ETL_Price!$B$5:$BA$187,Main!BQ$51,0)</f>
        <v/>
      </c>
      <c r="BR228" s="84" t="str">
        <f ca="1">VLOOKUP($E228,ETL_Price!$B$5:$BA$187,Main!BR$51,0)</f>
        <v/>
      </c>
      <c r="BS228" s="84" t="str">
        <f ca="1">VLOOKUP($E228,ETL_Price!$B$5:$BA$187,Main!BS$51,0)</f>
        <v/>
      </c>
      <c r="BT228" s="84" t="str">
        <f ca="1">VLOOKUP($E228,ETL_Price!$B$5:$BA$187,Main!BT$51,0)</f>
        <v/>
      </c>
      <c r="BU228" s="84" t="str">
        <f ca="1">VLOOKUP($E228,ETL_Price!$B$5:$BA$187,Main!BU$51,0)</f>
        <v/>
      </c>
      <c r="BV228" s="84" t="str">
        <f ca="1">VLOOKUP($E228,ETL_Price!$B$5:$BA$187,Main!BV$51,0)</f>
        <v/>
      </c>
      <c r="BW228" s="84" t="str">
        <f ca="1">VLOOKUP($E228,ETL_Price!$B$5:$BA$187,Main!BW$51,0)</f>
        <v/>
      </c>
      <c r="BX228" s="84" t="str">
        <f ca="1">VLOOKUP($E228,ETL_Price!$B$5:$BA$187,Main!BX$51,0)</f>
        <v/>
      </c>
      <c r="BY228" s="84" t="str">
        <f ca="1">VLOOKUP($E228,ETL_Price!$B$5:$BA$187,Main!BY$51,0)</f>
        <v/>
      </c>
      <c r="BZ228" s="84" t="str">
        <f ca="1">VLOOKUP($E228,ETL_Price!$B$5:$BA$187,Main!BZ$51,0)</f>
        <v/>
      </c>
      <c r="CA228" s="84" t="str">
        <f ca="1">VLOOKUP($E228,ETL_Price!$B$5:$BA$187,Main!CA$51,0)</f>
        <v/>
      </c>
      <c r="CB228" s="84" t="str">
        <f ca="1">VLOOKUP($E228,ETL_Price!$B$5:$BA$187,Main!CB$51,0)</f>
        <v/>
      </c>
      <c r="CC228" s="84" t="str">
        <f ca="1">VLOOKUP($E228,ETL_Price!$B$5:$BA$187,Main!CC$51,0)</f>
        <v/>
      </c>
    </row>
    <row r="229" spans="5:81">
      <c r="E229" s="115" t="str">
        <f>IF(ISNUMBER(Equities!$C181),Equities!B181,"")</f>
        <v/>
      </c>
      <c r="F229" s="128" t="str">
        <f ca="1">IF(ISNUMBER(OFFSET(INDIRECT($F$50),Main!$D229,1)),OFFSET(INDIRECT($F$50),Main!$D229,1)/100,"")</f>
        <v/>
      </c>
      <c r="G229" s="116" t="str">
        <f ca="1">IF(ISNUMBER(VLOOKUP($E229,ETL_Price!$B$5:$CU$187,G$50,0)),VLOOKUP($E229,ETL_Price!$B$5:$CU$187,G$50,0)/100,"")</f>
        <v/>
      </c>
      <c r="H229" s="116" t="str">
        <f>IF(ISNUMBER(VLOOKUP($E229,ETL_Price!$B$5:$CU$187,H$50,0)),VLOOKUP($E229,ETL_Price!$B$5:$CU$187,H$50,0)/100,"")</f>
        <v/>
      </c>
      <c r="I229" s="116" t="str">
        <f>IF(ISNUMBER(VLOOKUP($E229,ETL_Price!$B$5:$CU$187,I$50,0)),VLOOKUP($E229,ETL_Price!$B$5:$CU$187,I$50,0)/100,"")</f>
        <v/>
      </c>
      <c r="K229" s="84" t="str">
        <f ca="1">IF(ISNUMBER(CORREL(ETL_Rtn!$C180:$C239,ETL_Rtn!E180:E239)),CORREL(ETL_Rtn!$C180:$C239,ETL_Rtn!E180:E239),"")</f>
        <v/>
      </c>
      <c r="L229" s="84" t="str">
        <f ca="1">IF(ISNUMBER(CORREL(ETL_Rtn!$C180:$C239,ETL_Rtn!F180:F239)),CORREL(ETL_Rtn!$C180:$C239,ETL_Rtn!F180:F239),"")</f>
        <v/>
      </c>
      <c r="M229" s="84" t="str">
        <f ca="1">IF(ISNUMBER(CORREL(ETL_Rtn!$C180:$C239,ETL_Rtn!G180:G239)),CORREL(ETL_Rtn!$C180:$C239,ETL_Rtn!G180:G239),"")</f>
        <v/>
      </c>
      <c r="N229" s="84" t="str">
        <f ca="1">IF(ISNUMBER(CORREL(ETL_Rtn!$C180:$C239,ETL_Rtn!H180:H239)),CORREL(ETL_Rtn!$C180:$C239,ETL_Rtn!H180:H239),"")</f>
        <v/>
      </c>
      <c r="O229" s="84" t="str">
        <f ca="1">IF(ISNUMBER(CORREL(ETL_Rtn!$C180:$C239,ETL_Rtn!I180:I239)),CORREL(ETL_Rtn!$C180:$C239,ETL_Rtn!I180:I239),"")</f>
        <v/>
      </c>
      <c r="P229" s="84" t="str">
        <f ca="1">IF(ISNUMBER(CORREL(ETL_Rtn!$C180:$C239,ETL_Rtn!J180:J239)),CORREL(ETL_Rtn!$C180:$C239,ETL_Rtn!J180:J239),"")</f>
        <v/>
      </c>
      <c r="Q229" s="84" t="str">
        <f ca="1">IF(ISNUMBER(CORREL(ETL_Rtn!$C180:$C239,ETL_Rtn!K180:K239)),CORREL(ETL_Rtn!$C180:$C239,ETL_Rtn!K180:K239),"")</f>
        <v/>
      </c>
      <c r="R229" s="84" t="str">
        <f ca="1">IF(ISNUMBER(CORREL(ETL_Rtn!$C180:$C239,ETL_Rtn!L180:L239)),CORREL(ETL_Rtn!$C180:$C239,ETL_Rtn!L180:L239),"")</f>
        <v/>
      </c>
      <c r="S229" s="84" t="str">
        <f ca="1">IF(ISNUMBER(CORREL(ETL_Rtn!$C180:$C239,ETL_Rtn!M180:M239)),CORREL(ETL_Rtn!$C180:$C239,ETL_Rtn!M180:M239),"")</f>
        <v/>
      </c>
      <c r="T229" s="84" t="str">
        <f ca="1">IF(ISNUMBER(CORREL(ETL_Rtn!$C180:$C239,ETL_Rtn!N180:N239)),CORREL(ETL_Rtn!$C180:$C239,ETL_Rtn!N180:N239),"")</f>
        <v/>
      </c>
      <c r="U229" s="84" t="str">
        <f ca="1">IF(ISNUMBER(CORREL(ETL_Rtn!$C180:$C239,ETL_Rtn!O180:O239)),CORREL(ETL_Rtn!$C180:$C239,ETL_Rtn!O180:O239),"")</f>
        <v/>
      </c>
      <c r="V229" s="84" t="str">
        <f ca="1">IF(ISNUMBER(CORREL(ETL_Rtn!$C180:$C239,ETL_Rtn!P180:P239)),CORREL(ETL_Rtn!$C180:$C239,ETL_Rtn!P180:P239),"")</f>
        <v/>
      </c>
      <c r="W229" s="84" t="str">
        <f ca="1">IF(ISNUMBER(CORREL(ETL_Rtn!$C180:$C239,ETL_Rtn!Q180:Q239)),CORREL(ETL_Rtn!$C180:$C239,ETL_Rtn!Q180:Q239),"")</f>
        <v/>
      </c>
      <c r="X229" s="84" t="str">
        <f ca="1">IF(ISNUMBER(CORREL(ETL_Rtn!$C180:$C239,ETL_Rtn!R180:R239)),CORREL(ETL_Rtn!$C180:$C239,ETL_Rtn!R180:R239),"")</f>
        <v/>
      </c>
      <c r="Y229" s="84" t="str">
        <f ca="1">IF(ISNUMBER(CORREL(ETL_Rtn!$C180:$C239,ETL_Rtn!S180:S239)),CORREL(ETL_Rtn!$C180:$C239,ETL_Rtn!S180:S239),"")</f>
        <v/>
      </c>
      <c r="Z229" s="84" t="str">
        <f ca="1">IF(ISNUMBER(CORREL(ETL_Rtn!$C180:$C239,ETL_Rtn!T180:T239)),CORREL(ETL_Rtn!$C180:$C239,ETL_Rtn!T180:T239),"")</f>
        <v/>
      </c>
      <c r="AA229" s="84" t="str">
        <f ca="1">IF(ISNUMBER(CORREL(ETL_Rtn!$C180:$C239,ETL_Rtn!U180:U239)),CORREL(ETL_Rtn!$C180:$C239,ETL_Rtn!U180:U239),"")</f>
        <v/>
      </c>
      <c r="AB229" s="84" t="str">
        <f ca="1">IF(ISNUMBER(CORREL(ETL_Rtn!$C180:$C239,ETL_Rtn!V180:V239)),CORREL(ETL_Rtn!$C180:$C239,ETL_Rtn!V180:V239),"")</f>
        <v/>
      </c>
      <c r="AC229" s="84" t="str">
        <f ca="1">IF(ISNUMBER(CORREL(ETL_Rtn!$C180:$C239,ETL_Rtn!W180:W239)),CORREL(ETL_Rtn!$C180:$C239,ETL_Rtn!W180:W239),"")</f>
        <v/>
      </c>
      <c r="AD229" s="84" t="str">
        <f ca="1">IF(ISNUMBER(CORREL(ETL_Rtn!$C180:$C239,ETL_Rtn!X180:X239)),CORREL(ETL_Rtn!$C180:$C239,ETL_Rtn!X180:X239),"")</f>
        <v/>
      </c>
      <c r="AE229" s="84" t="str">
        <f ca="1">IF(ISNUMBER(CORREL(ETL_Rtn!$C180:$C239,ETL_Rtn!Y180:Y239)),CORREL(ETL_Rtn!$C180:$C239,ETL_Rtn!Y180:Y239),"")</f>
        <v/>
      </c>
      <c r="AF229" s="84" t="str">
        <f ca="1">IF(ISNUMBER(CORREL(ETL_Rtn!$C180:$C239,ETL_Rtn!Z180:Z239)),CORREL(ETL_Rtn!$C180:$C239,ETL_Rtn!Z180:Z239),"")</f>
        <v/>
      </c>
      <c r="AG229" s="84" t="str">
        <f ca="1">IF(ISNUMBER(CORREL(ETL_Rtn!$C180:$C239,ETL_Rtn!AA180:AA239)),CORREL(ETL_Rtn!$C180:$C239,ETL_Rtn!AA180:AA239),"")</f>
        <v/>
      </c>
      <c r="AH229" s="84" t="str">
        <f ca="1">IF(ISNUMBER(CORREL(ETL_Rtn!$C180:$C239,ETL_Rtn!AB180:AB239)),CORREL(ETL_Rtn!$C180:$C239,ETL_Rtn!AB180:AB239),"")</f>
        <v/>
      </c>
      <c r="AI229" s="84" t="str">
        <f ca="1">IF(ISNUMBER(CORREL(ETL_Rtn!$C180:$C239,ETL_Rtn!AC180:AC239)),CORREL(ETL_Rtn!$C180:$C239,ETL_Rtn!AC180:AC239),"")</f>
        <v/>
      </c>
      <c r="AJ229" s="84" t="str">
        <f ca="1">IF(ISNUMBER(CORREL(ETL_Rtn!$C180:$C239,ETL_Rtn!AD180:AD239)),CORREL(ETL_Rtn!$C180:$C239,ETL_Rtn!AD180:AD239),"")</f>
        <v/>
      </c>
      <c r="AK229" s="84" t="str">
        <f ca="1">IF(ISNUMBER(CORREL(ETL_Rtn!$C180:$C239,ETL_Rtn!AE180:AE239)),CORREL(ETL_Rtn!$C180:$C239,ETL_Rtn!AE180:AE239),"")</f>
        <v/>
      </c>
      <c r="AL229" s="84" t="str">
        <f ca="1">IF(ISNUMBER(CORREL(ETL_Rtn!$C180:$C239,ETL_Rtn!AF180:AF239)),CORREL(ETL_Rtn!$C180:$C239,ETL_Rtn!AF180:AF239),"")</f>
        <v/>
      </c>
      <c r="AM229" s="84" t="str">
        <f ca="1">IF(ISNUMBER(CORREL(ETL_Rtn!$C180:$C239,ETL_Rtn!AG180:AG239)),CORREL(ETL_Rtn!$C180:$C239,ETL_Rtn!AG180:AG239),"")</f>
        <v/>
      </c>
      <c r="AN229" s="84" t="str">
        <f ca="1">IF(ISNUMBER(CORREL(ETL_Rtn!$C180:$C239,ETL_Rtn!AH180:AH239)),CORREL(ETL_Rtn!$C180:$C239,ETL_Rtn!AH180:AH239),"")</f>
        <v/>
      </c>
      <c r="AO229" s="84" t="str">
        <f ca="1">IF(ISNUMBER(CORREL(ETL_Rtn!$C180:$C239,ETL_Rtn!AI180:AI239)),CORREL(ETL_Rtn!$C180:$C239,ETL_Rtn!AI180:AI239),"")</f>
        <v/>
      </c>
      <c r="AP229" s="84" t="str">
        <f ca="1">IF(ISNUMBER(CORREL(ETL_Rtn!$C180:$C239,ETL_Rtn!AJ180:AJ239)),CORREL(ETL_Rtn!$C180:$C239,ETL_Rtn!AJ180:AJ239),"")</f>
        <v/>
      </c>
      <c r="AQ229" s="84" t="str">
        <f ca="1">IF(ISNUMBER(CORREL(ETL_Rtn!$C180:$C239,ETL_Rtn!AK180:AK239)),CORREL(ETL_Rtn!$C180:$C239,ETL_Rtn!AK180:AK239),"")</f>
        <v/>
      </c>
      <c r="AR229" s="84" t="str">
        <f ca="1">IF(ISNUMBER(CORREL(ETL_Rtn!$C180:$C239,ETL_Rtn!AL180:AL239)),CORREL(ETL_Rtn!$C180:$C239,ETL_Rtn!AL180:AL239),"")</f>
        <v/>
      </c>
      <c r="AS229" s="84" t="str">
        <f ca="1">IF(ISNUMBER(CORREL(ETL_Rtn!$C180:$C239,ETL_Rtn!AM180:AM239)),CORREL(ETL_Rtn!$C180:$C239,ETL_Rtn!AM180:AM239),"")</f>
        <v/>
      </c>
      <c r="AU229" s="84" t="str">
        <f ca="1">VLOOKUP($E229,ETL_Price!$B$5:$BA$187,Main!AU$51,0)</f>
        <v/>
      </c>
      <c r="AV229" s="84" t="str">
        <f ca="1">VLOOKUP($E229,ETL_Price!$B$5:$BA$187,Main!AV$51,0)</f>
        <v/>
      </c>
      <c r="AW229" s="84" t="str">
        <f ca="1">VLOOKUP($E229,ETL_Price!$B$5:$BA$187,Main!AW$51,0)</f>
        <v/>
      </c>
      <c r="AX229" s="84" t="str">
        <f ca="1">VLOOKUP($E229,ETL_Price!$B$5:$BA$187,Main!AX$51,0)</f>
        <v/>
      </c>
      <c r="AY229" s="84" t="str">
        <f ca="1">VLOOKUP($E229,ETL_Price!$B$5:$BA$187,Main!AY$51,0)</f>
        <v/>
      </c>
      <c r="AZ229" s="84" t="str">
        <f ca="1">VLOOKUP($E229,ETL_Price!$B$5:$BA$187,Main!AZ$51,0)</f>
        <v/>
      </c>
      <c r="BA229" s="84" t="str">
        <f ca="1">VLOOKUP($E229,ETL_Price!$B$5:$BA$187,Main!BA$51,0)</f>
        <v/>
      </c>
      <c r="BB229" s="84" t="str">
        <f ca="1">VLOOKUP($E229,ETL_Price!$B$5:$BA$187,Main!BB$51,0)</f>
        <v/>
      </c>
      <c r="BC229" s="84" t="str">
        <f ca="1">VLOOKUP($E229,ETL_Price!$B$5:$BA$187,Main!BC$51,0)</f>
        <v/>
      </c>
      <c r="BD229" s="84" t="str">
        <f ca="1">VLOOKUP($E229,ETL_Price!$B$5:$BA$187,Main!BD$51,0)</f>
        <v/>
      </c>
      <c r="BE229" s="84" t="str">
        <f ca="1">VLOOKUP($E229,ETL_Price!$B$5:$BA$187,Main!BE$51,0)</f>
        <v/>
      </c>
      <c r="BF229" s="84" t="str">
        <f ca="1">VLOOKUP($E229,ETL_Price!$B$5:$BA$187,Main!BF$51,0)</f>
        <v/>
      </c>
      <c r="BG229" s="84" t="str">
        <f ca="1">VLOOKUP($E229,ETL_Price!$B$5:$BA$187,Main!BG$51,0)</f>
        <v/>
      </c>
      <c r="BH229" s="84" t="str">
        <f ca="1">VLOOKUP($E229,ETL_Price!$B$5:$BA$187,Main!BH$51,0)</f>
        <v/>
      </c>
      <c r="BI229" s="84" t="str">
        <f ca="1">VLOOKUP($E229,ETL_Price!$B$5:$BA$187,Main!BI$51,0)</f>
        <v/>
      </c>
      <c r="BJ229" s="84" t="str">
        <f ca="1">VLOOKUP($E229,ETL_Price!$B$5:$BA$187,Main!BJ$51,0)</f>
        <v/>
      </c>
      <c r="BK229" s="84" t="str">
        <f ca="1">VLOOKUP($E229,ETL_Price!$B$5:$BA$187,Main!BK$51,0)</f>
        <v/>
      </c>
      <c r="BL229" s="84" t="str">
        <f ca="1">VLOOKUP($E229,ETL_Price!$B$5:$BA$187,Main!BL$51,0)</f>
        <v/>
      </c>
      <c r="BM229" s="84" t="str">
        <f ca="1">VLOOKUP($E229,ETL_Price!$B$5:$BA$187,Main!BM$51,0)</f>
        <v/>
      </c>
      <c r="BN229" s="84" t="str">
        <f ca="1">VLOOKUP($E229,ETL_Price!$B$5:$BA$187,Main!BN$51,0)</f>
        <v/>
      </c>
      <c r="BO229" s="84" t="str">
        <f ca="1">VLOOKUP($E229,ETL_Price!$B$5:$BA$187,Main!BO$51,0)</f>
        <v/>
      </c>
      <c r="BP229" s="84" t="str">
        <f ca="1">VLOOKUP($E229,ETL_Price!$B$5:$BA$187,Main!BP$51,0)</f>
        <v/>
      </c>
      <c r="BQ229" s="84" t="str">
        <f ca="1">VLOOKUP($E229,ETL_Price!$B$5:$BA$187,Main!BQ$51,0)</f>
        <v/>
      </c>
      <c r="BR229" s="84" t="str">
        <f ca="1">VLOOKUP($E229,ETL_Price!$B$5:$BA$187,Main!BR$51,0)</f>
        <v/>
      </c>
      <c r="BS229" s="84" t="str">
        <f ca="1">VLOOKUP($E229,ETL_Price!$B$5:$BA$187,Main!BS$51,0)</f>
        <v/>
      </c>
      <c r="BT229" s="84" t="str">
        <f ca="1">VLOOKUP($E229,ETL_Price!$B$5:$BA$187,Main!BT$51,0)</f>
        <v/>
      </c>
      <c r="BU229" s="84" t="str">
        <f ca="1">VLOOKUP($E229,ETL_Price!$B$5:$BA$187,Main!BU$51,0)</f>
        <v/>
      </c>
      <c r="BV229" s="84" t="str">
        <f ca="1">VLOOKUP($E229,ETL_Price!$B$5:$BA$187,Main!BV$51,0)</f>
        <v/>
      </c>
      <c r="BW229" s="84" t="str">
        <f ca="1">VLOOKUP($E229,ETL_Price!$B$5:$BA$187,Main!BW$51,0)</f>
        <v/>
      </c>
      <c r="BX229" s="84" t="str">
        <f ca="1">VLOOKUP($E229,ETL_Price!$B$5:$BA$187,Main!BX$51,0)</f>
        <v/>
      </c>
      <c r="BY229" s="84" t="str">
        <f ca="1">VLOOKUP($E229,ETL_Price!$B$5:$BA$187,Main!BY$51,0)</f>
        <v/>
      </c>
      <c r="BZ229" s="84" t="str">
        <f ca="1">VLOOKUP($E229,ETL_Price!$B$5:$BA$187,Main!BZ$51,0)</f>
        <v/>
      </c>
      <c r="CA229" s="84" t="str">
        <f ca="1">VLOOKUP($E229,ETL_Price!$B$5:$BA$187,Main!CA$51,0)</f>
        <v/>
      </c>
      <c r="CB229" s="84" t="str">
        <f ca="1">VLOOKUP($E229,ETL_Price!$B$5:$BA$187,Main!CB$51,0)</f>
        <v/>
      </c>
      <c r="CC229" s="84" t="str">
        <f ca="1">VLOOKUP($E229,ETL_Price!$B$5:$BA$187,Main!CC$51,0)</f>
        <v/>
      </c>
    </row>
    <row r="230" spans="5:81">
      <c r="E230" s="115" t="str">
        <f>IF(ISNUMBER(Equities!$C182),Equities!B182,"")</f>
        <v/>
      </c>
      <c r="F230" s="128" t="str">
        <f ca="1">IF(ISNUMBER(OFFSET(INDIRECT($F$50),Main!$D230,1)),OFFSET(INDIRECT($F$50),Main!$D230,1)/100,"")</f>
        <v/>
      </c>
      <c r="G230" s="116" t="str">
        <f ca="1">IF(ISNUMBER(VLOOKUP($E230,ETL_Price!$B$5:$CU$187,G$50,0)),VLOOKUP($E230,ETL_Price!$B$5:$CU$187,G$50,0)/100,"")</f>
        <v/>
      </c>
      <c r="H230" s="116" t="str">
        <f>IF(ISNUMBER(VLOOKUP($E230,ETL_Price!$B$5:$CU$187,H$50,0)),VLOOKUP($E230,ETL_Price!$B$5:$CU$187,H$50,0)/100,"")</f>
        <v/>
      </c>
      <c r="I230" s="116" t="str">
        <f>IF(ISNUMBER(VLOOKUP($E230,ETL_Price!$B$5:$CU$187,I$50,0)),VLOOKUP($E230,ETL_Price!$B$5:$CU$187,I$50,0)/100,"")</f>
        <v/>
      </c>
      <c r="K230" s="84" t="str">
        <f ca="1">IF(ISNUMBER(CORREL(ETL_Rtn!$C181:$C240,ETL_Rtn!E181:E240)),CORREL(ETL_Rtn!$C181:$C240,ETL_Rtn!E181:E240),"")</f>
        <v/>
      </c>
      <c r="L230" s="84" t="str">
        <f ca="1">IF(ISNUMBER(CORREL(ETL_Rtn!$C181:$C240,ETL_Rtn!F181:F240)),CORREL(ETL_Rtn!$C181:$C240,ETL_Rtn!F181:F240),"")</f>
        <v/>
      </c>
      <c r="M230" s="84" t="str">
        <f ca="1">IF(ISNUMBER(CORREL(ETL_Rtn!$C181:$C240,ETL_Rtn!G181:G240)),CORREL(ETL_Rtn!$C181:$C240,ETL_Rtn!G181:G240),"")</f>
        <v/>
      </c>
      <c r="N230" s="84" t="str">
        <f ca="1">IF(ISNUMBER(CORREL(ETL_Rtn!$C181:$C240,ETL_Rtn!H181:H240)),CORREL(ETL_Rtn!$C181:$C240,ETL_Rtn!H181:H240),"")</f>
        <v/>
      </c>
      <c r="O230" s="84" t="str">
        <f ca="1">IF(ISNUMBER(CORREL(ETL_Rtn!$C181:$C240,ETL_Rtn!I181:I240)),CORREL(ETL_Rtn!$C181:$C240,ETL_Rtn!I181:I240),"")</f>
        <v/>
      </c>
      <c r="P230" s="84" t="str">
        <f ca="1">IF(ISNUMBER(CORREL(ETL_Rtn!$C181:$C240,ETL_Rtn!J181:J240)),CORREL(ETL_Rtn!$C181:$C240,ETL_Rtn!J181:J240),"")</f>
        <v/>
      </c>
      <c r="Q230" s="84" t="str">
        <f ca="1">IF(ISNUMBER(CORREL(ETL_Rtn!$C181:$C240,ETL_Rtn!K181:K240)),CORREL(ETL_Rtn!$C181:$C240,ETL_Rtn!K181:K240),"")</f>
        <v/>
      </c>
      <c r="R230" s="84" t="str">
        <f ca="1">IF(ISNUMBER(CORREL(ETL_Rtn!$C181:$C240,ETL_Rtn!L181:L240)),CORREL(ETL_Rtn!$C181:$C240,ETL_Rtn!L181:L240),"")</f>
        <v/>
      </c>
      <c r="S230" s="84" t="str">
        <f ca="1">IF(ISNUMBER(CORREL(ETL_Rtn!$C181:$C240,ETL_Rtn!M181:M240)),CORREL(ETL_Rtn!$C181:$C240,ETL_Rtn!M181:M240),"")</f>
        <v/>
      </c>
      <c r="T230" s="84" t="str">
        <f ca="1">IF(ISNUMBER(CORREL(ETL_Rtn!$C181:$C240,ETL_Rtn!N181:N240)),CORREL(ETL_Rtn!$C181:$C240,ETL_Rtn!N181:N240),"")</f>
        <v/>
      </c>
      <c r="U230" s="84" t="str">
        <f ca="1">IF(ISNUMBER(CORREL(ETL_Rtn!$C181:$C240,ETL_Rtn!O181:O240)),CORREL(ETL_Rtn!$C181:$C240,ETL_Rtn!O181:O240),"")</f>
        <v/>
      </c>
      <c r="V230" s="84" t="str">
        <f ca="1">IF(ISNUMBER(CORREL(ETL_Rtn!$C181:$C240,ETL_Rtn!P181:P240)),CORREL(ETL_Rtn!$C181:$C240,ETL_Rtn!P181:P240),"")</f>
        <v/>
      </c>
      <c r="W230" s="84" t="str">
        <f ca="1">IF(ISNUMBER(CORREL(ETL_Rtn!$C181:$C240,ETL_Rtn!Q181:Q240)),CORREL(ETL_Rtn!$C181:$C240,ETL_Rtn!Q181:Q240),"")</f>
        <v/>
      </c>
      <c r="X230" s="84" t="str">
        <f ca="1">IF(ISNUMBER(CORREL(ETL_Rtn!$C181:$C240,ETL_Rtn!R181:R240)),CORREL(ETL_Rtn!$C181:$C240,ETL_Rtn!R181:R240),"")</f>
        <v/>
      </c>
      <c r="Y230" s="84" t="str">
        <f ca="1">IF(ISNUMBER(CORREL(ETL_Rtn!$C181:$C240,ETL_Rtn!S181:S240)),CORREL(ETL_Rtn!$C181:$C240,ETL_Rtn!S181:S240),"")</f>
        <v/>
      </c>
      <c r="Z230" s="84" t="str">
        <f ca="1">IF(ISNUMBER(CORREL(ETL_Rtn!$C181:$C240,ETL_Rtn!T181:T240)),CORREL(ETL_Rtn!$C181:$C240,ETL_Rtn!T181:T240),"")</f>
        <v/>
      </c>
      <c r="AA230" s="84" t="str">
        <f ca="1">IF(ISNUMBER(CORREL(ETL_Rtn!$C181:$C240,ETL_Rtn!U181:U240)),CORREL(ETL_Rtn!$C181:$C240,ETL_Rtn!U181:U240),"")</f>
        <v/>
      </c>
      <c r="AB230" s="84" t="str">
        <f ca="1">IF(ISNUMBER(CORREL(ETL_Rtn!$C181:$C240,ETL_Rtn!V181:V240)),CORREL(ETL_Rtn!$C181:$C240,ETL_Rtn!V181:V240),"")</f>
        <v/>
      </c>
      <c r="AC230" s="84" t="str">
        <f ca="1">IF(ISNUMBER(CORREL(ETL_Rtn!$C181:$C240,ETL_Rtn!W181:W240)),CORREL(ETL_Rtn!$C181:$C240,ETL_Rtn!W181:W240),"")</f>
        <v/>
      </c>
      <c r="AD230" s="84" t="str">
        <f ca="1">IF(ISNUMBER(CORREL(ETL_Rtn!$C181:$C240,ETL_Rtn!X181:X240)),CORREL(ETL_Rtn!$C181:$C240,ETL_Rtn!X181:X240),"")</f>
        <v/>
      </c>
      <c r="AE230" s="84" t="str">
        <f ca="1">IF(ISNUMBER(CORREL(ETL_Rtn!$C181:$C240,ETL_Rtn!Y181:Y240)),CORREL(ETL_Rtn!$C181:$C240,ETL_Rtn!Y181:Y240),"")</f>
        <v/>
      </c>
      <c r="AF230" s="84" t="str">
        <f ca="1">IF(ISNUMBER(CORREL(ETL_Rtn!$C181:$C240,ETL_Rtn!Z181:Z240)),CORREL(ETL_Rtn!$C181:$C240,ETL_Rtn!Z181:Z240),"")</f>
        <v/>
      </c>
      <c r="AG230" s="84" t="str">
        <f ca="1">IF(ISNUMBER(CORREL(ETL_Rtn!$C181:$C240,ETL_Rtn!AA181:AA240)),CORREL(ETL_Rtn!$C181:$C240,ETL_Rtn!AA181:AA240),"")</f>
        <v/>
      </c>
      <c r="AH230" s="84" t="str">
        <f ca="1">IF(ISNUMBER(CORREL(ETL_Rtn!$C181:$C240,ETL_Rtn!AB181:AB240)),CORREL(ETL_Rtn!$C181:$C240,ETL_Rtn!AB181:AB240),"")</f>
        <v/>
      </c>
      <c r="AI230" s="84" t="str">
        <f ca="1">IF(ISNUMBER(CORREL(ETL_Rtn!$C181:$C240,ETL_Rtn!AC181:AC240)),CORREL(ETL_Rtn!$C181:$C240,ETL_Rtn!AC181:AC240),"")</f>
        <v/>
      </c>
      <c r="AJ230" s="84" t="str">
        <f ca="1">IF(ISNUMBER(CORREL(ETL_Rtn!$C181:$C240,ETL_Rtn!AD181:AD240)),CORREL(ETL_Rtn!$C181:$C240,ETL_Rtn!AD181:AD240),"")</f>
        <v/>
      </c>
      <c r="AK230" s="84" t="str">
        <f ca="1">IF(ISNUMBER(CORREL(ETL_Rtn!$C181:$C240,ETL_Rtn!AE181:AE240)),CORREL(ETL_Rtn!$C181:$C240,ETL_Rtn!AE181:AE240),"")</f>
        <v/>
      </c>
      <c r="AL230" s="84" t="str">
        <f ca="1">IF(ISNUMBER(CORREL(ETL_Rtn!$C181:$C240,ETL_Rtn!AF181:AF240)),CORREL(ETL_Rtn!$C181:$C240,ETL_Rtn!AF181:AF240),"")</f>
        <v/>
      </c>
      <c r="AM230" s="84" t="str">
        <f ca="1">IF(ISNUMBER(CORREL(ETL_Rtn!$C181:$C240,ETL_Rtn!AG181:AG240)),CORREL(ETL_Rtn!$C181:$C240,ETL_Rtn!AG181:AG240),"")</f>
        <v/>
      </c>
      <c r="AN230" s="84" t="str">
        <f ca="1">IF(ISNUMBER(CORREL(ETL_Rtn!$C181:$C240,ETL_Rtn!AH181:AH240)),CORREL(ETL_Rtn!$C181:$C240,ETL_Rtn!AH181:AH240),"")</f>
        <v/>
      </c>
      <c r="AO230" s="84" t="str">
        <f ca="1">IF(ISNUMBER(CORREL(ETL_Rtn!$C181:$C240,ETL_Rtn!AI181:AI240)),CORREL(ETL_Rtn!$C181:$C240,ETL_Rtn!AI181:AI240),"")</f>
        <v/>
      </c>
      <c r="AP230" s="84" t="str">
        <f ca="1">IF(ISNUMBER(CORREL(ETL_Rtn!$C181:$C240,ETL_Rtn!AJ181:AJ240)),CORREL(ETL_Rtn!$C181:$C240,ETL_Rtn!AJ181:AJ240),"")</f>
        <v/>
      </c>
      <c r="AQ230" s="84" t="str">
        <f ca="1">IF(ISNUMBER(CORREL(ETL_Rtn!$C181:$C240,ETL_Rtn!AK181:AK240)),CORREL(ETL_Rtn!$C181:$C240,ETL_Rtn!AK181:AK240),"")</f>
        <v/>
      </c>
      <c r="AR230" s="84" t="str">
        <f ca="1">IF(ISNUMBER(CORREL(ETL_Rtn!$C181:$C240,ETL_Rtn!AL181:AL240)),CORREL(ETL_Rtn!$C181:$C240,ETL_Rtn!AL181:AL240),"")</f>
        <v/>
      </c>
      <c r="AS230" s="84" t="str">
        <f ca="1">IF(ISNUMBER(CORREL(ETL_Rtn!$C181:$C240,ETL_Rtn!AM181:AM240)),CORREL(ETL_Rtn!$C181:$C240,ETL_Rtn!AM181:AM240),"")</f>
        <v/>
      </c>
      <c r="AU230" s="84" t="str">
        <f ca="1">VLOOKUP($E230,ETL_Price!$B$5:$BA$187,Main!AU$51,0)</f>
        <v/>
      </c>
      <c r="AV230" s="84" t="str">
        <f ca="1">VLOOKUP($E230,ETL_Price!$B$5:$BA$187,Main!AV$51,0)</f>
        <v/>
      </c>
      <c r="AW230" s="84" t="str">
        <f ca="1">VLOOKUP($E230,ETL_Price!$B$5:$BA$187,Main!AW$51,0)</f>
        <v/>
      </c>
      <c r="AX230" s="84" t="str">
        <f ca="1">VLOOKUP($E230,ETL_Price!$B$5:$BA$187,Main!AX$51,0)</f>
        <v/>
      </c>
      <c r="AY230" s="84" t="str">
        <f ca="1">VLOOKUP($E230,ETL_Price!$B$5:$BA$187,Main!AY$51,0)</f>
        <v/>
      </c>
      <c r="AZ230" s="84" t="str">
        <f ca="1">VLOOKUP($E230,ETL_Price!$B$5:$BA$187,Main!AZ$51,0)</f>
        <v/>
      </c>
      <c r="BA230" s="84" t="str">
        <f ca="1">VLOOKUP($E230,ETL_Price!$B$5:$BA$187,Main!BA$51,0)</f>
        <v/>
      </c>
      <c r="BB230" s="84" t="str">
        <f ca="1">VLOOKUP($E230,ETL_Price!$B$5:$BA$187,Main!BB$51,0)</f>
        <v/>
      </c>
      <c r="BC230" s="84" t="str">
        <f ca="1">VLOOKUP($E230,ETL_Price!$B$5:$BA$187,Main!BC$51,0)</f>
        <v/>
      </c>
      <c r="BD230" s="84" t="str">
        <f ca="1">VLOOKUP($E230,ETL_Price!$B$5:$BA$187,Main!BD$51,0)</f>
        <v/>
      </c>
      <c r="BE230" s="84" t="str">
        <f ca="1">VLOOKUP($E230,ETL_Price!$B$5:$BA$187,Main!BE$51,0)</f>
        <v/>
      </c>
      <c r="BF230" s="84" t="str">
        <f ca="1">VLOOKUP($E230,ETL_Price!$B$5:$BA$187,Main!BF$51,0)</f>
        <v/>
      </c>
      <c r="BG230" s="84" t="str">
        <f ca="1">VLOOKUP($E230,ETL_Price!$B$5:$BA$187,Main!BG$51,0)</f>
        <v/>
      </c>
      <c r="BH230" s="84" t="str">
        <f ca="1">VLOOKUP($E230,ETL_Price!$B$5:$BA$187,Main!BH$51,0)</f>
        <v/>
      </c>
      <c r="BI230" s="84" t="str">
        <f ca="1">VLOOKUP($E230,ETL_Price!$B$5:$BA$187,Main!BI$51,0)</f>
        <v/>
      </c>
      <c r="BJ230" s="84" t="str">
        <f ca="1">VLOOKUP($E230,ETL_Price!$B$5:$BA$187,Main!BJ$51,0)</f>
        <v/>
      </c>
      <c r="BK230" s="84" t="str">
        <f ca="1">VLOOKUP($E230,ETL_Price!$B$5:$BA$187,Main!BK$51,0)</f>
        <v/>
      </c>
      <c r="BL230" s="84" t="str">
        <f ca="1">VLOOKUP($E230,ETL_Price!$B$5:$BA$187,Main!BL$51,0)</f>
        <v/>
      </c>
      <c r="BM230" s="84" t="str">
        <f ca="1">VLOOKUP($E230,ETL_Price!$B$5:$BA$187,Main!BM$51,0)</f>
        <v/>
      </c>
      <c r="BN230" s="84" t="str">
        <f ca="1">VLOOKUP($E230,ETL_Price!$B$5:$BA$187,Main!BN$51,0)</f>
        <v/>
      </c>
      <c r="BO230" s="84" t="str">
        <f ca="1">VLOOKUP($E230,ETL_Price!$B$5:$BA$187,Main!BO$51,0)</f>
        <v/>
      </c>
      <c r="BP230" s="84" t="str">
        <f ca="1">VLOOKUP($E230,ETL_Price!$B$5:$BA$187,Main!BP$51,0)</f>
        <v/>
      </c>
      <c r="BQ230" s="84" t="str">
        <f ca="1">VLOOKUP($E230,ETL_Price!$B$5:$BA$187,Main!BQ$51,0)</f>
        <v/>
      </c>
      <c r="BR230" s="84" t="str">
        <f ca="1">VLOOKUP($E230,ETL_Price!$B$5:$BA$187,Main!BR$51,0)</f>
        <v/>
      </c>
      <c r="BS230" s="84" t="str">
        <f ca="1">VLOOKUP($E230,ETL_Price!$B$5:$BA$187,Main!BS$51,0)</f>
        <v/>
      </c>
      <c r="BT230" s="84" t="str">
        <f ca="1">VLOOKUP($E230,ETL_Price!$B$5:$BA$187,Main!BT$51,0)</f>
        <v/>
      </c>
      <c r="BU230" s="84" t="str">
        <f ca="1">VLOOKUP($E230,ETL_Price!$B$5:$BA$187,Main!BU$51,0)</f>
        <v/>
      </c>
      <c r="BV230" s="84" t="str">
        <f ca="1">VLOOKUP($E230,ETL_Price!$B$5:$BA$187,Main!BV$51,0)</f>
        <v/>
      </c>
      <c r="BW230" s="84" t="str">
        <f ca="1">VLOOKUP($E230,ETL_Price!$B$5:$BA$187,Main!BW$51,0)</f>
        <v/>
      </c>
      <c r="BX230" s="84" t="str">
        <f ca="1">VLOOKUP($E230,ETL_Price!$B$5:$BA$187,Main!BX$51,0)</f>
        <v/>
      </c>
      <c r="BY230" s="84" t="str">
        <f ca="1">VLOOKUP($E230,ETL_Price!$B$5:$BA$187,Main!BY$51,0)</f>
        <v/>
      </c>
      <c r="BZ230" s="84" t="str">
        <f ca="1">VLOOKUP($E230,ETL_Price!$B$5:$BA$187,Main!BZ$51,0)</f>
        <v/>
      </c>
      <c r="CA230" s="84" t="str">
        <f ca="1">VLOOKUP($E230,ETL_Price!$B$5:$BA$187,Main!CA$51,0)</f>
        <v/>
      </c>
      <c r="CB230" s="84" t="str">
        <f ca="1">VLOOKUP($E230,ETL_Price!$B$5:$BA$187,Main!CB$51,0)</f>
        <v/>
      </c>
      <c r="CC230" s="84" t="str">
        <f ca="1">VLOOKUP($E230,ETL_Price!$B$5:$BA$187,Main!CC$51,0)</f>
        <v/>
      </c>
    </row>
    <row r="231" spans="5:81">
      <c r="E231" s="115" t="str">
        <f>IF(ISNUMBER(Equities!$C183),Equities!B183,"")</f>
        <v/>
      </c>
      <c r="F231" s="128" t="str">
        <f ca="1">IF(ISNUMBER(OFFSET(INDIRECT($F$50),Main!$D231,1)),OFFSET(INDIRECT($F$50),Main!$D231,1)/100,"")</f>
        <v/>
      </c>
      <c r="G231" s="116" t="str">
        <f ca="1">IF(ISNUMBER(VLOOKUP($E231,ETL_Price!$B$5:$CU$187,G$50,0)),VLOOKUP($E231,ETL_Price!$B$5:$CU$187,G$50,0)/100,"")</f>
        <v/>
      </c>
      <c r="H231" s="116" t="str">
        <f>IF(ISNUMBER(VLOOKUP($E231,ETL_Price!$B$5:$CU$187,H$50,0)),VLOOKUP($E231,ETL_Price!$B$5:$CU$187,H$50,0)/100,"")</f>
        <v/>
      </c>
      <c r="I231" s="116" t="str">
        <f>IF(ISNUMBER(VLOOKUP($E231,ETL_Price!$B$5:$CU$187,I$50,0)),VLOOKUP($E231,ETL_Price!$B$5:$CU$187,I$50,0)/100,"")</f>
        <v/>
      </c>
      <c r="K231" s="84" t="str">
        <f ca="1">IF(ISNUMBER(CORREL(ETL_Rtn!$C182:$C241,ETL_Rtn!E182:E241)),CORREL(ETL_Rtn!$C182:$C241,ETL_Rtn!E182:E241),"")</f>
        <v/>
      </c>
      <c r="L231" s="84" t="str">
        <f ca="1">IF(ISNUMBER(CORREL(ETL_Rtn!$C182:$C241,ETL_Rtn!F182:F241)),CORREL(ETL_Rtn!$C182:$C241,ETL_Rtn!F182:F241),"")</f>
        <v/>
      </c>
      <c r="M231" s="84" t="str">
        <f ca="1">IF(ISNUMBER(CORREL(ETL_Rtn!$C182:$C241,ETL_Rtn!G182:G241)),CORREL(ETL_Rtn!$C182:$C241,ETL_Rtn!G182:G241),"")</f>
        <v/>
      </c>
      <c r="N231" s="84" t="str">
        <f ca="1">IF(ISNUMBER(CORREL(ETL_Rtn!$C182:$C241,ETL_Rtn!H182:H241)),CORREL(ETL_Rtn!$C182:$C241,ETL_Rtn!H182:H241),"")</f>
        <v/>
      </c>
      <c r="O231" s="84" t="str">
        <f ca="1">IF(ISNUMBER(CORREL(ETL_Rtn!$C182:$C241,ETL_Rtn!I182:I241)),CORREL(ETL_Rtn!$C182:$C241,ETL_Rtn!I182:I241),"")</f>
        <v/>
      </c>
      <c r="P231" s="84" t="str">
        <f ca="1">IF(ISNUMBER(CORREL(ETL_Rtn!$C182:$C241,ETL_Rtn!J182:J241)),CORREL(ETL_Rtn!$C182:$C241,ETL_Rtn!J182:J241),"")</f>
        <v/>
      </c>
      <c r="Q231" s="84" t="str">
        <f ca="1">IF(ISNUMBER(CORREL(ETL_Rtn!$C182:$C241,ETL_Rtn!K182:K241)),CORREL(ETL_Rtn!$C182:$C241,ETL_Rtn!K182:K241),"")</f>
        <v/>
      </c>
      <c r="R231" s="84" t="str">
        <f ca="1">IF(ISNUMBER(CORREL(ETL_Rtn!$C182:$C241,ETL_Rtn!L182:L241)),CORREL(ETL_Rtn!$C182:$C241,ETL_Rtn!L182:L241),"")</f>
        <v/>
      </c>
      <c r="S231" s="84" t="str">
        <f ca="1">IF(ISNUMBER(CORREL(ETL_Rtn!$C182:$C241,ETL_Rtn!M182:M241)),CORREL(ETL_Rtn!$C182:$C241,ETL_Rtn!M182:M241),"")</f>
        <v/>
      </c>
      <c r="T231" s="84" t="str">
        <f ca="1">IF(ISNUMBER(CORREL(ETL_Rtn!$C182:$C241,ETL_Rtn!N182:N241)),CORREL(ETL_Rtn!$C182:$C241,ETL_Rtn!N182:N241),"")</f>
        <v/>
      </c>
      <c r="U231" s="84" t="str">
        <f ca="1">IF(ISNUMBER(CORREL(ETL_Rtn!$C182:$C241,ETL_Rtn!O182:O241)),CORREL(ETL_Rtn!$C182:$C241,ETL_Rtn!O182:O241),"")</f>
        <v/>
      </c>
      <c r="V231" s="84" t="str">
        <f ca="1">IF(ISNUMBER(CORREL(ETL_Rtn!$C182:$C241,ETL_Rtn!P182:P241)),CORREL(ETL_Rtn!$C182:$C241,ETL_Rtn!P182:P241),"")</f>
        <v/>
      </c>
      <c r="W231" s="84" t="str">
        <f ca="1">IF(ISNUMBER(CORREL(ETL_Rtn!$C182:$C241,ETL_Rtn!Q182:Q241)),CORREL(ETL_Rtn!$C182:$C241,ETL_Rtn!Q182:Q241),"")</f>
        <v/>
      </c>
      <c r="X231" s="84" t="str">
        <f ca="1">IF(ISNUMBER(CORREL(ETL_Rtn!$C182:$C241,ETL_Rtn!R182:R241)),CORREL(ETL_Rtn!$C182:$C241,ETL_Rtn!R182:R241),"")</f>
        <v/>
      </c>
      <c r="Y231" s="84" t="str">
        <f ca="1">IF(ISNUMBER(CORREL(ETL_Rtn!$C182:$C241,ETL_Rtn!S182:S241)),CORREL(ETL_Rtn!$C182:$C241,ETL_Rtn!S182:S241),"")</f>
        <v/>
      </c>
      <c r="Z231" s="84" t="str">
        <f ca="1">IF(ISNUMBER(CORREL(ETL_Rtn!$C182:$C241,ETL_Rtn!T182:T241)),CORREL(ETL_Rtn!$C182:$C241,ETL_Rtn!T182:T241),"")</f>
        <v/>
      </c>
      <c r="AA231" s="84" t="str">
        <f ca="1">IF(ISNUMBER(CORREL(ETL_Rtn!$C182:$C241,ETL_Rtn!U182:U241)),CORREL(ETL_Rtn!$C182:$C241,ETL_Rtn!U182:U241),"")</f>
        <v/>
      </c>
      <c r="AB231" s="84" t="str">
        <f ca="1">IF(ISNUMBER(CORREL(ETL_Rtn!$C182:$C241,ETL_Rtn!V182:V241)),CORREL(ETL_Rtn!$C182:$C241,ETL_Rtn!V182:V241),"")</f>
        <v/>
      </c>
      <c r="AC231" s="84" t="str">
        <f ca="1">IF(ISNUMBER(CORREL(ETL_Rtn!$C182:$C241,ETL_Rtn!W182:W241)),CORREL(ETL_Rtn!$C182:$C241,ETL_Rtn!W182:W241),"")</f>
        <v/>
      </c>
      <c r="AD231" s="84" t="str">
        <f ca="1">IF(ISNUMBER(CORREL(ETL_Rtn!$C182:$C241,ETL_Rtn!X182:X241)),CORREL(ETL_Rtn!$C182:$C241,ETL_Rtn!X182:X241),"")</f>
        <v/>
      </c>
      <c r="AE231" s="84" t="str">
        <f ca="1">IF(ISNUMBER(CORREL(ETL_Rtn!$C182:$C241,ETL_Rtn!Y182:Y241)),CORREL(ETL_Rtn!$C182:$C241,ETL_Rtn!Y182:Y241),"")</f>
        <v/>
      </c>
      <c r="AF231" s="84" t="str">
        <f ca="1">IF(ISNUMBER(CORREL(ETL_Rtn!$C182:$C241,ETL_Rtn!Z182:Z241)),CORREL(ETL_Rtn!$C182:$C241,ETL_Rtn!Z182:Z241),"")</f>
        <v/>
      </c>
      <c r="AG231" s="84" t="str">
        <f ca="1">IF(ISNUMBER(CORREL(ETL_Rtn!$C182:$C241,ETL_Rtn!AA182:AA241)),CORREL(ETL_Rtn!$C182:$C241,ETL_Rtn!AA182:AA241),"")</f>
        <v/>
      </c>
      <c r="AH231" s="84" t="str">
        <f ca="1">IF(ISNUMBER(CORREL(ETL_Rtn!$C182:$C241,ETL_Rtn!AB182:AB241)),CORREL(ETL_Rtn!$C182:$C241,ETL_Rtn!AB182:AB241),"")</f>
        <v/>
      </c>
      <c r="AI231" s="84" t="str">
        <f ca="1">IF(ISNUMBER(CORREL(ETL_Rtn!$C182:$C241,ETL_Rtn!AC182:AC241)),CORREL(ETL_Rtn!$C182:$C241,ETL_Rtn!AC182:AC241),"")</f>
        <v/>
      </c>
      <c r="AJ231" s="84" t="str">
        <f ca="1">IF(ISNUMBER(CORREL(ETL_Rtn!$C182:$C241,ETL_Rtn!AD182:AD241)),CORREL(ETL_Rtn!$C182:$C241,ETL_Rtn!AD182:AD241),"")</f>
        <v/>
      </c>
      <c r="AK231" s="84" t="str">
        <f ca="1">IF(ISNUMBER(CORREL(ETL_Rtn!$C182:$C241,ETL_Rtn!AE182:AE241)),CORREL(ETL_Rtn!$C182:$C241,ETL_Rtn!AE182:AE241),"")</f>
        <v/>
      </c>
      <c r="AL231" s="84" t="str">
        <f ca="1">IF(ISNUMBER(CORREL(ETL_Rtn!$C182:$C241,ETL_Rtn!AF182:AF241)),CORREL(ETL_Rtn!$C182:$C241,ETL_Rtn!AF182:AF241),"")</f>
        <v/>
      </c>
      <c r="AM231" s="84" t="str">
        <f ca="1">IF(ISNUMBER(CORREL(ETL_Rtn!$C182:$C241,ETL_Rtn!AG182:AG241)),CORREL(ETL_Rtn!$C182:$C241,ETL_Rtn!AG182:AG241),"")</f>
        <v/>
      </c>
      <c r="AN231" s="84" t="str">
        <f ca="1">IF(ISNUMBER(CORREL(ETL_Rtn!$C182:$C241,ETL_Rtn!AH182:AH241)),CORREL(ETL_Rtn!$C182:$C241,ETL_Rtn!AH182:AH241),"")</f>
        <v/>
      </c>
      <c r="AO231" s="84" t="str">
        <f ca="1">IF(ISNUMBER(CORREL(ETL_Rtn!$C182:$C241,ETL_Rtn!AI182:AI241)),CORREL(ETL_Rtn!$C182:$C241,ETL_Rtn!AI182:AI241),"")</f>
        <v/>
      </c>
      <c r="AP231" s="84" t="str">
        <f ca="1">IF(ISNUMBER(CORREL(ETL_Rtn!$C182:$C241,ETL_Rtn!AJ182:AJ241)),CORREL(ETL_Rtn!$C182:$C241,ETL_Rtn!AJ182:AJ241),"")</f>
        <v/>
      </c>
      <c r="AQ231" s="84" t="str">
        <f ca="1">IF(ISNUMBER(CORREL(ETL_Rtn!$C182:$C241,ETL_Rtn!AK182:AK241)),CORREL(ETL_Rtn!$C182:$C241,ETL_Rtn!AK182:AK241),"")</f>
        <v/>
      </c>
      <c r="AR231" s="84" t="str">
        <f ca="1">IF(ISNUMBER(CORREL(ETL_Rtn!$C182:$C241,ETL_Rtn!AL182:AL241)),CORREL(ETL_Rtn!$C182:$C241,ETL_Rtn!AL182:AL241),"")</f>
        <v/>
      </c>
      <c r="AS231" s="84" t="str">
        <f ca="1">IF(ISNUMBER(CORREL(ETL_Rtn!$C182:$C241,ETL_Rtn!AM182:AM241)),CORREL(ETL_Rtn!$C182:$C241,ETL_Rtn!AM182:AM241),"")</f>
        <v/>
      </c>
      <c r="AU231" s="84" t="str">
        <f ca="1">VLOOKUP($E231,ETL_Price!$B$5:$BA$187,Main!AU$51,0)</f>
        <v/>
      </c>
      <c r="AV231" s="84" t="str">
        <f ca="1">VLOOKUP($E231,ETL_Price!$B$5:$BA$187,Main!AV$51,0)</f>
        <v/>
      </c>
      <c r="AW231" s="84" t="str">
        <f ca="1">VLOOKUP($E231,ETL_Price!$B$5:$BA$187,Main!AW$51,0)</f>
        <v/>
      </c>
      <c r="AX231" s="84" t="str">
        <f ca="1">VLOOKUP($E231,ETL_Price!$B$5:$BA$187,Main!AX$51,0)</f>
        <v/>
      </c>
      <c r="AY231" s="84" t="str">
        <f ca="1">VLOOKUP($E231,ETL_Price!$B$5:$BA$187,Main!AY$51,0)</f>
        <v/>
      </c>
      <c r="AZ231" s="84" t="str">
        <f ca="1">VLOOKUP($E231,ETL_Price!$B$5:$BA$187,Main!AZ$51,0)</f>
        <v/>
      </c>
      <c r="BA231" s="84" t="str">
        <f ca="1">VLOOKUP($E231,ETL_Price!$B$5:$BA$187,Main!BA$51,0)</f>
        <v/>
      </c>
      <c r="BB231" s="84" t="str">
        <f ca="1">VLOOKUP($E231,ETL_Price!$B$5:$BA$187,Main!BB$51,0)</f>
        <v/>
      </c>
      <c r="BC231" s="84" t="str">
        <f ca="1">VLOOKUP($E231,ETL_Price!$B$5:$BA$187,Main!BC$51,0)</f>
        <v/>
      </c>
      <c r="BD231" s="84" t="str">
        <f ca="1">VLOOKUP($E231,ETL_Price!$B$5:$BA$187,Main!BD$51,0)</f>
        <v/>
      </c>
      <c r="BE231" s="84" t="str">
        <f ca="1">VLOOKUP($E231,ETL_Price!$B$5:$BA$187,Main!BE$51,0)</f>
        <v/>
      </c>
      <c r="BF231" s="84" t="str">
        <f ca="1">VLOOKUP($E231,ETL_Price!$B$5:$BA$187,Main!BF$51,0)</f>
        <v/>
      </c>
      <c r="BG231" s="84" t="str">
        <f ca="1">VLOOKUP($E231,ETL_Price!$B$5:$BA$187,Main!BG$51,0)</f>
        <v/>
      </c>
      <c r="BH231" s="84" t="str">
        <f ca="1">VLOOKUP($E231,ETL_Price!$B$5:$BA$187,Main!BH$51,0)</f>
        <v/>
      </c>
      <c r="BI231" s="84" t="str">
        <f ca="1">VLOOKUP($E231,ETL_Price!$B$5:$BA$187,Main!BI$51,0)</f>
        <v/>
      </c>
      <c r="BJ231" s="84" t="str">
        <f ca="1">VLOOKUP($E231,ETL_Price!$B$5:$BA$187,Main!BJ$51,0)</f>
        <v/>
      </c>
      <c r="BK231" s="84" t="str">
        <f ca="1">VLOOKUP($E231,ETL_Price!$B$5:$BA$187,Main!BK$51,0)</f>
        <v/>
      </c>
      <c r="BL231" s="84" t="str">
        <f ca="1">VLOOKUP($E231,ETL_Price!$B$5:$BA$187,Main!BL$51,0)</f>
        <v/>
      </c>
      <c r="BM231" s="84" t="str">
        <f ca="1">VLOOKUP($E231,ETL_Price!$B$5:$BA$187,Main!BM$51,0)</f>
        <v/>
      </c>
      <c r="BN231" s="84" t="str">
        <f ca="1">VLOOKUP($E231,ETL_Price!$B$5:$BA$187,Main!BN$51,0)</f>
        <v/>
      </c>
      <c r="BO231" s="84" t="str">
        <f ca="1">VLOOKUP($E231,ETL_Price!$B$5:$BA$187,Main!BO$51,0)</f>
        <v/>
      </c>
      <c r="BP231" s="84" t="str">
        <f ca="1">VLOOKUP($E231,ETL_Price!$B$5:$BA$187,Main!BP$51,0)</f>
        <v/>
      </c>
      <c r="BQ231" s="84" t="str">
        <f ca="1">VLOOKUP($E231,ETL_Price!$B$5:$BA$187,Main!BQ$51,0)</f>
        <v/>
      </c>
      <c r="BR231" s="84" t="str">
        <f ca="1">VLOOKUP($E231,ETL_Price!$B$5:$BA$187,Main!BR$51,0)</f>
        <v/>
      </c>
      <c r="BS231" s="84" t="str">
        <f ca="1">VLOOKUP($E231,ETL_Price!$B$5:$BA$187,Main!BS$51,0)</f>
        <v/>
      </c>
      <c r="BT231" s="84" t="str">
        <f ca="1">VLOOKUP($E231,ETL_Price!$B$5:$BA$187,Main!BT$51,0)</f>
        <v/>
      </c>
      <c r="BU231" s="84" t="str">
        <f ca="1">VLOOKUP($E231,ETL_Price!$B$5:$BA$187,Main!BU$51,0)</f>
        <v/>
      </c>
      <c r="BV231" s="84" t="str">
        <f ca="1">VLOOKUP($E231,ETL_Price!$B$5:$BA$187,Main!BV$51,0)</f>
        <v/>
      </c>
      <c r="BW231" s="84" t="str">
        <f ca="1">VLOOKUP($E231,ETL_Price!$B$5:$BA$187,Main!BW$51,0)</f>
        <v/>
      </c>
      <c r="BX231" s="84" t="str">
        <f ca="1">VLOOKUP($E231,ETL_Price!$B$5:$BA$187,Main!BX$51,0)</f>
        <v/>
      </c>
      <c r="BY231" s="84" t="str">
        <f ca="1">VLOOKUP($E231,ETL_Price!$B$5:$BA$187,Main!BY$51,0)</f>
        <v/>
      </c>
      <c r="BZ231" s="84" t="str">
        <f ca="1">VLOOKUP($E231,ETL_Price!$B$5:$BA$187,Main!BZ$51,0)</f>
        <v/>
      </c>
      <c r="CA231" s="84" t="str">
        <f ca="1">VLOOKUP($E231,ETL_Price!$B$5:$BA$187,Main!CA$51,0)</f>
        <v/>
      </c>
      <c r="CB231" s="84" t="str">
        <f ca="1">VLOOKUP($E231,ETL_Price!$B$5:$BA$187,Main!CB$51,0)</f>
        <v/>
      </c>
      <c r="CC231" s="84" t="str">
        <f ca="1">VLOOKUP($E231,ETL_Price!$B$5:$BA$187,Main!CC$51,0)</f>
        <v/>
      </c>
    </row>
    <row r="232" spans="5:81">
      <c r="E232" s="115" t="str">
        <f>IF(ISNUMBER(Equities!$C184),Equities!B184,"")</f>
        <v/>
      </c>
      <c r="F232" s="128" t="str">
        <f ca="1">IF(ISNUMBER(OFFSET(INDIRECT($F$50),Main!$D232,1)),OFFSET(INDIRECT($F$50),Main!$D232,1)/100,"")</f>
        <v/>
      </c>
      <c r="G232" s="116" t="str">
        <f ca="1">IF(ISNUMBER(VLOOKUP($E232,ETL_Price!$B$5:$CU$187,G$50,0)),VLOOKUP($E232,ETL_Price!$B$5:$CU$187,G$50,0)/100,"")</f>
        <v/>
      </c>
      <c r="H232" s="116" t="str">
        <f>IF(ISNUMBER(VLOOKUP($E232,ETL_Price!$B$5:$CU$187,H$50,0)),VLOOKUP($E232,ETL_Price!$B$5:$CU$187,H$50,0)/100,"")</f>
        <v/>
      </c>
      <c r="I232" s="116" t="str">
        <f>IF(ISNUMBER(VLOOKUP($E232,ETL_Price!$B$5:$CU$187,I$50,0)),VLOOKUP($E232,ETL_Price!$B$5:$CU$187,I$50,0)/100,"")</f>
        <v/>
      </c>
      <c r="K232" s="84" t="str">
        <f ca="1">IF(ISNUMBER(CORREL(ETL_Rtn!$C183:$C242,ETL_Rtn!E183:E242)),CORREL(ETL_Rtn!$C183:$C242,ETL_Rtn!E183:E242),"")</f>
        <v/>
      </c>
      <c r="L232" s="84" t="str">
        <f ca="1">IF(ISNUMBER(CORREL(ETL_Rtn!$C183:$C242,ETL_Rtn!F183:F242)),CORREL(ETL_Rtn!$C183:$C242,ETL_Rtn!F183:F242),"")</f>
        <v/>
      </c>
      <c r="M232" s="84" t="str">
        <f ca="1">IF(ISNUMBER(CORREL(ETL_Rtn!$C183:$C242,ETL_Rtn!G183:G242)),CORREL(ETL_Rtn!$C183:$C242,ETL_Rtn!G183:G242),"")</f>
        <v/>
      </c>
      <c r="N232" s="84" t="str">
        <f ca="1">IF(ISNUMBER(CORREL(ETL_Rtn!$C183:$C242,ETL_Rtn!H183:H242)),CORREL(ETL_Rtn!$C183:$C242,ETL_Rtn!H183:H242),"")</f>
        <v/>
      </c>
      <c r="O232" s="84" t="str">
        <f ca="1">IF(ISNUMBER(CORREL(ETL_Rtn!$C183:$C242,ETL_Rtn!I183:I242)),CORREL(ETL_Rtn!$C183:$C242,ETL_Rtn!I183:I242),"")</f>
        <v/>
      </c>
      <c r="P232" s="84" t="str">
        <f ca="1">IF(ISNUMBER(CORREL(ETL_Rtn!$C183:$C242,ETL_Rtn!J183:J242)),CORREL(ETL_Rtn!$C183:$C242,ETL_Rtn!J183:J242),"")</f>
        <v/>
      </c>
      <c r="Q232" s="84" t="str">
        <f ca="1">IF(ISNUMBER(CORREL(ETL_Rtn!$C183:$C242,ETL_Rtn!K183:K242)),CORREL(ETL_Rtn!$C183:$C242,ETL_Rtn!K183:K242),"")</f>
        <v/>
      </c>
      <c r="R232" s="84" t="str">
        <f ca="1">IF(ISNUMBER(CORREL(ETL_Rtn!$C183:$C242,ETL_Rtn!L183:L242)),CORREL(ETL_Rtn!$C183:$C242,ETL_Rtn!L183:L242),"")</f>
        <v/>
      </c>
      <c r="S232" s="84" t="str">
        <f ca="1">IF(ISNUMBER(CORREL(ETL_Rtn!$C183:$C242,ETL_Rtn!M183:M242)),CORREL(ETL_Rtn!$C183:$C242,ETL_Rtn!M183:M242),"")</f>
        <v/>
      </c>
      <c r="T232" s="84" t="str">
        <f ca="1">IF(ISNUMBER(CORREL(ETL_Rtn!$C183:$C242,ETL_Rtn!N183:N242)),CORREL(ETL_Rtn!$C183:$C242,ETL_Rtn!N183:N242),"")</f>
        <v/>
      </c>
      <c r="U232" s="84" t="str">
        <f ca="1">IF(ISNUMBER(CORREL(ETL_Rtn!$C183:$C242,ETL_Rtn!O183:O242)),CORREL(ETL_Rtn!$C183:$C242,ETL_Rtn!O183:O242),"")</f>
        <v/>
      </c>
      <c r="V232" s="84" t="str">
        <f ca="1">IF(ISNUMBER(CORREL(ETL_Rtn!$C183:$C242,ETL_Rtn!P183:P242)),CORREL(ETL_Rtn!$C183:$C242,ETL_Rtn!P183:P242),"")</f>
        <v/>
      </c>
      <c r="W232" s="84" t="str">
        <f ca="1">IF(ISNUMBER(CORREL(ETL_Rtn!$C183:$C242,ETL_Rtn!Q183:Q242)),CORREL(ETL_Rtn!$C183:$C242,ETL_Rtn!Q183:Q242),"")</f>
        <v/>
      </c>
      <c r="X232" s="84" t="str">
        <f ca="1">IF(ISNUMBER(CORREL(ETL_Rtn!$C183:$C242,ETL_Rtn!R183:R242)),CORREL(ETL_Rtn!$C183:$C242,ETL_Rtn!R183:R242),"")</f>
        <v/>
      </c>
      <c r="Y232" s="84" t="str">
        <f ca="1">IF(ISNUMBER(CORREL(ETL_Rtn!$C183:$C242,ETL_Rtn!S183:S242)),CORREL(ETL_Rtn!$C183:$C242,ETL_Rtn!S183:S242),"")</f>
        <v/>
      </c>
      <c r="Z232" s="84" t="str">
        <f ca="1">IF(ISNUMBER(CORREL(ETL_Rtn!$C183:$C242,ETL_Rtn!T183:T242)),CORREL(ETL_Rtn!$C183:$C242,ETL_Rtn!T183:T242),"")</f>
        <v/>
      </c>
      <c r="AA232" s="84" t="str">
        <f ca="1">IF(ISNUMBER(CORREL(ETL_Rtn!$C183:$C242,ETL_Rtn!U183:U242)),CORREL(ETL_Rtn!$C183:$C242,ETL_Rtn!U183:U242),"")</f>
        <v/>
      </c>
      <c r="AB232" s="84" t="str">
        <f ca="1">IF(ISNUMBER(CORREL(ETL_Rtn!$C183:$C242,ETL_Rtn!V183:V242)),CORREL(ETL_Rtn!$C183:$C242,ETL_Rtn!V183:V242),"")</f>
        <v/>
      </c>
      <c r="AC232" s="84" t="str">
        <f ca="1">IF(ISNUMBER(CORREL(ETL_Rtn!$C183:$C242,ETL_Rtn!W183:W242)),CORREL(ETL_Rtn!$C183:$C242,ETL_Rtn!W183:W242),"")</f>
        <v/>
      </c>
      <c r="AD232" s="84" t="str">
        <f ca="1">IF(ISNUMBER(CORREL(ETL_Rtn!$C183:$C242,ETL_Rtn!X183:X242)),CORREL(ETL_Rtn!$C183:$C242,ETL_Rtn!X183:X242),"")</f>
        <v/>
      </c>
      <c r="AE232" s="84" t="str">
        <f ca="1">IF(ISNUMBER(CORREL(ETL_Rtn!$C183:$C242,ETL_Rtn!Y183:Y242)),CORREL(ETL_Rtn!$C183:$C242,ETL_Rtn!Y183:Y242),"")</f>
        <v/>
      </c>
      <c r="AF232" s="84" t="str">
        <f ca="1">IF(ISNUMBER(CORREL(ETL_Rtn!$C183:$C242,ETL_Rtn!Z183:Z242)),CORREL(ETL_Rtn!$C183:$C242,ETL_Rtn!Z183:Z242),"")</f>
        <v/>
      </c>
      <c r="AG232" s="84" t="str">
        <f ca="1">IF(ISNUMBER(CORREL(ETL_Rtn!$C183:$C242,ETL_Rtn!AA183:AA242)),CORREL(ETL_Rtn!$C183:$C242,ETL_Rtn!AA183:AA242),"")</f>
        <v/>
      </c>
      <c r="AH232" s="84" t="str">
        <f ca="1">IF(ISNUMBER(CORREL(ETL_Rtn!$C183:$C242,ETL_Rtn!AB183:AB242)),CORREL(ETL_Rtn!$C183:$C242,ETL_Rtn!AB183:AB242),"")</f>
        <v/>
      </c>
      <c r="AI232" s="84" t="str">
        <f ca="1">IF(ISNUMBER(CORREL(ETL_Rtn!$C183:$C242,ETL_Rtn!AC183:AC242)),CORREL(ETL_Rtn!$C183:$C242,ETL_Rtn!AC183:AC242),"")</f>
        <v/>
      </c>
      <c r="AJ232" s="84" t="str">
        <f ca="1">IF(ISNUMBER(CORREL(ETL_Rtn!$C183:$C242,ETL_Rtn!AD183:AD242)),CORREL(ETL_Rtn!$C183:$C242,ETL_Rtn!AD183:AD242),"")</f>
        <v/>
      </c>
      <c r="AK232" s="84" t="str">
        <f ca="1">IF(ISNUMBER(CORREL(ETL_Rtn!$C183:$C242,ETL_Rtn!AE183:AE242)),CORREL(ETL_Rtn!$C183:$C242,ETL_Rtn!AE183:AE242),"")</f>
        <v/>
      </c>
      <c r="AL232" s="84" t="str">
        <f ca="1">IF(ISNUMBER(CORREL(ETL_Rtn!$C183:$C242,ETL_Rtn!AF183:AF242)),CORREL(ETL_Rtn!$C183:$C242,ETL_Rtn!AF183:AF242),"")</f>
        <v/>
      </c>
      <c r="AM232" s="84" t="str">
        <f ca="1">IF(ISNUMBER(CORREL(ETL_Rtn!$C183:$C242,ETL_Rtn!AG183:AG242)),CORREL(ETL_Rtn!$C183:$C242,ETL_Rtn!AG183:AG242),"")</f>
        <v/>
      </c>
      <c r="AN232" s="84" t="str">
        <f ca="1">IF(ISNUMBER(CORREL(ETL_Rtn!$C183:$C242,ETL_Rtn!AH183:AH242)),CORREL(ETL_Rtn!$C183:$C242,ETL_Rtn!AH183:AH242),"")</f>
        <v/>
      </c>
      <c r="AO232" s="84" t="str">
        <f ca="1">IF(ISNUMBER(CORREL(ETL_Rtn!$C183:$C242,ETL_Rtn!AI183:AI242)),CORREL(ETL_Rtn!$C183:$C242,ETL_Rtn!AI183:AI242),"")</f>
        <v/>
      </c>
      <c r="AP232" s="84" t="str">
        <f ca="1">IF(ISNUMBER(CORREL(ETL_Rtn!$C183:$C242,ETL_Rtn!AJ183:AJ242)),CORREL(ETL_Rtn!$C183:$C242,ETL_Rtn!AJ183:AJ242),"")</f>
        <v/>
      </c>
      <c r="AQ232" s="84" t="str">
        <f ca="1">IF(ISNUMBER(CORREL(ETL_Rtn!$C183:$C242,ETL_Rtn!AK183:AK242)),CORREL(ETL_Rtn!$C183:$C242,ETL_Rtn!AK183:AK242),"")</f>
        <v/>
      </c>
      <c r="AR232" s="84" t="str">
        <f ca="1">IF(ISNUMBER(CORREL(ETL_Rtn!$C183:$C242,ETL_Rtn!AL183:AL242)),CORREL(ETL_Rtn!$C183:$C242,ETL_Rtn!AL183:AL242),"")</f>
        <v/>
      </c>
      <c r="AS232" s="84" t="str">
        <f ca="1">IF(ISNUMBER(CORREL(ETL_Rtn!$C183:$C242,ETL_Rtn!AM183:AM242)),CORREL(ETL_Rtn!$C183:$C242,ETL_Rtn!AM183:AM242),"")</f>
        <v/>
      </c>
      <c r="AU232" s="84" t="str">
        <f ca="1">VLOOKUP($E232,ETL_Price!$B$5:$BA$187,Main!AU$51,0)</f>
        <v/>
      </c>
      <c r="AV232" s="84" t="str">
        <f ca="1">VLOOKUP($E232,ETL_Price!$B$5:$BA$187,Main!AV$51,0)</f>
        <v/>
      </c>
      <c r="AW232" s="84" t="str">
        <f ca="1">VLOOKUP($E232,ETL_Price!$B$5:$BA$187,Main!AW$51,0)</f>
        <v/>
      </c>
      <c r="AX232" s="84" t="str">
        <f ca="1">VLOOKUP($E232,ETL_Price!$B$5:$BA$187,Main!AX$51,0)</f>
        <v/>
      </c>
      <c r="AY232" s="84" t="str">
        <f ca="1">VLOOKUP($E232,ETL_Price!$B$5:$BA$187,Main!AY$51,0)</f>
        <v/>
      </c>
      <c r="AZ232" s="84" t="str">
        <f ca="1">VLOOKUP($E232,ETL_Price!$B$5:$BA$187,Main!AZ$51,0)</f>
        <v/>
      </c>
      <c r="BA232" s="84" t="str">
        <f ca="1">VLOOKUP($E232,ETL_Price!$B$5:$BA$187,Main!BA$51,0)</f>
        <v/>
      </c>
      <c r="BB232" s="84" t="str">
        <f ca="1">VLOOKUP($E232,ETL_Price!$B$5:$BA$187,Main!BB$51,0)</f>
        <v/>
      </c>
      <c r="BC232" s="84" t="str">
        <f ca="1">VLOOKUP($E232,ETL_Price!$B$5:$BA$187,Main!BC$51,0)</f>
        <v/>
      </c>
      <c r="BD232" s="84" t="str">
        <f ca="1">VLOOKUP($E232,ETL_Price!$B$5:$BA$187,Main!BD$51,0)</f>
        <v/>
      </c>
      <c r="BE232" s="84" t="str">
        <f ca="1">VLOOKUP($E232,ETL_Price!$B$5:$BA$187,Main!BE$51,0)</f>
        <v/>
      </c>
      <c r="BF232" s="84" t="str">
        <f ca="1">VLOOKUP($E232,ETL_Price!$B$5:$BA$187,Main!BF$51,0)</f>
        <v/>
      </c>
      <c r="BG232" s="84" t="str">
        <f ca="1">VLOOKUP($E232,ETL_Price!$B$5:$BA$187,Main!BG$51,0)</f>
        <v/>
      </c>
      <c r="BH232" s="84" t="str">
        <f ca="1">VLOOKUP($E232,ETL_Price!$B$5:$BA$187,Main!BH$51,0)</f>
        <v/>
      </c>
      <c r="BI232" s="84" t="str">
        <f ca="1">VLOOKUP($E232,ETL_Price!$B$5:$BA$187,Main!BI$51,0)</f>
        <v/>
      </c>
      <c r="BJ232" s="84" t="str">
        <f ca="1">VLOOKUP($E232,ETL_Price!$B$5:$BA$187,Main!BJ$51,0)</f>
        <v/>
      </c>
      <c r="BK232" s="84" t="str">
        <f ca="1">VLOOKUP($E232,ETL_Price!$B$5:$BA$187,Main!BK$51,0)</f>
        <v/>
      </c>
      <c r="BL232" s="84" t="str">
        <f ca="1">VLOOKUP($E232,ETL_Price!$B$5:$BA$187,Main!BL$51,0)</f>
        <v/>
      </c>
      <c r="BM232" s="84" t="str">
        <f ca="1">VLOOKUP($E232,ETL_Price!$B$5:$BA$187,Main!BM$51,0)</f>
        <v/>
      </c>
      <c r="BN232" s="84" t="str">
        <f ca="1">VLOOKUP($E232,ETL_Price!$B$5:$BA$187,Main!BN$51,0)</f>
        <v/>
      </c>
      <c r="BO232" s="84" t="str">
        <f ca="1">VLOOKUP($E232,ETL_Price!$B$5:$BA$187,Main!BO$51,0)</f>
        <v/>
      </c>
      <c r="BP232" s="84" t="str">
        <f ca="1">VLOOKUP($E232,ETL_Price!$B$5:$BA$187,Main!BP$51,0)</f>
        <v/>
      </c>
      <c r="BQ232" s="84" t="str">
        <f ca="1">VLOOKUP($E232,ETL_Price!$B$5:$BA$187,Main!BQ$51,0)</f>
        <v/>
      </c>
      <c r="BR232" s="84" t="str">
        <f ca="1">VLOOKUP($E232,ETL_Price!$B$5:$BA$187,Main!BR$51,0)</f>
        <v/>
      </c>
      <c r="BS232" s="84" t="str">
        <f ca="1">VLOOKUP($E232,ETL_Price!$B$5:$BA$187,Main!BS$51,0)</f>
        <v/>
      </c>
      <c r="BT232" s="84" t="str">
        <f ca="1">VLOOKUP($E232,ETL_Price!$B$5:$BA$187,Main!BT$51,0)</f>
        <v/>
      </c>
      <c r="BU232" s="84" t="str">
        <f ca="1">VLOOKUP($E232,ETL_Price!$B$5:$BA$187,Main!BU$51,0)</f>
        <v/>
      </c>
      <c r="BV232" s="84" t="str">
        <f ca="1">VLOOKUP($E232,ETL_Price!$B$5:$BA$187,Main!BV$51,0)</f>
        <v/>
      </c>
      <c r="BW232" s="84" t="str">
        <f ca="1">VLOOKUP($E232,ETL_Price!$B$5:$BA$187,Main!BW$51,0)</f>
        <v/>
      </c>
      <c r="BX232" s="84" t="str">
        <f ca="1">VLOOKUP($E232,ETL_Price!$B$5:$BA$187,Main!BX$51,0)</f>
        <v/>
      </c>
      <c r="BY232" s="84" t="str">
        <f ca="1">VLOOKUP($E232,ETL_Price!$B$5:$BA$187,Main!BY$51,0)</f>
        <v/>
      </c>
      <c r="BZ232" s="84" t="str">
        <f ca="1">VLOOKUP($E232,ETL_Price!$B$5:$BA$187,Main!BZ$51,0)</f>
        <v/>
      </c>
      <c r="CA232" s="84" t="str">
        <f ca="1">VLOOKUP($E232,ETL_Price!$B$5:$BA$187,Main!CA$51,0)</f>
        <v/>
      </c>
      <c r="CB232" s="84" t="str">
        <f ca="1">VLOOKUP($E232,ETL_Price!$B$5:$BA$187,Main!CB$51,0)</f>
        <v/>
      </c>
      <c r="CC232" s="84" t="str">
        <f ca="1">VLOOKUP($E232,ETL_Price!$B$5:$BA$187,Main!CC$51,0)</f>
        <v/>
      </c>
    </row>
    <row r="233" spans="5:81">
      <c r="E233" s="115" t="str">
        <f>IF(ISNUMBER(Equities!$C185),Equities!B185,"")</f>
        <v/>
      </c>
      <c r="F233" s="128" t="str">
        <f ca="1">IF(ISNUMBER(OFFSET(INDIRECT($F$50),Main!$D233,1)),OFFSET(INDIRECT($F$50),Main!$D233,1)/100,"")</f>
        <v/>
      </c>
      <c r="G233" s="116" t="str">
        <f ca="1">IF(ISNUMBER(VLOOKUP($E233,ETL_Price!$B$5:$CU$187,G$50,0)),VLOOKUP($E233,ETL_Price!$B$5:$CU$187,G$50,0)/100,"")</f>
        <v/>
      </c>
      <c r="H233" s="116" t="str">
        <f>IF(ISNUMBER(VLOOKUP($E233,ETL_Price!$B$5:$CU$187,H$50,0)),VLOOKUP($E233,ETL_Price!$B$5:$CU$187,H$50,0)/100,"")</f>
        <v/>
      </c>
      <c r="I233" s="116" t="str">
        <f>IF(ISNUMBER(VLOOKUP($E233,ETL_Price!$B$5:$CU$187,I$50,0)),VLOOKUP($E233,ETL_Price!$B$5:$CU$187,I$50,0)/100,"")</f>
        <v/>
      </c>
      <c r="K233" s="84" t="str">
        <f ca="1">IF(ISNUMBER(CORREL(ETL_Rtn!$C184:$C243,ETL_Rtn!E184:E243)),CORREL(ETL_Rtn!$C184:$C243,ETL_Rtn!E184:E243),"")</f>
        <v/>
      </c>
      <c r="L233" s="84" t="str">
        <f ca="1">IF(ISNUMBER(CORREL(ETL_Rtn!$C184:$C243,ETL_Rtn!F184:F243)),CORREL(ETL_Rtn!$C184:$C243,ETL_Rtn!F184:F243),"")</f>
        <v/>
      </c>
      <c r="M233" s="84" t="str">
        <f ca="1">IF(ISNUMBER(CORREL(ETL_Rtn!$C184:$C243,ETL_Rtn!G184:G243)),CORREL(ETL_Rtn!$C184:$C243,ETL_Rtn!G184:G243),"")</f>
        <v/>
      </c>
      <c r="N233" s="84" t="str">
        <f ca="1">IF(ISNUMBER(CORREL(ETL_Rtn!$C184:$C243,ETL_Rtn!H184:H243)),CORREL(ETL_Rtn!$C184:$C243,ETL_Rtn!H184:H243),"")</f>
        <v/>
      </c>
      <c r="O233" s="84" t="str">
        <f ca="1">IF(ISNUMBER(CORREL(ETL_Rtn!$C184:$C243,ETL_Rtn!I184:I243)),CORREL(ETL_Rtn!$C184:$C243,ETL_Rtn!I184:I243),"")</f>
        <v/>
      </c>
      <c r="P233" s="84" t="str">
        <f ca="1">IF(ISNUMBER(CORREL(ETL_Rtn!$C184:$C243,ETL_Rtn!J184:J243)),CORREL(ETL_Rtn!$C184:$C243,ETL_Rtn!J184:J243),"")</f>
        <v/>
      </c>
      <c r="Q233" s="84" t="str">
        <f ca="1">IF(ISNUMBER(CORREL(ETL_Rtn!$C184:$C243,ETL_Rtn!K184:K243)),CORREL(ETL_Rtn!$C184:$C243,ETL_Rtn!K184:K243),"")</f>
        <v/>
      </c>
      <c r="R233" s="84" t="str">
        <f ca="1">IF(ISNUMBER(CORREL(ETL_Rtn!$C184:$C243,ETL_Rtn!L184:L243)),CORREL(ETL_Rtn!$C184:$C243,ETL_Rtn!L184:L243),"")</f>
        <v/>
      </c>
      <c r="S233" s="84" t="str">
        <f ca="1">IF(ISNUMBER(CORREL(ETL_Rtn!$C184:$C243,ETL_Rtn!M184:M243)),CORREL(ETL_Rtn!$C184:$C243,ETL_Rtn!M184:M243),"")</f>
        <v/>
      </c>
      <c r="T233" s="84" t="str">
        <f ca="1">IF(ISNUMBER(CORREL(ETL_Rtn!$C184:$C243,ETL_Rtn!N184:N243)),CORREL(ETL_Rtn!$C184:$C243,ETL_Rtn!N184:N243),"")</f>
        <v/>
      </c>
      <c r="U233" s="84" t="str">
        <f ca="1">IF(ISNUMBER(CORREL(ETL_Rtn!$C184:$C243,ETL_Rtn!O184:O243)),CORREL(ETL_Rtn!$C184:$C243,ETL_Rtn!O184:O243),"")</f>
        <v/>
      </c>
      <c r="V233" s="84" t="str">
        <f ca="1">IF(ISNUMBER(CORREL(ETL_Rtn!$C184:$C243,ETL_Rtn!P184:P243)),CORREL(ETL_Rtn!$C184:$C243,ETL_Rtn!P184:P243),"")</f>
        <v/>
      </c>
      <c r="W233" s="84" t="str">
        <f ca="1">IF(ISNUMBER(CORREL(ETL_Rtn!$C184:$C243,ETL_Rtn!Q184:Q243)),CORREL(ETL_Rtn!$C184:$C243,ETL_Rtn!Q184:Q243),"")</f>
        <v/>
      </c>
      <c r="X233" s="84" t="str">
        <f ca="1">IF(ISNUMBER(CORREL(ETL_Rtn!$C184:$C243,ETL_Rtn!R184:R243)),CORREL(ETL_Rtn!$C184:$C243,ETL_Rtn!R184:R243),"")</f>
        <v/>
      </c>
      <c r="Y233" s="84" t="str">
        <f ca="1">IF(ISNUMBER(CORREL(ETL_Rtn!$C184:$C243,ETL_Rtn!S184:S243)),CORREL(ETL_Rtn!$C184:$C243,ETL_Rtn!S184:S243),"")</f>
        <v/>
      </c>
      <c r="Z233" s="84" t="str">
        <f ca="1">IF(ISNUMBER(CORREL(ETL_Rtn!$C184:$C243,ETL_Rtn!T184:T243)),CORREL(ETL_Rtn!$C184:$C243,ETL_Rtn!T184:T243),"")</f>
        <v/>
      </c>
      <c r="AA233" s="84" t="str">
        <f ca="1">IF(ISNUMBER(CORREL(ETL_Rtn!$C184:$C243,ETL_Rtn!U184:U243)),CORREL(ETL_Rtn!$C184:$C243,ETL_Rtn!U184:U243),"")</f>
        <v/>
      </c>
      <c r="AB233" s="84" t="str">
        <f ca="1">IF(ISNUMBER(CORREL(ETL_Rtn!$C184:$C243,ETL_Rtn!V184:V243)),CORREL(ETL_Rtn!$C184:$C243,ETL_Rtn!V184:V243),"")</f>
        <v/>
      </c>
      <c r="AC233" s="84" t="str">
        <f ca="1">IF(ISNUMBER(CORREL(ETL_Rtn!$C184:$C243,ETL_Rtn!W184:W243)),CORREL(ETL_Rtn!$C184:$C243,ETL_Rtn!W184:W243),"")</f>
        <v/>
      </c>
      <c r="AD233" s="84" t="str">
        <f ca="1">IF(ISNUMBER(CORREL(ETL_Rtn!$C184:$C243,ETL_Rtn!X184:X243)),CORREL(ETL_Rtn!$C184:$C243,ETL_Rtn!X184:X243),"")</f>
        <v/>
      </c>
      <c r="AE233" s="84" t="str">
        <f ca="1">IF(ISNUMBER(CORREL(ETL_Rtn!$C184:$C243,ETL_Rtn!Y184:Y243)),CORREL(ETL_Rtn!$C184:$C243,ETL_Rtn!Y184:Y243),"")</f>
        <v/>
      </c>
      <c r="AF233" s="84" t="str">
        <f ca="1">IF(ISNUMBER(CORREL(ETL_Rtn!$C184:$C243,ETL_Rtn!Z184:Z243)),CORREL(ETL_Rtn!$C184:$C243,ETL_Rtn!Z184:Z243),"")</f>
        <v/>
      </c>
      <c r="AG233" s="84" t="str">
        <f ca="1">IF(ISNUMBER(CORREL(ETL_Rtn!$C184:$C243,ETL_Rtn!AA184:AA243)),CORREL(ETL_Rtn!$C184:$C243,ETL_Rtn!AA184:AA243),"")</f>
        <v/>
      </c>
      <c r="AH233" s="84" t="str">
        <f ca="1">IF(ISNUMBER(CORREL(ETL_Rtn!$C184:$C243,ETL_Rtn!AB184:AB243)),CORREL(ETL_Rtn!$C184:$C243,ETL_Rtn!AB184:AB243),"")</f>
        <v/>
      </c>
      <c r="AI233" s="84" t="str">
        <f ca="1">IF(ISNUMBER(CORREL(ETL_Rtn!$C184:$C243,ETL_Rtn!AC184:AC243)),CORREL(ETL_Rtn!$C184:$C243,ETL_Rtn!AC184:AC243),"")</f>
        <v/>
      </c>
      <c r="AJ233" s="84" t="str">
        <f ca="1">IF(ISNUMBER(CORREL(ETL_Rtn!$C184:$C243,ETL_Rtn!AD184:AD243)),CORREL(ETL_Rtn!$C184:$C243,ETL_Rtn!AD184:AD243),"")</f>
        <v/>
      </c>
      <c r="AK233" s="84" t="str">
        <f ca="1">IF(ISNUMBER(CORREL(ETL_Rtn!$C184:$C243,ETL_Rtn!AE184:AE243)),CORREL(ETL_Rtn!$C184:$C243,ETL_Rtn!AE184:AE243),"")</f>
        <v/>
      </c>
      <c r="AL233" s="84" t="str">
        <f ca="1">IF(ISNUMBER(CORREL(ETL_Rtn!$C184:$C243,ETL_Rtn!AF184:AF243)),CORREL(ETL_Rtn!$C184:$C243,ETL_Rtn!AF184:AF243),"")</f>
        <v/>
      </c>
      <c r="AM233" s="84" t="str">
        <f ca="1">IF(ISNUMBER(CORREL(ETL_Rtn!$C184:$C243,ETL_Rtn!AG184:AG243)),CORREL(ETL_Rtn!$C184:$C243,ETL_Rtn!AG184:AG243),"")</f>
        <v/>
      </c>
      <c r="AN233" s="84" t="str">
        <f ca="1">IF(ISNUMBER(CORREL(ETL_Rtn!$C184:$C243,ETL_Rtn!AH184:AH243)),CORREL(ETL_Rtn!$C184:$C243,ETL_Rtn!AH184:AH243),"")</f>
        <v/>
      </c>
      <c r="AO233" s="84" t="str">
        <f ca="1">IF(ISNUMBER(CORREL(ETL_Rtn!$C184:$C243,ETL_Rtn!AI184:AI243)),CORREL(ETL_Rtn!$C184:$C243,ETL_Rtn!AI184:AI243),"")</f>
        <v/>
      </c>
      <c r="AP233" s="84" t="str">
        <f ca="1">IF(ISNUMBER(CORREL(ETL_Rtn!$C184:$C243,ETL_Rtn!AJ184:AJ243)),CORREL(ETL_Rtn!$C184:$C243,ETL_Rtn!AJ184:AJ243),"")</f>
        <v/>
      </c>
      <c r="AQ233" s="84" t="str">
        <f ca="1">IF(ISNUMBER(CORREL(ETL_Rtn!$C184:$C243,ETL_Rtn!AK184:AK243)),CORREL(ETL_Rtn!$C184:$C243,ETL_Rtn!AK184:AK243),"")</f>
        <v/>
      </c>
      <c r="AR233" s="84" t="str">
        <f ca="1">IF(ISNUMBER(CORREL(ETL_Rtn!$C184:$C243,ETL_Rtn!AL184:AL243)),CORREL(ETL_Rtn!$C184:$C243,ETL_Rtn!AL184:AL243),"")</f>
        <v/>
      </c>
      <c r="AS233" s="84" t="str">
        <f ca="1">IF(ISNUMBER(CORREL(ETL_Rtn!$C184:$C243,ETL_Rtn!AM184:AM243)),CORREL(ETL_Rtn!$C184:$C243,ETL_Rtn!AM184:AM243),"")</f>
        <v/>
      </c>
      <c r="AU233" s="84" t="str">
        <f ca="1">VLOOKUP($E233,ETL_Price!$B$5:$BA$187,Main!AU$51,0)</f>
        <v/>
      </c>
      <c r="AV233" s="84" t="str">
        <f ca="1">VLOOKUP($E233,ETL_Price!$B$5:$BA$187,Main!AV$51,0)</f>
        <v/>
      </c>
      <c r="AW233" s="84" t="str">
        <f ca="1">VLOOKUP($E233,ETL_Price!$B$5:$BA$187,Main!AW$51,0)</f>
        <v/>
      </c>
      <c r="AX233" s="84" t="str">
        <f ca="1">VLOOKUP($E233,ETL_Price!$B$5:$BA$187,Main!AX$51,0)</f>
        <v/>
      </c>
      <c r="AY233" s="84" t="str">
        <f ca="1">VLOOKUP($E233,ETL_Price!$B$5:$BA$187,Main!AY$51,0)</f>
        <v/>
      </c>
      <c r="AZ233" s="84" t="str">
        <f ca="1">VLOOKUP($E233,ETL_Price!$B$5:$BA$187,Main!AZ$51,0)</f>
        <v/>
      </c>
      <c r="BA233" s="84" t="str">
        <f ca="1">VLOOKUP($E233,ETL_Price!$B$5:$BA$187,Main!BA$51,0)</f>
        <v/>
      </c>
      <c r="BB233" s="84" t="str">
        <f ca="1">VLOOKUP($E233,ETL_Price!$B$5:$BA$187,Main!BB$51,0)</f>
        <v/>
      </c>
      <c r="BC233" s="84" t="str">
        <f ca="1">VLOOKUP($E233,ETL_Price!$B$5:$BA$187,Main!BC$51,0)</f>
        <v/>
      </c>
      <c r="BD233" s="84" t="str">
        <f ca="1">VLOOKUP($E233,ETL_Price!$B$5:$BA$187,Main!BD$51,0)</f>
        <v/>
      </c>
      <c r="BE233" s="84" t="str">
        <f ca="1">VLOOKUP($E233,ETL_Price!$B$5:$BA$187,Main!BE$51,0)</f>
        <v/>
      </c>
      <c r="BF233" s="84" t="str">
        <f ca="1">VLOOKUP($E233,ETL_Price!$B$5:$BA$187,Main!BF$51,0)</f>
        <v/>
      </c>
      <c r="BG233" s="84" t="str">
        <f ca="1">VLOOKUP($E233,ETL_Price!$B$5:$BA$187,Main!BG$51,0)</f>
        <v/>
      </c>
      <c r="BH233" s="84" t="str">
        <f ca="1">VLOOKUP($E233,ETL_Price!$B$5:$BA$187,Main!BH$51,0)</f>
        <v/>
      </c>
      <c r="BI233" s="84" t="str">
        <f ca="1">VLOOKUP($E233,ETL_Price!$B$5:$BA$187,Main!BI$51,0)</f>
        <v/>
      </c>
      <c r="BJ233" s="84" t="str">
        <f ca="1">VLOOKUP($E233,ETL_Price!$B$5:$BA$187,Main!BJ$51,0)</f>
        <v/>
      </c>
      <c r="BK233" s="84" t="str">
        <f ca="1">VLOOKUP($E233,ETL_Price!$B$5:$BA$187,Main!BK$51,0)</f>
        <v/>
      </c>
      <c r="BL233" s="84" t="str">
        <f ca="1">VLOOKUP($E233,ETL_Price!$B$5:$BA$187,Main!BL$51,0)</f>
        <v/>
      </c>
      <c r="BM233" s="84" t="str">
        <f ca="1">VLOOKUP($E233,ETL_Price!$B$5:$BA$187,Main!BM$51,0)</f>
        <v/>
      </c>
      <c r="BN233" s="84" t="str">
        <f ca="1">VLOOKUP($E233,ETL_Price!$B$5:$BA$187,Main!BN$51,0)</f>
        <v/>
      </c>
      <c r="BO233" s="84" t="str">
        <f ca="1">VLOOKUP($E233,ETL_Price!$B$5:$BA$187,Main!BO$51,0)</f>
        <v/>
      </c>
      <c r="BP233" s="84" t="str">
        <f ca="1">VLOOKUP($E233,ETL_Price!$B$5:$BA$187,Main!BP$51,0)</f>
        <v/>
      </c>
      <c r="BQ233" s="84" t="str">
        <f ca="1">VLOOKUP($E233,ETL_Price!$B$5:$BA$187,Main!BQ$51,0)</f>
        <v/>
      </c>
      <c r="BR233" s="84" t="str">
        <f ca="1">VLOOKUP($E233,ETL_Price!$B$5:$BA$187,Main!BR$51,0)</f>
        <v/>
      </c>
      <c r="BS233" s="84" t="str">
        <f ca="1">VLOOKUP($E233,ETL_Price!$B$5:$BA$187,Main!BS$51,0)</f>
        <v/>
      </c>
      <c r="BT233" s="84" t="str">
        <f ca="1">VLOOKUP($E233,ETL_Price!$B$5:$BA$187,Main!BT$51,0)</f>
        <v/>
      </c>
      <c r="BU233" s="84" t="str">
        <f ca="1">VLOOKUP($E233,ETL_Price!$B$5:$BA$187,Main!BU$51,0)</f>
        <v/>
      </c>
      <c r="BV233" s="84" t="str">
        <f ca="1">VLOOKUP($E233,ETL_Price!$B$5:$BA$187,Main!BV$51,0)</f>
        <v/>
      </c>
      <c r="BW233" s="84" t="str">
        <f ca="1">VLOOKUP($E233,ETL_Price!$B$5:$BA$187,Main!BW$51,0)</f>
        <v/>
      </c>
      <c r="BX233" s="84" t="str">
        <f ca="1">VLOOKUP($E233,ETL_Price!$B$5:$BA$187,Main!BX$51,0)</f>
        <v/>
      </c>
      <c r="BY233" s="84" t="str">
        <f ca="1">VLOOKUP($E233,ETL_Price!$B$5:$BA$187,Main!BY$51,0)</f>
        <v/>
      </c>
      <c r="BZ233" s="84" t="str">
        <f ca="1">VLOOKUP($E233,ETL_Price!$B$5:$BA$187,Main!BZ$51,0)</f>
        <v/>
      </c>
      <c r="CA233" s="84" t="str">
        <f ca="1">VLOOKUP($E233,ETL_Price!$B$5:$BA$187,Main!CA$51,0)</f>
        <v/>
      </c>
      <c r="CB233" s="84" t="str">
        <f ca="1">VLOOKUP($E233,ETL_Price!$B$5:$BA$187,Main!CB$51,0)</f>
        <v/>
      </c>
      <c r="CC233" s="84" t="str">
        <f ca="1">VLOOKUP($E233,ETL_Price!$B$5:$BA$187,Main!CC$51,0)</f>
        <v/>
      </c>
    </row>
    <row r="234" spans="5:81">
      <c r="E234" s="115" t="str">
        <f>IF(ISNUMBER(Equities!$C186),Equities!B186,"")</f>
        <v/>
      </c>
      <c r="F234" s="128" t="str">
        <f ca="1">IF(ISNUMBER(OFFSET(INDIRECT($F$50),Main!$D234,1)),OFFSET(INDIRECT($F$50),Main!$D234,1)/100,"")</f>
        <v/>
      </c>
      <c r="G234" s="116" t="str">
        <f ca="1">IF(ISNUMBER(VLOOKUP($E234,ETL_Price!$B$5:$CU$187,G$50,0)),VLOOKUP($E234,ETL_Price!$B$5:$CU$187,G$50,0)/100,"")</f>
        <v/>
      </c>
      <c r="H234" s="116" t="str">
        <f>IF(ISNUMBER(VLOOKUP($E234,ETL_Price!$B$5:$CU$187,H$50,0)),VLOOKUP($E234,ETL_Price!$B$5:$CU$187,H$50,0)/100,"")</f>
        <v/>
      </c>
      <c r="I234" s="116" t="str">
        <f>IF(ISNUMBER(VLOOKUP($E234,ETL_Price!$B$5:$CU$187,I$50,0)),VLOOKUP($E234,ETL_Price!$B$5:$CU$187,I$50,0)/100,"")</f>
        <v/>
      </c>
      <c r="K234" s="84" t="str">
        <f ca="1">IF(ISNUMBER(CORREL(ETL_Rtn!$C185:$C244,ETL_Rtn!E185:E244)),CORREL(ETL_Rtn!$C185:$C244,ETL_Rtn!E185:E244),"")</f>
        <v/>
      </c>
      <c r="L234" s="84" t="str">
        <f ca="1">IF(ISNUMBER(CORREL(ETL_Rtn!$C185:$C244,ETL_Rtn!F185:F244)),CORREL(ETL_Rtn!$C185:$C244,ETL_Rtn!F185:F244),"")</f>
        <v/>
      </c>
      <c r="M234" s="84" t="str">
        <f ca="1">IF(ISNUMBER(CORREL(ETL_Rtn!$C185:$C244,ETL_Rtn!G185:G244)),CORREL(ETL_Rtn!$C185:$C244,ETL_Rtn!G185:G244),"")</f>
        <v/>
      </c>
      <c r="N234" s="84" t="str">
        <f ca="1">IF(ISNUMBER(CORREL(ETL_Rtn!$C185:$C244,ETL_Rtn!H185:H244)),CORREL(ETL_Rtn!$C185:$C244,ETL_Rtn!H185:H244),"")</f>
        <v/>
      </c>
      <c r="O234" s="84" t="str">
        <f ca="1">IF(ISNUMBER(CORREL(ETL_Rtn!$C185:$C244,ETL_Rtn!I185:I244)),CORREL(ETL_Rtn!$C185:$C244,ETL_Rtn!I185:I244),"")</f>
        <v/>
      </c>
      <c r="P234" s="84" t="str">
        <f ca="1">IF(ISNUMBER(CORREL(ETL_Rtn!$C185:$C244,ETL_Rtn!J185:J244)),CORREL(ETL_Rtn!$C185:$C244,ETL_Rtn!J185:J244),"")</f>
        <v/>
      </c>
      <c r="Q234" s="84" t="str">
        <f ca="1">IF(ISNUMBER(CORREL(ETL_Rtn!$C185:$C244,ETL_Rtn!K185:K244)),CORREL(ETL_Rtn!$C185:$C244,ETL_Rtn!K185:K244),"")</f>
        <v/>
      </c>
      <c r="R234" s="84" t="str">
        <f ca="1">IF(ISNUMBER(CORREL(ETL_Rtn!$C185:$C244,ETL_Rtn!L185:L244)),CORREL(ETL_Rtn!$C185:$C244,ETL_Rtn!L185:L244),"")</f>
        <v/>
      </c>
      <c r="S234" s="84" t="str">
        <f ca="1">IF(ISNUMBER(CORREL(ETL_Rtn!$C185:$C244,ETL_Rtn!M185:M244)),CORREL(ETL_Rtn!$C185:$C244,ETL_Rtn!M185:M244),"")</f>
        <v/>
      </c>
      <c r="T234" s="84" t="str">
        <f ca="1">IF(ISNUMBER(CORREL(ETL_Rtn!$C185:$C244,ETL_Rtn!N185:N244)),CORREL(ETL_Rtn!$C185:$C244,ETL_Rtn!N185:N244),"")</f>
        <v/>
      </c>
      <c r="U234" s="84" t="str">
        <f ca="1">IF(ISNUMBER(CORREL(ETL_Rtn!$C185:$C244,ETL_Rtn!O185:O244)),CORREL(ETL_Rtn!$C185:$C244,ETL_Rtn!O185:O244),"")</f>
        <v/>
      </c>
      <c r="V234" s="84" t="str">
        <f ca="1">IF(ISNUMBER(CORREL(ETL_Rtn!$C185:$C244,ETL_Rtn!P185:P244)),CORREL(ETL_Rtn!$C185:$C244,ETL_Rtn!P185:P244),"")</f>
        <v/>
      </c>
      <c r="W234" s="84" t="str">
        <f ca="1">IF(ISNUMBER(CORREL(ETL_Rtn!$C185:$C244,ETL_Rtn!Q185:Q244)),CORREL(ETL_Rtn!$C185:$C244,ETL_Rtn!Q185:Q244),"")</f>
        <v/>
      </c>
      <c r="X234" s="84" t="str">
        <f ca="1">IF(ISNUMBER(CORREL(ETL_Rtn!$C185:$C244,ETL_Rtn!R185:R244)),CORREL(ETL_Rtn!$C185:$C244,ETL_Rtn!R185:R244),"")</f>
        <v/>
      </c>
      <c r="Y234" s="84" t="str">
        <f ca="1">IF(ISNUMBER(CORREL(ETL_Rtn!$C185:$C244,ETL_Rtn!S185:S244)),CORREL(ETL_Rtn!$C185:$C244,ETL_Rtn!S185:S244),"")</f>
        <v/>
      </c>
      <c r="Z234" s="84" t="str">
        <f ca="1">IF(ISNUMBER(CORREL(ETL_Rtn!$C185:$C244,ETL_Rtn!T185:T244)),CORREL(ETL_Rtn!$C185:$C244,ETL_Rtn!T185:T244),"")</f>
        <v/>
      </c>
      <c r="AA234" s="84" t="str">
        <f ca="1">IF(ISNUMBER(CORREL(ETL_Rtn!$C185:$C244,ETL_Rtn!U185:U244)),CORREL(ETL_Rtn!$C185:$C244,ETL_Rtn!U185:U244),"")</f>
        <v/>
      </c>
      <c r="AB234" s="84" t="str">
        <f ca="1">IF(ISNUMBER(CORREL(ETL_Rtn!$C185:$C244,ETL_Rtn!V185:V244)),CORREL(ETL_Rtn!$C185:$C244,ETL_Rtn!V185:V244),"")</f>
        <v/>
      </c>
      <c r="AC234" s="84" t="str">
        <f ca="1">IF(ISNUMBER(CORREL(ETL_Rtn!$C185:$C244,ETL_Rtn!W185:W244)),CORREL(ETL_Rtn!$C185:$C244,ETL_Rtn!W185:W244),"")</f>
        <v/>
      </c>
      <c r="AD234" s="84" t="str">
        <f ca="1">IF(ISNUMBER(CORREL(ETL_Rtn!$C185:$C244,ETL_Rtn!X185:X244)),CORREL(ETL_Rtn!$C185:$C244,ETL_Rtn!X185:X244),"")</f>
        <v/>
      </c>
      <c r="AE234" s="84" t="str">
        <f ca="1">IF(ISNUMBER(CORREL(ETL_Rtn!$C185:$C244,ETL_Rtn!Y185:Y244)),CORREL(ETL_Rtn!$C185:$C244,ETL_Rtn!Y185:Y244),"")</f>
        <v/>
      </c>
      <c r="AF234" s="84" t="str">
        <f ca="1">IF(ISNUMBER(CORREL(ETL_Rtn!$C185:$C244,ETL_Rtn!Z185:Z244)),CORREL(ETL_Rtn!$C185:$C244,ETL_Rtn!Z185:Z244),"")</f>
        <v/>
      </c>
      <c r="AG234" s="84" t="str">
        <f ca="1">IF(ISNUMBER(CORREL(ETL_Rtn!$C185:$C244,ETL_Rtn!AA185:AA244)),CORREL(ETL_Rtn!$C185:$C244,ETL_Rtn!AA185:AA244),"")</f>
        <v/>
      </c>
      <c r="AH234" s="84" t="str">
        <f ca="1">IF(ISNUMBER(CORREL(ETL_Rtn!$C185:$C244,ETL_Rtn!AB185:AB244)),CORREL(ETL_Rtn!$C185:$C244,ETL_Rtn!AB185:AB244),"")</f>
        <v/>
      </c>
      <c r="AI234" s="84" t="str">
        <f ca="1">IF(ISNUMBER(CORREL(ETL_Rtn!$C185:$C244,ETL_Rtn!AC185:AC244)),CORREL(ETL_Rtn!$C185:$C244,ETL_Rtn!AC185:AC244),"")</f>
        <v/>
      </c>
      <c r="AJ234" s="84" t="str">
        <f ca="1">IF(ISNUMBER(CORREL(ETL_Rtn!$C185:$C244,ETL_Rtn!AD185:AD244)),CORREL(ETL_Rtn!$C185:$C244,ETL_Rtn!AD185:AD244),"")</f>
        <v/>
      </c>
      <c r="AK234" s="84" t="str">
        <f ca="1">IF(ISNUMBER(CORREL(ETL_Rtn!$C185:$C244,ETL_Rtn!AE185:AE244)),CORREL(ETL_Rtn!$C185:$C244,ETL_Rtn!AE185:AE244),"")</f>
        <v/>
      </c>
      <c r="AL234" s="84" t="str">
        <f ca="1">IF(ISNUMBER(CORREL(ETL_Rtn!$C185:$C244,ETL_Rtn!AF185:AF244)),CORREL(ETL_Rtn!$C185:$C244,ETL_Rtn!AF185:AF244),"")</f>
        <v/>
      </c>
      <c r="AM234" s="84" t="str">
        <f ca="1">IF(ISNUMBER(CORREL(ETL_Rtn!$C185:$C244,ETL_Rtn!AG185:AG244)),CORREL(ETL_Rtn!$C185:$C244,ETL_Rtn!AG185:AG244),"")</f>
        <v/>
      </c>
      <c r="AN234" s="84" t="str">
        <f ca="1">IF(ISNUMBER(CORREL(ETL_Rtn!$C185:$C244,ETL_Rtn!AH185:AH244)),CORREL(ETL_Rtn!$C185:$C244,ETL_Rtn!AH185:AH244),"")</f>
        <v/>
      </c>
      <c r="AO234" s="84" t="str">
        <f ca="1">IF(ISNUMBER(CORREL(ETL_Rtn!$C185:$C244,ETL_Rtn!AI185:AI244)),CORREL(ETL_Rtn!$C185:$C244,ETL_Rtn!AI185:AI244),"")</f>
        <v/>
      </c>
      <c r="AP234" s="84" t="str">
        <f ca="1">IF(ISNUMBER(CORREL(ETL_Rtn!$C185:$C244,ETL_Rtn!AJ185:AJ244)),CORREL(ETL_Rtn!$C185:$C244,ETL_Rtn!AJ185:AJ244),"")</f>
        <v/>
      </c>
      <c r="AQ234" s="84" t="str">
        <f ca="1">IF(ISNUMBER(CORREL(ETL_Rtn!$C185:$C244,ETL_Rtn!AK185:AK244)),CORREL(ETL_Rtn!$C185:$C244,ETL_Rtn!AK185:AK244),"")</f>
        <v/>
      </c>
      <c r="AR234" s="84" t="str">
        <f ca="1">IF(ISNUMBER(CORREL(ETL_Rtn!$C185:$C244,ETL_Rtn!AL185:AL244)),CORREL(ETL_Rtn!$C185:$C244,ETL_Rtn!AL185:AL244),"")</f>
        <v/>
      </c>
      <c r="AS234" s="84" t="str">
        <f ca="1">IF(ISNUMBER(CORREL(ETL_Rtn!$C185:$C244,ETL_Rtn!AM185:AM244)),CORREL(ETL_Rtn!$C185:$C244,ETL_Rtn!AM185:AM244),"")</f>
        <v/>
      </c>
      <c r="AU234" s="84" t="str">
        <f ca="1">VLOOKUP($E234,ETL_Price!$B$5:$BA$187,Main!AU$51,0)</f>
        <v/>
      </c>
      <c r="AV234" s="84" t="str">
        <f ca="1">VLOOKUP($E234,ETL_Price!$B$5:$BA$187,Main!AV$51,0)</f>
        <v/>
      </c>
      <c r="AW234" s="84" t="str">
        <f ca="1">VLOOKUP($E234,ETL_Price!$B$5:$BA$187,Main!AW$51,0)</f>
        <v/>
      </c>
      <c r="AX234" s="84" t="str">
        <f ca="1">VLOOKUP($E234,ETL_Price!$B$5:$BA$187,Main!AX$51,0)</f>
        <v/>
      </c>
      <c r="AY234" s="84" t="str">
        <f ca="1">VLOOKUP($E234,ETL_Price!$B$5:$BA$187,Main!AY$51,0)</f>
        <v/>
      </c>
      <c r="AZ234" s="84" t="str">
        <f ca="1">VLOOKUP($E234,ETL_Price!$B$5:$BA$187,Main!AZ$51,0)</f>
        <v/>
      </c>
      <c r="BA234" s="84" t="str">
        <f ca="1">VLOOKUP($E234,ETL_Price!$B$5:$BA$187,Main!BA$51,0)</f>
        <v/>
      </c>
      <c r="BB234" s="84" t="str">
        <f ca="1">VLOOKUP($E234,ETL_Price!$B$5:$BA$187,Main!BB$51,0)</f>
        <v/>
      </c>
      <c r="BC234" s="84" t="str">
        <f ca="1">VLOOKUP($E234,ETL_Price!$B$5:$BA$187,Main!BC$51,0)</f>
        <v/>
      </c>
      <c r="BD234" s="84" t="str">
        <f ca="1">VLOOKUP($E234,ETL_Price!$B$5:$BA$187,Main!BD$51,0)</f>
        <v/>
      </c>
      <c r="BE234" s="84" t="str">
        <f ca="1">VLOOKUP($E234,ETL_Price!$B$5:$BA$187,Main!BE$51,0)</f>
        <v/>
      </c>
      <c r="BF234" s="84" t="str">
        <f ca="1">VLOOKUP($E234,ETL_Price!$B$5:$BA$187,Main!BF$51,0)</f>
        <v/>
      </c>
      <c r="BG234" s="84" t="str">
        <f ca="1">VLOOKUP($E234,ETL_Price!$B$5:$BA$187,Main!BG$51,0)</f>
        <v/>
      </c>
      <c r="BH234" s="84" t="str">
        <f ca="1">VLOOKUP($E234,ETL_Price!$B$5:$BA$187,Main!BH$51,0)</f>
        <v/>
      </c>
      <c r="BI234" s="84" t="str">
        <f ca="1">VLOOKUP($E234,ETL_Price!$B$5:$BA$187,Main!BI$51,0)</f>
        <v/>
      </c>
      <c r="BJ234" s="84" t="str">
        <f ca="1">VLOOKUP($E234,ETL_Price!$B$5:$BA$187,Main!BJ$51,0)</f>
        <v/>
      </c>
      <c r="BK234" s="84" t="str">
        <f ca="1">VLOOKUP($E234,ETL_Price!$B$5:$BA$187,Main!BK$51,0)</f>
        <v/>
      </c>
      <c r="BL234" s="84" t="str">
        <f ca="1">VLOOKUP($E234,ETL_Price!$B$5:$BA$187,Main!BL$51,0)</f>
        <v/>
      </c>
      <c r="BM234" s="84" t="str">
        <f ca="1">VLOOKUP($E234,ETL_Price!$B$5:$BA$187,Main!BM$51,0)</f>
        <v/>
      </c>
      <c r="BN234" s="84" t="str">
        <f ca="1">VLOOKUP($E234,ETL_Price!$B$5:$BA$187,Main!BN$51,0)</f>
        <v/>
      </c>
      <c r="BO234" s="84" t="str">
        <f ca="1">VLOOKUP($E234,ETL_Price!$B$5:$BA$187,Main!BO$51,0)</f>
        <v/>
      </c>
      <c r="BP234" s="84" t="str">
        <f ca="1">VLOOKUP($E234,ETL_Price!$B$5:$BA$187,Main!BP$51,0)</f>
        <v/>
      </c>
      <c r="BQ234" s="84" t="str">
        <f ca="1">VLOOKUP($E234,ETL_Price!$B$5:$BA$187,Main!BQ$51,0)</f>
        <v/>
      </c>
      <c r="BR234" s="84" t="str">
        <f ca="1">VLOOKUP($E234,ETL_Price!$B$5:$BA$187,Main!BR$51,0)</f>
        <v/>
      </c>
      <c r="BS234" s="84" t="str">
        <f ca="1">VLOOKUP($E234,ETL_Price!$B$5:$BA$187,Main!BS$51,0)</f>
        <v/>
      </c>
      <c r="BT234" s="84" t="str">
        <f ca="1">VLOOKUP($E234,ETL_Price!$B$5:$BA$187,Main!BT$51,0)</f>
        <v/>
      </c>
      <c r="BU234" s="84" t="str">
        <f ca="1">VLOOKUP($E234,ETL_Price!$B$5:$BA$187,Main!BU$51,0)</f>
        <v/>
      </c>
      <c r="BV234" s="84" t="str">
        <f ca="1">VLOOKUP($E234,ETL_Price!$B$5:$BA$187,Main!BV$51,0)</f>
        <v/>
      </c>
      <c r="BW234" s="84" t="str">
        <f ca="1">VLOOKUP($E234,ETL_Price!$B$5:$BA$187,Main!BW$51,0)</f>
        <v/>
      </c>
      <c r="BX234" s="84" t="str">
        <f ca="1">VLOOKUP($E234,ETL_Price!$B$5:$BA$187,Main!BX$51,0)</f>
        <v/>
      </c>
      <c r="BY234" s="84" t="str">
        <f ca="1">VLOOKUP($E234,ETL_Price!$B$5:$BA$187,Main!BY$51,0)</f>
        <v/>
      </c>
      <c r="BZ234" s="84" t="str">
        <f ca="1">VLOOKUP($E234,ETL_Price!$B$5:$BA$187,Main!BZ$51,0)</f>
        <v/>
      </c>
      <c r="CA234" s="84" t="str">
        <f ca="1">VLOOKUP($E234,ETL_Price!$B$5:$BA$187,Main!CA$51,0)</f>
        <v/>
      </c>
      <c r="CB234" s="84" t="str">
        <f ca="1">VLOOKUP($E234,ETL_Price!$B$5:$BA$187,Main!CB$51,0)</f>
        <v/>
      </c>
      <c r="CC234" s="84" t="str">
        <f ca="1">VLOOKUP($E234,ETL_Price!$B$5:$BA$187,Main!CC$51,0)</f>
        <v/>
      </c>
    </row>
    <row r="235" spans="5:81">
      <c r="E235" s="115" t="str">
        <f>IF(ISNUMBER(Equities!$C187),Equities!B187,"")</f>
        <v/>
      </c>
      <c r="F235" s="128" t="str">
        <f ca="1">IF(ISNUMBER(OFFSET(INDIRECT($F$50),Main!$D235,1)),OFFSET(INDIRECT($F$50),Main!$D235,1)/100,"")</f>
        <v/>
      </c>
      <c r="G235" s="116" t="str">
        <f ca="1">IF(ISNUMBER(VLOOKUP($E235,ETL_Price!$B$5:$CU$187,G$50,0)),VLOOKUP($E235,ETL_Price!$B$5:$CU$187,G$50,0)/100,"")</f>
        <v/>
      </c>
      <c r="H235" s="116" t="str">
        <f>IF(ISNUMBER(VLOOKUP($E235,ETL_Price!$B$5:$CU$187,H$50,0)),VLOOKUP($E235,ETL_Price!$B$5:$CU$187,H$50,0)/100,"")</f>
        <v/>
      </c>
      <c r="I235" s="116" t="str">
        <f>IF(ISNUMBER(VLOOKUP($E235,ETL_Price!$B$5:$CU$187,I$50,0)),VLOOKUP($E235,ETL_Price!$B$5:$CU$187,I$50,0)/100,"")</f>
        <v/>
      </c>
      <c r="K235" s="84" t="str">
        <f ca="1">IF(ISNUMBER(CORREL(ETL_Rtn!$C186:$C245,ETL_Rtn!E186:E245)),CORREL(ETL_Rtn!$C186:$C245,ETL_Rtn!E186:E245),"")</f>
        <v/>
      </c>
      <c r="L235" s="84" t="str">
        <f ca="1">IF(ISNUMBER(CORREL(ETL_Rtn!$C186:$C245,ETL_Rtn!F186:F245)),CORREL(ETL_Rtn!$C186:$C245,ETL_Rtn!F186:F245),"")</f>
        <v/>
      </c>
      <c r="M235" s="84" t="str">
        <f ca="1">IF(ISNUMBER(CORREL(ETL_Rtn!$C186:$C245,ETL_Rtn!G186:G245)),CORREL(ETL_Rtn!$C186:$C245,ETL_Rtn!G186:G245),"")</f>
        <v/>
      </c>
      <c r="N235" s="84" t="str">
        <f ca="1">IF(ISNUMBER(CORREL(ETL_Rtn!$C186:$C245,ETL_Rtn!H186:H245)),CORREL(ETL_Rtn!$C186:$C245,ETL_Rtn!H186:H245),"")</f>
        <v/>
      </c>
      <c r="O235" s="84" t="str">
        <f ca="1">IF(ISNUMBER(CORREL(ETL_Rtn!$C186:$C245,ETL_Rtn!I186:I245)),CORREL(ETL_Rtn!$C186:$C245,ETL_Rtn!I186:I245),"")</f>
        <v/>
      </c>
      <c r="P235" s="84" t="str">
        <f ca="1">IF(ISNUMBER(CORREL(ETL_Rtn!$C186:$C245,ETL_Rtn!J186:J245)),CORREL(ETL_Rtn!$C186:$C245,ETL_Rtn!J186:J245),"")</f>
        <v/>
      </c>
      <c r="Q235" s="84" t="str">
        <f ca="1">IF(ISNUMBER(CORREL(ETL_Rtn!$C186:$C245,ETL_Rtn!K186:K245)),CORREL(ETL_Rtn!$C186:$C245,ETL_Rtn!K186:K245),"")</f>
        <v/>
      </c>
      <c r="R235" s="84" t="str">
        <f ca="1">IF(ISNUMBER(CORREL(ETL_Rtn!$C186:$C245,ETL_Rtn!L186:L245)),CORREL(ETL_Rtn!$C186:$C245,ETL_Rtn!L186:L245),"")</f>
        <v/>
      </c>
      <c r="S235" s="84" t="str">
        <f ca="1">IF(ISNUMBER(CORREL(ETL_Rtn!$C186:$C245,ETL_Rtn!M186:M245)),CORREL(ETL_Rtn!$C186:$C245,ETL_Rtn!M186:M245),"")</f>
        <v/>
      </c>
      <c r="T235" s="84" t="str">
        <f ca="1">IF(ISNUMBER(CORREL(ETL_Rtn!$C186:$C245,ETL_Rtn!N186:N245)),CORREL(ETL_Rtn!$C186:$C245,ETL_Rtn!N186:N245),"")</f>
        <v/>
      </c>
      <c r="U235" s="84" t="str">
        <f ca="1">IF(ISNUMBER(CORREL(ETL_Rtn!$C186:$C245,ETL_Rtn!O186:O245)),CORREL(ETL_Rtn!$C186:$C245,ETL_Rtn!O186:O245),"")</f>
        <v/>
      </c>
      <c r="V235" s="84" t="str">
        <f ca="1">IF(ISNUMBER(CORREL(ETL_Rtn!$C186:$C245,ETL_Rtn!P186:P245)),CORREL(ETL_Rtn!$C186:$C245,ETL_Rtn!P186:P245),"")</f>
        <v/>
      </c>
      <c r="W235" s="84" t="str">
        <f ca="1">IF(ISNUMBER(CORREL(ETL_Rtn!$C186:$C245,ETL_Rtn!Q186:Q245)),CORREL(ETL_Rtn!$C186:$C245,ETL_Rtn!Q186:Q245),"")</f>
        <v/>
      </c>
      <c r="X235" s="84" t="str">
        <f ca="1">IF(ISNUMBER(CORREL(ETL_Rtn!$C186:$C245,ETL_Rtn!R186:R245)),CORREL(ETL_Rtn!$C186:$C245,ETL_Rtn!R186:R245),"")</f>
        <v/>
      </c>
      <c r="Y235" s="84" t="str">
        <f ca="1">IF(ISNUMBER(CORREL(ETL_Rtn!$C186:$C245,ETL_Rtn!S186:S245)),CORREL(ETL_Rtn!$C186:$C245,ETL_Rtn!S186:S245),"")</f>
        <v/>
      </c>
      <c r="Z235" s="84" t="str">
        <f ca="1">IF(ISNUMBER(CORREL(ETL_Rtn!$C186:$C245,ETL_Rtn!T186:T245)),CORREL(ETL_Rtn!$C186:$C245,ETL_Rtn!T186:T245),"")</f>
        <v/>
      </c>
      <c r="AA235" s="84" t="str">
        <f ca="1">IF(ISNUMBER(CORREL(ETL_Rtn!$C186:$C245,ETL_Rtn!U186:U245)),CORREL(ETL_Rtn!$C186:$C245,ETL_Rtn!U186:U245),"")</f>
        <v/>
      </c>
      <c r="AB235" s="84" t="str">
        <f ca="1">IF(ISNUMBER(CORREL(ETL_Rtn!$C186:$C245,ETL_Rtn!V186:V245)),CORREL(ETL_Rtn!$C186:$C245,ETL_Rtn!V186:V245),"")</f>
        <v/>
      </c>
      <c r="AC235" s="84" t="str">
        <f ca="1">IF(ISNUMBER(CORREL(ETL_Rtn!$C186:$C245,ETL_Rtn!W186:W245)),CORREL(ETL_Rtn!$C186:$C245,ETL_Rtn!W186:W245),"")</f>
        <v/>
      </c>
      <c r="AD235" s="84" t="str">
        <f ca="1">IF(ISNUMBER(CORREL(ETL_Rtn!$C186:$C245,ETL_Rtn!X186:X245)),CORREL(ETL_Rtn!$C186:$C245,ETL_Rtn!X186:X245),"")</f>
        <v/>
      </c>
      <c r="AE235" s="84" t="str">
        <f ca="1">IF(ISNUMBER(CORREL(ETL_Rtn!$C186:$C245,ETL_Rtn!Y186:Y245)),CORREL(ETL_Rtn!$C186:$C245,ETL_Rtn!Y186:Y245),"")</f>
        <v/>
      </c>
      <c r="AF235" s="84" t="str">
        <f ca="1">IF(ISNUMBER(CORREL(ETL_Rtn!$C186:$C245,ETL_Rtn!Z186:Z245)),CORREL(ETL_Rtn!$C186:$C245,ETL_Rtn!Z186:Z245),"")</f>
        <v/>
      </c>
      <c r="AG235" s="84" t="str">
        <f ca="1">IF(ISNUMBER(CORREL(ETL_Rtn!$C186:$C245,ETL_Rtn!AA186:AA245)),CORREL(ETL_Rtn!$C186:$C245,ETL_Rtn!AA186:AA245),"")</f>
        <v/>
      </c>
      <c r="AH235" s="84" t="str">
        <f ca="1">IF(ISNUMBER(CORREL(ETL_Rtn!$C186:$C245,ETL_Rtn!AB186:AB245)),CORREL(ETL_Rtn!$C186:$C245,ETL_Rtn!AB186:AB245),"")</f>
        <v/>
      </c>
      <c r="AI235" s="84" t="str">
        <f ca="1">IF(ISNUMBER(CORREL(ETL_Rtn!$C186:$C245,ETL_Rtn!AC186:AC245)),CORREL(ETL_Rtn!$C186:$C245,ETL_Rtn!AC186:AC245),"")</f>
        <v/>
      </c>
      <c r="AJ235" s="84" t="str">
        <f ca="1">IF(ISNUMBER(CORREL(ETL_Rtn!$C186:$C245,ETL_Rtn!AD186:AD245)),CORREL(ETL_Rtn!$C186:$C245,ETL_Rtn!AD186:AD245),"")</f>
        <v/>
      </c>
      <c r="AK235" s="84" t="str">
        <f ca="1">IF(ISNUMBER(CORREL(ETL_Rtn!$C186:$C245,ETL_Rtn!AE186:AE245)),CORREL(ETL_Rtn!$C186:$C245,ETL_Rtn!AE186:AE245),"")</f>
        <v/>
      </c>
      <c r="AL235" s="84" t="str">
        <f ca="1">IF(ISNUMBER(CORREL(ETL_Rtn!$C186:$C245,ETL_Rtn!AF186:AF245)),CORREL(ETL_Rtn!$C186:$C245,ETL_Rtn!AF186:AF245),"")</f>
        <v/>
      </c>
      <c r="AM235" s="84" t="str">
        <f ca="1">IF(ISNUMBER(CORREL(ETL_Rtn!$C186:$C245,ETL_Rtn!AG186:AG245)),CORREL(ETL_Rtn!$C186:$C245,ETL_Rtn!AG186:AG245),"")</f>
        <v/>
      </c>
      <c r="AN235" s="84" t="str">
        <f ca="1">IF(ISNUMBER(CORREL(ETL_Rtn!$C186:$C245,ETL_Rtn!AH186:AH245)),CORREL(ETL_Rtn!$C186:$C245,ETL_Rtn!AH186:AH245),"")</f>
        <v/>
      </c>
      <c r="AO235" s="84" t="str">
        <f ca="1">IF(ISNUMBER(CORREL(ETL_Rtn!$C186:$C245,ETL_Rtn!AI186:AI245)),CORREL(ETL_Rtn!$C186:$C245,ETL_Rtn!AI186:AI245),"")</f>
        <v/>
      </c>
      <c r="AP235" s="84" t="str">
        <f ca="1">IF(ISNUMBER(CORREL(ETL_Rtn!$C186:$C245,ETL_Rtn!AJ186:AJ245)),CORREL(ETL_Rtn!$C186:$C245,ETL_Rtn!AJ186:AJ245),"")</f>
        <v/>
      </c>
      <c r="AQ235" s="84" t="str">
        <f ca="1">IF(ISNUMBER(CORREL(ETL_Rtn!$C186:$C245,ETL_Rtn!AK186:AK245)),CORREL(ETL_Rtn!$C186:$C245,ETL_Rtn!AK186:AK245),"")</f>
        <v/>
      </c>
      <c r="AR235" s="84" t="str">
        <f ca="1">IF(ISNUMBER(CORREL(ETL_Rtn!$C186:$C245,ETL_Rtn!AL186:AL245)),CORREL(ETL_Rtn!$C186:$C245,ETL_Rtn!AL186:AL245),"")</f>
        <v/>
      </c>
      <c r="AS235" s="84" t="str">
        <f ca="1">IF(ISNUMBER(CORREL(ETL_Rtn!$C186:$C245,ETL_Rtn!AM186:AM245)),CORREL(ETL_Rtn!$C186:$C245,ETL_Rtn!AM186:AM245),"")</f>
        <v/>
      </c>
      <c r="AU235" s="84" t="str">
        <f ca="1">VLOOKUP($E235,ETL_Price!$B$5:$BA$187,Main!AU$51,0)</f>
        <v/>
      </c>
      <c r="AV235" s="84" t="str">
        <f ca="1">VLOOKUP($E235,ETL_Price!$B$5:$BA$187,Main!AV$51,0)</f>
        <v/>
      </c>
      <c r="AW235" s="84" t="str">
        <f ca="1">VLOOKUP($E235,ETL_Price!$B$5:$BA$187,Main!AW$51,0)</f>
        <v/>
      </c>
      <c r="AX235" s="84" t="str">
        <f ca="1">VLOOKUP($E235,ETL_Price!$B$5:$BA$187,Main!AX$51,0)</f>
        <v/>
      </c>
      <c r="AY235" s="84" t="str">
        <f ca="1">VLOOKUP($E235,ETL_Price!$B$5:$BA$187,Main!AY$51,0)</f>
        <v/>
      </c>
      <c r="AZ235" s="84" t="str">
        <f ca="1">VLOOKUP($E235,ETL_Price!$B$5:$BA$187,Main!AZ$51,0)</f>
        <v/>
      </c>
      <c r="BA235" s="84" t="str">
        <f ca="1">VLOOKUP($E235,ETL_Price!$B$5:$BA$187,Main!BA$51,0)</f>
        <v/>
      </c>
      <c r="BB235" s="84" t="str">
        <f ca="1">VLOOKUP($E235,ETL_Price!$B$5:$BA$187,Main!BB$51,0)</f>
        <v/>
      </c>
      <c r="BC235" s="84" t="str">
        <f ca="1">VLOOKUP($E235,ETL_Price!$B$5:$BA$187,Main!BC$51,0)</f>
        <v/>
      </c>
      <c r="BD235" s="84" t="str">
        <f ca="1">VLOOKUP($E235,ETL_Price!$B$5:$BA$187,Main!BD$51,0)</f>
        <v/>
      </c>
      <c r="BE235" s="84" t="str">
        <f ca="1">VLOOKUP($E235,ETL_Price!$B$5:$BA$187,Main!BE$51,0)</f>
        <v/>
      </c>
      <c r="BF235" s="84" t="str">
        <f ca="1">VLOOKUP($E235,ETL_Price!$B$5:$BA$187,Main!BF$51,0)</f>
        <v/>
      </c>
      <c r="BG235" s="84" t="str">
        <f ca="1">VLOOKUP($E235,ETL_Price!$B$5:$BA$187,Main!BG$51,0)</f>
        <v/>
      </c>
      <c r="BH235" s="84" t="str">
        <f ca="1">VLOOKUP($E235,ETL_Price!$B$5:$BA$187,Main!BH$51,0)</f>
        <v/>
      </c>
      <c r="BI235" s="84" t="str">
        <f ca="1">VLOOKUP($E235,ETL_Price!$B$5:$BA$187,Main!BI$51,0)</f>
        <v/>
      </c>
      <c r="BJ235" s="84" t="str">
        <f ca="1">VLOOKUP($E235,ETL_Price!$B$5:$BA$187,Main!BJ$51,0)</f>
        <v/>
      </c>
      <c r="BK235" s="84" t="str">
        <f ca="1">VLOOKUP($E235,ETL_Price!$B$5:$BA$187,Main!BK$51,0)</f>
        <v/>
      </c>
      <c r="BL235" s="84" t="str">
        <f ca="1">VLOOKUP($E235,ETL_Price!$B$5:$BA$187,Main!BL$51,0)</f>
        <v/>
      </c>
      <c r="BM235" s="84" t="str">
        <f ca="1">VLOOKUP($E235,ETL_Price!$B$5:$BA$187,Main!BM$51,0)</f>
        <v/>
      </c>
      <c r="BN235" s="84" t="str">
        <f ca="1">VLOOKUP($E235,ETL_Price!$B$5:$BA$187,Main!BN$51,0)</f>
        <v/>
      </c>
      <c r="BO235" s="84" t="str">
        <f ca="1">VLOOKUP($E235,ETL_Price!$B$5:$BA$187,Main!BO$51,0)</f>
        <v/>
      </c>
      <c r="BP235" s="84" t="str">
        <f ca="1">VLOOKUP($E235,ETL_Price!$B$5:$BA$187,Main!BP$51,0)</f>
        <v/>
      </c>
      <c r="BQ235" s="84" t="str">
        <f ca="1">VLOOKUP($E235,ETL_Price!$B$5:$BA$187,Main!BQ$51,0)</f>
        <v/>
      </c>
      <c r="BR235" s="84" t="str">
        <f ca="1">VLOOKUP($E235,ETL_Price!$B$5:$BA$187,Main!BR$51,0)</f>
        <v/>
      </c>
      <c r="BS235" s="84" t="str">
        <f ca="1">VLOOKUP($E235,ETL_Price!$B$5:$BA$187,Main!BS$51,0)</f>
        <v/>
      </c>
      <c r="BT235" s="84" t="str">
        <f ca="1">VLOOKUP($E235,ETL_Price!$B$5:$BA$187,Main!BT$51,0)</f>
        <v/>
      </c>
      <c r="BU235" s="84" t="str">
        <f ca="1">VLOOKUP($E235,ETL_Price!$B$5:$BA$187,Main!BU$51,0)</f>
        <v/>
      </c>
      <c r="BV235" s="84" t="str">
        <f ca="1">VLOOKUP($E235,ETL_Price!$B$5:$BA$187,Main!BV$51,0)</f>
        <v/>
      </c>
      <c r="BW235" s="84" t="str">
        <f ca="1">VLOOKUP($E235,ETL_Price!$B$5:$BA$187,Main!BW$51,0)</f>
        <v/>
      </c>
      <c r="BX235" s="84" t="str">
        <f ca="1">VLOOKUP($E235,ETL_Price!$B$5:$BA$187,Main!BX$51,0)</f>
        <v/>
      </c>
      <c r="BY235" s="84" t="str">
        <f ca="1">VLOOKUP($E235,ETL_Price!$B$5:$BA$187,Main!BY$51,0)</f>
        <v/>
      </c>
      <c r="BZ235" s="84" t="str">
        <f ca="1">VLOOKUP($E235,ETL_Price!$B$5:$BA$187,Main!BZ$51,0)</f>
        <v/>
      </c>
      <c r="CA235" s="84" t="str">
        <f ca="1">VLOOKUP($E235,ETL_Price!$B$5:$BA$187,Main!CA$51,0)</f>
        <v/>
      </c>
      <c r="CB235" s="84" t="str">
        <f ca="1">VLOOKUP($E235,ETL_Price!$B$5:$BA$187,Main!CB$51,0)</f>
        <v/>
      </c>
      <c r="CC235" s="84" t="str">
        <f ca="1">VLOOKUP($E235,ETL_Price!$B$5:$BA$187,Main!CC$51,0)</f>
        <v/>
      </c>
    </row>
    <row r="236" spans="5:81">
      <c r="E236" s="115" t="str">
        <f>IF(ISNUMBER(Equities!$C188),Equities!B188,"")</f>
        <v/>
      </c>
      <c r="F236" s="128" t="str">
        <f ca="1">IF(ISNUMBER(OFFSET(INDIRECT($F$50),Main!$D236,1)),OFFSET(INDIRECT($F$50),Main!$D236,1)/100,"")</f>
        <v/>
      </c>
      <c r="G236" s="116" t="str">
        <f ca="1">IF(ISNUMBER(VLOOKUP($E236,ETL_Price!$B$5:$CU$187,G$50,0)),VLOOKUP($E236,ETL_Price!$B$5:$CU$187,G$50,0)/100,"")</f>
        <v/>
      </c>
      <c r="H236" s="116" t="str">
        <f>IF(ISNUMBER(VLOOKUP($E236,ETL_Price!$B$5:$CU$187,H$50,0)),VLOOKUP($E236,ETL_Price!$B$5:$CU$187,H$50,0)/100,"")</f>
        <v/>
      </c>
      <c r="I236" s="116" t="str">
        <f>IF(ISNUMBER(VLOOKUP($E236,ETL_Price!$B$5:$CU$187,I$50,0)),VLOOKUP($E236,ETL_Price!$B$5:$CU$187,I$50,0)/100,"")</f>
        <v/>
      </c>
      <c r="K236" s="84" t="str">
        <f ca="1">IF(ISNUMBER(CORREL(ETL_Rtn!$C187:$C246,ETL_Rtn!E187:E246)),CORREL(ETL_Rtn!$C187:$C246,ETL_Rtn!E187:E246),"")</f>
        <v/>
      </c>
      <c r="L236" s="84" t="str">
        <f ca="1">IF(ISNUMBER(CORREL(ETL_Rtn!$C187:$C246,ETL_Rtn!F187:F246)),CORREL(ETL_Rtn!$C187:$C246,ETL_Rtn!F187:F246),"")</f>
        <v/>
      </c>
      <c r="M236" s="84" t="str">
        <f ca="1">IF(ISNUMBER(CORREL(ETL_Rtn!$C187:$C246,ETL_Rtn!G187:G246)),CORREL(ETL_Rtn!$C187:$C246,ETL_Rtn!G187:G246),"")</f>
        <v/>
      </c>
      <c r="N236" s="84" t="str">
        <f ca="1">IF(ISNUMBER(CORREL(ETL_Rtn!$C187:$C246,ETL_Rtn!H187:H246)),CORREL(ETL_Rtn!$C187:$C246,ETL_Rtn!H187:H246),"")</f>
        <v/>
      </c>
      <c r="O236" s="84" t="str">
        <f ca="1">IF(ISNUMBER(CORREL(ETL_Rtn!$C187:$C246,ETL_Rtn!I187:I246)),CORREL(ETL_Rtn!$C187:$C246,ETL_Rtn!I187:I246),"")</f>
        <v/>
      </c>
      <c r="P236" s="84" t="str">
        <f ca="1">IF(ISNUMBER(CORREL(ETL_Rtn!$C187:$C246,ETL_Rtn!J187:J246)),CORREL(ETL_Rtn!$C187:$C246,ETL_Rtn!J187:J246),"")</f>
        <v/>
      </c>
      <c r="Q236" s="84" t="str">
        <f ca="1">IF(ISNUMBER(CORREL(ETL_Rtn!$C187:$C246,ETL_Rtn!K187:K246)),CORREL(ETL_Rtn!$C187:$C246,ETL_Rtn!K187:K246),"")</f>
        <v/>
      </c>
      <c r="R236" s="84" t="str">
        <f ca="1">IF(ISNUMBER(CORREL(ETL_Rtn!$C187:$C246,ETL_Rtn!L187:L246)),CORREL(ETL_Rtn!$C187:$C246,ETL_Rtn!L187:L246),"")</f>
        <v/>
      </c>
      <c r="S236" s="84" t="str">
        <f ca="1">IF(ISNUMBER(CORREL(ETL_Rtn!$C187:$C246,ETL_Rtn!M187:M246)),CORREL(ETL_Rtn!$C187:$C246,ETL_Rtn!M187:M246),"")</f>
        <v/>
      </c>
      <c r="T236" s="84" t="str">
        <f ca="1">IF(ISNUMBER(CORREL(ETL_Rtn!$C187:$C246,ETL_Rtn!N187:N246)),CORREL(ETL_Rtn!$C187:$C246,ETL_Rtn!N187:N246),"")</f>
        <v/>
      </c>
      <c r="U236" s="84" t="str">
        <f ca="1">IF(ISNUMBER(CORREL(ETL_Rtn!$C187:$C246,ETL_Rtn!O187:O246)),CORREL(ETL_Rtn!$C187:$C246,ETL_Rtn!O187:O246),"")</f>
        <v/>
      </c>
      <c r="V236" s="84" t="str">
        <f ca="1">IF(ISNUMBER(CORREL(ETL_Rtn!$C187:$C246,ETL_Rtn!P187:P246)),CORREL(ETL_Rtn!$C187:$C246,ETL_Rtn!P187:P246),"")</f>
        <v/>
      </c>
      <c r="W236" s="84" t="str">
        <f ca="1">IF(ISNUMBER(CORREL(ETL_Rtn!$C187:$C246,ETL_Rtn!Q187:Q246)),CORREL(ETL_Rtn!$C187:$C246,ETL_Rtn!Q187:Q246),"")</f>
        <v/>
      </c>
      <c r="X236" s="84" t="str">
        <f ca="1">IF(ISNUMBER(CORREL(ETL_Rtn!$C187:$C246,ETL_Rtn!R187:R246)),CORREL(ETL_Rtn!$C187:$C246,ETL_Rtn!R187:R246),"")</f>
        <v/>
      </c>
      <c r="Y236" s="84" t="str">
        <f ca="1">IF(ISNUMBER(CORREL(ETL_Rtn!$C187:$C246,ETL_Rtn!S187:S246)),CORREL(ETL_Rtn!$C187:$C246,ETL_Rtn!S187:S246),"")</f>
        <v/>
      </c>
      <c r="Z236" s="84" t="str">
        <f ca="1">IF(ISNUMBER(CORREL(ETL_Rtn!$C187:$C246,ETL_Rtn!T187:T246)),CORREL(ETL_Rtn!$C187:$C246,ETL_Rtn!T187:T246),"")</f>
        <v/>
      </c>
      <c r="AA236" s="84" t="str">
        <f ca="1">IF(ISNUMBER(CORREL(ETL_Rtn!$C187:$C246,ETL_Rtn!U187:U246)),CORREL(ETL_Rtn!$C187:$C246,ETL_Rtn!U187:U246),"")</f>
        <v/>
      </c>
      <c r="AB236" s="84" t="str">
        <f ca="1">IF(ISNUMBER(CORREL(ETL_Rtn!$C187:$C246,ETL_Rtn!V187:V246)),CORREL(ETL_Rtn!$C187:$C246,ETL_Rtn!V187:V246),"")</f>
        <v/>
      </c>
      <c r="AC236" s="84" t="str">
        <f ca="1">IF(ISNUMBER(CORREL(ETL_Rtn!$C187:$C246,ETL_Rtn!W187:W246)),CORREL(ETL_Rtn!$C187:$C246,ETL_Rtn!W187:W246),"")</f>
        <v/>
      </c>
      <c r="AD236" s="84" t="str">
        <f ca="1">IF(ISNUMBER(CORREL(ETL_Rtn!$C187:$C246,ETL_Rtn!X187:X246)),CORREL(ETL_Rtn!$C187:$C246,ETL_Rtn!X187:X246),"")</f>
        <v/>
      </c>
      <c r="AE236" s="84" t="str">
        <f ca="1">IF(ISNUMBER(CORREL(ETL_Rtn!$C187:$C246,ETL_Rtn!Y187:Y246)),CORREL(ETL_Rtn!$C187:$C246,ETL_Rtn!Y187:Y246),"")</f>
        <v/>
      </c>
      <c r="AF236" s="84" t="str">
        <f ca="1">IF(ISNUMBER(CORREL(ETL_Rtn!$C187:$C246,ETL_Rtn!Z187:Z246)),CORREL(ETL_Rtn!$C187:$C246,ETL_Rtn!Z187:Z246),"")</f>
        <v/>
      </c>
      <c r="AG236" s="84" t="str">
        <f ca="1">IF(ISNUMBER(CORREL(ETL_Rtn!$C187:$C246,ETL_Rtn!AA187:AA246)),CORREL(ETL_Rtn!$C187:$C246,ETL_Rtn!AA187:AA246),"")</f>
        <v/>
      </c>
      <c r="AH236" s="84" t="str">
        <f ca="1">IF(ISNUMBER(CORREL(ETL_Rtn!$C187:$C246,ETL_Rtn!AB187:AB246)),CORREL(ETL_Rtn!$C187:$C246,ETL_Rtn!AB187:AB246),"")</f>
        <v/>
      </c>
      <c r="AI236" s="84" t="str">
        <f ca="1">IF(ISNUMBER(CORREL(ETL_Rtn!$C187:$C246,ETL_Rtn!AC187:AC246)),CORREL(ETL_Rtn!$C187:$C246,ETL_Rtn!AC187:AC246),"")</f>
        <v/>
      </c>
      <c r="AJ236" s="84" t="str">
        <f ca="1">IF(ISNUMBER(CORREL(ETL_Rtn!$C187:$C246,ETL_Rtn!AD187:AD246)),CORREL(ETL_Rtn!$C187:$C246,ETL_Rtn!AD187:AD246),"")</f>
        <v/>
      </c>
      <c r="AK236" s="84" t="str">
        <f ca="1">IF(ISNUMBER(CORREL(ETL_Rtn!$C187:$C246,ETL_Rtn!AE187:AE246)),CORREL(ETL_Rtn!$C187:$C246,ETL_Rtn!AE187:AE246),"")</f>
        <v/>
      </c>
      <c r="AL236" s="84" t="str">
        <f ca="1">IF(ISNUMBER(CORREL(ETL_Rtn!$C187:$C246,ETL_Rtn!AF187:AF246)),CORREL(ETL_Rtn!$C187:$C246,ETL_Rtn!AF187:AF246),"")</f>
        <v/>
      </c>
      <c r="AM236" s="84" t="str">
        <f ca="1">IF(ISNUMBER(CORREL(ETL_Rtn!$C187:$C246,ETL_Rtn!AG187:AG246)),CORREL(ETL_Rtn!$C187:$C246,ETL_Rtn!AG187:AG246),"")</f>
        <v/>
      </c>
      <c r="AN236" s="84" t="str">
        <f ca="1">IF(ISNUMBER(CORREL(ETL_Rtn!$C187:$C246,ETL_Rtn!AH187:AH246)),CORREL(ETL_Rtn!$C187:$C246,ETL_Rtn!AH187:AH246),"")</f>
        <v/>
      </c>
      <c r="AO236" s="84" t="str">
        <f ca="1">IF(ISNUMBER(CORREL(ETL_Rtn!$C187:$C246,ETL_Rtn!AI187:AI246)),CORREL(ETL_Rtn!$C187:$C246,ETL_Rtn!AI187:AI246),"")</f>
        <v/>
      </c>
      <c r="AP236" s="84" t="str">
        <f ca="1">IF(ISNUMBER(CORREL(ETL_Rtn!$C187:$C246,ETL_Rtn!AJ187:AJ246)),CORREL(ETL_Rtn!$C187:$C246,ETL_Rtn!AJ187:AJ246),"")</f>
        <v/>
      </c>
      <c r="AQ236" s="84" t="str">
        <f ca="1">IF(ISNUMBER(CORREL(ETL_Rtn!$C187:$C246,ETL_Rtn!AK187:AK246)),CORREL(ETL_Rtn!$C187:$C246,ETL_Rtn!AK187:AK246),"")</f>
        <v/>
      </c>
      <c r="AR236" s="84" t="str">
        <f ca="1">IF(ISNUMBER(CORREL(ETL_Rtn!$C187:$C246,ETL_Rtn!AL187:AL246)),CORREL(ETL_Rtn!$C187:$C246,ETL_Rtn!AL187:AL246),"")</f>
        <v/>
      </c>
      <c r="AS236" s="84" t="str">
        <f ca="1">IF(ISNUMBER(CORREL(ETL_Rtn!$C187:$C246,ETL_Rtn!AM187:AM246)),CORREL(ETL_Rtn!$C187:$C246,ETL_Rtn!AM187:AM246),"")</f>
        <v/>
      </c>
      <c r="AU236" s="84" t="str">
        <f ca="1">VLOOKUP($E236,ETL_Price!$B$5:$BA$187,Main!AU$51,0)</f>
        <v/>
      </c>
      <c r="AV236" s="84" t="str">
        <f ca="1">VLOOKUP($E236,ETL_Price!$B$5:$BA$187,Main!AV$51,0)</f>
        <v/>
      </c>
      <c r="AW236" s="84" t="str">
        <f ca="1">VLOOKUP($E236,ETL_Price!$B$5:$BA$187,Main!AW$51,0)</f>
        <v/>
      </c>
      <c r="AX236" s="84" t="str">
        <f ca="1">VLOOKUP($E236,ETL_Price!$B$5:$BA$187,Main!AX$51,0)</f>
        <v/>
      </c>
      <c r="AY236" s="84" t="str">
        <f ca="1">VLOOKUP($E236,ETL_Price!$B$5:$BA$187,Main!AY$51,0)</f>
        <v/>
      </c>
      <c r="AZ236" s="84" t="str">
        <f ca="1">VLOOKUP($E236,ETL_Price!$B$5:$BA$187,Main!AZ$51,0)</f>
        <v/>
      </c>
      <c r="BA236" s="84" t="str">
        <f ca="1">VLOOKUP($E236,ETL_Price!$B$5:$BA$187,Main!BA$51,0)</f>
        <v/>
      </c>
      <c r="BB236" s="84" t="str">
        <f ca="1">VLOOKUP($E236,ETL_Price!$B$5:$BA$187,Main!BB$51,0)</f>
        <v/>
      </c>
      <c r="BC236" s="84" t="str">
        <f ca="1">VLOOKUP($E236,ETL_Price!$B$5:$BA$187,Main!BC$51,0)</f>
        <v/>
      </c>
      <c r="BD236" s="84" t="str">
        <f ca="1">VLOOKUP($E236,ETL_Price!$B$5:$BA$187,Main!BD$51,0)</f>
        <v/>
      </c>
      <c r="BE236" s="84" t="str">
        <f ca="1">VLOOKUP($E236,ETL_Price!$B$5:$BA$187,Main!BE$51,0)</f>
        <v/>
      </c>
      <c r="BF236" s="84" t="str">
        <f ca="1">VLOOKUP($E236,ETL_Price!$B$5:$BA$187,Main!BF$51,0)</f>
        <v/>
      </c>
      <c r="BG236" s="84" t="str">
        <f ca="1">VLOOKUP($E236,ETL_Price!$B$5:$BA$187,Main!BG$51,0)</f>
        <v/>
      </c>
      <c r="BH236" s="84" t="str">
        <f ca="1">VLOOKUP($E236,ETL_Price!$B$5:$BA$187,Main!BH$51,0)</f>
        <v/>
      </c>
      <c r="BI236" s="84" t="str">
        <f ca="1">VLOOKUP($E236,ETL_Price!$B$5:$BA$187,Main!BI$51,0)</f>
        <v/>
      </c>
      <c r="BJ236" s="84" t="str">
        <f ca="1">VLOOKUP($E236,ETL_Price!$B$5:$BA$187,Main!BJ$51,0)</f>
        <v/>
      </c>
      <c r="BK236" s="84" t="str">
        <f ca="1">VLOOKUP($E236,ETL_Price!$B$5:$BA$187,Main!BK$51,0)</f>
        <v/>
      </c>
      <c r="BL236" s="84" t="str">
        <f ca="1">VLOOKUP($E236,ETL_Price!$B$5:$BA$187,Main!BL$51,0)</f>
        <v/>
      </c>
      <c r="BM236" s="84" t="str">
        <f ca="1">VLOOKUP($E236,ETL_Price!$B$5:$BA$187,Main!BM$51,0)</f>
        <v/>
      </c>
      <c r="BN236" s="84" t="str">
        <f ca="1">VLOOKUP($E236,ETL_Price!$B$5:$BA$187,Main!BN$51,0)</f>
        <v/>
      </c>
      <c r="BO236" s="84" t="str">
        <f ca="1">VLOOKUP($E236,ETL_Price!$B$5:$BA$187,Main!BO$51,0)</f>
        <v/>
      </c>
      <c r="BP236" s="84" t="str">
        <f ca="1">VLOOKUP($E236,ETL_Price!$B$5:$BA$187,Main!BP$51,0)</f>
        <v/>
      </c>
      <c r="BQ236" s="84" t="str">
        <f ca="1">VLOOKUP($E236,ETL_Price!$B$5:$BA$187,Main!BQ$51,0)</f>
        <v/>
      </c>
      <c r="BR236" s="84" t="str">
        <f ca="1">VLOOKUP($E236,ETL_Price!$B$5:$BA$187,Main!BR$51,0)</f>
        <v/>
      </c>
      <c r="BS236" s="84" t="str">
        <f ca="1">VLOOKUP($E236,ETL_Price!$B$5:$BA$187,Main!BS$51,0)</f>
        <v/>
      </c>
      <c r="BT236" s="84" t="str">
        <f ca="1">VLOOKUP($E236,ETL_Price!$B$5:$BA$187,Main!BT$51,0)</f>
        <v/>
      </c>
      <c r="BU236" s="84" t="str">
        <f ca="1">VLOOKUP($E236,ETL_Price!$B$5:$BA$187,Main!BU$51,0)</f>
        <v/>
      </c>
      <c r="BV236" s="84" t="str">
        <f ca="1">VLOOKUP($E236,ETL_Price!$B$5:$BA$187,Main!BV$51,0)</f>
        <v/>
      </c>
      <c r="BW236" s="84" t="str">
        <f ca="1">VLOOKUP($E236,ETL_Price!$B$5:$BA$187,Main!BW$51,0)</f>
        <v/>
      </c>
      <c r="BX236" s="84" t="str">
        <f ca="1">VLOOKUP($E236,ETL_Price!$B$5:$BA$187,Main!BX$51,0)</f>
        <v/>
      </c>
      <c r="BY236" s="84" t="str">
        <f ca="1">VLOOKUP($E236,ETL_Price!$B$5:$BA$187,Main!BY$51,0)</f>
        <v/>
      </c>
      <c r="BZ236" s="84" t="str">
        <f ca="1">VLOOKUP($E236,ETL_Price!$B$5:$BA$187,Main!BZ$51,0)</f>
        <v/>
      </c>
      <c r="CA236" s="84" t="str">
        <f ca="1">VLOOKUP($E236,ETL_Price!$B$5:$BA$187,Main!CA$51,0)</f>
        <v/>
      </c>
      <c r="CB236" s="84" t="str">
        <f ca="1">VLOOKUP($E236,ETL_Price!$B$5:$BA$187,Main!CB$51,0)</f>
        <v/>
      </c>
      <c r="CC236" s="84" t="str">
        <f ca="1">VLOOKUP($E236,ETL_Price!$B$5:$BA$187,Main!CC$51,0)</f>
        <v/>
      </c>
    </row>
  </sheetData>
  <mergeCells count="2">
    <mergeCell ref="E2:F2"/>
    <mergeCell ref="B2:D2"/>
  </mergeCells>
  <phoneticPr fontId="32" type="noConversion"/>
  <conditionalFormatting sqref="C6:C10 C12:C17 C21:C27 C33:C34 C37:C38 C19 C40:C44">
    <cfRule type="expression" dxfId="40" priority="67">
      <formula>$X6&gt;$E$47</formula>
    </cfRule>
    <cfRule type="expression" dxfId="39" priority="68">
      <formula>$X6&lt;$E$48</formula>
    </cfRule>
  </conditionalFormatting>
  <conditionalFormatting sqref="C28">
    <cfRule type="expression" dxfId="38" priority="71">
      <formula>$X27&gt;$E$47</formula>
    </cfRule>
    <cfRule type="expression" dxfId="37" priority="72">
      <formula>$X27&lt;$E$48</formula>
    </cfRule>
  </conditionalFormatting>
  <conditionalFormatting sqref="C6:C10 C12:C17 C33:C34 C37:C38 C21:C31 C19 C40:C44">
    <cfRule type="expression" dxfId="36" priority="48">
      <formula>$C6&gt;0.5</formula>
    </cfRule>
  </conditionalFormatting>
  <conditionalFormatting sqref="C31">
    <cfRule type="expression" dxfId="35" priority="77">
      <formula>#REF!&gt;$E$47</formula>
    </cfRule>
    <cfRule type="expression" dxfId="34" priority="78">
      <formula>#REF!&lt;$E$48</formula>
    </cfRule>
  </conditionalFormatting>
  <conditionalFormatting sqref="C28:C31">
    <cfRule type="expression" dxfId="33" priority="79">
      <formula>$X29&gt;$E$47</formula>
    </cfRule>
    <cfRule type="expression" dxfId="32" priority="80">
      <formula>$X29&lt;$E$48</formula>
    </cfRule>
  </conditionalFormatting>
  <conditionalFormatting sqref="C6:C10">
    <cfRule type="expression" dxfId="30" priority="31">
      <formula>$C6&lt;-0.5</formula>
    </cfRule>
  </conditionalFormatting>
  <conditionalFormatting sqref="C12:C17 C19">
    <cfRule type="expression" dxfId="29" priority="30">
      <formula>$C12&lt;-0.5</formula>
    </cfRule>
  </conditionalFormatting>
  <conditionalFormatting sqref="C21:C27">
    <cfRule type="expression" dxfId="28" priority="29">
      <formula>$C21&lt;-0.5</formula>
    </cfRule>
  </conditionalFormatting>
  <conditionalFormatting sqref="C29:C31">
    <cfRule type="expression" dxfId="27" priority="27">
      <formula>$X29&gt;$E$47</formula>
    </cfRule>
    <cfRule type="expression" dxfId="26" priority="28">
      <formula>$X29&lt;$E$48</formula>
    </cfRule>
  </conditionalFormatting>
  <conditionalFormatting sqref="C29:C31">
    <cfRule type="expression" dxfId="25" priority="26">
      <formula>$C29&lt;-0.5</formula>
    </cfRule>
  </conditionalFormatting>
  <conditionalFormatting sqref="C33:C34">
    <cfRule type="expression" dxfId="24" priority="25">
      <formula>$C33&lt;-0.5</formula>
    </cfRule>
  </conditionalFormatting>
  <conditionalFormatting sqref="C37:C38 C40:C44">
    <cfRule type="expression" dxfId="23" priority="24">
      <formula>$C37&lt;-0.5</formula>
    </cfRule>
  </conditionalFormatting>
  <conditionalFormatting sqref="C28">
    <cfRule type="expression" dxfId="22" priority="22">
      <formula>$X28&gt;$E$47</formula>
    </cfRule>
    <cfRule type="expression" dxfId="21" priority="23">
      <formula>$X28&lt;$E$48</formula>
    </cfRule>
  </conditionalFormatting>
  <conditionalFormatting sqref="C28">
    <cfRule type="expression" dxfId="20" priority="21">
      <formula>$C28&lt;-0.5</formula>
    </cfRule>
  </conditionalFormatting>
  <conditionalFormatting sqref="C11">
    <cfRule type="expression" dxfId="19" priority="19">
      <formula>$X11&gt;$E$47</formula>
    </cfRule>
    <cfRule type="expression" dxfId="18" priority="20">
      <formula>$X11&lt;$E$48</formula>
    </cfRule>
  </conditionalFormatting>
  <conditionalFormatting sqref="C11">
    <cfRule type="expression" dxfId="17" priority="18">
      <formula>$C11&gt;0.5</formula>
    </cfRule>
  </conditionalFormatting>
  <conditionalFormatting sqref="C11">
    <cfRule type="expression" dxfId="16" priority="17">
      <formula>$C11&lt;-0.5</formula>
    </cfRule>
  </conditionalFormatting>
  <conditionalFormatting sqref="C20">
    <cfRule type="expression" dxfId="15" priority="15">
      <formula>$X20&gt;$E$47</formula>
    </cfRule>
    <cfRule type="expression" dxfId="14" priority="16">
      <formula>$X20&lt;$E$48</formula>
    </cfRule>
  </conditionalFormatting>
  <conditionalFormatting sqref="C20">
    <cfRule type="expression" dxfId="13" priority="14">
      <formula>$C20&gt;0.5</formula>
    </cfRule>
  </conditionalFormatting>
  <conditionalFormatting sqref="C20">
    <cfRule type="expression" dxfId="12" priority="13">
      <formula>$C20&lt;-0.5</formula>
    </cfRule>
  </conditionalFormatting>
  <conditionalFormatting sqref="C32">
    <cfRule type="expression" dxfId="11" priority="8">
      <formula>$C32&gt;0.5</formula>
    </cfRule>
  </conditionalFormatting>
  <conditionalFormatting sqref="C32">
    <cfRule type="expression" dxfId="10" priority="9">
      <formula>#REF!&gt;$E$47</formula>
    </cfRule>
    <cfRule type="expression" dxfId="9" priority="10">
      <formula>#REF!&lt;$E$48</formula>
    </cfRule>
  </conditionalFormatting>
  <conditionalFormatting sqref="C32">
    <cfRule type="expression" dxfId="8" priority="11">
      <formula>$X33&gt;$E$47</formula>
    </cfRule>
    <cfRule type="expression" dxfId="7" priority="12">
      <formula>$X33&lt;$E$48</formula>
    </cfRule>
  </conditionalFormatting>
  <conditionalFormatting sqref="C32">
    <cfRule type="expression" dxfId="6" priority="6">
      <formula>$X32&gt;$E$47</formula>
    </cfRule>
    <cfRule type="expression" dxfId="5" priority="7">
      <formula>$X32&lt;$E$48</formula>
    </cfRule>
  </conditionalFormatting>
  <conditionalFormatting sqref="C32">
    <cfRule type="expression" dxfId="4" priority="5">
      <formula>$C32&lt;-0.5</formula>
    </cfRule>
  </conditionalFormatting>
  <conditionalFormatting sqref="C36">
    <cfRule type="expression" dxfId="3" priority="3">
      <formula>$X36&gt;$E$47</formula>
    </cfRule>
    <cfRule type="expression" dxfId="2" priority="4">
      <formula>$X36&lt;$E$48</formula>
    </cfRule>
  </conditionalFormatting>
  <conditionalFormatting sqref="C36">
    <cfRule type="expression" dxfId="1" priority="2">
      <formula>$C36&gt;0.5</formula>
    </cfRule>
  </conditionalFormatting>
  <conditionalFormatting sqref="C36">
    <cfRule type="expression" dxfId="0" priority="1">
      <formula>$C36&lt;-0.5</formula>
    </cfRule>
  </conditionalFormatting>
  <dataValidations disablePrompts="1" count="1">
    <dataValidation type="list" allowBlank="1" showInputMessage="1" showErrorMessage="1" sqref="AB15">
      <formula1>$AB$18:$AB$21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History" altText="Download_x000a_">
                <anchor moveWithCells="1" sizeWithCells="1">
                  <from>
                    <xdr:col>26</xdr:col>
                    <xdr:colOff>19050</xdr:colOff>
                    <xdr:row>26</xdr:row>
                    <xdr:rowOff>114300</xdr:rowOff>
                  </from>
                  <to>
                    <xdr:col>26</xdr:col>
                    <xdr:colOff>942975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keStaticHistory" altText="Download_x000a_">
                <anchor moveWithCells="1" sizeWithCells="1">
                  <from>
                    <xdr:col>28</xdr:col>
                    <xdr:colOff>323850</xdr:colOff>
                    <xdr:row>26</xdr:row>
                    <xdr:rowOff>114300</xdr:rowOff>
                  </from>
                  <to>
                    <xdr:col>30</xdr:col>
                    <xdr:colOff>180975</xdr:colOff>
                    <xdr:row>29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B2:M505"/>
  <sheetViews>
    <sheetView showGridLines="0" topLeftCell="A3" workbookViewId="0">
      <selection activeCell="F18" sqref="F18"/>
    </sheetView>
  </sheetViews>
  <sheetFormatPr defaultRowHeight="10.5"/>
  <cols>
    <col min="2" max="2" width="11.5" bestFit="1" customWidth="1"/>
    <col min="5" max="5" width="10.5" bestFit="1" customWidth="1"/>
    <col min="7" max="7" width="10.5" bestFit="1" customWidth="1"/>
  </cols>
  <sheetData>
    <row r="2" spans="2:13">
      <c r="B2" t="s">
        <v>32</v>
      </c>
      <c r="C2" t="s">
        <v>1190</v>
      </c>
      <c r="F2" s="6"/>
      <c r="G2" s="6"/>
    </row>
    <row r="3" spans="2:13" ht="86.25">
      <c r="B3" s="6" t="s">
        <v>18</v>
      </c>
      <c r="C3" s="3" t="s">
        <v>1191</v>
      </c>
      <c r="E3" s="3" t="s">
        <v>1240</v>
      </c>
      <c r="F3" s="3" t="s">
        <v>1191</v>
      </c>
      <c r="H3" s="3" t="s">
        <v>1193</v>
      </c>
    </row>
    <row r="4" spans="2:13" s="4" customFormat="1">
      <c r="B4" s="4" t="s">
        <v>1131</v>
      </c>
      <c r="C4" s="75"/>
      <c r="E4" s="5" t="s">
        <v>1132</v>
      </c>
      <c r="G4" s="75"/>
      <c r="I4" s="75"/>
      <c r="K4" s="75"/>
      <c r="M4" s="75"/>
    </row>
    <row r="5" spans="2:13">
      <c r="B5" s="6"/>
      <c r="C5" s="3"/>
      <c r="E5" s="6"/>
      <c r="F5" s="3"/>
      <c r="G5" s="4"/>
      <c r="H5" s="4"/>
    </row>
    <row r="6" spans="2:13" s="9" customFormat="1">
      <c r="B6" s="121">
        <v>43320</v>
      </c>
      <c r="C6" s="76">
        <v>164.03219999999999</v>
      </c>
      <c r="E6" s="5">
        <f ca="1">_xll.BDH(F$3,$E$3,Main!$AB$6,Main!$AB$7,Main!$AB$8,Main!$AB$9,Main!$AB$10,Main!$AB$11,"cols=2;rows=183")</f>
        <v>43320</v>
      </c>
      <c r="F6" s="9">
        <v>19.600200000000001</v>
      </c>
      <c r="G6" s="72">
        <f ca="1">_xll.BDH(H$3,$E$3,Main!$AB$6,Main!$AB$7,Main!$AB$8,Main!$AB$9,Main!$AB$10,Main!$AB$11,"cols=2;rows=131")</f>
        <v>43320</v>
      </c>
      <c r="H6" s="9">
        <v>18.48</v>
      </c>
      <c r="I6" s="76"/>
      <c r="K6" s="76"/>
      <c r="M6" s="76"/>
    </row>
    <row r="7" spans="2:13">
      <c r="B7" s="72">
        <v>43319</v>
      </c>
      <c r="C7" s="71">
        <v>164.03219999999999</v>
      </c>
      <c r="D7" s="71"/>
      <c r="E7" s="72">
        <v>43319</v>
      </c>
      <c r="F7" s="71">
        <v>19.600200000000001</v>
      </c>
      <c r="G7" s="72">
        <v>43319</v>
      </c>
      <c r="H7" s="73">
        <v>18.579999999999998</v>
      </c>
      <c r="I7" s="73"/>
      <c r="J7" s="73"/>
      <c r="K7" s="4"/>
      <c r="L7" s="4"/>
    </row>
    <row r="8" spans="2:13">
      <c r="B8" s="72">
        <v>43318</v>
      </c>
      <c r="C8" s="71">
        <v>161.51159999999999</v>
      </c>
      <c r="D8" s="71"/>
      <c r="E8" s="72">
        <v>43318</v>
      </c>
      <c r="F8" s="71">
        <v>19.600200000000001</v>
      </c>
      <c r="G8" s="72">
        <v>43318</v>
      </c>
      <c r="H8" s="73">
        <v>18.510000000000002</v>
      </c>
      <c r="I8" s="73"/>
      <c r="J8" s="73"/>
      <c r="K8" s="4"/>
      <c r="L8" s="4"/>
    </row>
    <row r="9" spans="2:13">
      <c r="B9" s="72">
        <v>43317</v>
      </c>
      <c r="C9" s="71">
        <v>162.25409999999999</v>
      </c>
      <c r="D9" s="71"/>
      <c r="E9" s="72">
        <v>43317</v>
      </c>
      <c r="F9" s="71">
        <v>19.600200000000001</v>
      </c>
      <c r="G9" s="72">
        <v>43315</v>
      </c>
      <c r="H9" s="73">
        <v>18.52</v>
      </c>
      <c r="I9" s="73"/>
      <c r="J9" s="73"/>
      <c r="K9" s="4"/>
      <c r="L9" s="4"/>
    </row>
    <row r="10" spans="2:13">
      <c r="B10" s="72">
        <v>43316</v>
      </c>
      <c r="C10" s="71">
        <v>162.25409999999999</v>
      </c>
      <c r="D10" s="71"/>
      <c r="E10" s="72">
        <v>43316</v>
      </c>
      <c r="F10" s="71">
        <v>19.600200000000001</v>
      </c>
      <c r="G10" s="72">
        <v>43314</v>
      </c>
      <c r="H10" s="73">
        <v>18.57</v>
      </c>
      <c r="I10" s="73"/>
      <c r="J10" s="73"/>
      <c r="K10" s="4"/>
      <c r="L10" s="4"/>
    </row>
    <row r="11" spans="2:13">
      <c r="B11" s="72">
        <v>43315</v>
      </c>
      <c r="C11" s="71">
        <v>162.25409999999999</v>
      </c>
      <c r="D11" s="71"/>
      <c r="E11" s="72">
        <v>43315</v>
      </c>
      <c r="F11" s="71">
        <v>19.600200000000001</v>
      </c>
      <c r="G11" s="72">
        <v>43313</v>
      </c>
      <c r="H11" s="73">
        <v>18.46</v>
      </c>
      <c r="I11" s="73"/>
      <c r="J11" s="73"/>
      <c r="K11" s="4"/>
      <c r="L11" s="4"/>
    </row>
    <row r="12" spans="2:13">
      <c r="B12" s="72">
        <v>43314</v>
      </c>
      <c r="C12" s="71">
        <v>163.77979999999999</v>
      </c>
      <c r="D12" s="71"/>
      <c r="E12" s="72">
        <v>43314</v>
      </c>
      <c r="F12" s="71">
        <v>19.600200000000001</v>
      </c>
      <c r="G12" s="72">
        <v>43312</v>
      </c>
      <c r="H12" s="73">
        <v>18.440000000000001</v>
      </c>
      <c r="I12" s="73"/>
      <c r="J12" s="73"/>
      <c r="K12" s="4"/>
      <c r="L12" s="4"/>
    </row>
    <row r="13" spans="2:13">
      <c r="B13" s="72">
        <v>43313</v>
      </c>
      <c r="C13" s="71">
        <v>167.50229999999999</v>
      </c>
      <c r="D13" s="71"/>
      <c r="E13" s="72">
        <v>43313</v>
      </c>
      <c r="F13" s="71">
        <v>19.600200000000001</v>
      </c>
      <c r="G13" s="72">
        <v>43311</v>
      </c>
      <c r="H13" s="73">
        <v>18.43</v>
      </c>
      <c r="I13" s="73"/>
      <c r="J13" s="73"/>
      <c r="K13" s="4"/>
      <c r="L13" s="4"/>
    </row>
    <row r="14" spans="2:13">
      <c r="B14" s="72">
        <v>43312</v>
      </c>
      <c r="C14" s="71">
        <v>167.6695</v>
      </c>
      <c r="D14" s="71"/>
      <c r="E14" s="72">
        <v>43312</v>
      </c>
      <c r="F14" s="71">
        <v>19.600200000000001</v>
      </c>
      <c r="G14" s="72">
        <v>43308</v>
      </c>
      <c r="H14" s="73">
        <v>18.399999999999999</v>
      </c>
      <c r="I14" s="73"/>
      <c r="J14" s="73"/>
      <c r="K14" s="4"/>
      <c r="L14" s="4"/>
    </row>
    <row r="15" spans="2:13">
      <c r="B15" s="72">
        <v>43311</v>
      </c>
      <c r="C15" s="71">
        <v>169.77070000000001</v>
      </c>
      <c r="D15" s="71"/>
      <c r="E15" s="72">
        <v>43311</v>
      </c>
      <c r="F15" s="71">
        <v>19.600200000000001</v>
      </c>
      <c r="G15" s="72">
        <v>43307</v>
      </c>
      <c r="H15" s="73">
        <v>18.41</v>
      </c>
      <c r="I15" s="73"/>
      <c r="J15" s="73"/>
      <c r="K15" s="4"/>
      <c r="L15" s="4"/>
    </row>
    <row r="16" spans="2:13">
      <c r="B16" s="72">
        <v>43310</v>
      </c>
      <c r="C16" s="71">
        <v>172.6884</v>
      </c>
      <c r="D16" s="71"/>
      <c r="E16" s="72">
        <v>43310</v>
      </c>
      <c r="F16" s="71">
        <v>19.600200000000001</v>
      </c>
      <c r="G16" s="72">
        <v>43306</v>
      </c>
      <c r="H16" s="73">
        <v>18.38</v>
      </c>
      <c r="I16" s="73"/>
      <c r="J16" s="73"/>
      <c r="K16" s="4"/>
      <c r="L16" s="4"/>
    </row>
    <row r="17" spans="2:12">
      <c r="B17" s="72">
        <v>43309</v>
      </c>
      <c r="C17" s="71">
        <v>172.6884</v>
      </c>
      <c r="D17" s="71"/>
      <c r="E17" s="72">
        <v>43309</v>
      </c>
      <c r="F17" s="71">
        <v>19.600200000000001</v>
      </c>
      <c r="G17" s="72">
        <v>43305</v>
      </c>
      <c r="H17" s="73">
        <v>18.32</v>
      </c>
      <c r="I17" s="73"/>
      <c r="J17" s="73"/>
      <c r="K17" s="4"/>
      <c r="L17" s="4"/>
    </row>
    <row r="18" spans="2:12">
      <c r="B18" s="72">
        <v>43308</v>
      </c>
      <c r="C18" s="71">
        <v>172.6884</v>
      </c>
      <c r="D18" s="71"/>
      <c r="E18" s="72">
        <v>43308</v>
      </c>
      <c r="F18" s="71">
        <v>19.600200000000001</v>
      </c>
      <c r="G18" s="72">
        <v>43304</v>
      </c>
      <c r="H18" s="73">
        <v>18.28</v>
      </c>
      <c r="I18" s="73"/>
      <c r="J18" s="73"/>
      <c r="K18" s="4"/>
      <c r="L18" s="4"/>
    </row>
    <row r="19" spans="2:12">
      <c r="B19" s="72">
        <v>43307</v>
      </c>
      <c r="C19" s="71">
        <v>173.8381</v>
      </c>
      <c r="D19" s="71"/>
      <c r="E19" s="72">
        <v>43307</v>
      </c>
      <c r="F19" s="71">
        <v>19.5533</v>
      </c>
      <c r="G19" s="72">
        <v>43301</v>
      </c>
      <c r="H19" s="73">
        <v>18.29</v>
      </c>
      <c r="I19" s="73"/>
      <c r="J19" s="73"/>
      <c r="K19" s="4"/>
      <c r="L19" s="4"/>
    </row>
    <row r="20" spans="2:12">
      <c r="B20" s="72">
        <v>43306</v>
      </c>
      <c r="C20" s="71">
        <v>175.4331</v>
      </c>
      <c r="D20" s="71"/>
      <c r="E20" s="72">
        <v>43306</v>
      </c>
      <c r="F20" s="71">
        <v>19.5533</v>
      </c>
      <c r="G20" s="72">
        <v>43300</v>
      </c>
      <c r="H20" s="73">
        <v>18.29</v>
      </c>
      <c r="I20" s="73"/>
      <c r="J20" s="73"/>
      <c r="K20" s="4"/>
      <c r="L20" s="4"/>
    </row>
    <row r="21" spans="2:12">
      <c r="B21" s="72">
        <v>43305</v>
      </c>
      <c r="C21" s="71">
        <v>172.78800000000001</v>
      </c>
      <c r="D21" s="71"/>
      <c r="E21" s="72">
        <v>43305</v>
      </c>
      <c r="F21" s="71">
        <v>19.5533</v>
      </c>
      <c r="G21" s="72">
        <v>43299</v>
      </c>
      <c r="H21" s="73">
        <v>18.260000000000002</v>
      </c>
      <c r="I21" s="73"/>
      <c r="J21" s="73"/>
      <c r="K21" s="4"/>
      <c r="L21" s="4"/>
    </row>
    <row r="22" spans="2:12">
      <c r="B22" s="72">
        <v>43304</v>
      </c>
      <c r="C22" s="71">
        <v>172.7105</v>
      </c>
      <c r="D22" s="71"/>
      <c r="E22" s="72">
        <v>43304</v>
      </c>
      <c r="F22" s="71">
        <v>19.5533</v>
      </c>
      <c r="G22" s="72">
        <v>43298</v>
      </c>
      <c r="H22" s="73">
        <v>18.260000000000002</v>
      </c>
      <c r="I22" s="73"/>
      <c r="J22" s="73"/>
      <c r="K22" s="4"/>
      <c r="L22" s="4"/>
    </row>
    <row r="23" spans="2:12">
      <c r="B23" s="72">
        <v>43303</v>
      </c>
      <c r="C23" s="71">
        <v>174.64269999999999</v>
      </c>
      <c r="D23" s="71"/>
      <c r="E23" s="72">
        <v>43303</v>
      </c>
      <c r="F23" s="71">
        <v>19.5533</v>
      </c>
      <c r="G23" s="72">
        <v>43297</v>
      </c>
      <c r="H23" s="73">
        <v>18.28</v>
      </c>
      <c r="I23" s="73"/>
      <c r="J23" s="73"/>
      <c r="K23" s="4"/>
      <c r="L23" s="4"/>
    </row>
    <row r="24" spans="2:12">
      <c r="B24" s="72">
        <v>43302</v>
      </c>
      <c r="C24" s="71">
        <v>174.64269999999999</v>
      </c>
      <c r="D24" s="71"/>
      <c r="E24" s="72">
        <v>43302</v>
      </c>
      <c r="F24" s="71">
        <v>19.5533</v>
      </c>
      <c r="G24" s="72">
        <v>43294</v>
      </c>
      <c r="H24" s="73">
        <v>18.28</v>
      </c>
      <c r="I24" s="73"/>
      <c r="J24" s="73"/>
      <c r="K24" s="4"/>
      <c r="L24" s="4"/>
    </row>
    <row r="25" spans="2:12">
      <c r="B25" s="72">
        <v>43301</v>
      </c>
      <c r="C25" s="71">
        <v>174.64269999999999</v>
      </c>
      <c r="D25" s="71"/>
      <c r="E25" s="72">
        <v>43301</v>
      </c>
      <c r="F25" s="71">
        <v>19.5533</v>
      </c>
      <c r="G25" s="72">
        <v>43293</v>
      </c>
      <c r="H25" s="73">
        <v>18.28</v>
      </c>
      <c r="I25" s="73"/>
      <c r="J25" s="73"/>
      <c r="K25" s="4"/>
      <c r="L25" s="4"/>
    </row>
    <row r="26" spans="2:12">
      <c r="B26" s="72">
        <v>43300</v>
      </c>
      <c r="C26" s="71">
        <v>174.6644</v>
      </c>
      <c r="D26" s="71"/>
      <c r="E26" s="72">
        <v>43300</v>
      </c>
      <c r="F26" s="71">
        <v>19.882400000000001</v>
      </c>
      <c r="G26" s="72">
        <v>43292</v>
      </c>
      <c r="H26" s="73">
        <v>18.25</v>
      </c>
      <c r="I26" s="73"/>
      <c r="J26" s="73"/>
      <c r="K26" s="4"/>
      <c r="L26" s="4"/>
    </row>
    <row r="27" spans="2:12">
      <c r="B27" s="72">
        <v>43299</v>
      </c>
      <c r="C27" s="71">
        <v>176.48670000000001</v>
      </c>
      <c r="D27" s="71"/>
      <c r="E27" s="72">
        <v>43299</v>
      </c>
      <c r="F27" s="71">
        <v>19.882400000000001</v>
      </c>
      <c r="G27" s="72">
        <v>43291</v>
      </c>
      <c r="H27" s="4">
        <v>18.21</v>
      </c>
      <c r="I27" s="4"/>
      <c r="J27" s="4"/>
      <c r="K27" s="4"/>
      <c r="L27" s="4"/>
    </row>
    <row r="28" spans="2:12">
      <c r="B28" s="72">
        <v>43298</v>
      </c>
      <c r="C28" s="71">
        <v>175.98519999999999</v>
      </c>
      <c r="D28" s="71"/>
      <c r="E28" s="72">
        <v>43298</v>
      </c>
      <c r="F28" s="71">
        <v>19.882400000000001</v>
      </c>
      <c r="G28" s="72">
        <v>43290</v>
      </c>
      <c r="H28" s="4">
        <v>18.239999999999998</v>
      </c>
      <c r="I28" s="4"/>
      <c r="J28" s="4"/>
      <c r="K28" s="4"/>
      <c r="L28" s="4"/>
    </row>
    <row r="29" spans="2:12">
      <c r="B29" s="72">
        <v>43297</v>
      </c>
      <c r="C29" s="71">
        <v>178.27029999999999</v>
      </c>
      <c r="D29" s="71"/>
      <c r="E29" s="72">
        <v>43297</v>
      </c>
      <c r="F29" s="71">
        <v>19.882400000000001</v>
      </c>
      <c r="G29" s="72">
        <v>43287</v>
      </c>
      <c r="H29" s="4">
        <v>18.239999999999998</v>
      </c>
      <c r="I29" s="4"/>
      <c r="J29" s="4"/>
      <c r="K29" s="4"/>
      <c r="L29" s="4"/>
    </row>
    <row r="30" spans="2:12">
      <c r="B30" s="72">
        <v>43296</v>
      </c>
      <c r="C30" s="71">
        <v>178.1026</v>
      </c>
      <c r="D30" s="71"/>
      <c r="E30" s="72">
        <v>43296</v>
      </c>
      <c r="F30" s="71">
        <v>19.882400000000001</v>
      </c>
      <c r="G30" s="72">
        <v>43286</v>
      </c>
      <c r="H30" s="4">
        <v>18.22</v>
      </c>
      <c r="I30" s="4"/>
      <c r="J30" s="4"/>
      <c r="K30" s="4"/>
      <c r="L30" s="4"/>
    </row>
    <row r="31" spans="2:12">
      <c r="B31" s="72">
        <v>43295</v>
      </c>
      <c r="C31" s="71">
        <v>178.1026</v>
      </c>
      <c r="D31" s="71"/>
      <c r="E31" s="72">
        <v>43295</v>
      </c>
      <c r="F31" s="71">
        <v>19.882400000000001</v>
      </c>
      <c r="G31" s="72">
        <v>43285</v>
      </c>
      <c r="H31" s="4">
        <v>18.22</v>
      </c>
      <c r="I31" s="4"/>
      <c r="J31" s="4"/>
      <c r="K31" s="4"/>
      <c r="L31" s="4"/>
    </row>
    <row r="32" spans="2:12">
      <c r="B32" s="72">
        <v>43294</v>
      </c>
      <c r="C32" s="71">
        <v>178.1026</v>
      </c>
      <c r="D32" s="71"/>
      <c r="E32" s="72">
        <v>43294</v>
      </c>
      <c r="F32" s="71">
        <v>19.882400000000001</v>
      </c>
      <c r="G32" s="72">
        <v>43284</v>
      </c>
      <c r="H32" s="4">
        <v>18.16</v>
      </c>
      <c r="I32" s="4"/>
      <c r="J32" s="4"/>
      <c r="K32" s="4"/>
      <c r="L32" s="4"/>
    </row>
    <row r="33" spans="2:12">
      <c r="B33" s="72">
        <v>43293</v>
      </c>
      <c r="C33" s="71">
        <v>177.27690000000001</v>
      </c>
      <c r="D33" s="71"/>
      <c r="E33" s="72">
        <v>43293</v>
      </c>
      <c r="F33" s="71">
        <v>19.740099999999998</v>
      </c>
      <c r="G33" s="72">
        <v>43283</v>
      </c>
      <c r="H33" s="4">
        <v>18.12</v>
      </c>
      <c r="I33" s="4"/>
      <c r="J33" s="4"/>
      <c r="K33" s="4"/>
      <c r="L33" s="4"/>
    </row>
    <row r="34" spans="2:12">
      <c r="B34" s="72">
        <v>43292</v>
      </c>
      <c r="C34" s="71">
        <v>173.96520000000001</v>
      </c>
      <c r="D34" s="71"/>
      <c r="E34" s="72">
        <v>43292</v>
      </c>
      <c r="F34" s="71">
        <v>19.740099999999998</v>
      </c>
      <c r="G34" s="72">
        <v>43280</v>
      </c>
      <c r="H34" s="4">
        <v>18.18</v>
      </c>
      <c r="I34" s="4"/>
      <c r="J34" s="4"/>
      <c r="K34" s="4"/>
      <c r="L34" s="4"/>
    </row>
    <row r="35" spans="2:12">
      <c r="B35" s="72">
        <v>43291</v>
      </c>
      <c r="C35" s="71">
        <v>175.5917</v>
      </c>
      <c r="D35" s="71"/>
      <c r="E35" s="72">
        <v>43291</v>
      </c>
      <c r="F35" s="71">
        <v>19.740099999999998</v>
      </c>
      <c r="G35" s="72">
        <v>43279</v>
      </c>
      <c r="H35" s="4">
        <v>18.059999999999999</v>
      </c>
      <c r="I35" s="4"/>
      <c r="J35" s="4"/>
      <c r="K35" s="4"/>
      <c r="L35" s="4"/>
    </row>
    <row r="36" spans="2:12">
      <c r="B36" s="72">
        <v>43290</v>
      </c>
      <c r="C36" s="71">
        <v>176.7517</v>
      </c>
      <c r="D36" s="71"/>
      <c r="E36" s="72">
        <v>43290</v>
      </c>
      <c r="F36" s="71">
        <v>19.740099999999998</v>
      </c>
      <c r="G36" s="72">
        <v>43278</v>
      </c>
      <c r="H36" s="4">
        <v>18.07</v>
      </c>
      <c r="I36" s="4"/>
      <c r="J36" s="4"/>
      <c r="K36" s="4"/>
      <c r="L36" s="4"/>
    </row>
    <row r="37" spans="2:12">
      <c r="B37" s="72">
        <v>43289</v>
      </c>
      <c r="C37" s="71">
        <v>172.91149999999999</v>
      </c>
      <c r="D37" s="71"/>
      <c r="E37" s="72">
        <v>43289</v>
      </c>
      <c r="F37" s="71">
        <v>19.740099999999998</v>
      </c>
      <c r="G37" s="72">
        <v>43277</v>
      </c>
      <c r="H37" s="4">
        <v>17.829999999999998</v>
      </c>
      <c r="I37" s="4"/>
      <c r="J37" s="4"/>
      <c r="K37" s="4"/>
      <c r="L37" s="4"/>
    </row>
    <row r="38" spans="2:12">
      <c r="B38" s="72">
        <v>43288</v>
      </c>
      <c r="C38" s="71">
        <v>172.91149999999999</v>
      </c>
      <c r="D38" s="71"/>
      <c r="E38" s="72">
        <v>43288</v>
      </c>
      <c r="F38" s="71">
        <v>19.740099999999998</v>
      </c>
      <c r="G38" s="72">
        <v>43276</v>
      </c>
      <c r="H38" s="4">
        <v>17.82</v>
      </c>
      <c r="I38" s="4"/>
      <c r="J38" s="4"/>
      <c r="K38" s="4"/>
      <c r="L38" s="4"/>
    </row>
    <row r="39" spans="2:12">
      <c r="B39" s="72">
        <v>43287</v>
      </c>
      <c r="C39" s="71">
        <v>172.91149999999999</v>
      </c>
      <c r="D39" s="71"/>
      <c r="E39" s="72">
        <v>43287</v>
      </c>
      <c r="F39" s="71">
        <v>19.740099999999998</v>
      </c>
      <c r="G39" s="72">
        <v>43273</v>
      </c>
      <c r="H39" s="4">
        <v>17.63</v>
      </c>
      <c r="I39" s="4"/>
      <c r="J39" s="4"/>
      <c r="K39" s="4"/>
      <c r="L39" s="4"/>
    </row>
    <row r="40" spans="2:12">
      <c r="B40" s="72">
        <v>43286</v>
      </c>
      <c r="C40" s="71">
        <v>170.72550000000001</v>
      </c>
      <c r="D40" s="71"/>
      <c r="E40" s="72">
        <v>43286</v>
      </c>
      <c r="F40" s="71">
        <v>19.438800000000001</v>
      </c>
      <c r="G40" s="72">
        <v>43272</v>
      </c>
      <c r="H40" s="4">
        <v>17.64</v>
      </c>
      <c r="I40" s="4"/>
      <c r="J40" s="4"/>
      <c r="K40" s="4"/>
      <c r="L40" s="4"/>
    </row>
    <row r="41" spans="2:12">
      <c r="B41" s="72">
        <v>43285</v>
      </c>
      <c r="C41" s="71">
        <v>171.2347</v>
      </c>
      <c r="D41" s="71"/>
      <c r="E41" s="72">
        <v>43285</v>
      </c>
      <c r="F41" s="71">
        <v>19.438800000000001</v>
      </c>
      <c r="G41" s="72">
        <v>43271</v>
      </c>
      <c r="H41" s="4">
        <v>17.59</v>
      </c>
      <c r="I41" s="4"/>
      <c r="J41" s="4"/>
      <c r="K41" s="4"/>
      <c r="L41" s="4"/>
    </row>
    <row r="42" spans="2:12">
      <c r="B42" s="72">
        <v>43284</v>
      </c>
      <c r="C42" s="71">
        <v>174.3425</v>
      </c>
      <c r="D42" s="71"/>
      <c r="E42" s="72">
        <v>43284</v>
      </c>
      <c r="F42" s="71">
        <v>19.438800000000001</v>
      </c>
      <c r="G42" s="72">
        <v>43270</v>
      </c>
      <c r="H42" s="4">
        <v>17.579999999999998</v>
      </c>
      <c r="I42" s="4"/>
      <c r="J42" s="4"/>
      <c r="K42" s="4"/>
      <c r="L42" s="4"/>
    </row>
    <row r="43" spans="2:12">
      <c r="B43" s="72">
        <v>43283</v>
      </c>
      <c r="C43" s="71">
        <v>177.31039999999999</v>
      </c>
      <c r="D43" s="71"/>
      <c r="E43" s="72">
        <v>43283</v>
      </c>
      <c r="F43" s="71">
        <v>19.438800000000001</v>
      </c>
      <c r="G43" s="72">
        <v>43269</v>
      </c>
      <c r="H43" s="4">
        <v>17.29</v>
      </c>
      <c r="I43" s="4"/>
      <c r="J43" s="4"/>
      <c r="K43" s="4"/>
      <c r="L43" s="4"/>
    </row>
    <row r="44" spans="2:12">
      <c r="B44" s="72">
        <v>43282</v>
      </c>
      <c r="C44" s="71">
        <v>178.0566</v>
      </c>
      <c r="D44" s="71"/>
      <c r="E44" s="72">
        <v>43282</v>
      </c>
      <c r="F44" s="71">
        <v>19.438800000000001</v>
      </c>
      <c r="G44" s="72">
        <v>43266</v>
      </c>
      <c r="H44" s="4">
        <v>17.3</v>
      </c>
      <c r="I44" s="4"/>
      <c r="J44" s="4"/>
      <c r="K44" s="4"/>
      <c r="L44" s="4"/>
    </row>
    <row r="45" spans="2:12">
      <c r="B45" s="72">
        <v>43281</v>
      </c>
      <c r="C45" s="71">
        <v>178.0566</v>
      </c>
      <c r="D45" s="71"/>
      <c r="E45" s="72">
        <v>43281</v>
      </c>
      <c r="F45" s="71">
        <v>19.438800000000001</v>
      </c>
      <c r="G45" s="72">
        <v>43265</v>
      </c>
      <c r="H45" s="4">
        <v>17.36</v>
      </c>
      <c r="I45" s="4"/>
      <c r="J45" s="4"/>
      <c r="K45" s="4"/>
      <c r="L45" s="4"/>
    </row>
    <row r="46" spans="2:12">
      <c r="B46" s="72">
        <v>43280</v>
      </c>
      <c r="C46" s="71">
        <v>178.0566</v>
      </c>
      <c r="D46" s="71"/>
      <c r="E46" s="72">
        <v>43280</v>
      </c>
      <c r="F46" s="71">
        <v>19.438800000000001</v>
      </c>
      <c r="G46" s="72">
        <v>43264</v>
      </c>
      <c r="H46" s="4">
        <v>17.350000000000001</v>
      </c>
      <c r="I46" s="4"/>
      <c r="J46" s="4"/>
      <c r="K46" s="4"/>
      <c r="L46" s="4"/>
    </row>
    <row r="47" spans="2:12">
      <c r="B47" s="72">
        <v>43279</v>
      </c>
      <c r="C47" s="71">
        <v>174.1224</v>
      </c>
      <c r="D47" s="71"/>
      <c r="E47" s="72">
        <v>43279</v>
      </c>
      <c r="F47" s="71">
        <v>19.2819</v>
      </c>
      <c r="G47" s="72">
        <v>43263</v>
      </c>
      <c r="H47" s="4">
        <v>17.37</v>
      </c>
      <c r="I47" s="4"/>
      <c r="J47" s="4"/>
      <c r="K47" s="4"/>
      <c r="L47" s="4"/>
    </row>
    <row r="48" spans="2:12">
      <c r="B48" s="72">
        <v>43278</v>
      </c>
      <c r="C48" s="71">
        <v>173.86340000000001</v>
      </c>
      <c r="D48" s="71"/>
      <c r="E48" s="72">
        <v>43278</v>
      </c>
      <c r="F48" s="71">
        <v>19.2819</v>
      </c>
      <c r="G48" s="72">
        <v>43262</v>
      </c>
      <c r="H48" s="4">
        <v>17.36</v>
      </c>
      <c r="I48" s="4"/>
      <c r="J48" s="4"/>
      <c r="K48" s="4"/>
      <c r="L48" s="4"/>
    </row>
    <row r="49" spans="2:12">
      <c r="B49" s="72">
        <v>43277</v>
      </c>
      <c r="C49" s="71">
        <v>178.50319999999999</v>
      </c>
      <c r="D49" s="71"/>
      <c r="E49" s="72">
        <v>43277</v>
      </c>
      <c r="F49" s="71">
        <v>19.2819</v>
      </c>
      <c r="G49" s="72">
        <v>43259</v>
      </c>
      <c r="H49" s="4">
        <v>17.36</v>
      </c>
      <c r="I49" s="4"/>
      <c r="J49" s="4"/>
      <c r="K49" s="4"/>
      <c r="L49" s="4"/>
    </row>
    <row r="50" spans="2:12">
      <c r="B50" s="72">
        <v>43276</v>
      </c>
      <c r="C50" s="71">
        <v>179.31530000000001</v>
      </c>
      <c r="D50" s="71"/>
      <c r="E50" s="72">
        <v>43276</v>
      </c>
      <c r="F50" s="71">
        <v>19.2819</v>
      </c>
      <c r="G50" s="72">
        <v>43258</v>
      </c>
      <c r="H50" s="4">
        <v>17.34</v>
      </c>
      <c r="I50" s="4"/>
      <c r="J50" s="4"/>
      <c r="K50" s="4"/>
      <c r="L50" s="4"/>
    </row>
    <row r="51" spans="2:12">
      <c r="B51" s="72">
        <v>43275</v>
      </c>
      <c r="C51" s="71">
        <v>183.5222</v>
      </c>
      <c r="D51" s="71"/>
      <c r="E51" s="72">
        <v>43275</v>
      </c>
      <c r="F51" s="71">
        <v>19.2819</v>
      </c>
      <c r="G51" s="72">
        <v>43257</v>
      </c>
      <c r="H51" s="4">
        <v>17.37</v>
      </c>
      <c r="I51" s="4"/>
      <c r="J51" s="4"/>
      <c r="K51" s="4"/>
      <c r="L51" s="4"/>
    </row>
    <row r="52" spans="2:12">
      <c r="B52" s="72">
        <v>43274</v>
      </c>
      <c r="C52" s="71">
        <v>183.5222</v>
      </c>
      <c r="D52" s="71"/>
      <c r="E52" s="72">
        <v>43274</v>
      </c>
      <c r="F52" s="71">
        <v>19.2819</v>
      </c>
      <c r="G52" s="72">
        <v>43256</v>
      </c>
      <c r="H52" s="4">
        <v>17.43</v>
      </c>
      <c r="I52" s="4"/>
      <c r="J52" s="4"/>
      <c r="K52" s="4"/>
      <c r="L52" s="4"/>
    </row>
    <row r="53" spans="2:12">
      <c r="B53" s="72">
        <v>43273</v>
      </c>
      <c r="C53" s="71">
        <v>183.5222</v>
      </c>
      <c r="D53" s="71"/>
      <c r="E53" s="72">
        <v>43273</v>
      </c>
      <c r="F53" s="71">
        <v>19.2819</v>
      </c>
      <c r="G53" s="72">
        <v>43255</v>
      </c>
      <c r="H53" s="4">
        <v>17.43</v>
      </c>
      <c r="I53" s="4"/>
      <c r="J53" s="4"/>
      <c r="K53" s="4"/>
      <c r="L53" s="4"/>
    </row>
    <row r="54" spans="2:12">
      <c r="B54" s="72">
        <v>43272</v>
      </c>
      <c r="C54" s="71">
        <v>182.9425</v>
      </c>
      <c r="D54" s="71"/>
      <c r="E54" s="72">
        <v>43272</v>
      </c>
      <c r="F54" s="71">
        <v>18.9239</v>
      </c>
      <c r="G54" s="72">
        <v>43252</v>
      </c>
      <c r="H54" s="4">
        <v>17.309999999999999</v>
      </c>
      <c r="I54" s="4"/>
      <c r="J54" s="4"/>
      <c r="K54" s="4"/>
      <c r="L54" s="4"/>
    </row>
    <row r="55" spans="2:12">
      <c r="B55" s="72">
        <v>43271</v>
      </c>
      <c r="C55" s="71">
        <v>186.09399999999999</v>
      </c>
      <c r="D55" s="71"/>
      <c r="E55" s="72">
        <v>43271</v>
      </c>
      <c r="F55" s="71">
        <v>18.9239</v>
      </c>
      <c r="G55" s="72">
        <v>43251</v>
      </c>
      <c r="H55" s="4">
        <v>17.29</v>
      </c>
      <c r="I55" s="4"/>
      <c r="J55" s="4"/>
      <c r="K55" s="4"/>
      <c r="L55" s="4"/>
    </row>
    <row r="56" spans="2:12">
      <c r="B56" s="72">
        <v>43270</v>
      </c>
      <c r="C56" s="71">
        <v>184.57390000000001</v>
      </c>
      <c r="D56" s="71"/>
      <c r="E56" s="72">
        <v>43270</v>
      </c>
      <c r="F56" s="71">
        <v>18.9239</v>
      </c>
      <c r="G56" s="72">
        <v>43250</v>
      </c>
      <c r="H56" s="4">
        <v>17.25</v>
      </c>
      <c r="I56" s="4"/>
      <c r="J56" s="4"/>
      <c r="K56" s="4"/>
      <c r="L56" s="4"/>
    </row>
    <row r="57" spans="2:12">
      <c r="B57" s="72">
        <v>43269</v>
      </c>
      <c r="C57" s="71">
        <v>190.47659999999999</v>
      </c>
      <c r="D57" s="71"/>
      <c r="E57" s="72">
        <v>43269</v>
      </c>
      <c r="F57" s="71">
        <v>18.9239</v>
      </c>
      <c r="G57" s="72">
        <v>43249</v>
      </c>
      <c r="H57" s="4">
        <v>17.21</v>
      </c>
      <c r="I57" s="4"/>
      <c r="J57" s="4"/>
      <c r="K57" s="4"/>
      <c r="L57" s="4"/>
    </row>
    <row r="58" spans="2:12">
      <c r="B58" s="72">
        <v>43268</v>
      </c>
      <c r="C58" s="71">
        <v>190.54089999999999</v>
      </c>
      <c r="D58" s="71"/>
      <c r="E58" s="72">
        <v>43268</v>
      </c>
      <c r="F58" s="71">
        <v>18.9239</v>
      </c>
      <c r="G58" s="72">
        <v>43248</v>
      </c>
      <c r="H58" s="4">
        <v>17.2</v>
      </c>
      <c r="I58" s="4"/>
      <c r="J58" s="4"/>
      <c r="K58" s="4"/>
      <c r="L58" s="4"/>
    </row>
    <row r="59" spans="2:12">
      <c r="B59" s="72">
        <v>43267</v>
      </c>
      <c r="C59" s="71">
        <v>190.54089999999999</v>
      </c>
      <c r="D59" s="71"/>
      <c r="E59" s="72">
        <v>43267</v>
      </c>
      <c r="F59" s="71">
        <v>18.9239</v>
      </c>
      <c r="G59" s="72">
        <v>43245</v>
      </c>
      <c r="H59" s="4">
        <v>17.2</v>
      </c>
      <c r="I59" s="4"/>
      <c r="J59" s="4"/>
      <c r="K59" s="4"/>
      <c r="L59" s="4"/>
    </row>
    <row r="60" spans="2:12">
      <c r="B60" s="72">
        <v>43266</v>
      </c>
      <c r="C60" s="71">
        <v>190.54089999999999</v>
      </c>
      <c r="D60" s="71"/>
      <c r="E60" s="72">
        <v>43266</v>
      </c>
      <c r="F60" s="71">
        <v>18.9239</v>
      </c>
      <c r="G60" s="72">
        <v>43244</v>
      </c>
      <c r="H60" s="4">
        <v>17.2</v>
      </c>
      <c r="I60" s="4"/>
      <c r="J60" s="4"/>
      <c r="K60" s="4"/>
      <c r="L60" s="4"/>
    </row>
    <row r="61" spans="2:12">
      <c r="B61" s="72">
        <v>43265</v>
      </c>
      <c r="C61" s="71">
        <v>192.40969999999999</v>
      </c>
      <c r="D61" s="71"/>
      <c r="E61" s="72">
        <v>43265</v>
      </c>
      <c r="F61" s="71">
        <v>18.866800000000001</v>
      </c>
      <c r="G61" s="72">
        <v>43243</v>
      </c>
      <c r="H61" s="4">
        <v>17.2</v>
      </c>
      <c r="I61" s="4"/>
      <c r="J61" s="4"/>
      <c r="K61" s="4"/>
      <c r="L61" s="4"/>
    </row>
    <row r="62" spans="2:12">
      <c r="B62" s="72">
        <v>43264</v>
      </c>
      <c r="C62" s="71">
        <v>194.02799999999999</v>
      </c>
      <c r="D62" s="71"/>
      <c r="E62" s="72">
        <v>43264</v>
      </c>
      <c r="F62" s="71">
        <v>18.866800000000001</v>
      </c>
      <c r="G62" s="72">
        <v>43242</v>
      </c>
      <c r="H62" s="4">
        <v>17.21</v>
      </c>
      <c r="I62" s="4"/>
      <c r="J62" s="4"/>
      <c r="K62" s="4"/>
      <c r="L62" s="4"/>
    </row>
    <row r="63" spans="2:12">
      <c r="B63" s="72">
        <v>43263</v>
      </c>
      <c r="C63" s="71">
        <v>196.52610000000001</v>
      </c>
      <c r="D63" s="71"/>
      <c r="E63" s="72">
        <v>43263</v>
      </c>
      <c r="F63" s="71">
        <v>18.866800000000001</v>
      </c>
      <c r="G63" s="72">
        <v>43241</v>
      </c>
      <c r="H63" s="4">
        <v>17.2</v>
      </c>
      <c r="I63" s="4"/>
      <c r="J63" s="4"/>
      <c r="K63" s="4"/>
      <c r="L63" s="4"/>
    </row>
    <row r="64" spans="2:12">
      <c r="B64" s="72">
        <v>43262</v>
      </c>
      <c r="C64" s="71">
        <v>194.20599999999999</v>
      </c>
      <c r="D64" s="71"/>
      <c r="E64" s="72">
        <v>43262</v>
      </c>
      <c r="F64" s="71">
        <v>18.866800000000001</v>
      </c>
      <c r="G64" s="72">
        <v>43238</v>
      </c>
      <c r="H64" s="4">
        <v>17.21</v>
      </c>
      <c r="I64" s="4"/>
      <c r="J64" s="4"/>
      <c r="K64" s="4"/>
      <c r="L64" s="4"/>
    </row>
    <row r="65" spans="2:12">
      <c r="B65" s="72">
        <v>43261</v>
      </c>
      <c r="C65" s="71">
        <v>193.14349999999999</v>
      </c>
      <c r="D65" s="71"/>
      <c r="E65" s="72">
        <v>43261</v>
      </c>
      <c r="F65" s="71">
        <v>18.866800000000001</v>
      </c>
      <c r="G65" s="72">
        <v>43237</v>
      </c>
      <c r="H65" s="4">
        <v>17.25</v>
      </c>
      <c r="I65" s="4"/>
      <c r="J65" s="4"/>
      <c r="K65" s="4"/>
      <c r="L65" s="4"/>
    </row>
    <row r="66" spans="2:12">
      <c r="B66" s="72">
        <v>43260</v>
      </c>
      <c r="C66" s="71">
        <v>193.14349999999999</v>
      </c>
      <c r="D66" s="71"/>
      <c r="E66" s="72">
        <v>43260</v>
      </c>
      <c r="F66" s="71">
        <v>18.866800000000001</v>
      </c>
      <c r="G66" s="72">
        <v>43236</v>
      </c>
      <c r="H66" s="4">
        <v>17.27</v>
      </c>
      <c r="I66" s="4"/>
      <c r="J66" s="4"/>
      <c r="K66" s="4"/>
      <c r="L66" s="4"/>
    </row>
    <row r="67" spans="2:12">
      <c r="B67" s="72">
        <v>43259</v>
      </c>
      <c r="C67" s="71">
        <v>193.14349999999999</v>
      </c>
      <c r="D67" s="71"/>
      <c r="E67" s="72">
        <v>43259</v>
      </c>
      <c r="F67" s="71">
        <v>18.866800000000001</v>
      </c>
      <c r="G67" s="72">
        <v>43235</v>
      </c>
      <c r="H67" s="4">
        <v>17.28</v>
      </c>
      <c r="I67" s="4"/>
      <c r="J67" s="4"/>
      <c r="K67" s="4"/>
      <c r="L67" s="4"/>
    </row>
    <row r="68" spans="2:12">
      <c r="B68" s="72">
        <v>43258</v>
      </c>
      <c r="C68" s="71">
        <v>195.05009999999999</v>
      </c>
      <c r="D68" s="71"/>
      <c r="E68" s="72">
        <v>43258</v>
      </c>
      <c r="F68" s="71">
        <v>18.815899999999999</v>
      </c>
      <c r="G68" s="72">
        <v>43234</v>
      </c>
      <c r="H68" s="4">
        <v>17.25</v>
      </c>
      <c r="I68" s="4"/>
      <c r="J68" s="4"/>
      <c r="K68" s="4"/>
      <c r="L68" s="4"/>
    </row>
    <row r="69" spans="2:12">
      <c r="B69" s="72">
        <v>43257</v>
      </c>
      <c r="C69" s="71">
        <v>194.57</v>
      </c>
      <c r="D69" s="71"/>
      <c r="E69" s="72">
        <v>43257</v>
      </c>
      <c r="F69" s="71">
        <v>18.815899999999999</v>
      </c>
      <c r="G69" s="72">
        <v>43231</v>
      </c>
      <c r="H69" s="4">
        <v>17.21</v>
      </c>
      <c r="I69" s="4"/>
      <c r="J69" s="4"/>
      <c r="K69" s="4"/>
      <c r="L69" s="4"/>
    </row>
    <row r="70" spans="2:12">
      <c r="B70" s="72">
        <v>43256</v>
      </c>
      <c r="C70" s="71">
        <v>193.1309</v>
      </c>
      <c r="D70" s="71"/>
      <c r="E70" s="72">
        <v>43256</v>
      </c>
      <c r="F70" s="71">
        <v>18.815899999999999</v>
      </c>
      <c r="G70" s="72">
        <v>43230</v>
      </c>
      <c r="H70" s="4">
        <v>17.22</v>
      </c>
      <c r="I70" s="4"/>
      <c r="J70" s="4"/>
      <c r="K70" s="4"/>
      <c r="L70" s="4"/>
    </row>
    <row r="71" spans="2:12">
      <c r="B71" s="72">
        <v>43255</v>
      </c>
      <c r="C71" s="71">
        <v>191.36170000000001</v>
      </c>
      <c r="D71" s="71"/>
      <c r="E71" s="72">
        <v>43255</v>
      </c>
      <c r="F71" s="71">
        <v>18.815899999999999</v>
      </c>
      <c r="G71" s="72">
        <v>43229</v>
      </c>
      <c r="H71" s="4">
        <v>17.2</v>
      </c>
      <c r="I71" s="4"/>
      <c r="J71" s="4"/>
      <c r="K71" s="4"/>
      <c r="L71" s="4"/>
    </row>
    <row r="72" spans="2:12">
      <c r="B72" s="72">
        <v>43254</v>
      </c>
      <c r="C72" s="71">
        <v>187.46170000000001</v>
      </c>
      <c r="D72" s="71"/>
      <c r="E72" s="72">
        <v>43254</v>
      </c>
      <c r="F72" s="71">
        <v>18.815899999999999</v>
      </c>
      <c r="G72" s="72">
        <v>43228</v>
      </c>
      <c r="H72" s="4">
        <v>17.2</v>
      </c>
      <c r="I72" s="4"/>
      <c r="J72" s="4"/>
      <c r="K72" s="4"/>
      <c r="L72" s="4"/>
    </row>
    <row r="73" spans="2:12">
      <c r="B73" s="72">
        <v>43253</v>
      </c>
      <c r="C73" s="71">
        <v>187.46170000000001</v>
      </c>
      <c r="D73" s="71"/>
      <c r="E73" s="72">
        <v>43253</v>
      </c>
      <c r="F73" s="71">
        <v>18.815899999999999</v>
      </c>
      <c r="G73" s="72">
        <v>43227</v>
      </c>
      <c r="H73" s="4">
        <v>17.16</v>
      </c>
      <c r="I73" s="4"/>
      <c r="J73" s="4"/>
      <c r="K73" s="4"/>
      <c r="L73" s="4"/>
    </row>
    <row r="74" spans="2:12">
      <c r="B74" s="72">
        <v>43252</v>
      </c>
      <c r="C74" s="71">
        <v>187.46170000000001</v>
      </c>
      <c r="D74" s="71"/>
      <c r="E74" s="72">
        <v>43252</v>
      </c>
      <c r="F74" s="71">
        <v>18.815899999999999</v>
      </c>
      <c r="G74" s="72">
        <v>43224</v>
      </c>
      <c r="H74" s="4">
        <v>17.2</v>
      </c>
      <c r="I74" s="4"/>
      <c r="J74" s="4"/>
      <c r="K74" s="4"/>
      <c r="L74" s="4"/>
    </row>
    <row r="75" spans="2:12">
      <c r="B75" s="72">
        <v>43251</v>
      </c>
      <c r="C75" s="71">
        <v>186.84229999999999</v>
      </c>
      <c r="D75" s="71"/>
      <c r="E75" s="72">
        <v>43251</v>
      </c>
      <c r="F75" s="71">
        <v>18.815899999999999</v>
      </c>
      <c r="G75" s="72">
        <v>43223</v>
      </c>
      <c r="H75" s="4">
        <v>17.21</v>
      </c>
      <c r="I75" s="4"/>
      <c r="J75" s="4"/>
      <c r="K75" s="4"/>
      <c r="L75" s="4"/>
    </row>
    <row r="76" spans="2:12">
      <c r="B76" s="72">
        <v>43250</v>
      </c>
      <c r="C76" s="71">
        <v>183.4383</v>
      </c>
      <c r="D76" s="71"/>
      <c r="E76" s="72">
        <v>43250</v>
      </c>
      <c r="F76" s="71">
        <v>18.815899999999999</v>
      </c>
      <c r="G76" s="72">
        <v>43222</v>
      </c>
      <c r="H76" s="4">
        <v>17.190000000000001</v>
      </c>
      <c r="I76" s="4"/>
      <c r="J76" s="4"/>
      <c r="K76" s="4"/>
      <c r="L76" s="4"/>
    </row>
    <row r="77" spans="2:12">
      <c r="B77" s="72">
        <v>43249</v>
      </c>
      <c r="C77" s="71">
        <v>185.8638</v>
      </c>
      <c r="D77" s="71"/>
      <c r="E77" s="72">
        <v>43249</v>
      </c>
      <c r="F77" s="71">
        <v>18.815899999999999</v>
      </c>
      <c r="G77" s="72">
        <v>43221</v>
      </c>
      <c r="H77" s="4">
        <v>17.21</v>
      </c>
      <c r="I77" s="4"/>
      <c r="J77" s="4"/>
      <c r="K77" s="4"/>
      <c r="L77" s="4"/>
    </row>
    <row r="78" spans="2:12">
      <c r="B78" s="72">
        <v>43248</v>
      </c>
      <c r="C78" s="71">
        <v>187.3116</v>
      </c>
      <c r="D78" s="71"/>
      <c r="E78" s="72">
        <v>43248</v>
      </c>
      <c r="F78" s="71">
        <v>18.815899999999999</v>
      </c>
      <c r="G78" s="72">
        <v>43220</v>
      </c>
      <c r="H78" s="4">
        <v>17.21</v>
      </c>
      <c r="I78" s="4"/>
      <c r="J78" s="4"/>
      <c r="K78" s="4"/>
      <c r="L78" s="4"/>
    </row>
    <row r="79" spans="2:12">
      <c r="B79" s="72">
        <v>43247</v>
      </c>
      <c r="C79" s="71">
        <v>185.28450000000001</v>
      </c>
      <c r="D79" s="71"/>
      <c r="E79" s="72">
        <v>43247</v>
      </c>
      <c r="F79" s="71">
        <v>18.815899999999999</v>
      </c>
      <c r="G79" s="72">
        <v>43217</v>
      </c>
      <c r="H79" s="4">
        <v>17.170000000000002</v>
      </c>
      <c r="I79" s="4"/>
      <c r="J79" s="4"/>
      <c r="K79" s="4"/>
      <c r="L79" s="4"/>
    </row>
    <row r="80" spans="2:12">
      <c r="B80" s="72">
        <v>43246</v>
      </c>
      <c r="C80" s="71">
        <v>185.28450000000001</v>
      </c>
      <c r="D80" s="71"/>
      <c r="E80" s="72">
        <v>43246</v>
      </c>
      <c r="F80" s="71">
        <v>18.815899999999999</v>
      </c>
      <c r="G80" s="72">
        <v>43216</v>
      </c>
      <c r="H80" s="4">
        <v>17.13</v>
      </c>
      <c r="I80" s="4"/>
      <c r="J80" s="4"/>
      <c r="K80" s="4"/>
      <c r="L80" s="4"/>
    </row>
    <row r="81" spans="2:12">
      <c r="B81" s="72">
        <v>43245</v>
      </c>
      <c r="C81" s="71">
        <v>185.28450000000001</v>
      </c>
      <c r="D81" s="71"/>
      <c r="E81" s="72">
        <v>43245</v>
      </c>
      <c r="F81" s="71">
        <v>18.815899999999999</v>
      </c>
      <c r="G81" s="72">
        <v>43215</v>
      </c>
      <c r="H81" s="4">
        <v>17.13</v>
      </c>
      <c r="I81" s="4"/>
      <c r="J81" s="4"/>
      <c r="K81" s="4"/>
      <c r="L81" s="4"/>
    </row>
    <row r="82" spans="2:12">
      <c r="B82" s="72">
        <v>43244</v>
      </c>
      <c r="C82" s="71">
        <v>185.8681</v>
      </c>
      <c r="D82" s="71"/>
      <c r="E82" s="72">
        <v>43244</v>
      </c>
      <c r="F82" s="71">
        <v>18.818899999999999</v>
      </c>
      <c r="G82" s="72">
        <v>43214</v>
      </c>
      <c r="H82" s="4">
        <v>17.07</v>
      </c>
      <c r="I82" s="4"/>
      <c r="J82" s="4"/>
      <c r="K82" s="4"/>
      <c r="L82" s="4"/>
    </row>
    <row r="83" spans="2:12">
      <c r="B83" s="72">
        <v>43243</v>
      </c>
      <c r="C83" s="71">
        <v>185.78720000000001</v>
      </c>
      <c r="D83" s="71"/>
      <c r="E83" s="72">
        <v>43243</v>
      </c>
      <c r="F83" s="71">
        <v>18.818899999999999</v>
      </c>
      <c r="G83" s="72">
        <v>43213</v>
      </c>
      <c r="H83" s="4">
        <v>17.05</v>
      </c>
      <c r="I83" s="4"/>
      <c r="J83" s="4"/>
      <c r="K83" s="4"/>
      <c r="L83" s="4"/>
    </row>
    <row r="84" spans="2:12">
      <c r="B84" s="72">
        <v>43242</v>
      </c>
      <c r="C84" s="71">
        <v>187.3922</v>
      </c>
      <c r="D84" s="71"/>
      <c r="E84" s="72">
        <v>43242</v>
      </c>
      <c r="F84" s="71">
        <v>18.818899999999999</v>
      </c>
      <c r="G84" s="72">
        <v>43210</v>
      </c>
      <c r="H84" s="4">
        <v>17.059999999999999</v>
      </c>
      <c r="I84" s="4"/>
      <c r="J84" s="4"/>
      <c r="K84" s="4"/>
      <c r="L84" s="4"/>
    </row>
    <row r="85" spans="2:12">
      <c r="B85" s="72">
        <v>43241</v>
      </c>
      <c r="C85" s="71">
        <v>187.4246</v>
      </c>
      <c r="D85" s="71"/>
      <c r="E85" s="72">
        <v>43241</v>
      </c>
      <c r="F85" s="71">
        <v>18.818899999999999</v>
      </c>
      <c r="G85" s="72">
        <v>43209</v>
      </c>
      <c r="H85" s="4">
        <v>16.98</v>
      </c>
      <c r="I85" s="4"/>
      <c r="J85" s="4"/>
      <c r="K85" s="4"/>
      <c r="L85" s="4"/>
    </row>
    <row r="86" spans="2:12">
      <c r="B86" s="72">
        <v>43240</v>
      </c>
      <c r="C86" s="71">
        <v>184.7534</v>
      </c>
      <c r="D86" s="71"/>
      <c r="E86" s="72">
        <v>43240</v>
      </c>
      <c r="F86" s="71">
        <v>18.818899999999999</v>
      </c>
      <c r="G86" s="72">
        <v>43208</v>
      </c>
      <c r="H86" s="4">
        <v>16.95</v>
      </c>
      <c r="I86" s="4"/>
      <c r="J86" s="4"/>
      <c r="K86" s="4"/>
      <c r="L86" s="4"/>
    </row>
    <row r="87" spans="2:12">
      <c r="B87" s="72">
        <v>43239</v>
      </c>
      <c r="C87" s="71">
        <v>184.7534</v>
      </c>
      <c r="D87" s="71"/>
      <c r="E87" s="72">
        <v>43239</v>
      </c>
      <c r="F87" s="71">
        <v>18.818899999999999</v>
      </c>
      <c r="G87" s="72">
        <v>43207</v>
      </c>
      <c r="H87" s="4">
        <v>16.98</v>
      </c>
      <c r="I87" s="4"/>
      <c r="J87" s="4"/>
      <c r="K87" s="4"/>
      <c r="L87" s="4"/>
    </row>
    <row r="88" spans="2:12">
      <c r="B88" s="72">
        <v>43238</v>
      </c>
      <c r="C88" s="71">
        <v>184.7534</v>
      </c>
      <c r="D88" s="71"/>
      <c r="E88" s="72">
        <v>43238</v>
      </c>
      <c r="F88" s="71">
        <v>18.818899999999999</v>
      </c>
      <c r="G88" s="72">
        <v>43206</v>
      </c>
      <c r="H88" s="4">
        <v>16.96</v>
      </c>
      <c r="I88" s="4"/>
      <c r="J88" s="4"/>
      <c r="K88" s="4"/>
      <c r="L88" s="4"/>
    </row>
    <row r="89" spans="2:12">
      <c r="B89" s="72">
        <v>43237</v>
      </c>
      <c r="C89" s="71">
        <v>183.44319999999999</v>
      </c>
      <c r="D89" s="71"/>
      <c r="E89" s="72">
        <v>43237</v>
      </c>
      <c r="F89" s="71">
        <v>18.8462</v>
      </c>
      <c r="G89" s="72">
        <v>43203</v>
      </c>
      <c r="H89" s="4">
        <v>16.97</v>
      </c>
      <c r="I89" s="4"/>
      <c r="J89" s="4"/>
      <c r="K89" s="4"/>
      <c r="L89" s="4"/>
    </row>
    <row r="90" spans="2:12">
      <c r="B90" s="72">
        <v>43236</v>
      </c>
      <c r="C90" s="71">
        <v>184.81569999999999</v>
      </c>
      <c r="D90" s="71"/>
      <c r="E90" s="72">
        <v>43236</v>
      </c>
      <c r="F90" s="71">
        <v>18.8462</v>
      </c>
      <c r="G90" s="72">
        <v>43202</v>
      </c>
      <c r="H90" s="4">
        <v>16.93</v>
      </c>
      <c r="I90" s="4"/>
      <c r="J90" s="4"/>
      <c r="K90" s="4"/>
      <c r="L90" s="4"/>
    </row>
    <row r="91" spans="2:12">
      <c r="B91" s="72">
        <v>43235</v>
      </c>
      <c r="C91" s="71">
        <v>184.0204</v>
      </c>
      <c r="D91" s="71"/>
      <c r="E91" s="72">
        <v>43235</v>
      </c>
      <c r="F91" s="71">
        <v>18.8462</v>
      </c>
      <c r="G91" s="72">
        <v>43201</v>
      </c>
      <c r="H91" s="4">
        <v>16.920000000000002</v>
      </c>
      <c r="I91" s="4"/>
      <c r="J91" s="4"/>
      <c r="K91" s="4"/>
      <c r="L91" s="4"/>
    </row>
    <row r="92" spans="2:12">
      <c r="B92" s="72">
        <v>43234</v>
      </c>
      <c r="C92" s="71">
        <v>185.20349999999999</v>
      </c>
      <c r="D92" s="71"/>
      <c r="E92" s="72">
        <v>43234</v>
      </c>
      <c r="F92" s="71">
        <v>18.8462</v>
      </c>
      <c r="G92" s="72">
        <v>43200</v>
      </c>
      <c r="H92" s="4">
        <v>16.920000000000002</v>
      </c>
      <c r="I92" s="4"/>
      <c r="J92" s="4"/>
      <c r="K92" s="4"/>
      <c r="L92" s="4"/>
    </row>
    <row r="93" spans="2:12">
      <c r="B93" s="72">
        <v>43233</v>
      </c>
      <c r="C93" s="71">
        <v>181.9683</v>
      </c>
      <c r="D93" s="71"/>
      <c r="E93" s="72">
        <v>43233</v>
      </c>
      <c r="F93" s="71">
        <v>18.8462</v>
      </c>
      <c r="G93" s="72">
        <v>43199</v>
      </c>
      <c r="H93" s="4">
        <v>16.78</v>
      </c>
      <c r="I93" s="4"/>
      <c r="J93" s="4"/>
      <c r="K93" s="4"/>
      <c r="L93" s="4"/>
    </row>
    <row r="94" spans="2:12">
      <c r="B94" s="72">
        <v>43232</v>
      </c>
      <c r="C94" s="71">
        <v>181.9683</v>
      </c>
      <c r="D94" s="71"/>
      <c r="E94" s="72">
        <v>43232</v>
      </c>
      <c r="F94" s="71">
        <v>18.8462</v>
      </c>
      <c r="G94" s="72">
        <v>43196</v>
      </c>
      <c r="H94" s="4">
        <v>16.760000000000002</v>
      </c>
      <c r="I94" s="4"/>
      <c r="J94" s="4"/>
      <c r="K94" s="4"/>
      <c r="L94" s="4"/>
    </row>
    <row r="95" spans="2:12">
      <c r="B95" s="72">
        <v>43231</v>
      </c>
      <c r="C95" s="71">
        <v>181.9683</v>
      </c>
      <c r="D95" s="71"/>
      <c r="E95" s="72">
        <v>43231</v>
      </c>
      <c r="F95" s="71">
        <v>18.8462</v>
      </c>
      <c r="G95" s="72">
        <v>43195</v>
      </c>
      <c r="H95" s="4">
        <v>16.760000000000002</v>
      </c>
      <c r="I95" s="4"/>
      <c r="J95" s="4"/>
      <c r="K95" s="4"/>
      <c r="L95" s="4"/>
    </row>
    <row r="96" spans="2:12">
      <c r="B96" s="72">
        <v>43230</v>
      </c>
      <c r="C96" s="71">
        <v>181.26900000000001</v>
      </c>
      <c r="D96" s="71"/>
      <c r="E96" s="72">
        <v>43230</v>
      </c>
      <c r="F96" s="71">
        <v>18.526399999999999</v>
      </c>
      <c r="G96" s="72">
        <v>43194</v>
      </c>
      <c r="H96" s="4">
        <v>16.760000000000002</v>
      </c>
      <c r="I96" s="4"/>
      <c r="J96" s="4"/>
      <c r="K96" s="4"/>
      <c r="L96" s="4"/>
    </row>
    <row r="97" spans="2:12">
      <c r="B97" s="72">
        <v>43229</v>
      </c>
      <c r="C97" s="71">
        <v>179.1996</v>
      </c>
      <c r="D97" s="71"/>
      <c r="E97" s="72">
        <v>43229</v>
      </c>
      <c r="F97" s="71">
        <v>18.526399999999999</v>
      </c>
      <c r="G97" s="72">
        <v>43193</v>
      </c>
      <c r="H97" s="4">
        <v>16.66</v>
      </c>
      <c r="I97" s="4"/>
      <c r="J97" s="4"/>
      <c r="K97" s="4"/>
      <c r="L97" s="4"/>
    </row>
    <row r="98" spans="2:12">
      <c r="B98" s="72">
        <v>43228</v>
      </c>
      <c r="C98" s="71">
        <v>178.31319999999999</v>
      </c>
      <c r="D98" s="71"/>
      <c r="E98" s="72">
        <v>43228</v>
      </c>
      <c r="F98" s="71">
        <v>18.526399999999999</v>
      </c>
      <c r="G98" s="72">
        <v>43192</v>
      </c>
      <c r="H98" s="4">
        <v>16.66</v>
      </c>
      <c r="I98" s="4"/>
      <c r="J98" s="4"/>
      <c r="K98" s="4"/>
      <c r="L98" s="4"/>
    </row>
    <row r="99" spans="2:12">
      <c r="B99" s="72">
        <v>43227</v>
      </c>
      <c r="C99" s="71">
        <v>176.13740000000001</v>
      </c>
      <c r="D99" s="71"/>
      <c r="E99" s="72">
        <v>43227</v>
      </c>
      <c r="F99" s="71">
        <v>18.526399999999999</v>
      </c>
      <c r="G99" s="72">
        <v>43189</v>
      </c>
      <c r="H99" s="4">
        <v>16.64</v>
      </c>
      <c r="I99" s="4"/>
      <c r="J99" s="4"/>
      <c r="K99" s="4"/>
      <c r="L99" s="4"/>
    </row>
    <row r="100" spans="2:12">
      <c r="B100" s="72">
        <v>43226</v>
      </c>
      <c r="C100" s="71">
        <v>173.661</v>
      </c>
      <c r="D100" s="71"/>
      <c r="E100" s="72">
        <v>43226</v>
      </c>
      <c r="F100" s="71">
        <v>18.526399999999999</v>
      </c>
      <c r="G100" s="72">
        <v>43188</v>
      </c>
      <c r="H100" s="4">
        <v>16.66</v>
      </c>
      <c r="I100" s="4"/>
      <c r="J100" s="4"/>
      <c r="K100" s="4"/>
      <c r="L100" s="4"/>
    </row>
    <row r="101" spans="2:12">
      <c r="B101" s="72">
        <v>43225</v>
      </c>
      <c r="C101" s="71">
        <v>173.661</v>
      </c>
      <c r="D101" s="71"/>
      <c r="E101" s="72">
        <v>43225</v>
      </c>
      <c r="F101" s="71">
        <v>18.526399999999999</v>
      </c>
      <c r="G101" s="72">
        <v>43187</v>
      </c>
      <c r="H101" s="4">
        <v>16.670000000000002</v>
      </c>
      <c r="I101" s="4"/>
      <c r="J101" s="4"/>
      <c r="K101" s="4"/>
      <c r="L101" s="4"/>
    </row>
    <row r="102" spans="2:12">
      <c r="B102" s="72">
        <v>43224</v>
      </c>
      <c r="C102" s="71">
        <v>173.661</v>
      </c>
      <c r="D102" s="71"/>
      <c r="E102" s="72">
        <v>43224</v>
      </c>
      <c r="F102" s="71">
        <v>18.526399999999999</v>
      </c>
      <c r="G102" s="72">
        <v>43186</v>
      </c>
      <c r="H102" s="4">
        <v>16.420000000000002</v>
      </c>
      <c r="I102" s="4"/>
      <c r="J102" s="4"/>
      <c r="K102" s="4"/>
      <c r="L102" s="4"/>
    </row>
    <row r="103" spans="2:12">
      <c r="B103" s="72">
        <v>43223</v>
      </c>
      <c r="C103" s="71">
        <v>173.64269999999999</v>
      </c>
      <c r="D103" s="71"/>
      <c r="E103" s="72">
        <v>43223</v>
      </c>
      <c r="F103" s="71">
        <v>18.514900000000001</v>
      </c>
      <c r="G103" s="72">
        <v>43185</v>
      </c>
      <c r="H103" s="4">
        <v>16.420000000000002</v>
      </c>
      <c r="I103" s="4"/>
      <c r="J103" s="4"/>
      <c r="K103" s="4"/>
      <c r="L103" s="4"/>
    </row>
    <row r="104" spans="2:12">
      <c r="B104" s="72">
        <v>43222</v>
      </c>
      <c r="C104" s="71">
        <v>174.7099</v>
      </c>
      <c r="D104" s="71"/>
      <c r="E104" s="72">
        <v>43222</v>
      </c>
      <c r="F104" s="71">
        <v>18.514900000000001</v>
      </c>
      <c r="G104" s="72">
        <v>43182</v>
      </c>
      <c r="H104" s="4">
        <v>16.36</v>
      </c>
      <c r="I104" s="4"/>
      <c r="J104" s="4"/>
      <c r="K104" s="4"/>
      <c r="L104" s="4"/>
    </row>
    <row r="105" spans="2:12">
      <c r="B105" s="72">
        <v>43221</v>
      </c>
      <c r="C105" s="71">
        <v>175.291</v>
      </c>
      <c r="D105" s="71"/>
      <c r="E105" s="72">
        <v>43221</v>
      </c>
      <c r="F105" s="71">
        <v>18.514900000000001</v>
      </c>
      <c r="G105" s="72">
        <v>43181</v>
      </c>
      <c r="H105" s="4">
        <v>16.09</v>
      </c>
      <c r="I105" s="4"/>
      <c r="J105" s="4"/>
      <c r="K105" s="4"/>
      <c r="L105" s="4"/>
    </row>
    <row r="106" spans="2:12">
      <c r="B106" s="72">
        <v>43220</v>
      </c>
      <c r="C106" s="71">
        <v>175.15960000000001</v>
      </c>
      <c r="D106" s="71"/>
      <c r="E106" s="72">
        <v>43220</v>
      </c>
      <c r="F106" s="71">
        <v>18.514900000000001</v>
      </c>
      <c r="G106" s="72">
        <v>43180</v>
      </c>
      <c r="H106" s="4">
        <v>15.84</v>
      </c>
      <c r="I106" s="4"/>
      <c r="J106" s="4"/>
      <c r="K106" s="4"/>
      <c r="L106" s="4"/>
    </row>
    <row r="107" spans="2:12">
      <c r="B107" s="72">
        <v>43219</v>
      </c>
      <c r="C107" s="71">
        <v>173.54730000000001</v>
      </c>
      <c r="D107" s="71"/>
      <c r="E107" s="72">
        <v>43219</v>
      </c>
      <c r="F107" s="71">
        <v>18.514900000000001</v>
      </c>
      <c r="G107" s="72">
        <v>43179</v>
      </c>
      <c r="H107" s="4">
        <v>15.82</v>
      </c>
      <c r="I107" s="4"/>
      <c r="J107" s="4"/>
      <c r="K107" s="4"/>
      <c r="L107" s="4"/>
    </row>
    <row r="108" spans="2:12">
      <c r="B108" s="72">
        <v>43218</v>
      </c>
      <c r="C108" s="71">
        <v>173.54730000000001</v>
      </c>
      <c r="D108" s="71"/>
      <c r="E108" s="72">
        <v>43218</v>
      </c>
      <c r="F108" s="71">
        <v>18.514900000000001</v>
      </c>
      <c r="G108" s="72">
        <v>43178</v>
      </c>
      <c r="H108" s="4">
        <v>15.83</v>
      </c>
      <c r="I108" s="4"/>
      <c r="J108" s="4"/>
      <c r="K108" s="4"/>
      <c r="L108" s="4"/>
    </row>
    <row r="109" spans="2:12">
      <c r="B109" s="72">
        <v>43217</v>
      </c>
      <c r="C109" s="71">
        <v>173.54730000000001</v>
      </c>
      <c r="D109" s="71"/>
      <c r="E109" s="72">
        <v>43217</v>
      </c>
      <c r="F109" s="71">
        <v>18.514900000000001</v>
      </c>
      <c r="G109" s="72">
        <v>43175</v>
      </c>
      <c r="H109" s="4">
        <v>15.81</v>
      </c>
      <c r="I109" s="4"/>
      <c r="J109" s="4"/>
      <c r="K109" s="4"/>
      <c r="L109" s="4"/>
    </row>
    <row r="110" spans="2:12">
      <c r="B110" s="72">
        <v>43216</v>
      </c>
      <c r="C110" s="71">
        <v>172.1592</v>
      </c>
      <c r="D110" s="71"/>
      <c r="E110" s="72">
        <v>43216</v>
      </c>
      <c r="F110" s="71">
        <v>18.330200000000001</v>
      </c>
      <c r="G110" s="72">
        <v>43174</v>
      </c>
      <c r="H110" s="4">
        <v>15.83</v>
      </c>
      <c r="I110" s="4"/>
      <c r="J110" s="4"/>
      <c r="K110" s="4"/>
      <c r="L110" s="4"/>
    </row>
    <row r="111" spans="2:12">
      <c r="B111" s="72">
        <v>43215</v>
      </c>
      <c r="C111" s="71">
        <v>173.38730000000001</v>
      </c>
      <c r="D111" s="71"/>
      <c r="E111" s="72">
        <v>43215</v>
      </c>
      <c r="F111" s="71">
        <v>18.330200000000001</v>
      </c>
      <c r="G111" s="72">
        <v>43173</v>
      </c>
      <c r="H111" s="4">
        <v>15.81</v>
      </c>
      <c r="I111" s="4"/>
      <c r="J111" s="4"/>
      <c r="K111" s="4"/>
      <c r="L111" s="4"/>
    </row>
    <row r="112" spans="2:12">
      <c r="B112" s="72">
        <v>43214</v>
      </c>
      <c r="C112" s="71">
        <v>176.01769999999999</v>
      </c>
      <c r="D112" s="71"/>
      <c r="E112" s="72">
        <v>43214</v>
      </c>
      <c r="F112" s="71">
        <v>18.330200000000001</v>
      </c>
      <c r="G112" s="72">
        <v>43172</v>
      </c>
      <c r="H112" s="4">
        <v>15.93</v>
      </c>
      <c r="I112" s="4"/>
      <c r="J112" s="4"/>
      <c r="K112" s="4"/>
      <c r="L112" s="4"/>
    </row>
    <row r="113" spans="2:12">
      <c r="B113" s="72">
        <v>43213</v>
      </c>
      <c r="C113" s="71">
        <v>174.2131</v>
      </c>
      <c r="D113" s="71"/>
      <c r="E113" s="72">
        <v>43213</v>
      </c>
      <c r="F113" s="71">
        <v>18.330200000000001</v>
      </c>
      <c r="G113" s="72">
        <v>43171</v>
      </c>
      <c r="H113" s="4">
        <v>15.92</v>
      </c>
      <c r="I113" s="4"/>
      <c r="J113" s="4"/>
      <c r="K113" s="4"/>
      <c r="L113" s="4"/>
    </row>
    <row r="114" spans="2:12">
      <c r="B114" s="72">
        <v>43212</v>
      </c>
      <c r="C114" s="71">
        <v>176.85480000000001</v>
      </c>
      <c r="D114" s="71"/>
      <c r="E114" s="72">
        <v>43212</v>
      </c>
      <c r="F114" s="71">
        <v>18.330200000000001</v>
      </c>
      <c r="G114" s="72">
        <v>43168</v>
      </c>
      <c r="H114" s="4">
        <v>15.84</v>
      </c>
      <c r="I114" s="4"/>
      <c r="J114" s="4"/>
      <c r="K114" s="4"/>
      <c r="L114" s="4"/>
    </row>
    <row r="115" spans="2:12">
      <c r="B115" s="72">
        <v>43211</v>
      </c>
      <c r="C115" s="71">
        <v>176.85480000000001</v>
      </c>
      <c r="D115" s="71"/>
      <c r="E115" s="72">
        <v>43211</v>
      </c>
      <c r="F115" s="71">
        <v>18.330200000000001</v>
      </c>
      <c r="G115" s="72">
        <v>43167</v>
      </c>
      <c r="H115" s="4">
        <v>15.87</v>
      </c>
      <c r="I115" s="4"/>
      <c r="J115" s="4"/>
      <c r="K115" s="4"/>
      <c r="L115" s="4"/>
    </row>
    <row r="116" spans="2:12">
      <c r="B116" s="72">
        <v>43210</v>
      </c>
      <c r="C116" s="71">
        <v>176.85480000000001</v>
      </c>
      <c r="D116" s="71"/>
      <c r="E116" s="72">
        <v>43210</v>
      </c>
      <c r="F116" s="71">
        <v>18.330200000000001</v>
      </c>
      <c r="G116" s="72">
        <v>43166</v>
      </c>
      <c r="H116" s="4">
        <v>15.84</v>
      </c>
      <c r="I116" s="4"/>
      <c r="J116" s="4"/>
      <c r="K116" s="4"/>
      <c r="L116" s="4"/>
    </row>
    <row r="117" spans="2:12">
      <c r="B117" s="72">
        <v>43209</v>
      </c>
      <c r="C117" s="71">
        <v>179.15899999999999</v>
      </c>
      <c r="D117" s="71"/>
      <c r="E117" s="72">
        <v>43209</v>
      </c>
      <c r="F117" s="71">
        <v>18.220600000000001</v>
      </c>
      <c r="G117" s="72">
        <v>43165</v>
      </c>
      <c r="H117" s="4">
        <v>15.89</v>
      </c>
      <c r="I117" s="4"/>
      <c r="J117" s="4"/>
      <c r="K117" s="4"/>
      <c r="L117" s="4"/>
    </row>
    <row r="118" spans="2:12">
      <c r="B118" s="72">
        <v>43208</v>
      </c>
      <c r="C118" s="71">
        <v>176.8038</v>
      </c>
      <c r="D118" s="71"/>
      <c r="E118" s="72">
        <v>43208</v>
      </c>
      <c r="F118" s="71">
        <v>18.220600000000001</v>
      </c>
      <c r="G118" s="72">
        <v>43164</v>
      </c>
      <c r="H118" s="4">
        <v>15.73</v>
      </c>
      <c r="I118" s="4"/>
      <c r="J118" s="4"/>
      <c r="K118" s="4"/>
      <c r="L118" s="4"/>
    </row>
    <row r="119" spans="2:12">
      <c r="B119" s="72">
        <v>43207</v>
      </c>
      <c r="C119" s="71">
        <v>176.6251</v>
      </c>
      <c r="D119" s="71"/>
      <c r="E119" s="72">
        <v>43207</v>
      </c>
      <c r="F119" s="71">
        <v>18.220600000000001</v>
      </c>
      <c r="G119" s="72">
        <v>43161</v>
      </c>
      <c r="H119" s="4">
        <v>15.66</v>
      </c>
      <c r="I119" s="4"/>
      <c r="J119" s="4"/>
      <c r="K119" s="4"/>
      <c r="L119" s="4"/>
    </row>
    <row r="120" spans="2:12">
      <c r="B120" s="72">
        <v>43206</v>
      </c>
      <c r="C120" s="71">
        <v>178.3073</v>
      </c>
      <c r="D120" s="71"/>
      <c r="E120" s="72">
        <v>43206</v>
      </c>
      <c r="F120" s="71">
        <v>18.220600000000001</v>
      </c>
      <c r="G120" s="72">
        <v>43160</v>
      </c>
      <c r="H120" s="4">
        <v>15.57</v>
      </c>
      <c r="I120" s="4"/>
      <c r="J120" s="4"/>
      <c r="K120" s="4"/>
      <c r="L120" s="4"/>
    </row>
    <row r="121" spans="2:12">
      <c r="B121" s="72">
        <v>43205</v>
      </c>
      <c r="C121" s="71">
        <v>179.95150000000001</v>
      </c>
      <c r="D121" s="71"/>
      <c r="E121" s="72">
        <v>43205</v>
      </c>
      <c r="F121" s="71">
        <v>18.220600000000001</v>
      </c>
      <c r="G121" s="72">
        <v>43159</v>
      </c>
      <c r="H121" s="4">
        <v>15.59</v>
      </c>
      <c r="I121" s="4"/>
      <c r="J121" s="4"/>
      <c r="K121" s="4"/>
      <c r="L121" s="4"/>
    </row>
    <row r="122" spans="2:12">
      <c r="B122" s="72">
        <v>43204</v>
      </c>
      <c r="C122" s="71">
        <v>179.95150000000001</v>
      </c>
      <c r="D122" s="71"/>
      <c r="E122" s="72">
        <v>43204</v>
      </c>
      <c r="F122" s="71">
        <v>18.220600000000001</v>
      </c>
      <c r="G122" s="72">
        <v>43158</v>
      </c>
      <c r="H122" s="4">
        <v>15.51</v>
      </c>
      <c r="I122" s="4"/>
      <c r="J122" s="4"/>
      <c r="K122" s="4"/>
      <c r="L122" s="4"/>
    </row>
    <row r="123" spans="2:12">
      <c r="B123" s="72">
        <v>43203</v>
      </c>
      <c r="C123" s="71">
        <v>179.95150000000001</v>
      </c>
      <c r="D123" s="71"/>
      <c r="E123" s="72">
        <v>43203</v>
      </c>
      <c r="F123" s="71">
        <v>18.220600000000001</v>
      </c>
      <c r="G123" s="72">
        <v>43157</v>
      </c>
      <c r="H123" s="4">
        <v>15.39</v>
      </c>
      <c r="I123" s="4"/>
      <c r="J123" s="4"/>
      <c r="K123" s="4"/>
      <c r="L123" s="4"/>
    </row>
    <row r="124" spans="2:12">
      <c r="B124" s="72">
        <v>43202</v>
      </c>
      <c r="C124" s="71">
        <v>181.38910000000001</v>
      </c>
      <c r="D124" s="71"/>
      <c r="E124" s="72">
        <v>43202</v>
      </c>
      <c r="F124" s="71">
        <v>18.121700000000001</v>
      </c>
      <c r="G124" s="72">
        <v>43154</v>
      </c>
      <c r="H124" s="4">
        <v>15.4</v>
      </c>
      <c r="I124" s="4"/>
      <c r="J124" s="4"/>
      <c r="K124" s="4"/>
      <c r="L124" s="4"/>
    </row>
    <row r="125" spans="2:12">
      <c r="B125" s="72">
        <v>43201</v>
      </c>
      <c r="C125" s="71">
        <v>181.46860000000001</v>
      </c>
      <c r="D125" s="71"/>
      <c r="E125" s="72">
        <v>43201</v>
      </c>
      <c r="F125" s="71">
        <v>18.121700000000001</v>
      </c>
      <c r="G125" s="72">
        <v>43153</v>
      </c>
      <c r="H125" s="4">
        <v>15.35</v>
      </c>
      <c r="I125" s="4"/>
      <c r="J125" s="4"/>
      <c r="K125" s="4"/>
      <c r="L125" s="4"/>
    </row>
    <row r="126" spans="2:12">
      <c r="B126" s="72">
        <v>43200</v>
      </c>
      <c r="C126" s="71">
        <v>181.25559999999999</v>
      </c>
      <c r="D126" s="71"/>
      <c r="E126" s="72">
        <v>43200</v>
      </c>
      <c r="F126" s="71">
        <v>18.121700000000001</v>
      </c>
      <c r="G126" s="72">
        <v>43152</v>
      </c>
      <c r="H126" s="4">
        <v>15.34</v>
      </c>
      <c r="I126" s="4"/>
      <c r="J126" s="4"/>
      <c r="K126" s="4"/>
      <c r="L126" s="4"/>
    </row>
    <row r="127" spans="2:12">
      <c r="B127" s="72">
        <v>43199</v>
      </c>
      <c r="C127" s="71">
        <v>177.46119999999999</v>
      </c>
      <c r="D127" s="71"/>
      <c r="E127" s="72">
        <v>43199</v>
      </c>
      <c r="F127" s="71">
        <v>18.121700000000001</v>
      </c>
      <c r="G127" s="72">
        <v>43151</v>
      </c>
      <c r="H127" s="4">
        <v>15.27</v>
      </c>
      <c r="I127" s="4"/>
      <c r="J127" s="4"/>
      <c r="K127" s="4"/>
      <c r="L127" s="4"/>
    </row>
    <row r="128" spans="2:12">
      <c r="B128" s="72">
        <v>43198</v>
      </c>
      <c r="C128" s="71">
        <v>175.24039999999999</v>
      </c>
      <c r="D128" s="71"/>
      <c r="E128" s="72">
        <v>43198</v>
      </c>
      <c r="F128" s="71">
        <v>18.121700000000001</v>
      </c>
      <c r="G128" s="72">
        <v>43150</v>
      </c>
      <c r="H128" s="4">
        <v>15.32</v>
      </c>
      <c r="I128" s="4"/>
      <c r="J128" s="4"/>
      <c r="K128" s="4"/>
      <c r="L128" s="4"/>
    </row>
    <row r="129" spans="2:12">
      <c r="B129" s="72">
        <v>43197</v>
      </c>
      <c r="C129" s="71">
        <v>175.24039999999999</v>
      </c>
      <c r="D129" s="71"/>
      <c r="E129" s="72">
        <v>43197</v>
      </c>
      <c r="F129" s="71">
        <v>18.121700000000001</v>
      </c>
      <c r="G129" s="72">
        <v>43147</v>
      </c>
      <c r="H129" s="4">
        <v>15.33</v>
      </c>
      <c r="I129" s="4"/>
      <c r="J129" s="4"/>
      <c r="K129" s="4"/>
      <c r="L129" s="4"/>
    </row>
    <row r="130" spans="2:12">
      <c r="B130" s="72">
        <v>43196</v>
      </c>
      <c r="C130" s="71">
        <v>175.24039999999999</v>
      </c>
      <c r="D130" s="71"/>
      <c r="E130" s="72">
        <v>43196</v>
      </c>
      <c r="F130" s="71">
        <v>18.121700000000001</v>
      </c>
      <c r="G130" s="72">
        <v>43146</v>
      </c>
      <c r="H130" s="4">
        <v>15.33</v>
      </c>
      <c r="I130" s="4"/>
      <c r="J130" s="4"/>
      <c r="K130" s="4"/>
      <c r="L130" s="4"/>
    </row>
    <row r="131" spans="2:12">
      <c r="B131" s="72">
        <v>43195</v>
      </c>
      <c r="C131" s="71">
        <v>174.78620000000001</v>
      </c>
      <c r="D131" s="71"/>
      <c r="E131" s="72">
        <v>43195</v>
      </c>
      <c r="F131" s="71">
        <v>18.1143</v>
      </c>
      <c r="G131" s="72">
        <v>43145</v>
      </c>
      <c r="H131" s="4">
        <v>15.21</v>
      </c>
      <c r="I131" s="4"/>
      <c r="J131" s="4"/>
      <c r="K131" s="4"/>
      <c r="L131" s="4"/>
    </row>
    <row r="132" spans="2:12">
      <c r="B132" s="72">
        <v>43194</v>
      </c>
      <c r="C132" s="71">
        <v>174.57130000000001</v>
      </c>
      <c r="D132" s="71"/>
      <c r="E132" s="72">
        <v>43194</v>
      </c>
      <c r="F132" s="71">
        <v>18.1143</v>
      </c>
      <c r="G132" s="72">
        <v>43144</v>
      </c>
      <c r="H132" s="4">
        <v>15.02</v>
      </c>
      <c r="I132" s="4"/>
      <c r="J132" s="4"/>
      <c r="K132" s="4"/>
      <c r="L132" s="4"/>
    </row>
    <row r="133" spans="2:12">
      <c r="B133" s="72">
        <v>43193</v>
      </c>
      <c r="C133" s="71">
        <v>176.59289999999999</v>
      </c>
      <c r="D133" s="71"/>
      <c r="E133" s="72">
        <v>43193</v>
      </c>
      <c r="F133" s="71">
        <v>18.1143</v>
      </c>
      <c r="G133" s="72">
        <v>43143</v>
      </c>
      <c r="H133" s="4">
        <v>14.97</v>
      </c>
      <c r="I133" s="4"/>
      <c r="J133" s="4"/>
      <c r="K133" s="4"/>
      <c r="L133" s="4"/>
    </row>
    <row r="134" spans="2:12">
      <c r="B134" s="72">
        <v>43192</v>
      </c>
      <c r="C134" s="71">
        <v>176.0752</v>
      </c>
      <c r="D134" s="71"/>
      <c r="E134" s="72">
        <v>43192</v>
      </c>
      <c r="F134" s="71">
        <v>18.1143</v>
      </c>
      <c r="G134" s="72">
        <v>43140</v>
      </c>
      <c r="H134">
        <v>14.97</v>
      </c>
      <c r="I134" s="4"/>
      <c r="J134" s="4"/>
      <c r="K134" s="4"/>
      <c r="L134" s="4"/>
    </row>
    <row r="135" spans="2:12">
      <c r="B135" s="72">
        <v>43191</v>
      </c>
      <c r="C135" s="71">
        <v>177.56630000000001</v>
      </c>
      <c r="D135" s="71"/>
      <c r="E135" s="72">
        <v>43191</v>
      </c>
      <c r="F135" s="71">
        <v>18.1143</v>
      </c>
      <c r="G135" s="72">
        <v>43139</v>
      </c>
      <c r="H135" s="4">
        <v>14.79</v>
      </c>
      <c r="I135" s="4"/>
      <c r="J135" s="4"/>
      <c r="K135" s="4"/>
      <c r="L135" s="4"/>
    </row>
    <row r="136" spans="2:12">
      <c r="B136" s="72">
        <v>43190</v>
      </c>
      <c r="C136" s="71">
        <v>177.56630000000001</v>
      </c>
      <c r="D136" s="71"/>
      <c r="E136" s="72">
        <v>43190</v>
      </c>
      <c r="F136" s="71">
        <v>18.1143</v>
      </c>
      <c r="G136" s="72">
        <v>43138</v>
      </c>
      <c r="H136" s="4">
        <v>14.75</v>
      </c>
      <c r="I136" s="4"/>
      <c r="J136" s="4"/>
      <c r="K136" s="4"/>
      <c r="L136" s="4"/>
    </row>
    <row r="137" spans="2:12">
      <c r="B137" s="72">
        <v>43189</v>
      </c>
      <c r="C137" s="71">
        <v>177.56630000000001</v>
      </c>
      <c r="D137" s="71"/>
      <c r="E137" s="72">
        <v>43189</v>
      </c>
      <c r="F137" s="71">
        <v>18.1143</v>
      </c>
      <c r="G137" s="4"/>
      <c r="H137" s="4"/>
      <c r="I137" s="4"/>
      <c r="J137" s="4"/>
      <c r="K137" s="4"/>
      <c r="L137" s="4"/>
    </row>
    <row r="138" spans="2:12">
      <c r="B138" s="72">
        <v>43188</v>
      </c>
      <c r="C138" s="71">
        <v>177.48230000000001</v>
      </c>
      <c r="D138" s="71"/>
      <c r="E138" s="72">
        <v>43188</v>
      </c>
      <c r="F138" s="71">
        <v>18.094200000000001</v>
      </c>
      <c r="G138" s="4"/>
      <c r="H138" s="4"/>
      <c r="I138" s="4"/>
      <c r="J138" s="4"/>
      <c r="K138" s="4"/>
      <c r="L138" s="4"/>
    </row>
    <row r="139" spans="2:12">
      <c r="B139" s="72">
        <v>43187</v>
      </c>
      <c r="C139" s="71">
        <v>175.5283</v>
      </c>
      <c r="D139" s="71"/>
      <c r="E139" s="72">
        <v>43187</v>
      </c>
      <c r="F139" s="71">
        <v>18.094200000000001</v>
      </c>
      <c r="G139" s="4"/>
      <c r="H139" s="4"/>
      <c r="I139" s="4"/>
      <c r="J139" s="4"/>
      <c r="K139" s="4"/>
      <c r="L139" s="4"/>
    </row>
    <row r="140" spans="2:12">
      <c r="B140" s="72">
        <v>43186</v>
      </c>
      <c r="C140" s="71">
        <v>180.93969999999999</v>
      </c>
      <c r="D140" s="71"/>
      <c r="E140" s="72">
        <v>43186</v>
      </c>
      <c r="F140" s="71">
        <v>18.094200000000001</v>
      </c>
      <c r="G140" s="4"/>
      <c r="H140" s="4"/>
      <c r="I140" s="4"/>
      <c r="J140" s="4"/>
      <c r="K140" s="4"/>
      <c r="L140" s="4"/>
    </row>
    <row r="141" spans="2:12">
      <c r="B141" s="72">
        <v>43185</v>
      </c>
      <c r="C141" s="71">
        <v>181.2415</v>
      </c>
      <c r="D141" s="71"/>
      <c r="E141" s="72">
        <v>43185</v>
      </c>
      <c r="F141" s="71">
        <v>18.094200000000001</v>
      </c>
      <c r="G141" s="4"/>
      <c r="H141" s="4"/>
      <c r="I141" s="4"/>
      <c r="J141" s="4"/>
      <c r="K141" s="4"/>
      <c r="L141" s="4"/>
    </row>
    <row r="142" spans="2:12">
      <c r="B142" s="72">
        <v>43184</v>
      </c>
      <c r="C142" s="71">
        <v>178.47290000000001</v>
      </c>
      <c r="D142" s="71"/>
      <c r="E142" s="72">
        <v>43184</v>
      </c>
      <c r="F142" s="71">
        <v>18.094200000000001</v>
      </c>
      <c r="G142" s="4"/>
      <c r="H142" s="4"/>
      <c r="I142" s="4"/>
      <c r="J142" s="4"/>
      <c r="K142" s="4"/>
      <c r="L142" s="4"/>
    </row>
    <row r="143" spans="2:12">
      <c r="B143" s="72">
        <v>43183</v>
      </c>
      <c r="C143" s="71">
        <v>178.47290000000001</v>
      </c>
      <c r="D143" s="71"/>
      <c r="E143" s="72">
        <v>43183</v>
      </c>
      <c r="F143" s="71">
        <v>18.094200000000001</v>
      </c>
      <c r="G143" s="4"/>
      <c r="H143" s="4"/>
      <c r="I143" s="4"/>
      <c r="J143" s="4"/>
      <c r="K143" s="4"/>
      <c r="L143" s="4"/>
    </row>
    <row r="144" spans="2:12">
      <c r="B144" s="72">
        <v>43182</v>
      </c>
      <c r="C144" s="71">
        <v>178.47290000000001</v>
      </c>
      <c r="D144" s="71"/>
      <c r="E144" s="72">
        <v>43182</v>
      </c>
      <c r="F144" s="71">
        <v>18.094200000000001</v>
      </c>
      <c r="G144" s="4"/>
      <c r="H144" s="4"/>
      <c r="I144" s="4"/>
      <c r="J144" s="4"/>
      <c r="K144" s="4"/>
      <c r="L144" s="4"/>
    </row>
    <row r="145" spans="2:12">
      <c r="B145" s="72">
        <v>43181</v>
      </c>
      <c r="C145" s="71">
        <v>183.9521</v>
      </c>
      <c r="D145" s="71"/>
      <c r="E145" s="72">
        <v>43181</v>
      </c>
      <c r="F145" s="71">
        <v>17.5364</v>
      </c>
      <c r="G145" s="4"/>
      <c r="H145" s="4"/>
      <c r="I145" s="4"/>
      <c r="J145" s="4"/>
      <c r="K145" s="4"/>
      <c r="L145" s="4"/>
    </row>
    <row r="146" spans="2:12">
      <c r="B146" s="72">
        <v>43180</v>
      </c>
      <c r="C146" s="71">
        <v>186.9932</v>
      </c>
      <c r="D146" s="71"/>
      <c r="E146" s="72">
        <v>43180</v>
      </c>
      <c r="F146" s="71">
        <v>17.5364</v>
      </c>
      <c r="G146" s="4"/>
      <c r="H146" s="4"/>
      <c r="I146" s="4"/>
      <c r="J146" s="4"/>
      <c r="K146" s="4"/>
      <c r="L146" s="4"/>
    </row>
    <row r="147" spans="2:12">
      <c r="B147" s="72">
        <v>43179</v>
      </c>
      <c r="C147" s="71">
        <v>188.59190000000001</v>
      </c>
      <c r="D147" s="71"/>
      <c r="E147" s="72">
        <v>43179</v>
      </c>
      <c r="F147" s="71">
        <v>17.5364</v>
      </c>
      <c r="G147" s="4"/>
      <c r="H147" s="4"/>
      <c r="I147" s="4"/>
      <c r="J147" s="4"/>
      <c r="K147" s="4"/>
      <c r="L147" s="4"/>
    </row>
    <row r="148" spans="2:12">
      <c r="B148" s="72">
        <v>43178</v>
      </c>
      <c r="C148" s="71">
        <v>185.3357</v>
      </c>
      <c r="D148" s="71"/>
      <c r="E148" s="72">
        <v>43178</v>
      </c>
      <c r="F148" s="71">
        <v>17.5364</v>
      </c>
      <c r="G148" s="4"/>
      <c r="H148" s="4"/>
      <c r="I148" s="4"/>
      <c r="J148" s="4"/>
      <c r="K148" s="4"/>
      <c r="L148" s="4"/>
    </row>
    <row r="149" spans="2:12">
      <c r="B149" s="72">
        <v>43177</v>
      </c>
      <c r="C149" s="71">
        <v>185.62280000000001</v>
      </c>
      <c r="D149" s="71"/>
      <c r="E149" s="72">
        <v>43177</v>
      </c>
      <c r="F149" s="71">
        <v>17.5364</v>
      </c>
      <c r="G149" s="4"/>
      <c r="H149" s="4"/>
      <c r="I149" s="4"/>
      <c r="J149" s="4"/>
      <c r="K149" s="4"/>
      <c r="L149" s="4"/>
    </row>
    <row r="150" spans="2:12">
      <c r="B150" s="72">
        <v>43176</v>
      </c>
      <c r="C150" s="71">
        <v>185.62280000000001</v>
      </c>
      <c r="D150" s="71"/>
      <c r="E150" s="72">
        <v>43176</v>
      </c>
      <c r="F150" s="71">
        <v>17.5364</v>
      </c>
      <c r="G150" s="4"/>
      <c r="H150" s="4"/>
      <c r="I150" s="4"/>
      <c r="J150" s="4"/>
      <c r="K150" s="4"/>
      <c r="L150" s="4"/>
    </row>
    <row r="151" spans="2:12">
      <c r="B151" s="72">
        <v>43175</v>
      </c>
      <c r="C151" s="71">
        <v>185.62280000000001</v>
      </c>
      <c r="D151" s="71"/>
      <c r="E151" s="72">
        <v>43175</v>
      </c>
      <c r="F151" s="71">
        <v>17.5364</v>
      </c>
      <c r="G151" s="4"/>
      <c r="H151" s="4"/>
      <c r="I151" s="4"/>
      <c r="J151" s="4"/>
      <c r="K151" s="4"/>
      <c r="L151" s="4"/>
    </row>
    <row r="152" spans="2:12">
      <c r="B152" s="72">
        <v>43174</v>
      </c>
      <c r="C152" s="71">
        <v>185.7364</v>
      </c>
      <c r="D152" s="71"/>
      <c r="E152" s="72">
        <v>43174</v>
      </c>
      <c r="F152" s="71">
        <v>17.520800000000001</v>
      </c>
      <c r="G152" s="4"/>
      <c r="H152" s="4"/>
      <c r="I152" s="4"/>
      <c r="J152" s="4"/>
      <c r="K152" s="4"/>
      <c r="L152" s="4"/>
    </row>
    <row r="153" spans="2:12">
      <c r="B153" s="72">
        <v>43173</v>
      </c>
      <c r="C153" s="71">
        <v>183.63810000000001</v>
      </c>
      <c r="D153" s="71"/>
      <c r="E153" s="72">
        <v>43173</v>
      </c>
      <c r="F153" s="71">
        <v>17.520800000000001</v>
      </c>
      <c r="G153" s="4"/>
      <c r="H153" s="4"/>
      <c r="I153" s="4"/>
      <c r="J153" s="4"/>
      <c r="K153" s="4"/>
      <c r="L153" s="4"/>
    </row>
    <row r="154" spans="2:12">
      <c r="B154" s="72">
        <v>43172</v>
      </c>
      <c r="C154" s="71">
        <v>184.22329999999999</v>
      </c>
      <c r="D154" s="71"/>
      <c r="E154" s="72">
        <v>43172</v>
      </c>
      <c r="F154" s="71">
        <v>17.520800000000001</v>
      </c>
      <c r="G154" s="4"/>
      <c r="H154" s="4"/>
      <c r="I154" s="4"/>
      <c r="J154" s="4"/>
      <c r="K154" s="4"/>
      <c r="L154" s="4"/>
    </row>
    <row r="155" spans="2:12">
      <c r="B155" s="72">
        <v>43171</v>
      </c>
      <c r="C155" s="71">
        <v>185.34620000000001</v>
      </c>
      <c r="D155" s="71"/>
      <c r="E155" s="72">
        <v>43171</v>
      </c>
      <c r="F155" s="71">
        <v>17.520800000000001</v>
      </c>
      <c r="G155" s="4"/>
      <c r="H155" s="4"/>
      <c r="I155" s="4"/>
      <c r="J155" s="4"/>
      <c r="K155" s="4"/>
      <c r="L155" s="4"/>
    </row>
    <row r="156" spans="2:12">
      <c r="B156" s="72">
        <v>43170</v>
      </c>
      <c r="C156" s="71">
        <v>182.4864</v>
      </c>
      <c r="D156" s="71"/>
      <c r="E156" s="72">
        <v>43170</v>
      </c>
      <c r="F156" s="71">
        <v>17.520800000000001</v>
      </c>
      <c r="G156" s="4"/>
      <c r="H156" s="4"/>
      <c r="I156" s="4"/>
      <c r="J156" s="4"/>
      <c r="K156" s="4"/>
      <c r="L156" s="4"/>
    </row>
    <row r="157" spans="2:12">
      <c r="B157" s="72">
        <v>43169</v>
      </c>
      <c r="C157" s="71">
        <v>182.4864</v>
      </c>
      <c r="D157" s="71"/>
      <c r="E157" s="72">
        <v>43169</v>
      </c>
      <c r="F157" s="71">
        <v>17.520800000000001</v>
      </c>
      <c r="G157" s="4"/>
      <c r="H157" s="4"/>
      <c r="I157" s="4"/>
      <c r="J157" s="4"/>
      <c r="K157" s="4"/>
      <c r="L157" s="4"/>
    </row>
    <row r="158" spans="2:12">
      <c r="B158" s="72">
        <v>43168</v>
      </c>
      <c r="C158" s="71">
        <v>182.4864</v>
      </c>
      <c r="D158" s="71"/>
      <c r="E158" s="72">
        <v>43168</v>
      </c>
      <c r="F158" s="71">
        <v>17.520800000000001</v>
      </c>
      <c r="G158" s="4"/>
      <c r="H158" s="4"/>
      <c r="I158" s="4"/>
      <c r="J158" s="4"/>
      <c r="K158" s="4"/>
      <c r="L158" s="4"/>
    </row>
    <row r="159" spans="2:12">
      <c r="B159" s="72">
        <v>43167</v>
      </c>
      <c r="C159" s="71">
        <v>179.4255</v>
      </c>
      <c r="D159" s="71"/>
      <c r="E159" s="72">
        <v>43167</v>
      </c>
      <c r="F159" s="71">
        <v>17.486699999999999</v>
      </c>
      <c r="G159" s="4"/>
      <c r="H159" s="4"/>
      <c r="I159" s="4"/>
      <c r="J159" s="4"/>
      <c r="K159" s="4"/>
      <c r="L159" s="4"/>
    </row>
    <row r="160" spans="2:12">
      <c r="B160" s="72">
        <v>43166</v>
      </c>
      <c r="C160" s="71">
        <v>176.85470000000001</v>
      </c>
      <c r="D160" s="71"/>
      <c r="E160" s="72">
        <v>43166</v>
      </c>
      <c r="F160" s="71">
        <v>17.486699999999999</v>
      </c>
      <c r="G160" s="4"/>
      <c r="H160" s="4"/>
      <c r="I160" s="4"/>
      <c r="J160" s="4"/>
      <c r="K160" s="4"/>
      <c r="L160" s="4"/>
    </row>
    <row r="161" spans="2:12">
      <c r="B161" s="72">
        <v>43165</v>
      </c>
      <c r="C161" s="71">
        <v>177.53729999999999</v>
      </c>
      <c r="D161" s="71"/>
      <c r="E161" s="72">
        <v>43165</v>
      </c>
      <c r="F161" s="71">
        <v>17.486699999999999</v>
      </c>
      <c r="G161" s="4"/>
      <c r="H161" s="4"/>
      <c r="I161" s="4"/>
      <c r="J161" s="4"/>
      <c r="K161" s="4"/>
      <c r="L161" s="4"/>
    </row>
    <row r="162" spans="2:12">
      <c r="B162" s="72">
        <v>43164</v>
      </c>
      <c r="C162" s="71">
        <v>174.33439999999999</v>
      </c>
      <c r="D162" s="71"/>
      <c r="E162" s="72">
        <v>43164</v>
      </c>
      <c r="F162" s="71">
        <v>17.486699999999999</v>
      </c>
      <c r="G162" s="4"/>
      <c r="H162" s="4"/>
      <c r="I162" s="4"/>
      <c r="J162" s="4"/>
      <c r="K162" s="4"/>
      <c r="L162" s="4"/>
    </row>
    <row r="163" spans="2:12">
      <c r="B163" s="72">
        <v>43163</v>
      </c>
      <c r="C163" s="71">
        <v>177.3613</v>
      </c>
      <c r="D163" s="71"/>
      <c r="E163" s="72">
        <v>43163</v>
      </c>
      <c r="F163" s="71">
        <v>17.486699999999999</v>
      </c>
      <c r="G163" s="4"/>
      <c r="H163" s="4"/>
      <c r="I163" s="4"/>
      <c r="J163" s="4"/>
      <c r="K163" s="4"/>
      <c r="L163" s="4"/>
    </row>
    <row r="164" spans="2:12">
      <c r="B164" s="72">
        <v>43162</v>
      </c>
      <c r="C164" s="71">
        <v>177.3613</v>
      </c>
      <c r="D164" s="71"/>
      <c r="E164" s="72">
        <v>43162</v>
      </c>
      <c r="F164" s="71">
        <v>17.486699999999999</v>
      </c>
      <c r="G164" s="4"/>
      <c r="H164" s="4"/>
      <c r="I164" s="4"/>
      <c r="J164" s="4"/>
      <c r="K164" s="4"/>
      <c r="L164" s="4"/>
    </row>
    <row r="165" spans="2:12">
      <c r="B165" s="72">
        <v>43161</v>
      </c>
      <c r="C165" s="71">
        <v>177.3613</v>
      </c>
      <c r="D165" s="71"/>
      <c r="E165" s="72">
        <v>43161</v>
      </c>
      <c r="F165" s="71">
        <v>17.486699999999999</v>
      </c>
      <c r="G165" s="4"/>
      <c r="H165" s="4"/>
      <c r="I165" s="4"/>
      <c r="J165" s="4"/>
      <c r="K165" s="4"/>
      <c r="L165" s="4"/>
    </row>
    <row r="166" spans="2:12">
      <c r="B166" s="72">
        <v>43160</v>
      </c>
      <c r="C166" s="71">
        <v>179.5343</v>
      </c>
      <c r="D166" s="71"/>
      <c r="E166" s="72">
        <v>43160</v>
      </c>
      <c r="F166" s="71">
        <v>17.249099999999999</v>
      </c>
      <c r="G166" s="4"/>
      <c r="H166" s="4"/>
      <c r="I166" s="4"/>
      <c r="J166" s="4"/>
      <c r="K166" s="4"/>
      <c r="L166" s="4"/>
    </row>
    <row r="167" spans="2:12">
      <c r="B167" s="72">
        <v>43159</v>
      </c>
      <c r="C167" s="71">
        <v>179.32689999999999</v>
      </c>
      <c r="D167" s="71"/>
      <c r="E167" s="72">
        <v>43159</v>
      </c>
      <c r="F167" s="71">
        <v>17.249099999999999</v>
      </c>
      <c r="G167" s="4"/>
      <c r="H167" s="4"/>
      <c r="I167" s="4"/>
      <c r="J167" s="4"/>
      <c r="K167" s="4"/>
      <c r="L167" s="4"/>
    </row>
    <row r="168" spans="2:12">
      <c r="B168" s="72">
        <v>43158</v>
      </c>
      <c r="C168" s="71">
        <v>180.70939999999999</v>
      </c>
      <c r="D168" s="71"/>
      <c r="E168" s="72">
        <v>43158</v>
      </c>
      <c r="F168" s="71">
        <v>17.249099999999999</v>
      </c>
      <c r="G168" s="4"/>
      <c r="H168" s="4"/>
      <c r="I168" s="4"/>
      <c r="J168" s="4"/>
      <c r="K168" s="4"/>
      <c r="L168" s="4"/>
    </row>
    <row r="169" spans="2:12">
      <c r="B169" s="72">
        <v>43157</v>
      </c>
      <c r="C169" s="71">
        <v>182.8245</v>
      </c>
      <c r="D169" s="71"/>
      <c r="E169" s="72">
        <v>43157</v>
      </c>
      <c r="F169" s="71">
        <v>17.249099999999999</v>
      </c>
      <c r="G169" s="4"/>
      <c r="H169" s="4"/>
      <c r="I169" s="4"/>
      <c r="J169" s="4"/>
      <c r="K169" s="4"/>
      <c r="L169" s="4"/>
    </row>
    <row r="170" spans="2:12">
      <c r="B170" s="72">
        <v>43156</v>
      </c>
      <c r="C170" s="71">
        <v>181.33500000000001</v>
      </c>
      <c r="D170" s="71"/>
      <c r="E170" s="72">
        <v>43156</v>
      </c>
      <c r="F170" s="71">
        <v>17.249099999999999</v>
      </c>
      <c r="G170" s="4"/>
      <c r="H170" s="4"/>
      <c r="I170" s="4"/>
      <c r="J170" s="4"/>
      <c r="K170" s="4"/>
      <c r="L170" s="4"/>
    </row>
    <row r="171" spans="2:12">
      <c r="B171" s="72">
        <v>43155</v>
      </c>
      <c r="C171" s="71">
        <v>181.33500000000001</v>
      </c>
      <c r="D171" s="71"/>
      <c r="E171" s="72">
        <v>43155</v>
      </c>
      <c r="F171" s="71">
        <v>17.249099999999999</v>
      </c>
      <c r="G171" s="4"/>
      <c r="H171" s="4"/>
      <c r="I171" s="4"/>
      <c r="J171" s="4"/>
      <c r="K171" s="4"/>
      <c r="L171" s="4"/>
    </row>
    <row r="172" spans="2:12">
      <c r="B172" s="72">
        <v>43154</v>
      </c>
      <c r="C172" s="71">
        <v>181.33500000000001</v>
      </c>
      <c r="D172" s="71"/>
      <c r="E172" s="72">
        <v>43154</v>
      </c>
      <c r="F172" s="71">
        <v>17.249099999999999</v>
      </c>
      <c r="G172" s="4"/>
      <c r="H172" s="4"/>
      <c r="I172" s="4"/>
      <c r="J172" s="4"/>
      <c r="K172" s="4"/>
      <c r="L172" s="4"/>
    </row>
    <row r="173" spans="2:12">
      <c r="B173" s="72">
        <v>43153</v>
      </c>
      <c r="C173" s="71">
        <v>179.22739999999999</v>
      </c>
      <c r="D173" s="71"/>
      <c r="E173" s="72">
        <v>43153</v>
      </c>
      <c r="F173" s="71">
        <v>17.2394</v>
      </c>
      <c r="G173" s="4"/>
      <c r="H173" s="4"/>
      <c r="I173" s="4"/>
      <c r="J173" s="4"/>
      <c r="K173" s="4"/>
      <c r="L173" s="4"/>
    </row>
    <row r="174" spans="2:12">
      <c r="B174" s="72">
        <v>43152</v>
      </c>
      <c r="C174" s="71">
        <v>180.31120000000001</v>
      </c>
      <c r="D174" s="71"/>
      <c r="E174" s="72">
        <v>43152</v>
      </c>
      <c r="F174" s="71">
        <v>17.2394</v>
      </c>
      <c r="G174" s="4"/>
      <c r="H174" s="4"/>
      <c r="I174" s="4"/>
      <c r="J174" s="4"/>
      <c r="K174" s="4"/>
      <c r="L174" s="4"/>
    </row>
    <row r="175" spans="2:12">
      <c r="B175" s="72">
        <v>43151</v>
      </c>
      <c r="C175" s="71">
        <v>178.38310000000001</v>
      </c>
      <c r="D175" s="71"/>
      <c r="E175" s="72">
        <v>43151</v>
      </c>
      <c r="F175" s="71">
        <v>17.2394</v>
      </c>
      <c r="G175" s="4"/>
      <c r="H175" s="4"/>
      <c r="I175" s="4"/>
      <c r="J175" s="4"/>
      <c r="K175" s="4"/>
      <c r="L175" s="4"/>
    </row>
    <row r="176" spans="2:12">
      <c r="B176" s="72">
        <v>43150</v>
      </c>
      <c r="C176" s="71">
        <v>176.93119999999999</v>
      </c>
      <c r="D176" s="71"/>
      <c r="E176" s="72">
        <v>43150</v>
      </c>
      <c r="F176" s="71">
        <v>17.2394</v>
      </c>
      <c r="G176" s="4"/>
      <c r="H176" s="4"/>
      <c r="I176" s="4"/>
      <c r="J176" s="4"/>
      <c r="K176" s="4"/>
      <c r="L176" s="4"/>
    </row>
    <row r="177" spans="2:12">
      <c r="B177" s="72">
        <v>43149</v>
      </c>
      <c r="C177" s="71">
        <v>176.88659999999999</v>
      </c>
      <c r="D177" s="71"/>
      <c r="E177" s="72">
        <v>43149</v>
      </c>
      <c r="F177" s="71">
        <v>17.2394</v>
      </c>
      <c r="G177" s="4"/>
      <c r="H177" s="4"/>
      <c r="I177" s="4"/>
      <c r="J177" s="4"/>
      <c r="K177" s="4"/>
      <c r="L177" s="4"/>
    </row>
    <row r="178" spans="2:12">
      <c r="B178" s="72">
        <v>43148</v>
      </c>
      <c r="C178" s="71">
        <v>176.88659999999999</v>
      </c>
      <c r="D178" s="71"/>
      <c r="E178" s="72">
        <v>43148</v>
      </c>
      <c r="F178" s="71">
        <v>17.2394</v>
      </c>
      <c r="G178" s="4"/>
      <c r="H178" s="4"/>
      <c r="I178" s="4"/>
      <c r="J178" s="4"/>
      <c r="K178" s="4"/>
      <c r="L178" s="4"/>
    </row>
    <row r="179" spans="2:12">
      <c r="B179" s="72">
        <v>43147</v>
      </c>
      <c r="C179" s="71">
        <v>176.88659999999999</v>
      </c>
      <c r="D179" s="71"/>
      <c r="E179" s="72">
        <v>43147</v>
      </c>
      <c r="F179" s="71">
        <v>17.2394</v>
      </c>
      <c r="G179" s="4"/>
      <c r="H179" s="4"/>
      <c r="I179" s="4"/>
      <c r="J179" s="4"/>
      <c r="K179" s="4"/>
      <c r="L179" s="4"/>
    </row>
    <row r="180" spans="2:12">
      <c r="B180" s="72">
        <v>43146</v>
      </c>
      <c r="C180" s="71">
        <v>177.2287</v>
      </c>
      <c r="D180" s="71"/>
      <c r="E180" s="72">
        <v>43146</v>
      </c>
      <c r="F180" s="71">
        <v>16.194600000000001</v>
      </c>
      <c r="G180" s="4"/>
      <c r="H180" s="4"/>
      <c r="I180" s="4"/>
      <c r="J180" s="4"/>
      <c r="K180" s="4"/>
      <c r="L180" s="4"/>
    </row>
    <row r="181" spans="2:12">
      <c r="B181" s="72">
        <v>43145</v>
      </c>
      <c r="C181" s="71">
        <v>174.28450000000001</v>
      </c>
      <c r="D181" s="71"/>
      <c r="E181" s="72">
        <v>43145</v>
      </c>
      <c r="F181" s="71">
        <v>16.194600000000001</v>
      </c>
      <c r="G181" s="4"/>
      <c r="H181" s="4"/>
      <c r="I181" s="4"/>
      <c r="J181" s="4"/>
      <c r="K181" s="4"/>
      <c r="L181" s="4"/>
    </row>
    <row r="182" spans="2:12">
      <c r="B182" s="72">
        <v>43144</v>
      </c>
      <c r="C182" s="71">
        <v>170.89920000000001</v>
      </c>
      <c r="D182" s="71"/>
      <c r="E182" s="72">
        <v>43144</v>
      </c>
      <c r="F182" s="71">
        <v>16.194600000000001</v>
      </c>
      <c r="G182" s="4"/>
      <c r="H182" s="4"/>
      <c r="I182" s="4"/>
      <c r="J182" s="4"/>
      <c r="K182" s="4"/>
      <c r="L182" s="4"/>
    </row>
    <row r="183" spans="2:12">
      <c r="B183" s="72">
        <v>43143</v>
      </c>
      <c r="C183" s="71">
        <v>167.4359</v>
      </c>
      <c r="D183" s="71"/>
      <c r="E183" s="72">
        <v>43143</v>
      </c>
      <c r="F183" s="71">
        <v>16.194600000000001</v>
      </c>
      <c r="G183" s="4"/>
      <c r="H183" s="4"/>
      <c r="I183" s="4"/>
      <c r="J183" s="4"/>
      <c r="K183" s="4"/>
      <c r="L183" s="4"/>
    </row>
    <row r="184" spans="2:12">
      <c r="B184" s="72">
        <v>43142</v>
      </c>
      <c r="C184" s="71">
        <v>165.5839</v>
      </c>
      <c r="D184" s="71"/>
      <c r="E184" s="72">
        <v>43142</v>
      </c>
      <c r="F184" s="71">
        <v>16.194600000000001</v>
      </c>
      <c r="G184" s="4"/>
      <c r="H184" s="4"/>
      <c r="I184" s="4"/>
      <c r="J184" s="4"/>
      <c r="K184" s="4"/>
      <c r="L184" s="4"/>
    </row>
    <row r="185" spans="2:12">
      <c r="B185" s="72">
        <v>43141</v>
      </c>
      <c r="C185" s="71">
        <v>165.5839</v>
      </c>
      <c r="D185" s="71"/>
      <c r="E185" s="72">
        <v>43141</v>
      </c>
      <c r="F185" s="71">
        <v>16.194600000000001</v>
      </c>
      <c r="G185" s="4"/>
      <c r="H185" s="4"/>
      <c r="I185" s="4"/>
      <c r="J185" s="4"/>
      <c r="K185" s="4"/>
      <c r="L185" s="4"/>
    </row>
    <row r="186" spans="2:12">
      <c r="B186" s="72">
        <v>43140</v>
      </c>
      <c r="C186" s="71">
        <v>165.5839</v>
      </c>
      <c r="D186" s="71"/>
      <c r="E186" s="72">
        <v>43140</v>
      </c>
      <c r="F186" s="71">
        <v>16.194600000000001</v>
      </c>
      <c r="G186" s="4"/>
      <c r="H186" s="4"/>
      <c r="I186" s="4"/>
      <c r="J186" s="4"/>
      <c r="K186" s="4"/>
      <c r="L186" s="4"/>
    </row>
    <row r="187" spans="2:12">
      <c r="B187" s="72">
        <v>43139</v>
      </c>
      <c r="C187" s="71">
        <v>168.3766</v>
      </c>
      <c r="D187" s="71"/>
      <c r="E187" s="72">
        <v>43139</v>
      </c>
      <c r="F187" s="71">
        <v>13.3566</v>
      </c>
      <c r="G187" s="4"/>
      <c r="H187" s="4"/>
      <c r="I187" s="4"/>
      <c r="J187" s="4"/>
      <c r="K187" s="4"/>
      <c r="L187" s="4"/>
    </row>
    <row r="188" spans="2:12">
      <c r="B188" s="72">
        <v>43138</v>
      </c>
      <c r="C188" s="71">
        <v>169.32069999999999</v>
      </c>
      <c r="D188" s="71"/>
      <c r="E188" s="72">
        <v>43138</v>
      </c>
      <c r="F188" s="71">
        <v>13.3566</v>
      </c>
      <c r="G188" s="4"/>
      <c r="H188" s="4"/>
      <c r="I188" s="4"/>
      <c r="J188" s="4"/>
      <c r="K188" s="4"/>
      <c r="L188" s="4"/>
    </row>
    <row r="189" spans="2:12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</row>
    <row r="190" spans="2:12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</row>
    <row r="191" spans="2:12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</row>
    <row r="192" spans="2:12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</row>
    <row r="193" spans="2:12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</row>
    <row r="194" spans="2:12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</row>
    <row r="195" spans="2:12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</row>
    <row r="196" spans="2:12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</row>
    <row r="197" spans="2:12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</row>
    <row r="198" spans="2:12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</row>
    <row r="199" spans="2:12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</row>
    <row r="200" spans="2:12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</row>
    <row r="201" spans="2:12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</row>
    <row r="202" spans="2:12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</row>
    <row r="203" spans="2:12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</row>
    <row r="204" spans="2:12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</row>
    <row r="205" spans="2:12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</row>
    <row r="206" spans="2:12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</row>
    <row r="207" spans="2:12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</row>
    <row r="208" spans="2:12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</row>
    <row r="209" spans="2:12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</row>
    <row r="210" spans="2:12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</row>
    <row r="211" spans="2:12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</row>
    <row r="212" spans="2:12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</row>
    <row r="213" spans="2:12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</row>
    <row r="214" spans="2:12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</row>
    <row r="215" spans="2:12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</row>
    <row r="216" spans="2:12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</row>
    <row r="217" spans="2:12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</row>
    <row r="218" spans="2:12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</row>
    <row r="219" spans="2:12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</row>
    <row r="220" spans="2:12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</row>
    <row r="221" spans="2:12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</row>
    <row r="222" spans="2:12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</row>
    <row r="223" spans="2:12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</row>
    <row r="224" spans="2:12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</row>
    <row r="225" spans="2:12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</row>
    <row r="226" spans="2:12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</row>
    <row r="227" spans="2:12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</row>
    <row r="228" spans="2:12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</row>
    <row r="229" spans="2:12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</row>
    <row r="230" spans="2:12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</row>
    <row r="231" spans="2:12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</row>
    <row r="232" spans="2:12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</row>
    <row r="233" spans="2:12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</row>
    <row r="234" spans="2:12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</row>
    <row r="235" spans="2:12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</row>
    <row r="236" spans="2:12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</row>
    <row r="237" spans="2:12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</row>
    <row r="238" spans="2:12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</row>
    <row r="239" spans="2:12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</row>
    <row r="240" spans="2:12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</row>
    <row r="241" spans="2:12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</row>
    <row r="242" spans="2:12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</row>
    <row r="243" spans="2:12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</row>
    <row r="244" spans="2:12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</row>
    <row r="245" spans="2:12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</row>
    <row r="246" spans="2:12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</row>
    <row r="247" spans="2:12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</row>
    <row r="248" spans="2:12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</row>
    <row r="249" spans="2:12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</row>
    <row r="250" spans="2:12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</row>
    <row r="251" spans="2:12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</row>
    <row r="252" spans="2:12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</row>
    <row r="253" spans="2:12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</row>
    <row r="254" spans="2:12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</row>
    <row r="255" spans="2:12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</row>
    <row r="256" spans="2:12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</row>
    <row r="257" spans="2:12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</row>
    <row r="258" spans="2:12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</row>
    <row r="259" spans="2:12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</row>
    <row r="260" spans="2:12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</row>
    <row r="261" spans="2:12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</row>
    <row r="262" spans="2:12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</row>
    <row r="263" spans="2:12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</row>
    <row r="264" spans="2:12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</row>
    <row r="265" spans="2:12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</row>
    <row r="266" spans="2:12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</row>
    <row r="267" spans="2:12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</row>
    <row r="268" spans="2:12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</row>
    <row r="269" spans="2:12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</row>
    <row r="270" spans="2:12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</row>
    <row r="271" spans="2:12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</row>
    <row r="272" spans="2:12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</row>
    <row r="273" spans="2:12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</row>
    <row r="274" spans="2:12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</row>
    <row r="275" spans="2:12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</row>
    <row r="276" spans="2:12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</row>
    <row r="277" spans="2:12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</row>
    <row r="278" spans="2:12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</row>
    <row r="279" spans="2:12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</row>
    <row r="280" spans="2:12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</row>
    <row r="281" spans="2:12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</row>
    <row r="282" spans="2:12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</row>
    <row r="283" spans="2:12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</row>
    <row r="284" spans="2:12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</row>
    <row r="285" spans="2:12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</row>
    <row r="286" spans="2:12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</row>
    <row r="287" spans="2:12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</row>
    <row r="288" spans="2:12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</row>
    <row r="289" spans="2:12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</row>
    <row r="290" spans="2:12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</row>
    <row r="291" spans="2:12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</row>
    <row r="292" spans="2:12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</row>
    <row r="293" spans="2:12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</row>
    <row r="294" spans="2:12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</row>
    <row r="295" spans="2:12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</row>
    <row r="296" spans="2:12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</row>
    <row r="297" spans="2:12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</row>
    <row r="298" spans="2:12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</row>
    <row r="299" spans="2:12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</row>
    <row r="300" spans="2:12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</row>
    <row r="301" spans="2:12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</row>
    <row r="302" spans="2:12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</row>
    <row r="303" spans="2:12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</row>
    <row r="304" spans="2:12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</row>
    <row r="305" spans="2:12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</row>
    <row r="306" spans="2:12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</row>
    <row r="307" spans="2:12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</row>
    <row r="308" spans="2:12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</row>
    <row r="309" spans="2:12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</row>
    <row r="310" spans="2:12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</row>
    <row r="311" spans="2:12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</row>
    <row r="312" spans="2:12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</row>
    <row r="313" spans="2:12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</row>
    <row r="314" spans="2:12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</row>
    <row r="315" spans="2:12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</row>
    <row r="316" spans="2:12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</row>
    <row r="317" spans="2:12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</row>
    <row r="318" spans="2:12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</row>
    <row r="319" spans="2:12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</row>
    <row r="320" spans="2:12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</row>
    <row r="321" spans="2:12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</row>
    <row r="322" spans="2:12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</row>
    <row r="323" spans="2:12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</row>
    <row r="324" spans="2:12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</row>
    <row r="325" spans="2:12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</row>
    <row r="326" spans="2:12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</row>
    <row r="327" spans="2:12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</row>
    <row r="328" spans="2:12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</row>
    <row r="329" spans="2:12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</row>
    <row r="330" spans="2:12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</row>
    <row r="331" spans="2:12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</row>
    <row r="332" spans="2:12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</row>
    <row r="333" spans="2:12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</row>
    <row r="334" spans="2:12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</row>
    <row r="335" spans="2:12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</row>
    <row r="336" spans="2:12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</row>
    <row r="337" spans="2:12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</row>
    <row r="338" spans="2:12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</row>
    <row r="339" spans="2:12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</row>
    <row r="340" spans="2:12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</row>
    <row r="341" spans="2:12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</row>
    <row r="342" spans="2:12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</row>
    <row r="343" spans="2:12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</row>
    <row r="344" spans="2:12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</row>
    <row r="345" spans="2:12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</row>
    <row r="346" spans="2:12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</row>
    <row r="347" spans="2:12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</row>
    <row r="348" spans="2:12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</row>
    <row r="349" spans="2:12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</row>
    <row r="350" spans="2:12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</row>
    <row r="351" spans="2:12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</row>
    <row r="352" spans="2:12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</row>
    <row r="353" spans="2:12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</row>
    <row r="354" spans="2:12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</row>
    <row r="355" spans="2:12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</row>
    <row r="356" spans="2:12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</row>
    <row r="357" spans="2:12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</row>
    <row r="358" spans="2:12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</row>
    <row r="359" spans="2:12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</row>
    <row r="360" spans="2:12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</row>
    <row r="361" spans="2:12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</row>
    <row r="362" spans="2:12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</row>
    <row r="363" spans="2:12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</row>
    <row r="364" spans="2:12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</row>
    <row r="365" spans="2:12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</row>
    <row r="366" spans="2:12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</row>
    <row r="367" spans="2:12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</row>
    <row r="368" spans="2:12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</row>
    <row r="369" spans="2:12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</row>
    <row r="370" spans="2:12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</row>
    <row r="371" spans="2:12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</row>
    <row r="372" spans="2:12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</row>
    <row r="373" spans="2:12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</row>
    <row r="374" spans="2:12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</row>
    <row r="375" spans="2:12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</row>
    <row r="376" spans="2:12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</row>
    <row r="377" spans="2:12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</row>
    <row r="378" spans="2:12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</row>
    <row r="379" spans="2:12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</row>
    <row r="380" spans="2:12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</row>
    <row r="381" spans="2:12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</row>
    <row r="382" spans="2:12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</row>
    <row r="383" spans="2:12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</row>
    <row r="384" spans="2:12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</row>
    <row r="385" spans="2:12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</row>
    <row r="386" spans="2:12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</row>
    <row r="387" spans="2:12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</row>
    <row r="388" spans="2:12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</row>
    <row r="389" spans="2:12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</row>
    <row r="390" spans="2:12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</row>
    <row r="391" spans="2:12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</row>
    <row r="392" spans="2:12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</row>
    <row r="393" spans="2:12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</row>
    <row r="394" spans="2:12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</row>
    <row r="395" spans="2:12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</row>
    <row r="396" spans="2:12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</row>
    <row r="397" spans="2:12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</row>
    <row r="398" spans="2:12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</row>
    <row r="399" spans="2:12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</row>
    <row r="400" spans="2:12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</row>
    <row r="401" spans="2:12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</row>
    <row r="402" spans="2:12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</row>
    <row r="403" spans="2:12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</row>
    <row r="404" spans="2:12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</row>
    <row r="405" spans="2:12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</row>
    <row r="406" spans="2:12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</row>
    <row r="407" spans="2:12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</row>
    <row r="408" spans="2:12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</row>
    <row r="409" spans="2:12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</row>
    <row r="410" spans="2:12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</row>
    <row r="411" spans="2:12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</row>
    <row r="412" spans="2:12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</row>
    <row r="413" spans="2:12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</row>
    <row r="414" spans="2:12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</row>
    <row r="415" spans="2:12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</row>
    <row r="416" spans="2:12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</row>
    <row r="417" spans="2:12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</row>
    <row r="418" spans="2:12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</row>
    <row r="419" spans="2:12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</row>
    <row r="420" spans="2:12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</row>
    <row r="421" spans="2:12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</row>
    <row r="422" spans="2:12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</row>
    <row r="423" spans="2:12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</row>
    <row r="424" spans="2:12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</row>
    <row r="425" spans="2:12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</row>
    <row r="426" spans="2:12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</row>
    <row r="427" spans="2:12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</row>
    <row r="428" spans="2:12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</row>
    <row r="429" spans="2:12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</row>
    <row r="430" spans="2:12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</row>
    <row r="431" spans="2:12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</row>
    <row r="432" spans="2:12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</row>
    <row r="433" spans="2:12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</row>
    <row r="434" spans="2:12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</row>
    <row r="435" spans="2:12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</row>
    <row r="436" spans="2:12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</row>
    <row r="437" spans="2:12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</row>
    <row r="438" spans="2:12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</row>
    <row r="439" spans="2:12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</row>
    <row r="440" spans="2:12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</row>
    <row r="441" spans="2:12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</row>
    <row r="442" spans="2:12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</row>
    <row r="443" spans="2:12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</row>
    <row r="444" spans="2:12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</row>
    <row r="445" spans="2:12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</row>
    <row r="446" spans="2:12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</row>
    <row r="447" spans="2:12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</row>
    <row r="448" spans="2:12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</row>
    <row r="449" spans="2:12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</row>
    <row r="450" spans="2:12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</row>
    <row r="451" spans="2:12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</row>
    <row r="452" spans="2:12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</row>
    <row r="453" spans="2:12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</row>
    <row r="454" spans="2:12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</row>
    <row r="455" spans="2:12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</row>
    <row r="456" spans="2:12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</row>
    <row r="457" spans="2:12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</row>
    <row r="458" spans="2:12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</row>
    <row r="459" spans="2:12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</row>
    <row r="460" spans="2:12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</row>
    <row r="461" spans="2:12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</row>
    <row r="462" spans="2:12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</row>
    <row r="463" spans="2:12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</row>
    <row r="464" spans="2:12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</row>
    <row r="465" spans="2:12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</row>
    <row r="466" spans="2:12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</row>
    <row r="467" spans="2:12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</row>
    <row r="468" spans="2:12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</row>
    <row r="469" spans="2:12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</row>
    <row r="470" spans="2:12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</row>
    <row r="471" spans="2:12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</row>
    <row r="472" spans="2:12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</row>
    <row r="473" spans="2:12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</row>
    <row r="474" spans="2:12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</row>
    <row r="475" spans="2:12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</row>
    <row r="476" spans="2:12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</row>
    <row r="477" spans="2:12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</row>
    <row r="478" spans="2:12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</row>
    <row r="479" spans="2:12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</row>
    <row r="480" spans="2:12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</row>
    <row r="481" spans="2:12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</row>
    <row r="482" spans="2:12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</row>
    <row r="483" spans="2:12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</row>
    <row r="484" spans="2:12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</row>
    <row r="485" spans="2:12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</row>
    <row r="486" spans="2:12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</row>
    <row r="487" spans="2:12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</row>
    <row r="488" spans="2:12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</row>
    <row r="489" spans="2:12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</row>
    <row r="490" spans="2:12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</row>
    <row r="491" spans="2:12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</row>
    <row r="492" spans="2:12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</row>
    <row r="493" spans="2:12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</row>
    <row r="494" spans="2:12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</row>
    <row r="495" spans="2:12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</row>
    <row r="496" spans="2:12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</row>
    <row r="497" spans="2:12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</row>
    <row r="498" spans="2:12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</row>
    <row r="499" spans="2:12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</row>
    <row r="500" spans="2:12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</row>
    <row r="501" spans="2:12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</row>
    <row r="502" spans="2:12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</row>
    <row r="503" spans="2:12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</row>
    <row r="504" spans="2:12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</row>
    <row r="505" spans="2:12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</row>
  </sheetData>
  <phoneticPr fontId="3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R187"/>
  <sheetViews>
    <sheetView showGridLines="0" workbookViewId="0">
      <selection activeCell="C6" sqref="C6"/>
    </sheetView>
  </sheetViews>
  <sheetFormatPr defaultRowHeight="10.5"/>
  <cols>
    <col min="2" max="2" width="14.83203125" customWidth="1"/>
    <col min="3" max="3" width="9.5" bestFit="1" customWidth="1"/>
  </cols>
  <sheetData>
    <row r="1" spans="1:44">
      <c r="C1" s="8">
        <f ca="1">MATCH(C4,ETL_Price!$C$4:$P$4,0)</f>
        <v>1</v>
      </c>
    </row>
    <row r="2" spans="1:44">
      <c r="C2" s="7" t="s">
        <v>24</v>
      </c>
      <c r="E2" s="7" t="s">
        <v>27</v>
      </c>
      <c r="F2" t="s">
        <v>32</v>
      </c>
      <c r="AF2" t="s">
        <v>71</v>
      </c>
      <c r="AI2" t="s">
        <v>43</v>
      </c>
    </row>
    <row r="3" spans="1:44">
      <c r="C3" t="str">
        <f>Main!AB15</f>
        <v>Cayman</v>
      </c>
    </row>
    <row r="4" spans="1:44" ht="86.25">
      <c r="B4" s="11"/>
      <c r="C4" s="2" t="str">
        <f ca="1">HLOOKUP(C3,ETL_Price!$C$3:$F$4,2,0)</f>
        <v>.FCGCOMF-A E Index</v>
      </c>
      <c r="D4" s="2"/>
      <c r="E4" s="2" t="str">
        <f>ETL_Price!K4</f>
        <v>MXCN Index</v>
      </c>
      <c r="F4" s="2" t="str">
        <f>ETL_Price!L4</f>
        <v>MXWO0IT Index</v>
      </c>
      <c r="G4" s="2" t="str">
        <f>ETL_Price!M4</f>
        <v>MXWO0HC Index</v>
      </c>
      <c r="H4" s="2" t="str">
        <f>ETL_Price!N4</f>
        <v>MXWO0EN Index</v>
      </c>
      <c r="I4" s="2" t="str">
        <f>ETL_Price!O4</f>
        <v>MXWO0FN Index</v>
      </c>
      <c r="J4" s="2" t="str">
        <f>ETL_Price!P4</f>
        <v>MXWO0CS Index</v>
      </c>
      <c r="K4" s="2" t="str">
        <f>ETL_Price!Q4</f>
        <v>MXWO0CD Index</v>
      </c>
      <c r="L4" s="2" t="str">
        <f>ETL_Price!R4</f>
        <v>MXWO0RE Index</v>
      </c>
      <c r="M4" s="2" t="str">
        <f>ETL_Price!S4</f>
        <v>MXWO0IN Index</v>
      </c>
      <c r="N4" s="2" t="str">
        <f>ETL_Price!T4</f>
        <v>MXWO0TC Equity</v>
      </c>
      <c r="O4" s="2" t="str">
        <f>ETL_Price!U4</f>
        <v>MXWO0MT Index</v>
      </c>
      <c r="P4" s="2" t="str">
        <f>ETL_Price!V4</f>
        <v>MXWO0UT Index</v>
      </c>
      <c r="Q4" s="2" t="str">
        <f>ETL_Price!W4</f>
        <v>MXCNSC Index</v>
      </c>
      <c r="R4" s="2" t="str">
        <f>ETL_Price!X4</f>
        <v>MXCNMC Index</v>
      </c>
      <c r="S4" s="2" t="str">
        <f>ETL_Price!Y4</f>
        <v>MXCNLC Index</v>
      </c>
      <c r="T4" s="2" t="str">
        <f>ETL_Price!Z4</f>
        <v>PMOMENUS Index</v>
      </c>
      <c r="U4" s="2" t="str">
        <f>ETL_Price!AA4</f>
        <v>PVALUEUS Index</v>
      </c>
      <c r="V4" s="2" t="str">
        <f>ETL_Price!AB4</f>
        <v>PDIVYUS Index</v>
      </c>
      <c r="W4" s="2" t="str">
        <f>ETL_Price!AC4</f>
        <v>PSIZEUS Index</v>
      </c>
      <c r="X4" s="2" t="str">
        <f>ETL_Price!AD4</f>
        <v>PTRADEUS Index</v>
      </c>
      <c r="Y4" s="2" t="str">
        <f>ETL_Price!AE4</f>
        <v>PGRWTHUS Index</v>
      </c>
      <c r="Z4" s="2" t="str">
        <f>ETL_Price!AF4</f>
        <v>PLEVERUS Index</v>
      </c>
      <c r="AA4" s="2" t="str">
        <f>ETL_Price!AG4</f>
        <v>PPROFTUS Index</v>
      </c>
      <c r="AB4" s="2" t="str">
        <f>ETL_Price!AH4</f>
        <v>PVOLAUS Index</v>
      </c>
      <c r="AC4" s="2" t="str">
        <f>ETL_Price!AI4</f>
        <v>PEARNVUS Index</v>
      </c>
      <c r="AD4" s="2" t="str">
        <f>ETL_Price!AJ4</f>
        <v>VIX Index</v>
      </c>
      <c r="AE4" s="2" t="str">
        <f>ETL_Price!AK4</f>
        <v>VXEEM Index</v>
      </c>
      <c r="AF4" s="2" t="str">
        <f>ETL_Price!AL4</f>
        <v>GC1 Comdty</v>
      </c>
      <c r="AG4" s="2" t="str">
        <f>ETL_Price!AM4</f>
        <v>SI1 Comdty</v>
      </c>
      <c r="AH4" s="2" t="str">
        <f>ETL_Price!AN4</f>
        <v>CL1 Comdty</v>
      </c>
      <c r="AI4" s="2" t="str">
        <f>ETL_Price!AO4</f>
        <v>USGG10YR Index</v>
      </c>
      <c r="AJ4" s="2" t="str">
        <f>ETL_Price!AP4</f>
        <v>USGGBE05 Index</v>
      </c>
      <c r="AK4" s="2" t="str">
        <f>ETL_Price!AQ4</f>
        <v>USGGBE10 Index</v>
      </c>
      <c r="AL4" s="2" t="str">
        <f>ETL_Price!AR4</f>
        <v>CNH Curncy</v>
      </c>
      <c r="AM4" s="2" t="str">
        <f>ETL_Price!AS4</f>
        <v>ADXY Index</v>
      </c>
      <c r="AN4" s="2"/>
      <c r="AO4" s="2"/>
      <c r="AP4" s="2"/>
      <c r="AQ4" s="2"/>
      <c r="AR4" s="2"/>
    </row>
    <row r="5" spans="1:44">
      <c r="A5" s="8">
        <f>MATCH($B5,ETL_Price!$B$5:$B$187,0)</f>
        <v>1</v>
      </c>
      <c r="B5" s="1">
        <f>IF(ISNUMBER(Equities!$C6),Equities!B6,"")</f>
        <v>43320</v>
      </c>
      <c r="C5" s="67">
        <f ca="1">IF(ISNUMBER(OFFSET(ETL_Price!$B$4,ETL_Rtn!$A5,ETL_Rtn!$C$1)/OFFSET(ETL_Price!$B$4,ETL_Rtn!$A6,ETL_Rtn!$C$1)-1),OFFSET(ETL_Price!$B$4,ETL_Rtn!$A5,ETL_Rtn!$C$1)/OFFSET(ETL_Price!$B$4,ETL_Rtn!$A6,ETL_Rtn!$C$1)-1,"")</f>
        <v>0</v>
      </c>
      <c r="E5">
        <f ca="1">IF(ISNUMBER(ETL_Price!K5/ETL_Price!K6-1),ETL_Price!K5/ETL_Price!K6-1,"")</f>
        <v>-7.2350174846258497E-4</v>
      </c>
      <c r="F5">
        <f ca="1">IF(ISNUMBER(ETL_Price!L5/ETL_Price!L6-1),ETL_Price!L5/ETL_Price!L6-1,"")</f>
        <v>3.3622299084499208E-3</v>
      </c>
      <c r="G5">
        <f ca="1">IF(ISNUMBER(ETL_Price!M5/ETL_Price!M6-1),ETL_Price!M5/ETL_Price!M6-1,"")</f>
        <v>-1.4986128946878896E-3</v>
      </c>
      <c r="H5">
        <f ca="1">IF(ISNUMBER(ETL_Price!N5/ETL_Price!N6-1),ETL_Price!N5/ETL_Price!N6-1,"")</f>
        <v>-6.2611537278118856E-3</v>
      </c>
      <c r="I5">
        <f ca="1">IF(ISNUMBER(ETL_Price!O5/ETL_Price!O6-1),ETL_Price!O5/ETL_Price!O6-1,"")</f>
        <v>2.4158159994316364E-3</v>
      </c>
      <c r="J5">
        <f ca="1">IF(ISNUMBER(ETL_Price!P5/ETL_Price!P6-1),ETL_Price!P5/ETL_Price!P6-1,"")</f>
        <v>-5.3119863259105671E-3</v>
      </c>
      <c r="K5">
        <f ca="1">IF(ISNUMBER(ETL_Price!Q5/ETL_Price!Q6-1),ETL_Price!Q5/ETL_Price!Q6-1,"")</f>
        <v>7.7790742901484577E-5</v>
      </c>
      <c r="L5">
        <f ca="1">IF(ISNUMBER(ETL_Price!R5/ETL_Price!R6-1),ETL_Price!R5/ETL_Price!R6-1,"")</f>
        <v>-3.759398496240518E-3</v>
      </c>
      <c r="M5">
        <f ca="1">IF(ISNUMBER(ETL_Price!S5/ETL_Price!S6-1),ETL_Price!S5/ETL_Price!S6-1,"")</f>
        <v>-1.0414255959267926E-3</v>
      </c>
      <c r="N5">
        <f ca="1">IF(ISNUMBER(ETL_Price!T5/ETL_Price!T6-1),ETL_Price!T5/ETL_Price!T6-1,"")</f>
        <v>4.5133142771174306E-3</v>
      </c>
      <c r="O5">
        <f ca="1">IF(ISNUMBER(ETL_Price!U5/ETL_Price!U6-1),ETL_Price!U5/ETL_Price!U6-1,"")</f>
        <v>-1.8169682586769431E-3</v>
      </c>
      <c r="P5">
        <f ca="1">IF(ISNUMBER(ETL_Price!V5/ETL_Price!V6-1),ETL_Price!V5/ETL_Price!V6-1,"")</f>
        <v>-4.8498122653316544E-3</v>
      </c>
      <c r="Q5">
        <f ca="1">IF(ISNUMBER(ETL_Price!W5/ETL_Price!W6-1),ETL_Price!W5/ETL_Price!W6-1,"")</f>
        <v>-1.0993791276149301E-3</v>
      </c>
      <c r="R5">
        <f ca="1">IF(ISNUMBER(ETL_Price!X5/ETL_Price!X6-1),ETL_Price!X5/ETL_Price!X6-1,"")</f>
        <v>2.0158205320968126E-3</v>
      </c>
      <c r="S5">
        <f ca="1">IF(ISNUMBER(ETL_Price!Y5/ETL_Price!Y6-1),ETL_Price!Y5/ETL_Price!Y6-1,"")</f>
        <v>-8.9277323559810995E-4</v>
      </c>
      <c r="T5">
        <f ca="1">IF(ISNUMBER(ETL_Price!Z5/ETL_Price!Z6-1),ETL_Price!Z5/ETL_Price!Z6-1,"")</f>
        <v>1.3105149552881112E-3</v>
      </c>
      <c r="U5">
        <f ca="1">IF(ISNUMBER(ETL_Price!AA5/ETL_Price!AA6-1),ETL_Price!AA5/ETL_Price!AA6-1,"")</f>
        <v>-2.6789900207613293E-4</v>
      </c>
      <c r="V5">
        <f ca="1">IF(ISNUMBER(ETL_Price!AB5/ETL_Price!AB6-1),ETL_Price!AB5/ETL_Price!AB6-1,"")</f>
        <v>6.426253387181724E-5</v>
      </c>
      <c r="W5">
        <f ca="1">IF(ISNUMBER(ETL_Price!AC5/ETL_Price!AC6-1),ETL_Price!AC5/ETL_Price!AC6-1,"")</f>
        <v>5.6149807686911579E-4</v>
      </c>
      <c r="X5">
        <f ca="1">IF(ISNUMBER(ETL_Price!AD5/ETL_Price!AD6-1),ETL_Price!AD5/ETL_Price!AD6-1,"")</f>
        <v>1.2003867912993016E-3</v>
      </c>
      <c r="Y5">
        <f ca="1">IF(ISNUMBER(ETL_Price!AE5/ETL_Price!AE6-1),ETL_Price!AE5/ETL_Price!AE6-1,"")</f>
        <v>-1.5054887611082313E-3</v>
      </c>
      <c r="Z5">
        <f ca="1">IF(ISNUMBER(ETL_Price!AF5/ETL_Price!AF6-1),ETL_Price!AF5/ETL_Price!AF6-1,"")</f>
        <v>3.9192631785223142E-4</v>
      </c>
      <c r="AA5">
        <f ca="1">IF(ISNUMBER(ETL_Price!AG5/ETL_Price!AG6-1),ETL_Price!AG5/ETL_Price!AG6-1,"")</f>
        <v>5.3829521904114053E-4</v>
      </c>
      <c r="AB5">
        <f ca="1">IF(ISNUMBER(ETL_Price!AH5/ETL_Price!AH6-1),ETL_Price!AH5/ETL_Price!AH6-1,"")</f>
        <v>-5.9254127277874602E-4</v>
      </c>
      <c r="AC5">
        <f ca="1">IF(ISNUMBER(ETL_Price!AI5/ETL_Price!AI6-1),ETL_Price!AI5/ETL_Price!AI6-1,"")</f>
        <v>-2.8008488726583014E-4</v>
      </c>
      <c r="AD5">
        <f ca="1">IF(ISNUMBER(ETL_Price!AJ5/ETL_Price!AJ6-1),ETL_Price!AJ5/ETL_Price!AJ6-1,"")</f>
        <v>-7.3193046660566807E-3</v>
      </c>
      <c r="AE5">
        <f ca="1">IF(ISNUMBER(ETL_Price!AK5/ETL_Price!AK6-1),ETL_Price!AK5/ETL_Price!AK6-1,"")</f>
        <v>-2.6136363636363735E-2</v>
      </c>
      <c r="AF5">
        <f ca="1">IF(ISNUMBER(ETL_Price!AL5/ETL_Price!AL6-1),ETL_Price!AL5/ETL_Price!AL6-1,"")</f>
        <v>2.4801587301588324E-3</v>
      </c>
      <c r="AG5">
        <f ca="1">IF(ISNUMBER(ETL_Price!AM5/ETL_Price!AM6-1),ETL_Price!AM5/ETL_Price!AM6-1,"")</f>
        <v>3.8378976126975939E-3</v>
      </c>
      <c r="AH5">
        <f ca="1">IF(ISNUMBER(ETL_Price!AN5/ETL_Price!AN6-1),ETL_Price!AN5/ETL_Price!AN6-1,"")</f>
        <v>-3.2239410148908521E-2</v>
      </c>
      <c r="AI5">
        <f ca="1">IF(ISNUMBER(ETL_Price!AO5/ETL_Price!AO6-1),ETL_Price!AO5/ETL_Price!AO6-1,"")</f>
        <v>-4.3726875210224891E-3</v>
      </c>
      <c r="AJ5">
        <f ca="1">IF(ISNUMBER(ETL_Price!AP5/ETL_Price!AP6-1),ETL_Price!AP5/ETL_Price!AP6-1,"")</f>
        <v>-6.1857727227376813E-3</v>
      </c>
      <c r="AK5">
        <f ca="1">IF(ISNUMBER(ETL_Price!AQ5/ETL_Price!AQ6-1),ETL_Price!AQ5/ETL_Price!AQ6-1,"")</f>
        <v>-2.2041926558175051E-3</v>
      </c>
      <c r="AL5">
        <f ca="1">IF(ISNUMBER(ETL_Price!AR5/ETL_Price!AR6-1),ETL_Price!AR5/ETL_Price!AR6-1,"")</f>
        <v>6.7442746972412593E-4</v>
      </c>
      <c r="AM5">
        <f ca="1">IF(ISNUMBER(ETL_Price!AS5/ETL_Price!AS6-1),ETL_Price!AS5/ETL_Price!AS6-1,"")</f>
        <v>1.8937600606006022E-4</v>
      </c>
      <c r="AN5" t="str">
        <f>IF(ISNUMBER(ETL_Price!AT5/ETL_Price!AT6-1),ETL_Price!AT5/ETL_Price!AT6-1,"")</f>
        <v/>
      </c>
      <c r="AO5" t="str">
        <f>IF(ISNUMBER(ETL_Price!AU5/ETL_Price!AU6-1),ETL_Price!AU5/ETL_Price!AU6-1,"")</f>
        <v/>
      </c>
      <c r="AP5" t="str">
        <f>IF(ISNUMBER(ETL_Price!AV5/ETL_Price!AV6-1),ETL_Price!AV5/ETL_Price!AV6-1,"")</f>
        <v/>
      </c>
    </row>
    <row r="6" spans="1:44">
      <c r="A6" s="8">
        <f>MATCH($B6,ETL_Price!$B$5:$B$187,0)</f>
        <v>2</v>
      </c>
      <c r="B6" s="12">
        <f>IF(ISNUMBER(Equities!$C7),Equities!B7,"")</f>
        <v>43319</v>
      </c>
      <c r="C6" s="67">
        <f ca="1">IF(ISNUMBER(OFFSET(ETL_Price!$B$4,ETL_Rtn!$A6,ETL_Rtn!$C$1)/OFFSET(ETL_Price!$B$4,ETL_Rtn!$A7,ETL_Rtn!$C$1)-1),OFFSET(ETL_Price!$B$4,ETL_Rtn!$A6,ETL_Rtn!$C$1)/OFFSET(ETL_Price!$B$4,ETL_Rtn!$A7,ETL_Rtn!$C$1)-1,"")</f>
        <v>1.5606309392018902E-2</v>
      </c>
      <c r="E6">
        <f ca="1">IF(ISNUMBER(ETL_Price!K6/ETL_Price!K7-1),ETL_Price!K6/ETL_Price!K7-1,"")</f>
        <v>1.5801077902988903E-2</v>
      </c>
      <c r="F6">
        <f ca="1">IF(ISNUMBER(ETL_Price!L6/ETL_Price!L7-1),ETL_Price!L6/ETL_Price!L7-1,"")</f>
        <v>3.392699282858791E-3</v>
      </c>
      <c r="G6">
        <f ca="1">IF(ISNUMBER(ETL_Price!M6/ETL_Price!M7-1),ETL_Price!M6/ETL_Price!M7-1,"")</f>
        <v>2.6414788349973239E-3</v>
      </c>
      <c r="H6">
        <f ca="1">IF(ISNUMBER(ETL_Price!N6/ETL_Price!N7-1),ETL_Price!N6/ETL_Price!N7-1,"")</f>
        <v>8.2214370955657756E-3</v>
      </c>
      <c r="I6">
        <f ca="1">IF(ISNUMBER(ETL_Price!O6/ETL_Price!O7-1),ETL_Price!O6/ETL_Price!O7-1,"")</f>
        <v>4.7660351068377071E-3</v>
      </c>
      <c r="J6">
        <f ca="1">IF(ISNUMBER(ETL_Price!P6/ETL_Price!P7-1),ETL_Price!P6/ETL_Price!P7-1,"")</f>
        <v>-2.1482178170912913E-3</v>
      </c>
      <c r="K6">
        <f ca="1">IF(ISNUMBER(ETL_Price!Q6/ETL_Price!Q7-1),ETL_Price!Q6/ETL_Price!Q7-1,"")</f>
        <v>6.8927704237486953E-3</v>
      </c>
      <c r="L6">
        <f ca="1">IF(ISNUMBER(ETL_Price!R6/ETL_Price!R7-1),ETL_Price!R6/ETL_Price!R7-1,"")</f>
        <v>3.1027734020716569E-3</v>
      </c>
      <c r="M6">
        <f ca="1">IF(ISNUMBER(ETL_Price!S6/ETL_Price!S7-1),ETL_Price!S6/ETL_Price!S7-1,"")</f>
        <v>7.5784073685436493E-3</v>
      </c>
      <c r="N6">
        <f ca="1">IF(ISNUMBER(ETL_Price!T6/ETL_Price!T7-1),ETL_Price!T6/ETL_Price!T7-1,"")</f>
        <v>8.8025497040522538E-3</v>
      </c>
      <c r="O6">
        <f ca="1">IF(ISNUMBER(ETL_Price!U6/ETL_Price!U7-1),ETL_Price!U6/ETL_Price!U7-1,"")</f>
        <v>3.9834704590298031E-3</v>
      </c>
      <c r="P6">
        <f ca="1">IF(ISNUMBER(ETL_Price!V6/ETL_Price!V7-1),ETL_Price!V6/ETL_Price!V7-1,"")</f>
        <v>1.8808777429468737E-3</v>
      </c>
      <c r="Q6">
        <f ca="1">IF(ISNUMBER(ETL_Price!W6/ETL_Price!W7-1),ETL_Price!W6/ETL_Price!W7-1,"")</f>
        <v>1.8774424882156193E-2</v>
      </c>
      <c r="R6">
        <f ca="1">IF(ISNUMBER(ETL_Price!X6/ETL_Price!X7-1),ETL_Price!X6/ETL_Price!X7-1,"")</f>
        <v>2.0649147823724956E-2</v>
      </c>
      <c r="S6">
        <f ca="1">IF(ISNUMBER(ETL_Price!Y6/ETL_Price!Y7-1),ETL_Price!Y6/ETL_Price!Y7-1,"")</f>
        <v>1.5390277815643838E-2</v>
      </c>
      <c r="T6">
        <f ca="1">IF(ISNUMBER(ETL_Price!Z6/ETL_Price!Z7-1),ETL_Price!Z6/ETL_Price!Z7-1,"")</f>
        <v>-6.7448426042782117E-5</v>
      </c>
      <c r="U6">
        <f ca="1">IF(ISNUMBER(ETL_Price!AA6/ETL_Price!AA7-1),ETL_Price!AA6/ETL_Price!AA7-1,"")</f>
        <v>1.2489626903831041E-3</v>
      </c>
      <c r="V6">
        <f ca="1">IF(ISNUMBER(ETL_Price!AB6/ETL_Price!AB7-1),ETL_Price!AB6/ETL_Price!AB7-1,"")</f>
        <v>-1.4010994887592165E-3</v>
      </c>
      <c r="W6">
        <f ca="1">IF(ISNUMBER(ETL_Price!AC6/ETL_Price!AC7-1),ETL_Price!AC6/ETL_Price!AC7-1,"")</f>
        <v>5.7586696068656629E-4</v>
      </c>
      <c r="X6">
        <f ca="1">IF(ISNUMBER(ETL_Price!AD6/ETL_Price!AD7-1),ETL_Price!AD6/ETL_Price!AD7-1,"")</f>
        <v>5.3379002035081058E-4</v>
      </c>
      <c r="Y6">
        <f ca="1">IF(ISNUMBER(ETL_Price!AE6/ETL_Price!AE7-1),ETL_Price!AE6/ETL_Price!AE7-1,"")</f>
        <v>1.4867864472085657E-3</v>
      </c>
      <c r="Z6">
        <f ca="1">IF(ISNUMBER(ETL_Price!AF6/ETL_Price!AF7-1),ETL_Price!AF6/ETL_Price!AF7-1,"")</f>
        <v>-3.8146689485951679E-4</v>
      </c>
      <c r="AA6">
        <f ca="1">IF(ISNUMBER(ETL_Price!AG6/ETL_Price!AG7-1),ETL_Price!AG6/ETL_Price!AG7-1,"")</f>
        <v>-3.2287285087750917E-4</v>
      </c>
      <c r="AB6">
        <f ca="1">IF(ISNUMBER(ETL_Price!AH6/ETL_Price!AH7-1),ETL_Price!AH6/ETL_Price!AH7-1,"")</f>
        <v>-2.8251676873713993E-4</v>
      </c>
      <c r="AC6">
        <f ca="1">IF(ISNUMBER(ETL_Price!AI6/ETL_Price!AI7-1),ETL_Price!AI6/ETL_Price!AI7-1,"")</f>
        <v>-2.9077280951150808E-4</v>
      </c>
      <c r="AD6">
        <f ca="1">IF(ISNUMBER(ETL_Price!AJ6/ETL_Price!AJ7-1),ETL_Price!AJ6/ETL_Price!AJ7-1,"")</f>
        <v>-3.0168589174800364E-2</v>
      </c>
      <c r="AE6">
        <f ca="1">IF(ISNUMBER(ETL_Price!AK6/ETL_Price!AK7-1),ETL_Price!AK6/ETL_Price!AK7-1,"")</f>
        <v>-1.9498607242339761E-2</v>
      </c>
      <c r="AF6">
        <f ca="1">IF(ISNUMBER(ETL_Price!AL6/ETL_Price!AL7-1),ETL_Price!AL6/ETL_Price!AL7-1,"")</f>
        <v>8.2740360747979302E-4</v>
      </c>
      <c r="AG6">
        <f ca="1">IF(ISNUMBER(ETL_Price!AM6/ETL_Price!AM7-1),ETL_Price!AM6/ETL_Price!AM7-1,"")</f>
        <v>1.6288767266092741E-3</v>
      </c>
      <c r="AH6">
        <f ca="1">IF(ISNUMBER(ETL_Price!AN6/ETL_Price!AN7-1),ETL_Price!AN6/ETL_Price!AN7-1,"")</f>
        <v>2.3185045645557345E-3</v>
      </c>
      <c r="AI6">
        <f ca="1">IF(ISNUMBER(ETL_Price!AO6/ETL_Price!AO7-1),ETL_Price!AO6/ETL_Price!AO7-1,"")</f>
        <v>1.1396496002721523E-2</v>
      </c>
      <c r="AJ6">
        <f ca="1">IF(ISNUMBER(ETL_Price!AP6/ETL_Price!AP7-1),ETL_Price!AP6/ETL_Price!AP7-1,"")</f>
        <v>7.9951727259013339E-3</v>
      </c>
      <c r="AK6">
        <f ca="1">IF(ISNUMBER(ETL_Price!AQ6/ETL_Price!AQ7-1),ETL_Price!AQ6/ETL_Price!AQ7-1,"")</f>
        <v>7.9890328070340022E-3</v>
      </c>
      <c r="AL6">
        <f ca="1">IF(ISNUMBER(ETL_Price!AR6/ETL_Price!AR7-1),ETL_Price!AR6/ETL_Price!AR7-1,"")</f>
        <v>-6.5544162199953071E-3</v>
      </c>
      <c r="AM6">
        <f ca="1">IF(ISNUMBER(ETL_Price!AS6/ETL_Price!AS7-1),ETL_Price!AS6/ETL_Price!AS7-1,"")</f>
        <v>4.1837025767803571E-3</v>
      </c>
      <c r="AN6" t="str">
        <f>IF(ISNUMBER(ETL_Price!AT6/ETL_Price!AT7-1),ETL_Price!AT6/ETL_Price!AT7-1,"")</f>
        <v/>
      </c>
      <c r="AO6" t="str">
        <f>IF(ISNUMBER(ETL_Price!AU6/ETL_Price!AU7-1),ETL_Price!AU6/ETL_Price!AU7-1,"")</f>
        <v/>
      </c>
      <c r="AP6" t="str">
        <f>IF(ISNUMBER(ETL_Price!AV6/ETL_Price!AV7-1),ETL_Price!AV6/ETL_Price!AV7-1,"")</f>
        <v/>
      </c>
    </row>
    <row r="7" spans="1:44">
      <c r="A7" s="8">
        <f>MATCH($B7,ETL_Price!$B$5:$B$187,0)</f>
        <v>3</v>
      </c>
      <c r="B7" s="1">
        <f>IF(ISNUMBER(Equities!$C8),Equities!B8,"")</f>
        <v>43318</v>
      </c>
      <c r="C7" s="67">
        <f ca="1">IF(ISNUMBER(OFFSET(ETL_Price!$B$4,ETL_Rtn!$A7,ETL_Rtn!$C$1)/OFFSET(ETL_Price!$B$4,ETL_Rtn!$A8,ETL_Rtn!$C$1)-1),OFFSET(ETL_Price!$B$4,ETL_Rtn!$A7,ETL_Rtn!$C$1)/OFFSET(ETL_Price!$B$4,ETL_Rtn!$A8,ETL_Rtn!$C$1)-1,"")</f>
        <v>-4.5761555486117933E-3</v>
      </c>
      <c r="E7">
        <f ca="1">IF(ISNUMBER(ETL_Price!K7/ETL_Price!K8-1),ETL_Price!K7/ETL_Price!K8-1,"")</f>
        <v>-3.0528758090120345E-3</v>
      </c>
      <c r="F7">
        <f ca="1">IF(ISNUMBER(ETL_Price!L7/ETL_Price!L8-1),ETL_Price!L7/ETL_Price!L8-1,"")</f>
        <v>4.6408785112801443E-3</v>
      </c>
      <c r="G7">
        <f ca="1">IF(ISNUMBER(ETL_Price!M7/ETL_Price!M8-1),ETL_Price!M7/ETL_Price!M8-1,"")</f>
        <v>-1.6583279386495065E-4</v>
      </c>
      <c r="H7">
        <f ca="1">IF(ISNUMBER(ETL_Price!N7/ETL_Price!N8-1),ETL_Price!N7/ETL_Price!N8-1,"")</f>
        <v>2.3761312894028386E-3</v>
      </c>
      <c r="I7">
        <f ca="1">IF(ISNUMBER(ETL_Price!O7/ETL_Price!O8-1),ETL_Price!O7/ETL_Price!O8-1,"")</f>
        <v>-2.8794707680390719E-4</v>
      </c>
      <c r="J7">
        <f ca="1">IF(ISNUMBER(ETL_Price!P7/ETL_Price!P8-1),ETL_Price!P7/ETL_Price!P8-1,"")</f>
        <v>-9.9831627255519972E-4</v>
      </c>
      <c r="K7">
        <f ca="1">IF(ISNUMBER(ETL_Price!Q7/ETL_Price!Q8-1),ETL_Price!Q7/ETL_Price!Q8-1,"")</f>
        <v>2.6308556170731023E-3</v>
      </c>
      <c r="L7">
        <f ca="1">IF(ISNUMBER(ETL_Price!R7/ETL_Price!R8-1),ETL_Price!R7/ETL_Price!R8-1,"")</f>
        <v>-2.095936740818316E-3</v>
      </c>
      <c r="M7">
        <f ca="1">IF(ISNUMBER(ETL_Price!S7/ETL_Price!S8-1),ETL_Price!S7/ETL_Price!S8-1,"")</f>
        <v>-1.0482180293500676E-3</v>
      </c>
      <c r="N7">
        <f ca="1">IF(ISNUMBER(ETL_Price!T7/ETL_Price!T8-1),ETL_Price!T7/ETL_Price!T8-1,"")</f>
        <v>2.8919330289192136E-3</v>
      </c>
      <c r="O7">
        <f ca="1">IF(ISNUMBER(ETL_Price!U7/ETL_Price!U8-1),ETL_Price!U7/ETL_Price!U8-1,"")</f>
        <v>-4.0784546364612817E-3</v>
      </c>
      <c r="P7">
        <f ca="1">IF(ISNUMBER(ETL_Price!V7/ETL_Price!V8-1),ETL_Price!V7/ETL_Price!V8-1,"")</f>
        <v>3.1357792411412788E-4</v>
      </c>
      <c r="Q7">
        <f ca="1">IF(ISNUMBER(ETL_Price!W7/ETL_Price!W8-1),ETL_Price!W7/ETL_Price!W8-1,"")</f>
        <v>-1.3183527746634671E-2</v>
      </c>
      <c r="R7">
        <f ca="1">IF(ISNUMBER(ETL_Price!X7/ETL_Price!X8-1),ETL_Price!X7/ETL_Price!X8-1,"")</f>
        <v>-1.0667884829837715E-2</v>
      </c>
      <c r="S7">
        <f ca="1">IF(ISNUMBER(ETL_Price!Y7/ETL_Price!Y8-1),ETL_Price!Y7/ETL_Price!Y8-1,"")</f>
        <v>-2.4409314975352148E-3</v>
      </c>
      <c r="T7">
        <f ca="1">IF(ISNUMBER(ETL_Price!Z7/ETL_Price!Z8-1),ETL_Price!Z7/ETL_Price!Z8-1,"")</f>
        <v>1.0224061267203322E-3</v>
      </c>
      <c r="U7">
        <f ca="1">IF(ISNUMBER(ETL_Price!AA7/ETL_Price!AA8-1),ETL_Price!AA7/ETL_Price!AA8-1,"")</f>
        <v>-3.4355622590920287E-4</v>
      </c>
      <c r="V7">
        <f ca="1">IF(ISNUMBER(ETL_Price!AB7/ETL_Price!AB8-1),ETL_Price!AB7/ETL_Price!AB8-1,"")</f>
        <v>-1.6230646022423745E-3</v>
      </c>
      <c r="W7">
        <f ca="1">IF(ISNUMBER(ETL_Price!AC7/ETL_Price!AC8-1),ETL_Price!AC7/ETL_Price!AC8-1,"")</f>
        <v>-5.8956470472626421E-4</v>
      </c>
      <c r="X7">
        <f ca="1">IF(ISNUMBER(ETL_Price!AD7/ETL_Price!AD8-1),ETL_Price!AD7/ETL_Price!AD8-1,"")</f>
        <v>8.2360404678971655E-4</v>
      </c>
      <c r="Y7">
        <f ca="1">IF(ISNUMBER(ETL_Price!AE7/ETL_Price!AE8-1),ETL_Price!AE7/ETL_Price!AE8-1,"")</f>
        <v>-2.5122472051253286E-4</v>
      </c>
      <c r="Z7">
        <f ca="1">IF(ISNUMBER(ETL_Price!AF7/ETL_Price!AF8-1),ETL_Price!AF7/ETL_Price!AF8-1,"")</f>
        <v>-6.388064622484535E-4</v>
      </c>
      <c r="AA7">
        <f ca="1">IF(ISNUMBER(ETL_Price!AG7/ETL_Price!AG8-1),ETL_Price!AG7/ETL_Price!AG8-1,"")</f>
        <v>-5.3783199921109137E-4</v>
      </c>
      <c r="AB7">
        <f ca="1">IF(ISNUMBER(ETL_Price!AH7/ETL_Price!AH8-1),ETL_Price!AH7/ETL_Price!AH8-1,"")</f>
        <v>4.102732419792865E-4</v>
      </c>
      <c r="AC7">
        <f ca="1">IF(ISNUMBER(ETL_Price!AI7/ETL_Price!AI8-1),ETL_Price!AI7/ETL_Price!AI8-1,"")</f>
        <v>1.0133459821908275E-3</v>
      </c>
      <c r="AD7">
        <f ca="1">IF(ISNUMBER(ETL_Price!AJ7/ETL_Price!AJ8-1),ETL_Price!AJ7/ETL_Price!AJ8-1,"")</f>
        <v>-3.1786941580756123E-2</v>
      </c>
      <c r="AE7">
        <f ca="1">IF(ISNUMBER(ETL_Price!AK7/ETL_Price!AK8-1),ETL_Price!AK7/ETL_Price!AK8-1,"")</f>
        <v>5.5741360089167635E-4</v>
      </c>
      <c r="AF7">
        <f ca="1">IF(ISNUMBER(ETL_Price!AL7/ETL_Price!AL8-1),ETL_Price!AL7/ETL_Price!AL8-1,"")</f>
        <v>-4.6120902651952678E-3</v>
      </c>
      <c r="AG7">
        <f ca="1">IF(ISNUMBER(ETL_Price!AM7/ETL_Price!AM8-1),ETL_Price!AM7/ETL_Price!AM8-1,"")</f>
        <v>-7.3729142413658799E-3</v>
      </c>
      <c r="AH7">
        <f ca="1">IF(ISNUMBER(ETL_Price!AN7/ETL_Price!AN8-1),ETL_Price!AN7/ETL_Price!AN8-1,"")</f>
        <v>7.5923492480656218E-3</v>
      </c>
      <c r="AI7">
        <f ca="1">IF(ISNUMBER(ETL_Price!AO7/ETL_Price!AO8-1),ETL_Price!AO7/ETL_Price!AO8-1,"")</f>
        <v>-3.1538252848616333E-3</v>
      </c>
      <c r="AJ7">
        <f ca="1">IF(ISNUMBER(ETL_Price!AP7/ETL_Price!AP8-1),ETL_Price!AP7/ETL_Price!AP8-1,"")</f>
        <v>-2.8080028080027519E-3</v>
      </c>
      <c r="AK7">
        <f ca="1">IF(ISNUMBER(ETL_Price!AQ7/ETL_Price!AQ8-1),ETL_Price!AQ7/ETL_Price!AQ8-1,"")</f>
        <v>-2.4050931384106411E-3</v>
      </c>
      <c r="AL7">
        <f ca="1">IF(ISNUMBER(ETL_Price!AR7/ETL_Price!AR8-1),ETL_Price!AR7/ETL_Price!AR8-1,"")</f>
        <v>2.8483370093921323E-3</v>
      </c>
      <c r="AM7">
        <f ca="1">IF(ISNUMBER(ETL_Price!AS7/ETL_Price!AS8-1),ETL_Price!AS7/ETL_Price!AS8-1,"")</f>
        <v>-1.6138219100056972E-3</v>
      </c>
      <c r="AN7" t="str">
        <f>IF(ISNUMBER(ETL_Price!AT7/ETL_Price!AT8-1),ETL_Price!AT7/ETL_Price!AT8-1,"")</f>
        <v/>
      </c>
      <c r="AO7" t="str">
        <f>IF(ISNUMBER(ETL_Price!AU7/ETL_Price!AU8-1),ETL_Price!AU7/ETL_Price!AU8-1,"")</f>
        <v/>
      </c>
      <c r="AP7" t="str">
        <f>IF(ISNUMBER(ETL_Price!AV7/ETL_Price!AV8-1),ETL_Price!AV7/ETL_Price!AV8-1,"")</f>
        <v/>
      </c>
    </row>
    <row r="8" spans="1:44">
      <c r="A8" s="8">
        <f>MATCH($B8,ETL_Price!$B$5:$B$187,0)</f>
        <v>4</v>
      </c>
      <c r="B8" s="1">
        <f>IF(ISNUMBER(Equities!$C9),Equities!B9,"")</f>
        <v>43315</v>
      </c>
      <c r="C8" s="67">
        <f ca="1">IF(ISNUMBER(OFFSET(ETL_Price!$B$4,ETL_Rtn!$A8,ETL_Rtn!$C$1)/OFFSET(ETL_Price!$B$4,ETL_Rtn!$A9,ETL_Rtn!$C$1)-1),OFFSET(ETL_Price!$B$4,ETL_Rtn!$A8,ETL_Rtn!$C$1)/OFFSET(ETL_Price!$B$4,ETL_Rtn!$A9,ETL_Rtn!$C$1)-1,"")</f>
        <v>-9.3155566193144912E-3</v>
      </c>
      <c r="E8">
        <f ca="1">IF(ISNUMBER(ETL_Price!K8/ETL_Price!K9-1),ETL_Price!K8/ETL_Price!K9-1,"")</f>
        <v>-4.3768996960485973E-3</v>
      </c>
      <c r="F8">
        <f ca="1">IF(ISNUMBER(ETL_Price!L8/ETL_Price!L9-1),ETL_Price!L8/ETL_Price!L9-1,"")</f>
        <v>2.6943373310337471E-3</v>
      </c>
      <c r="G8">
        <f ca="1">IF(ISNUMBER(ETL_Price!M8/ETL_Price!M9-1),ETL_Price!M8/ETL_Price!M9-1,"")</f>
        <v>4.9965494920531928E-3</v>
      </c>
      <c r="H8">
        <f ca="1">IF(ISNUMBER(ETL_Price!N8/ETL_Price!N9-1),ETL_Price!N8/ETL_Price!N9-1,"")</f>
        <v>-1.3552149433435634E-3</v>
      </c>
      <c r="I8">
        <f ca="1">IF(ISNUMBER(ETL_Price!O8/ETL_Price!O9-1),ETL_Price!O8/ETL_Price!O9-1,"")</f>
        <v>3.046231625512652E-3</v>
      </c>
      <c r="J8">
        <f ca="1">IF(ISNUMBER(ETL_Price!P8/ETL_Price!P9-1),ETL_Price!P8/ETL_Price!P9-1,"")</f>
        <v>8.1042704698657264E-3</v>
      </c>
      <c r="K8">
        <f ca="1">IF(ISNUMBER(ETL_Price!Q8/ETL_Price!Q9-1),ETL_Price!Q8/ETL_Price!Q9-1,"")</f>
        <v>3.3883613726803929E-3</v>
      </c>
      <c r="L8">
        <f ca="1">IF(ISNUMBER(ETL_Price!R8/ETL_Price!R9-1),ETL_Price!R8/ETL_Price!R9-1,"")</f>
        <v>7.6317557838150307E-3</v>
      </c>
      <c r="M8">
        <f ca="1">IF(ISNUMBER(ETL_Price!S8/ETL_Price!S9-1),ETL_Price!S8/ETL_Price!S9-1,"")</f>
        <v>9.3261832595015193E-4</v>
      </c>
      <c r="N8">
        <f ca="1">IF(ISNUMBER(ETL_Price!T8/ETL_Price!T9-1),ETL_Price!T8/ETL_Price!T9-1,"")</f>
        <v>7.9779073335377593E-3</v>
      </c>
      <c r="O8">
        <f ca="1">IF(ISNUMBER(ETL_Price!U8/ETL_Price!U9-1),ETL_Price!U8/ETL_Price!U9-1,"")</f>
        <v>4.9182160289131804E-3</v>
      </c>
      <c r="P8">
        <f ca="1">IF(ISNUMBER(ETL_Price!V8/ETL_Price!V9-1),ETL_Price!V8/ETL_Price!V9-1,"")</f>
        <v>7.2646873025901115E-3</v>
      </c>
      <c r="Q8">
        <f ca="1">IF(ISNUMBER(ETL_Price!W8/ETL_Price!W9-1),ETL_Price!W8/ETL_Price!W9-1,"")</f>
        <v>-1.1623520535672172E-2</v>
      </c>
      <c r="R8">
        <f ca="1">IF(ISNUMBER(ETL_Price!X8/ETL_Price!X9-1),ETL_Price!X8/ETL_Price!X9-1,"")</f>
        <v>-2.4623892645594281E-2</v>
      </c>
      <c r="S8">
        <f ca="1">IF(ISNUMBER(ETL_Price!Y8/ETL_Price!Y9-1),ETL_Price!Y8/ETL_Price!Y9-1,"")</f>
        <v>-3.0368145984016603E-3</v>
      </c>
      <c r="T8">
        <f ca="1">IF(ISNUMBER(ETL_Price!Z8/ETL_Price!Z9-1),ETL_Price!Z8/ETL_Price!Z9-1,"")</f>
        <v>-1.9445701248568259E-3</v>
      </c>
      <c r="U8">
        <f ca="1">IF(ISNUMBER(ETL_Price!AA8/ETL_Price!AA9-1),ETL_Price!AA8/ETL_Price!AA9-1,"")</f>
        <v>3.8272279934392639E-3</v>
      </c>
      <c r="V8">
        <f ca="1">IF(ISNUMBER(ETL_Price!AB8/ETL_Price!AB9-1),ETL_Price!AB8/ETL_Price!AB9-1,"")</f>
        <v>-1.1412481201403812E-3</v>
      </c>
      <c r="W8">
        <f ca="1">IF(ISNUMBER(ETL_Price!AC8/ETL_Price!AC9-1),ETL_Price!AC8/ETL_Price!AC9-1,"")</f>
        <v>2.2228162237447613E-3</v>
      </c>
      <c r="X8">
        <f ca="1">IF(ISNUMBER(ETL_Price!AD8/ETL_Price!AD9-1),ETL_Price!AD8/ETL_Price!AD9-1,"")</f>
        <v>5.2337364423959976E-4</v>
      </c>
      <c r="Y8">
        <f ca="1">IF(ISNUMBER(ETL_Price!AE8/ETL_Price!AE9-1),ETL_Price!AE8/ETL_Price!AE9-1,"")</f>
        <v>-2.0057665789143808E-3</v>
      </c>
      <c r="Z8">
        <f ca="1">IF(ISNUMBER(ETL_Price!AF8/ETL_Price!AF9-1),ETL_Price!AF8/ETL_Price!AF9-1,"")</f>
        <v>6.1858220957566878E-4</v>
      </c>
      <c r="AA8">
        <f ca="1">IF(ISNUMBER(ETL_Price!AG8/ETL_Price!AG9-1),ETL_Price!AG8/ETL_Price!AG9-1,"")</f>
        <v>1.5351743455307432E-3</v>
      </c>
      <c r="AB8">
        <f ca="1">IF(ISNUMBER(ETL_Price!AH8/ETL_Price!AH9-1),ETL_Price!AH8/ETL_Price!AH9-1,"")</f>
        <v>2.6446823645276396E-4</v>
      </c>
      <c r="AC8">
        <f ca="1">IF(ISNUMBER(ETL_Price!AI8/ETL_Price!AI9-1),ETL_Price!AI8/ETL_Price!AI9-1,"")</f>
        <v>-7.4328618672636626E-4</v>
      </c>
      <c r="AD8">
        <f ca="1">IF(ISNUMBER(ETL_Price!AJ8/ETL_Price!AJ9-1),ETL_Price!AJ8/ETL_Price!AJ9-1,"")</f>
        <v>-4.511894995898269E-2</v>
      </c>
      <c r="AE8">
        <f ca="1">IF(ISNUMBER(ETL_Price!AK8/ETL_Price!AK9-1),ETL_Price!AK8/ETL_Price!AK9-1,"")</f>
        <v>-4.1154462854088747E-2</v>
      </c>
      <c r="AF8">
        <f ca="1">IF(ISNUMBER(ETL_Price!AL8/ETL_Price!AL9-1),ETL_Price!AL8/ETL_Price!AL9-1,"")</f>
        <v>2.9737320337024364E-3</v>
      </c>
      <c r="AG8">
        <f ca="1">IF(ISNUMBER(ETL_Price!AM8/ETL_Price!AM9-1),ETL_Price!AM8/ETL_Price!AM9-1,"")</f>
        <v>5.0048748781279517E-3</v>
      </c>
      <c r="AH8">
        <f ca="1">IF(ISNUMBER(ETL_Price!AN8/ETL_Price!AN9-1),ETL_Price!AN8/ETL_Price!AN9-1,"")</f>
        <v>-6.8155452436194919E-3</v>
      </c>
      <c r="AI8">
        <f ca="1">IF(ISNUMBER(ETL_Price!AO8/ETL_Price!AO9-1),ETL_Price!AO8/ETL_Price!AO9-1,"")</f>
        <v>-1.2425064469674174E-2</v>
      </c>
      <c r="AJ8">
        <f ca="1">IF(ISNUMBER(ETL_Price!AP8/ETL_Price!AP9-1),ETL_Price!AP8/ETL_Price!AP9-1,"")</f>
        <v>-2.6006501625406298E-3</v>
      </c>
      <c r="AK8">
        <f ca="1">IF(ISNUMBER(ETL_Price!AQ8/ETL_Price!AQ9-1),ETL_Price!AQ8/ETL_Price!AQ9-1,"")</f>
        <v>-4.5068306652271684E-3</v>
      </c>
      <c r="AL8">
        <f ca="1">IF(ISNUMBER(ETL_Price!AR8/ETL_Price!AR9-1),ETL_Price!AR8/ETL_Price!AR9-1,"")</f>
        <v>-5.1153125136238486E-3</v>
      </c>
      <c r="AM8">
        <f ca="1">IF(ISNUMBER(ETL_Price!AS8/ETL_Price!AS9-1),ETL_Price!AS8/ETL_Price!AS9-1,"")</f>
        <v>2.0928462709284279E-3</v>
      </c>
      <c r="AN8" t="str">
        <f>IF(ISNUMBER(ETL_Price!AT8/ETL_Price!AT9-1),ETL_Price!AT8/ETL_Price!AT9-1,"")</f>
        <v/>
      </c>
      <c r="AO8" t="str">
        <f>IF(ISNUMBER(ETL_Price!AU8/ETL_Price!AU9-1),ETL_Price!AU8/ETL_Price!AU9-1,"")</f>
        <v/>
      </c>
      <c r="AP8" t="str">
        <f>IF(ISNUMBER(ETL_Price!AV8/ETL_Price!AV9-1),ETL_Price!AV8/ETL_Price!AV9-1,"")</f>
        <v/>
      </c>
    </row>
    <row r="9" spans="1:44">
      <c r="A9" s="8">
        <f>MATCH($B9,ETL_Price!$B$5:$B$187,0)</f>
        <v>5</v>
      </c>
      <c r="B9" s="1">
        <f>IF(ISNUMBER(Equities!$C10),Equities!B10,"")</f>
        <v>43314</v>
      </c>
      <c r="C9" s="67">
        <f ca="1">IF(ISNUMBER(OFFSET(ETL_Price!$B$4,ETL_Rtn!$A9,ETL_Rtn!$C$1)/OFFSET(ETL_Price!$B$4,ETL_Rtn!$A10,ETL_Rtn!$C$1)-1),OFFSET(ETL_Price!$B$4,ETL_Rtn!$A9,ETL_Rtn!$C$1)/OFFSET(ETL_Price!$B$4,ETL_Rtn!$A10,ETL_Rtn!$C$1)-1,"")</f>
        <v>-2.2223575437471554E-2</v>
      </c>
      <c r="E9">
        <f ca="1">IF(ISNUMBER(ETL_Price!K9/ETL_Price!K10-1),ETL_Price!K9/ETL_Price!K10-1,"")</f>
        <v>-1.9899904671115354E-2</v>
      </c>
      <c r="F9">
        <f ca="1">IF(ISNUMBER(ETL_Price!L9/ETL_Price!L10-1),ETL_Price!L9/ETL_Price!L10-1,"")</f>
        <v>1.211491291077782E-2</v>
      </c>
      <c r="G9">
        <f ca="1">IF(ISNUMBER(ETL_Price!M9/ETL_Price!M10-1),ETL_Price!M9/ETL_Price!M10-1,"")</f>
        <v>-2.6206291649288893E-4</v>
      </c>
      <c r="H9">
        <f ca="1">IF(ISNUMBER(ETL_Price!N9/ETL_Price!N10-1),ETL_Price!N9/ETL_Price!N10-1,"")</f>
        <v>-8.8148836229881011E-3</v>
      </c>
      <c r="I9">
        <f ca="1">IF(ISNUMBER(ETL_Price!O9/ETL_Price!O10-1),ETL_Price!O9/ETL_Price!O10-1,"")</f>
        <v>-6.671385624398285E-3</v>
      </c>
      <c r="J9">
        <f ca="1">IF(ISNUMBER(ETL_Price!P9/ETL_Price!P10-1),ETL_Price!P9/ETL_Price!P10-1,"")</f>
        <v>2.4171405289541426E-3</v>
      </c>
      <c r="K9">
        <f ca="1">IF(ISNUMBER(ETL_Price!Q9/ETL_Price!Q10-1),ETL_Price!Q9/ETL_Price!Q10-1,"")</f>
        <v>9.8595993058836484E-4</v>
      </c>
      <c r="L9">
        <f ca="1">IF(ISNUMBER(ETL_Price!R9/ETL_Price!R10-1),ETL_Price!R9/ETL_Price!R10-1,"")</f>
        <v>-6.5802021743276429E-3</v>
      </c>
      <c r="M9">
        <f ca="1">IF(ISNUMBER(ETL_Price!S9/ETL_Price!S10-1),ETL_Price!S9/ETL_Price!S10-1,"")</f>
        <v>-5.910302468420503E-3</v>
      </c>
      <c r="N9">
        <f ca="1">IF(ISNUMBER(ETL_Price!T9/ETL_Price!T10-1),ETL_Price!T9/ETL_Price!T10-1,"")</f>
        <v>-5.3410651609948623E-3</v>
      </c>
      <c r="O9">
        <f ca="1">IF(ISNUMBER(ETL_Price!U9/ETL_Price!U10-1),ETL_Price!U9/ETL_Price!U10-1,"")</f>
        <v>-1.3199499963232664E-2</v>
      </c>
      <c r="P9">
        <f ca="1">IF(ISNUMBER(ETL_Price!V9/ETL_Price!V10-1),ETL_Price!V9/ETL_Price!V10-1,"")</f>
        <v>-1.57903047528829E-4</v>
      </c>
      <c r="Q9">
        <f ca="1">IF(ISNUMBER(ETL_Price!W9/ETL_Price!W10-1),ETL_Price!W9/ETL_Price!W10-1,"")</f>
        <v>-1.6106707906437201E-2</v>
      </c>
      <c r="R9">
        <f ca="1">IF(ISNUMBER(ETL_Price!X9/ETL_Price!X10-1),ETL_Price!X9/ETL_Price!X10-1,"")</f>
        <v>-2.1999500157001917E-2</v>
      </c>
      <c r="S9">
        <f ca="1">IF(ISNUMBER(ETL_Price!Y9/ETL_Price!Y10-1),ETL_Price!Y9/ETL_Price!Y10-1,"")</f>
        <v>-1.983934515543917E-2</v>
      </c>
      <c r="T9">
        <f ca="1">IF(ISNUMBER(ETL_Price!Z9/ETL_Price!Z10-1),ETL_Price!Z9/ETL_Price!Z10-1,"")</f>
        <v>1.5715993675033957E-3</v>
      </c>
      <c r="U9">
        <f ca="1">IF(ISNUMBER(ETL_Price!AA9/ETL_Price!AA10-1),ETL_Price!AA9/ETL_Price!AA10-1,"")</f>
        <v>-3.1318522369475632E-3</v>
      </c>
      <c r="V9">
        <f ca="1">IF(ISNUMBER(ETL_Price!AB9/ETL_Price!AB10-1),ETL_Price!AB9/ETL_Price!AB10-1,"")</f>
        <v>-6.6084694997814442E-4</v>
      </c>
      <c r="W9">
        <f ca="1">IF(ISNUMBER(ETL_Price!AC9/ETL_Price!AC10-1),ETL_Price!AC9/ETL_Price!AC10-1,"")</f>
        <v>-6.0457792025203627E-4</v>
      </c>
      <c r="X9">
        <f ca="1">IF(ISNUMBER(ETL_Price!AD9/ETL_Price!AD10-1),ETL_Price!AD9/ETL_Price!AD10-1,"")</f>
        <v>3.2397890785593741E-3</v>
      </c>
      <c r="Y9">
        <f ca="1">IF(ISNUMBER(ETL_Price!AE9/ETL_Price!AE10-1),ETL_Price!AE9/ETL_Price!AE10-1,"")</f>
        <v>2.3035684369241416E-3</v>
      </c>
      <c r="Z9">
        <f ca="1">IF(ISNUMBER(ETL_Price!AF9/ETL_Price!AF10-1),ETL_Price!AF9/ETL_Price!AF10-1,"")</f>
        <v>-1.1122095897181383E-3</v>
      </c>
      <c r="AA9">
        <f ca="1">IF(ISNUMBER(ETL_Price!AG9/ETL_Price!AG10-1),ETL_Price!AG9/ETL_Price!AG10-1,"")</f>
        <v>-2.2439033146937071E-4</v>
      </c>
      <c r="AB9">
        <f ca="1">IF(ISNUMBER(ETL_Price!AH9/ETL_Price!AH10-1),ETL_Price!AH9/ETL_Price!AH10-1,"")</f>
        <v>-2.2793789148334298E-4</v>
      </c>
      <c r="AC9">
        <f ca="1">IF(ISNUMBER(ETL_Price!AI9/ETL_Price!AI10-1),ETL_Price!AI9/ETL_Price!AI10-1,"")</f>
        <v>4.3090911049592506E-5</v>
      </c>
      <c r="AD9">
        <f ca="1">IF(ISNUMBER(ETL_Price!AJ9/ETL_Price!AJ10-1),ETL_Price!AJ9/ETL_Price!AJ10-1,"")</f>
        <v>-7.3003802281368935E-2</v>
      </c>
      <c r="AE9">
        <f ca="1">IF(ISNUMBER(ETL_Price!AK9/ETL_Price!AK10-1),ETL_Price!AK9/ETL_Price!AK10-1,"")</f>
        <v>4.3502509760178443E-2</v>
      </c>
      <c r="AF9">
        <f ca="1">IF(ISNUMBER(ETL_Price!AL9/ETL_Price!AL10-1),ETL_Price!AL9/ETL_Price!AL10-1,"")</f>
        <v>-5.9939239674852152E-3</v>
      </c>
      <c r="AG9">
        <f ca="1">IF(ISNUMBER(ETL_Price!AM9/ETL_Price!AM10-1),ETL_Price!AM9/ETL_Price!AM10-1,"")</f>
        <v>-4.3360082837172742E-3</v>
      </c>
      <c r="AH9">
        <f ca="1">IF(ISNUMBER(ETL_Price!AN9/ETL_Price!AN10-1),ETL_Price!AN9/ETL_Price!AN10-1,"")</f>
        <v>1.9213715637008466E-2</v>
      </c>
      <c r="AI9">
        <f ca="1">IF(ISNUMBER(ETL_Price!AO9/ETL_Price!AO10-1),ETL_Price!AO9/ETL_Price!AO10-1,"")</f>
        <v>-6.8187865886110144E-3</v>
      </c>
      <c r="AJ9">
        <f ca="1">IF(ISNUMBER(ETL_Price!AP9/ETL_Price!AP10-1),ETL_Price!AP9/ETL_Price!AP10-1,"")</f>
        <v>-2.9917726252804977E-3</v>
      </c>
      <c r="AK9">
        <f ca="1">IF(ISNUMBER(ETL_Price!AQ9/ETL_Price!AQ10-1),ETL_Price!AQ9/ETL_Price!AQ10-1,"")</f>
        <v>-3.0422166058222677E-3</v>
      </c>
      <c r="AL9">
        <f ca="1">IF(ISNUMBER(ETL_Price!AR9/ETL_Price!AR10-1),ETL_Price!AR9/ETL_Price!AR10-1,"")</f>
        <v>8.3525050188297811E-3</v>
      </c>
      <c r="AM9">
        <f ca="1">IF(ISNUMBER(ETL_Price!AS9/ETL_Price!AS10-1),ETL_Price!AS9/ETL_Price!AS10-1,"")</f>
        <v>-5.110732538330387E-3</v>
      </c>
      <c r="AN9" t="str">
        <f>IF(ISNUMBER(ETL_Price!AT9/ETL_Price!AT10-1),ETL_Price!AT9/ETL_Price!AT10-1,"")</f>
        <v/>
      </c>
      <c r="AO9" t="str">
        <f>IF(ISNUMBER(ETL_Price!AU9/ETL_Price!AU10-1),ETL_Price!AU9/ETL_Price!AU10-1,"")</f>
        <v/>
      </c>
      <c r="AP9" t="str">
        <f>IF(ISNUMBER(ETL_Price!AV9/ETL_Price!AV10-1),ETL_Price!AV9/ETL_Price!AV10-1,"")</f>
        <v/>
      </c>
    </row>
    <row r="10" spans="1:44">
      <c r="A10" s="8">
        <f>MATCH($B10,ETL_Price!$B$5:$B$187,0)</f>
        <v>6</v>
      </c>
      <c r="B10" s="1">
        <f>IF(ISNUMBER(Equities!$C11),Equities!B11,"")</f>
        <v>43313</v>
      </c>
      <c r="C10" s="67">
        <f ca="1">IF(ISNUMBER(OFFSET(ETL_Price!$B$4,ETL_Rtn!$A10,ETL_Rtn!$C$1)/OFFSET(ETL_Price!$B$4,ETL_Rtn!$A11,ETL_Rtn!$C$1)-1),OFFSET(ETL_Price!$B$4,ETL_Rtn!$A10,ETL_Rtn!$C$1)/OFFSET(ETL_Price!$B$4,ETL_Rtn!$A11,ETL_Rtn!$C$1)-1,"")</f>
        <v>-9.9719984851154297E-4</v>
      </c>
      <c r="D10" s="66"/>
      <c r="E10">
        <f ca="1">IF(ISNUMBER(ETL_Price!K10/ETL_Price!K11-1),ETL_Price!K10/ETL_Price!K11-1,"")</f>
        <v>-8.5066162570888171E-3</v>
      </c>
      <c r="F10">
        <f ca="1">IF(ISNUMBER(ETL_Price!L10/ETL_Price!L11-1),ETL_Price!L10/ETL_Price!L11-1,"")</f>
        <v>8.5077938088087279E-3</v>
      </c>
      <c r="G10">
        <f ca="1">IF(ISNUMBER(ETL_Price!M10/ETL_Price!M11-1),ETL_Price!M10/ETL_Price!M11-1,"")</f>
        <v>8.5232747162633515E-4</v>
      </c>
      <c r="H10">
        <f ca="1">IF(ISNUMBER(ETL_Price!N10/ETL_Price!N11-1),ETL_Price!N10/ETL_Price!N11-1,"")</f>
        <v>-1.1408816556151558E-2</v>
      </c>
      <c r="I10">
        <f ca="1">IF(ISNUMBER(ETL_Price!O10/ETL_Price!O11-1),ETL_Price!O10/ETL_Price!O11-1,"")</f>
        <v>-1.834895319589136E-3</v>
      </c>
      <c r="J10">
        <f ca="1">IF(ISNUMBER(ETL_Price!P10/ETL_Price!P11-1),ETL_Price!P10/ETL_Price!P11-1,"")</f>
        <v>-4.775055820640639E-3</v>
      </c>
      <c r="K10">
        <f ca="1">IF(ISNUMBER(ETL_Price!Q10/ETL_Price!Q11-1),ETL_Price!Q10/ETL_Price!Q11-1,"")</f>
        <v>-4.2021757059261811E-3</v>
      </c>
      <c r="L10">
        <f ca="1">IF(ISNUMBER(ETL_Price!R10/ETL_Price!R11-1),ETL_Price!R10/ETL_Price!R11-1,"")</f>
        <v>6.6800267201072572E-4</v>
      </c>
      <c r="M10">
        <f ca="1">IF(ISNUMBER(ETL_Price!S10/ETL_Price!S11-1),ETL_Price!S10/ETL_Price!S11-1,"")</f>
        <v>-7.4764205198987188E-3</v>
      </c>
      <c r="N10">
        <f ca="1">IF(ISNUMBER(ETL_Price!T10/ETL_Price!T11-1),ETL_Price!T10/ETL_Price!T11-1,"")</f>
        <v>-1.067073170731625E-3</v>
      </c>
      <c r="O10">
        <f ca="1">IF(ISNUMBER(ETL_Price!U10/ETL_Price!U11-1),ETL_Price!U10/ETL_Price!U11-1,"")</f>
        <v>-4.6841835614431782E-3</v>
      </c>
      <c r="P10">
        <f ca="1">IF(ISNUMBER(ETL_Price!V10/ETL_Price!V11-1),ETL_Price!V10/ETL_Price!V11-1,"")</f>
        <v>-1.0855134713002812E-2</v>
      </c>
      <c r="Q10">
        <f ca="1">IF(ISNUMBER(ETL_Price!W10/ETL_Price!W11-1),ETL_Price!W10/ETL_Price!W11-1,"")</f>
        <v>-7.3379848174330853E-3</v>
      </c>
      <c r="R10">
        <f ca="1">IF(ISNUMBER(ETL_Price!X10/ETL_Price!X11-1),ETL_Price!X10/ETL_Price!X11-1,"")</f>
        <v>-2.8180714422647579E-3</v>
      </c>
      <c r="S10">
        <f ca="1">IF(ISNUMBER(ETL_Price!Y10/ETL_Price!Y11-1),ETL_Price!Y10/ETL_Price!Y11-1,"")</f>
        <v>-8.8832988713140049E-3</v>
      </c>
      <c r="T10">
        <f ca="1">IF(ISNUMBER(ETL_Price!Z10/ETL_Price!Z11-1),ETL_Price!Z10/ETL_Price!Z11-1,"")</f>
        <v>3.0269914799379016E-3</v>
      </c>
      <c r="U10">
        <f ca="1">IF(ISNUMBER(ETL_Price!AA10/ETL_Price!AA11-1),ETL_Price!AA10/ETL_Price!AA11-1,"")</f>
        <v>-1.364913353123054E-3</v>
      </c>
      <c r="V10">
        <f ca="1">IF(ISNUMBER(ETL_Price!AB10/ETL_Price!AB11-1),ETL_Price!AB10/ETL_Price!AB11-1,"")</f>
        <v>-8.3069746637265407E-4</v>
      </c>
      <c r="W10">
        <f ca="1">IF(ISNUMBER(ETL_Price!AC10/ETL_Price!AC11-1),ETL_Price!AC10/ETL_Price!AC11-1,"")</f>
        <v>-1.8274596904566121E-4</v>
      </c>
      <c r="X10">
        <f ca="1">IF(ISNUMBER(ETL_Price!AD10/ETL_Price!AD11-1),ETL_Price!AD10/ETL_Price!AD11-1,"")</f>
        <v>-8.8178500072544352E-4</v>
      </c>
      <c r="Y10">
        <f ca="1">IF(ISNUMBER(ETL_Price!AE10/ETL_Price!AE11-1),ETL_Price!AE10/ETL_Price!AE11-1,"")</f>
        <v>2.4877449694018505E-3</v>
      </c>
      <c r="Z10">
        <f ca="1">IF(ISNUMBER(ETL_Price!AF10/ETL_Price!AF11-1),ETL_Price!AF10/ETL_Price!AF11-1,"")</f>
        <v>-6.1751265900955588E-4</v>
      </c>
      <c r="AA10">
        <f ca="1">IF(ISNUMBER(ETL_Price!AG10/ETL_Price!AG11-1),ETL_Price!AG10/ETL_Price!AG11-1,"")</f>
        <v>-3.4992642572573285E-4</v>
      </c>
      <c r="AB10">
        <f ca="1">IF(ISNUMBER(ETL_Price!AH10/ETL_Price!AH11-1),ETL_Price!AH10/ETL_Price!AH11-1,"")</f>
        <v>7.2945445924510466E-5</v>
      </c>
      <c r="AC10">
        <f ca="1">IF(ISNUMBER(ETL_Price!AI10/ETL_Price!AI11-1),ETL_Price!AI10/ETL_Price!AI11-1,"")</f>
        <v>-2.8001249286502272E-4</v>
      </c>
      <c r="AD10">
        <f ca="1">IF(ISNUMBER(ETL_Price!AJ10/ETL_Price!AJ11-1),ETL_Price!AJ10/ETL_Price!AJ11-1,"")</f>
        <v>2.4941543257989141E-2</v>
      </c>
      <c r="AE10">
        <f ca="1">IF(ISNUMBER(ETL_Price!AK10/ETL_Price!AK11-1),ETL_Price!AK10/ETL_Price!AK11-1,"")</f>
        <v>7.3033707865168829E-3</v>
      </c>
      <c r="AF10">
        <f ca="1">IF(ISNUMBER(ETL_Price!AL10/ETL_Price!AL11-1),ETL_Price!AL10/ETL_Price!AL11-1,"")</f>
        <v>-4.7397237885101751E-3</v>
      </c>
      <c r="AG10">
        <f ca="1">IF(ISNUMBER(ETL_Price!AM10/ETL_Price!AM11-1),ETL_Price!AM10/ETL_Price!AM11-1,"")</f>
        <v>-6.8770486535123521E-3</v>
      </c>
      <c r="AH10">
        <f ca="1">IF(ISNUMBER(ETL_Price!AN10/ETL_Price!AN11-1),ETL_Price!AN10/ETL_Price!AN11-1,"")</f>
        <v>-1.5997673065735962E-2</v>
      </c>
      <c r="AI10">
        <f ca="1">IF(ISNUMBER(ETL_Price!AO10/ETL_Price!AO11-1),ETL_Price!AO10/ETL_Price!AO11-1,"")</f>
        <v>1.5744307047773631E-2</v>
      </c>
      <c r="AJ10">
        <f ca="1">IF(ISNUMBER(ETL_Price!AP10/ETL_Price!AP11-1),ETL_Price!AP10/ETL_Price!AP11-1,"")</f>
        <v>1.2981177292925583E-3</v>
      </c>
      <c r="AK10">
        <f ca="1">IF(ISNUMBER(ETL_Price!AQ10/ETL_Price!AQ11-1),ETL_Price!AQ10/ETL_Price!AQ11-1,"")</f>
        <v>4.4189544941706238E-3</v>
      </c>
      <c r="AL10">
        <f ca="1">IF(ISNUMBER(ETL_Price!AR10/ETL_Price!AR11-1),ETL_Price!AR10/ETL_Price!AR11-1,"")</f>
        <v>2.7919415749488863E-3</v>
      </c>
      <c r="AM10">
        <f ca="1">IF(ISNUMBER(ETL_Price!AS10/ETL_Price!AS11-1),ETL_Price!AS10/ETL_Price!AS11-1,"")</f>
        <v>-1.4176353841792722E-3</v>
      </c>
      <c r="AN10" t="str">
        <f>IF(ISNUMBER(ETL_Price!AT10/ETL_Price!AT11-1),ETL_Price!AT10/ETL_Price!AT11-1,"")</f>
        <v/>
      </c>
      <c r="AO10" t="str">
        <f>IF(ISNUMBER(ETL_Price!AU10/ETL_Price!AU11-1),ETL_Price!AU10/ETL_Price!AU11-1,"")</f>
        <v/>
      </c>
      <c r="AP10" t="str">
        <f>IF(ISNUMBER(ETL_Price!AV10/ETL_Price!AV11-1),ETL_Price!AV10/ETL_Price!AV11-1,"")</f>
        <v/>
      </c>
    </row>
    <row r="11" spans="1:44">
      <c r="A11" s="8">
        <f>MATCH($B11,ETL_Price!$B$5:$B$187,0)</f>
        <v>7</v>
      </c>
      <c r="B11" s="1">
        <f>IF(ISNUMBER(Equities!$C12),Equities!B12,"")</f>
        <v>43312</v>
      </c>
      <c r="C11" s="67">
        <f ca="1">IF(ISNUMBER(OFFSET(ETL_Price!$B$4,ETL_Rtn!$A11,ETL_Rtn!$C$1)/OFFSET(ETL_Price!$B$4,ETL_Rtn!$A12,ETL_Rtn!$C$1)-1),OFFSET(ETL_Price!$B$4,ETL_Rtn!$A11,ETL_Rtn!$C$1)/OFFSET(ETL_Price!$B$4,ETL_Rtn!$A12,ETL_Rtn!$C$1)-1,"")</f>
        <v>-1.2376693976051234E-2</v>
      </c>
      <c r="E11">
        <f ca="1">IF(ISNUMBER(ETL_Price!K11/ETL_Price!K12-1),ETL_Price!K11/ETL_Price!K12-1,"")</f>
        <v>-7.1554252199413915E-3</v>
      </c>
      <c r="F11">
        <f ca="1">IF(ISNUMBER(ETL_Price!L11/ETL_Price!L12-1),ETL_Price!L11/ETL_Price!L12-1,"")</f>
        <v>1.4398403539692683E-3</v>
      </c>
      <c r="G11">
        <f ca="1">IF(ISNUMBER(ETL_Price!M11/ETL_Price!M12-1),ETL_Price!M11/ETL_Price!M12-1,"")</f>
        <v>5.9504332144020289E-3</v>
      </c>
      <c r="H11">
        <f ca="1">IF(ISNUMBER(ETL_Price!N11/ETL_Price!N12-1),ETL_Price!N11/ETL_Price!N12-1,"")</f>
        <v>1.255229773865274E-3</v>
      </c>
      <c r="I11">
        <f ca="1">IF(ISNUMBER(ETL_Price!O11/ETL_Price!O12-1),ETL_Price!O11/ETL_Price!O12-1,"")</f>
        <v>-3.5445915305400977E-3</v>
      </c>
      <c r="J11">
        <f ca="1">IF(ISNUMBER(ETL_Price!P11/ETL_Price!P12-1),ETL_Price!P11/ETL_Price!P12-1,"")</f>
        <v>6.0727753994838096E-4</v>
      </c>
      <c r="K11">
        <f ca="1">IF(ISNUMBER(ETL_Price!Q11/ETL_Price!Q12-1),ETL_Price!Q11/ETL_Price!Q12-1,"")</f>
        <v>1.4552033351686866E-3</v>
      </c>
      <c r="L11">
        <f ca="1">IF(ISNUMBER(ETL_Price!R11/ETL_Price!R12-1),ETL_Price!R11/ETL_Price!R12-1,"")</f>
        <v>1.041365345675449E-2</v>
      </c>
      <c r="M11">
        <f ca="1">IF(ISNUMBER(ETL_Price!S11/ETL_Price!S12-1),ETL_Price!S11/ETL_Price!S12-1,"")</f>
        <v>8.5066893511716035E-3</v>
      </c>
      <c r="N11">
        <f ca="1">IF(ISNUMBER(ETL_Price!T11/ETL_Price!T12-1),ETL_Price!T11/ETL_Price!T12-1,"")</f>
        <v>-6.3617085731596523E-3</v>
      </c>
      <c r="O11">
        <f ca="1">IF(ISNUMBER(ETL_Price!U11/ETL_Price!U12-1),ETL_Price!U11/ETL_Price!U12-1,"")</f>
        <v>5.5195760965558449E-3</v>
      </c>
      <c r="P11">
        <f ca="1">IF(ISNUMBER(ETL_Price!V11/ETL_Price!V12-1),ETL_Price!V11/ETL_Price!V12-1,"")</f>
        <v>5.7335846685517833E-3</v>
      </c>
      <c r="Q11">
        <f ca="1">IF(ISNUMBER(ETL_Price!W11/ETL_Price!W12-1),ETL_Price!W11/ETL_Price!W12-1,"")</f>
        <v>-7.1937511907029794E-3</v>
      </c>
      <c r="R11">
        <f ca="1">IF(ISNUMBER(ETL_Price!X11/ETL_Price!X12-1),ETL_Price!X11/ETL_Price!X12-1,"")</f>
        <v>-2.061533069644006E-2</v>
      </c>
      <c r="S11">
        <f ca="1">IF(ISNUMBER(ETL_Price!Y11/ETL_Price!Y12-1),ETL_Price!Y11/ETL_Price!Y12-1,"")</f>
        <v>-6.171425579675538E-3</v>
      </c>
      <c r="T11">
        <f ca="1">IF(ISNUMBER(ETL_Price!Z11/ETL_Price!Z12-1),ETL_Price!Z11/ETL_Price!Z12-1,"")</f>
        <v>-1.5471044972403813E-4</v>
      </c>
      <c r="U11">
        <f ca="1">IF(ISNUMBER(ETL_Price!AA11/ETL_Price!AA12-1),ETL_Price!AA11/ETL_Price!AA12-1,"")</f>
        <v>-1.5550864285267529E-3</v>
      </c>
      <c r="V11">
        <f ca="1">IF(ISNUMBER(ETL_Price!AB11/ETL_Price!AB12-1),ETL_Price!AB11/ETL_Price!AB12-1,"")</f>
        <v>4.9013862398905594E-4</v>
      </c>
      <c r="W11">
        <f ca="1">IF(ISNUMBER(ETL_Price!AC11/ETL_Price!AC12-1),ETL_Price!AC11/ETL_Price!AC12-1,"")</f>
        <v>-2.2721216286343271E-3</v>
      </c>
      <c r="X11">
        <f ca="1">IF(ISNUMBER(ETL_Price!AD11/ETL_Price!AD12-1),ETL_Price!AD11/ETL_Price!AD12-1,"")</f>
        <v>-1.3598921003645792E-3</v>
      </c>
      <c r="Y11">
        <f ca="1">IF(ISNUMBER(ETL_Price!AE11/ETL_Price!AE12-1),ETL_Price!AE11/ETL_Price!AE12-1,"")</f>
        <v>-1.4464650699649306E-3</v>
      </c>
      <c r="Z11">
        <f ca="1">IF(ISNUMBER(ETL_Price!AF11/ETL_Price!AF12-1),ETL_Price!AF11/ETL_Price!AF12-1,"")</f>
        <v>5.2516140990399585E-4</v>
      </c>
      <c r="AA11">
        <f ca="1">IF(ISNUMBER(ETL_Price!AG11/ETL_Price!AG12-1),ETL_Price!AG11/ETL_Price!AG12-1,"")</f>
        <v>1.1138258120149125E-3</v>
      </c>
      <c r="AB11">
        <f ca="1">IF(ISNUMBER(ETL_Price!AH11/ETL_Price!AH12-1),ETL_Price!AH11/ETL_Price!AH12-1,"")</f>
        <v>-9.1180976000693192E-6</v>
      </c>
      <c r="AC11">
        <f ca="1">IF(ISNUMBER(ETL_Price!AI11/ETL_Price!AI12-1),ETL_Price!AI11/ETL_Price!AI12-1,"")</f>
        <v>8.2995602310931282E-4</v>
      </c>
      <c r="AD11">
        <f ca="1">IF(ISNUMBER(ETL_Price!AJ11/ETL_Price!AJ12-1),ETL_Price!AJ11/ETL_Price!AJ12-1,"")</f>
        <v>-0.10028050490883589</v>
      </c>
      <c r="AE11">
        <f ca="1">IF(ISNUMBER(ETL_Price!AK11/ETL_Price!AK12-1),ETL_Price!AK11/ETL_Price!AK12-1,"")</f>
        <v>-3.2608695652173836E-2</v>
      </c>
      <c r="AF11">
        <f ca="1">IF(ISNUMBER(ETL_Price!AL11/ETL_Price!AL12-1),ETL_Price!AL11/ETL_Price!AL12-1,"")</f>
        <v>1.9651191353475816E-3</v>
      </c>
      <c r="AG11">
        <f ca="1">IF(ISNUMBER(ETL_Price!AM11/ETL_Price!AM12-1),ETL_Price!AM11/ETL_Price!AM12-1,"")</f>
        <v>1.4159747699040715E-3</v>
      </c>
      <c r="AH11">
        <f ca="1">IF(ISNUMBER(ETL_Price!AN11/ETL_Price!AN12-1),ETL_Price!AN11/ETL_Price!AN12-1,"")</f>
        <v>-1.9535149008983232E-2</v>
      </c>
      <c r="AI11">
        <f ca="1">IF(ISNUMBER(ETL_Price!AO11/ETL_Price!AO12-1),ETL_Price!AO11/ETL_Price!AO12-1,"")</f>
        <v>-4.3729817007535088E-3</v>
      </c>
      <c r="AJ11">
        <f ca="1">IF(ISNUMBER(ETL_Price!AP11/ETL_Price!AP12-1),ETL_Price!AP11/ETL_Price!AP12-1,"")</f>
        <v>-6.0049627791564086E-3</v>
      </c>
      <c r="AK11">
        <f ca="1">IF(ISNUMBER(ETL_Price!AQ11/ETL_Price!AQ12-1),ETL_Price!AQ11/ETL_Price!AQ12-1,"")</f>
        <v>-2.4385668730069199E-3</v>
      </c>
      <c r="AL11">
        <f ca="1">IF(ISNUMBER(ETL_Price!AR11/ETL_Price!AR12-1),ETL_Price!AR11/ETL_Price!AR12-1,"")</f>
        <v>-3.120147657691974E-3</v>
      </c>
      <c r="AM11">
        <f ca="1">IF(ISNUMBER(ETL_Price!AS11/ETL_Price!AS12-1),ETL_Price!AS11/ETL_Price!AS12-1,"")</f>
        <v>1.8937600606003802E-3</v>
      </c>
      <c r="AN11" t="str">
        <f>IF(ISNUMBER(ETL_Price!AT11/ETL_Price!AT12-1),ETL_Price!AT11/ETL_Price!AT12-1,"")</f>
        <v/>
      </c>
      <c r="AO11" t="str">
        <f>IF(ISNUMBER(ETL_Price!AU11/ETL_Price!AU12-1),ETL_Price!AU11/ETL_Price!AU12-1,"")</f>
        <v/>
      </c>
      <c r="AP11" t="str">
        <f>IF(ISNUMBER(ETL_Price!AV11/ETL_Price!AV12-1),ETL_Price!AV11/ETL_Price!AV12-1,"")</f>
        <v/>
      </c>
    </row>
    <row r="12" spans="1:44">
      <c r="A12" s="8">
        <f>MATCH($B12,ETL_Price!$B$5:$B$187,0)</f>
        <v>8</v>
      </c>
      <c r="B12" s="1">
        <f>IF(ISNUMBER(Equities!$C13),Equities!B13,"")</f>
        <v>43311</v>
      </c>
      <c r="C12" s="67">
        <f ca="1">IF(ISNUMBER(OFFSET(ETL_Price!$B$4,ETL_Rtn!$A12,ETL_Rtn!$C$1)/OFFSET(ETL_Price!$B$4,ETL_Rtn!$A13,ETL_Rtn!$C$1)-1),OFFSET(ETL_Price!$B$4,ETL_Rtn!$A12,ETL_Rtn!$C$1)/OFFSET(ETL_Price!$B$4,ETL_Rtn!$A13,ETL_Rtn!$C$1)-1,"")</f>
        <v>-1.6895749801376314E-2</v>
      </c>
      <c r="E12">
        <f ca="1">IF(ISNUMBER(ETL_Price!K12/ETL_Price!K13-1),ETL_Price!K12/ETL_Price!K13-1,"")</f>
        <v>-1.1250289955926696E-2</v>
      </c>
      <c r="F12">
        <f ca="1">IF(ISNUMBER(ETL_Price!L12/ETL_Price!L13-1),ETL_Price!L12/ETL_Price!L13-1,"")</f>
        <v>-1.6958146322050061E-2</v>
      </c>
      <c r="G12">
        <f ca="1">IF(ISNUMBER(ETL_Price!M12/ETL_Price!M13-1),ETL_Price!M12/ETL_Price!M13-1,"")</f>
        <v>-5.1748520406302845E-4</v>
      </c>
      <c r="H12">
        <f ca="1">IF(ISNUMBER(ETL_Price!N12/ETL_Price!N13-1),ETL_Price!N12/ETL_Price!N13-1,"")</f>
        <v>6.6878610393703575E-3</v>
      </c>
      <c r="I12">
        <f ca="1">IF(ISNUMBER(ETL_Price!O12/ETL_Price!O13-1),ETL_Price!O12/ETL_Price!O13-1,"")</f>
        <v>2.5241534672268973E-3</v>
      </c>
      <c r="J12">
        <f ca="1">IF(ISNUMBER(ETL_Price!P12/ETL_Price!P13-1),ETL_Price!P12/ETL_Price!P13-1,"")</f>
        <v>-9.0722590674130466E-4</v>
      </c>
      <c r="K12">
        <f ca="1">IF(ISNUMBER(ETL_Price!Q12/ETL_Price!Q13-1),ETL_Price!Q12/ETL_Price!Q13-1,"")</f>
        <v>-4.970062223613736E-3</v>
      </c>
      <c r="L12">
        <f ca="1">IF(ISNUMBER(ETL_Price!R12/ETL_Price!R13-1),ETL_Price!R12/ETL_Price!R13-1,"")</f>
        <v>-3.8554216867481284E-4</v>
      </c>
      <c r="M12">
        <f ca="1">IF(ISNUMBER(ETL_Price!S12/ETL_Price!S13-1),ETL_Price!S12/ETL_Price!S13-1,"")</f>
        <v>-5.8047899127359193E-3</v>
      </c>
      <c r="N12">
        <f ca="1">IF(ISNUMBER(ETL_Price!T12/ETL_Price!T13-1),ETL_Price!T12/ETL_Price!T13-1,"")</f>
        <v>1.1490730810479466E-2</v>
      </c>
      <c r="O12">
        <f ca="1">IF(ISNUMBER(ETL_Price!U12/ETL_Price!U13-1),ETL_Price!U12/ETL_Price!U13-1,"")</f>
        <v>-1.8364798354514322E-3</v>
      </c>
      <c r="P12">
        <f ca="1">IF(ISNUMBER(ETL_Price!V12/ETL_Price!V13-1),ETL_Price!V12/ETL_Price!V13-1,"")</f>
        <v>-4.846021572612158E-3</v>
      </c>
      <c r="Q12">
        <f ca="1">IF(ISNUMBER(ETL_Price!W12/ETL_Price!W13-1),ETL_Price!W12/ETL_Price!W13-1,"")</f>
        <v>-1.1986417401386951E-2</v>
      </c>
      <c r="R12">
        <f ca="1">IF(ISNUMBER(ETL_Price!X12/ETL_Price!X13-1),ETL_Price!X12/ETL_Price!X13-1,"")</f>
        <v>-1.1102996695094625E-2</v>
      </c>
      <c r="S12">
        <f ca="1">IF(ISNUMBER(ETL_Price!Y12/ETL_Price!Y13-1),ETL_Price!Y12/ETL_Price!Y13-1,"")</f>
        <v>-1.1220759051347562E-2</v>
      </c>
      <c r="T12">
        <f ca="1">IF(ISNUMBER(ETL_Price!Z12/ETL_Price!Z13-1),ETL_Price!Z12/ETL_Price!Z13-1,"")</f>
        <v>-4.3036219744670978E-3</v>
      </c>
      <c r="U12">
        <f ca="1">IF(ISNUMBER(ETL_Price!AA12/ETL_Price!AA13-1),ETL_Price!AA12/ETL_Price!AA13-1,"")</f>
        <v>5.8996181857939867E-3</v>
      </c>
      <c r="V12">
        <f ca="1">IF(ISNUMBER(ETL_Price!AB12/ETL_Price!AB13-1),ETL_Price!AB12/ETL_Price!AB13-1,"")</f>
        <v>2.3496491546604048E-3</v>
      </c>
      <c r="W12">
        <f ca="1">IF(ISNUMBER(ETL_Price!AC12/ETL_Price!AC13-1),ETL_Price!AC12/ETL_Price!AC13-1,"")</f>
        <v>-7.5680069513539561E-4</v>
      </c>
      <c r="X12">
        <f ca="1">IF(ISNUMBER(ETL_Price!AD12/ETL_Price!AD13-1),ETL_Price!AD12/ETL_Price!AD13-1,"")</f>
        <v>-1.458082899247648E-3</v>
      </c>
      <c r="Y12">
        <f ca="1">IF(ISNUMBER(ETL_Price!AE12/ETL_Price!AE13-1),ETL_Price!AE12/ETL_Price!AE13-1,"")</f>
        <v>-1.5697765684684617E-3</v>
      </c>
      <c r="Z12">
        <f ca="1">IF(ISNUMBER(ETL_Price!AF12/ETL_Price!AF13-1),ETL_Price!AF12/ETL_Price!AF13-1,"")</f>
        <v>9.9983507874989996E-4</v>
      </c>
      <c r="AA12">
        <f ca="1">IF(ISNUMBER(ETL_Price!AG12/ETL_Price!AG13-1),ETL_Price!AG12/ETL_Price!AG13-1,"")</f>
        <v>1.7069599044106099E-4</v>
      </c>
      <c r="AB12">
        <f ca="1">IF(ISNUMBER(ETL_Price!AH12/ETL_Price!AH13-1),ETL_Price!AH12/ETL_Price!AH13-1,"")</f>
        <v>6.1128598147908164E-4</v>
      </c>
      <c r="AC12">
        <f ca="1">IF(ISNUMBER(ETL_Price!AI12/ETL_Price!AI13-1),ETL_Price!AI12/ETL_Price!AI13-1,"")</f>
        <v>2.1557764028790061E-5</v>
      </c>
      <c r="AD12">
        <f ca="1">IF(ISNUMBER(ETL_Price!AJ12/ETL_Price!AJ13-1),ETL_Price!AJ12/ETL_Price!AJ13-1,"")</f>
        <v>9.4397544128933308E-2</v>
      </c>
      <c r="AE12">
        <f ca="1">IF(ISNUMBER(ETL_Price!AK12/ETL_Price!AK13-1),ETL_Price!AK12/ETL_Price!AK13-1,"")</f>
        <v>2.7932960893854775E-2</v>
      </c>
      <c r="AF12">
        <f ca="1">IF(ISNUMBER(ETL_Price!AL12/ETL_Price!AL13-1),ETL_Price!AL12/ETL_Price!AL13-1,"")</f>
        <v>-1.3900245298447134E-3</v>
      </c>
      <c r="AG12">
        <f ca="1">IF(ISNUMBER(ETL_Price!AM12/ETL_Price!AM13-1),ETL_Price!AM12/ETL_Price!AM13-1,"")</f>
        <v>6.5431458927183161E-3</v>
      </c>
      <c r="AH12">
        <f ca="1">IF(ISNUMBER(ETL_Price!AN12/ETL_Price!AN13-1),ETL_Price!AN12/ETL_Price!AN13-1,"")</f>
        <v>2.0963750181977048E-2</v>
      </c>
      <c r="AI12">
        <f ca="1">IF(ISNUMBER(ETL_Price!AO12/ETL_Price!AO13-1),ETL_Price!AO12/ETL_Price!AO13-1,"")</f>
        <v>6.2961207771985439E-3</v>
      </c>
      <c r="AJ12">
        <f ca="1">IF(ISNUMBER(ETL_Price!AP12/ETL_Price!AP13-1),ETL_Price!AP12/ETL_Price!AP13-1,"")</f>
        <v>3.9860488290981433E-3</v>
      </c>
      <c r="AK12">
        <f ca="1">IF(ISNUMBER(ETL_Price!AQ12/ETL_Price!AQ13-1),ETL_Price!AQ12/ETL_Price!AQ13-1,"")</f>
        <v>2.7745121090994029E-3</v>
      </c>
      <c r="AL12">
        <f ca="1">IF(ISNUMBER(ETL_Price!AR12/ETL_Price!AR13-1),ETL_Price!AR12/ETL_Price!AR13-1,"")</f>
        <v>1.2907389480476539E-3</v>
      </c>
      <c r="AM12">
        <f ca="1">IF(ISNUMBER(ETL_Price!AS12/ETL_Price!AS13-1),ETL_Price!AS12/ETL_Price!AS13-1,"")</f>
        <v>-1.8934014957872058E-4</v>
      </c>
      <c r="AN12" t="str">
        <f>IF(ISNUMBER(ETL_Price!AT12/ETL_Price!AT13-1),ETL_Price!AT12/ETL_Price!AT13-1,"")</f>
        <v/>
      </c>
      <c r="AO12" t="str">
        <f>IF(ISNUMBER(ETL_Price!AU12/ETL_Price!AU13-1),ETL_Price!AU12/ETL_Price!AU13-1,"")</f>
        <v/>
      </c>
      <c r="AP12" t="str">
        <f>IF(ISNUMBER(ETL_Price!AV12/ETL_Price!AV13-1),ETL_Price!AV12/ETL_Price!AV13-1,"")</f>
        <v/>
      </c>
    </row>
    <row r="13" spans="1:44">
      <c r="A13" s="8">
        <f>MATCH($B13,ETL_Price!$B$5:$B$187,0)</f>
        <v>9</v>
      </c>
      <c r="B13" s="1">
        <f>IF(ISNUMBER(Equities!$C14),Equities!B14,"")</f>
        <v>43308</v>
      </c>
      <c r="C13" s="67">
        <f ca="1">IF(ISNUMBER(OFFSET(ETL_Price!$B$4,ETL_Rtn!$A13,ETL_Rtn!$C$1)/OFFSET(ETL_Price!$B$4,ETL_Rtn!$A14,ETL_Rtn!$C$1)-1),OFFSET(ETL_Price!$B$4,ETL_Rtn!$A13,ETL_Rtn!$C$1)/OFFSET(ETL_Price!$B$4,ETL_Rtn!$A14,ETL_Rtn!$C$1)-1,"")</f>
        <v>-6.61362497634288E-3</v>
      </c>
      <c r="E13">
        <f ca="1">IF(ISNUMBER(ETL_Price!K13/ETL_Price!K14-1),ETL_Price!K13/ETL_Price!K14-1,"")</f>
        <v>-4.5029442327675362E-3</v>
      </c>
      <c r="F13">
        <f ca="1">IF(ISNUMBER(ETL_Price!L13/ETL_Price!L14-1),ETL_Price!L13/ETL_Price!L14-1,"")</f>
        <v>-1.7399365787606813E-2</v>
      </c>
      <c r="G13">
        <f ca="1">IF(ISNUMBER(ETL_Price!M13/ETL_Price!M14-1),ETL_Price!M13/ETL_Price!M14-1,"")</f>
        <v>-4.2521300842636167E-3</v>
      </c>
      <c r="H13">
        <f ca="1">IF(ISNUMBER(ETL_Price!N13/ETL_Price!N14-1),ETL_Price!N13/ETL_Price!N14-1,"")</f>
        <v>-8.0608959049632833E-4</v>
      </c>
      <c r="I13">
        <f ca="1">IF(ISNUMBER(ETL_Price!O13/ETL_Price!O14-1),ETL_Price!O13/ETL_Price!O14-1,"")</f>
        <v>3.3930407091282699E-3</v>
      </c>
      <c r="J13">
        <f ca="1">IF(ISNUMBER(ETL_Price!P13/ETL_Price!P14-1),ETL_Price!P13/ETL_Price!P14-1,"")</f>
        <v>3.3288742039216945E-3</v>
      </c>
      <c r="K13">
        <f ca="1">IF(ISNUMBER(ETL_Price!Q13/ETL_Price!Q14-1),ETL_Price!Q13/ETL_Price!Q14-1,"")</f>
        <v>-2.3425604185374205E-3</v>
      </c>
      <c r="L13">
        <f ca="1">IF(ISNUMBER(ETL_Price!R13/ETL_Price!R14-1),ETL_Price!R13/ETL_Price!R14-1,"")</f>
        <v>-2.9311421844218088E-3</v>
      </c>
      <c r="M13">
        <f ca="1">IF(ISNUMBER(ETL_Price!S13/ETL_Price!S14-1),ETL_Price!S13/ETL_Price!S14-1,"")</f>
        <v>1.9258175095326902E-3</v>
      </c>
      <c r="N13">
        <f ca="1">IF(ISNUMBER(ETL_Price!T13/ETL_Price!T14-1),ETL_Price!T13/ETL_Price!T14-1,"")</f>
        <v>1.5875486381322856E-2</v>
      </c>
      <c r="O13">
        <f ca="1">IF(ISNUMBER(ETL_Price!U13/ETL_Price!U14-1),ETL_Price!U13/ETL_Price!U14-1,"")</f>
        <v>1.950465535641932E-3</v>
      </c>
      <c r="P13">
        <f ca="1">IF(ISNUMBER(ETL_Price!V13/ETL_Price!V14-1),ETL_Price!V13/ETL_Price!V14-1,"")</f>
        <v>-2.3442994451827737E-4</v>
      </c>
      <c r="Q13">
        <f ca="1">IF(ISNUMBER(ETL_Price!W13/ETL_Price!W14-1),ETL_Price!W13/ETL_Price!W14-1,"")</f>
        <v>-2.4784636529550097E-3</v>
      </c>
      <c r="R13">
        <f ca="1">IF(ISNUMBER(ETL_Price!X13/ETL_Price!X14-1),ETL_Price!X13/ETL_Price!X14-1,"")</f>
        <v>3.9954018703203253E-3</v>
      </c>
      <c r="S13">
        <f ca="1">IF(ISNUMBER(ETL_Price!Y13/ETL_Price!Y14-1),ETL_Price!Y13/ETL_Price!Y14-1,"")</f>
        <v>-5.0732988675212809E-3</v>
      </c>
      <c r="T13">
        <f ca="1">IF(ISNUMBER(ETL_Price!Z13/ETL_Price!Z14-1),ETL_Price!Z13/ETL_Price!Z14-1,"")</f>
        <v>-3.8267875125881368E-3</v>
      </c>
      <c r="U13">
        <f ca="1">IF(ISNUMBER(ETL_Price!AA13/ETL_Price!AA14-1),ETL_Price!AA13/ETL_Price!AA14-1,"")</f>
        <v>1.7185894087714537E-3</v>
      </c>
      <c r="V13">
        <f ca="1">IF(ISNUMBER(ETL_Price!AB13/ETL_Price!AB14-1),ETL_Price!AB13/ETL_Price!AB14-1,"")</f>
        <v>3.8463593140658503E-4</v>
      </c>
      <c r="W13">
        <f ca="1">IF(ISNUMBER(ETL_Price!AC13/ETL_Price!AC14-1),ETL_Price!AC13/ETL_Price!AC14-1,"")</f>
        <v>2.9518013016038847E-3</v>
      </c>
      <c r="X13">
        <f ca="1">IF(ISNUMBER(ETL_Price!AD13/ETL_Price!AD14-1),ETL_Price!AD13/ETL_Price!AD14-1,"")</f>
        <v>-1.944034037258846E-3</v>
      </c>
      <c r="Y13">
        <f ca="1">IF(ISNUMBER(ETL_Price!AE13/ETL_Price!AE14-1),ETL_Price!AE13/ETL_Price!AE14-1,"")</f>
        <v>-1.3586246538120905E-3</v>
      </c>
      <c r="Z13">
        <f ca="1">IF(ISNUMBER(ETL_Price!AF13/ETL_Price!AF14-1),ETL_Price!AF13/ETL_Price!AF14-1,"")</f>
        <v>1.6494845360814914E-4</v>
      </c>
      <c r="AA13">
        <f ca="1">IF(ISNUMBER(ETL_Price!AG13/ETL_Price!AG14-1),ETL_Price!AG13/ETL_Price!AG14-1,"")</f>
        <v>7.6422354887428767E-4</v>
      </c>
      <c r="AB13">
        <f ca="1">IF(ISNUMBER(ETL_Price!AH13/ETL_Price!AH14-1),ETL_Price!AH13/ETL_Price!AH14-1,"")</f>
        <v>-1.375779000692412E-3</v>
      </c>
      <c r="AC13">
        <f ca="1">IF(ISNUMBER(ETL_Price!AI13/ETL_Price!AI14-1),ETL_Price!AI13/ETL_Price!AI14-1,"")</f>
        <v>-1.0777720296606397E-4</v>
      </c>
      <c r="AD13">
        <f ca="1">IF(ISNUMBER(ETL_Price!AJ13/ETL_Price!AJ14-1),ETL_Price!AJ13/ETL_Price!AJ14-1,"")</f>
        <v>7.33113673805601E-2</v>
      </c>
      <c r="AE13">
        <f ca="1">IF(ISNUMBER(ETL_Price!AK13/ETL_Price!AK14-1),ETL_Price!AK13/ETL_Price!AK14-1,"")</f>
        <v>2.4027459954233388E-2</v>
      </c>
      <c r="AF13">
        <f ca="1">IF(ISNUMBER(ETL_Price!AL13/ETL_Price!AL14-1),ETL_Price!AL13/ETL_Price!AL14-1,"")</f>
        <v>-2.2028228767235758E-3</v>
      </c>
      <c r="AG13">
        <f ca="1">IF(ISNUMBER(ETL_Price!AM13/ETL_Price!AM14-1),ETL_Price!AM13/ETL_Price!AM14-1,"")</f>
        <v>-1.295504599041486E-4</v>
      </c>
      <c r="AH13">
        <f ca="1">IF(ISNUMBER(ETL_Price!AN13/ETL_Price!AN14-1),ETL_Price!AN13/ETL_Price!AN14-1,"")</f>
        <v>-1.3216491883350168E-2</v>
      </c>
      <c r="AI13">
        <f ca="1">IF(ISNUMBER(ETL_Price!AO13/ETL_Price!AO14-1),ETL_Price!AO13/ETL_Price!AO14-1,"")</f>
        <v>-7.4586749092863114E-3</v>
      </c>
      <c r="AJ13">
        <f ca="1">IF(ISNUMBER(ETL_Price!AP13/ETL_Price!AP14-1),ETL_Price!AP13/ETL_Price!AP14-1,"")</f>
        <v>-1.7408604824670215E-3</v>
      </c>
      <c r="AK13">
        <f ca="1">IF(ISNUMBER(ETL_Price!AQ13/ETL_Price!AQ14-1),ETL_Price!AQ13/ETL_Price!AQ14-1,"")</f>
        <v>1.365605575437856E-3</v>
      </c>
      <c r="AL13">
        <f ca="1">IF(ISNUMBER(ETL_Price!AR13/ETL_Price!AR14-1),ETL_Price!AR13/ETL_Price!AR14-1,"")</f>
        <v>-1.259814836516937E-3</v>
      </c>
      <c r="AM13">
        <f ca="1">IF(ISNUMBER(ETL_Price!AS13/ETL_Price!AS14-1),ETL_Price!AS13/ETL_Price!AS14-1,"")</f>
        <v>1.7069701280227889E-3</v>
      </c>
      <c r="AN13" t="str">
        <f>IF(ISNUMBER(ETL_Price!AT13/ETL_Price!AT14-1),ETL_Price!AT13/ETL_Price!AT14-1,"")</f>
        <v/>
      </c>
      <c r="AO13" t="str">
        <f>IF(ISNUMBER(ETL_Price!AU13/ETL_Price!AU14-1),ETL_Price!AU13/ETL_Price!AU14-1,"")</f>
        <v/>
      </c>
      <c r="AP13" t="str">
        <f>IF(ISNUMBER(ETL_Price!AV13/ETL_Price!AV14-1),ETL_Price!AV13/ETL_Price!AV14-1,"")</f>
        <v/>
      </c>
    </row>
    <row r="14" spans="1:44">
      <c r="A14" s="8">
        <f>MATCH($B14,ETL_Price!$B$5:$B$187,0)</f>
        <v>10</v>
      </c>
      <c r="B14" s="1">
        <f>IF(ISNUMBER(Equities!$C15),Equities!B15,"")</f>
        <v>43307</v>
      </c>
      <c r="C14" s="67">
        <f ca="1">IF(ISNUMBER(OFFSET(ETL_Price!$B$4,ETL_Rtn!$A14,ETL_Rtn!$C$1)/OFFSET(ETL_Price!$B$4,ETL_Rtn!$A15,ETL_Rtn!$C$1)-1),OFFSET(ETL_Price!$B$4,ETL_Rtn!$A14,ETL_Rtn!$C$1)/OFFSET(ETL_Price!$B$4,ETL_Rtn!$A15,ETL_Rtn!$C$1)-1,"")</f>
        <v>-9.0917848456192329E-3</v>
      </c>
      <c r="E14">
        <f ca="1">IF(ISNUMBER(ETL_Price!K14/ETL_Price!K15-1),ETL_Price!K14/ETL_Price!K15-1,"")</f>
        <v>-9.152270907218818E-3</v>
      </c>
      <c r="F14">
        <f ca="1">IF(ISNUMBER(ETL_Price!L14/ETL_Price!L15-1),ETL_Price!L14/ETL_Price!L15-1,"")</f>
        <v>-1.2501877173376807E-2</v>
      </c>
      <c r="G14">
        <f ca="1">IF(ISNUMBER(ETL_Price!M14/ETL_Price!M15-1),ETL_Price!M14/ETL_Price!M15-1,"")</f>
        <v>1.9532330984828317E-3</v>
      </c>
      <c r="H14">
        <f ca="1">IF(ISNUMBER(ETL_Price!N14/ETL_Price!N15-1),ETL_Price!N14/ETL_Price!N15-1,"")</f>
        <v>4.4926864872507632E-3</v>
      </c>
      <c r="I14">
        <f ca="1">IF(ISNUMBER(ETL_Price!O14/ETL_Price!O15-1),ETL_Price!O14/ETL_Price!O15-1,"")</f>
        <v>1.5496701217538877E-3</v>
      </c>
      <c r="J14">
        <f ca="1">IF(ISNUMBER(ETL_Price!P14/ETL_Price!P15-1),ETL_Price!P14/ETL_Price!P15-1,"")</f>
        <v>5.2760833258522766E-3</v>
      </c>
      <c r="K14">
        <f ca="1">IF(ISNUMBER(ETL_Price!Q14/ETL_Price!Q15-1),ETL_Price!Q14/ETL_Price!Q15-1,"")</f>
        <v>-1.9483302809492065E-3</v>
      </c>
      <c r="L14">
        <f ca="1">IF(ISNUMBER(ETL_Price!R14/ETL_Price!R15-1),ETL_Price!R14/ETL_Price!R15-1,"")</f>
        <v>2.9397590361446291E-3</v>
      </c>
      <c r="M14">
        <f ca="1">IF(ISNUMBER(ETL_Price!S14/ETL_Price!S15-1),ETL_Price!S14/ETL_Price!S15-1,"")</f>
        <v>7.3329712112981671E-3</v>
      </c>
      <c r="N14">
        <f ca="1">IF(ISNUMBER(ETL_Price!T14/ETL_Price!T15-1),ETL_Price!T14/ETL_Price!T15-1,"")</f>
        <v>3.7494141540383996E-3</v>
      </c>
      <c r="O14">
        <f ca="1">IF(ISNUMBER(ETL_Price!U14/ETL_Price!U15-1),ETL_Price!U14/ETL_Price!U15-1,"")</f>
        <v>5.1416734482505611E-3</v>
      </c>
      <c r="P14">
        <f ca="1">IF(ISNUMBER(ETL_Price!V14/ETL_Price!V15-1),ETL_Price!V14/ETL_Price!V15-1,"")</f>
        <v>8.1934924761679628E-3</v>
      </c>
      <c r="Q14">
        <f ca="1">IF(ISNUMBER(ETL_Price!W14/ETL_Price!W15-1),ETL_Price!W14/ETL_Price!W15-1,"")</f>
        <v>-1.8292088671649775E-3</v>
      </c>
      <c r="R14">
        <f ca="1">IF(ISNUMBER(ETL_Price!X14/ETL_Price!X15-1),ETL_Price!X14/ETL_Price!X15-1,"")</f>
        <v>-6.7518777502793004E-3</v>
      </c>
      <c r="S14">
        <f ca="1">IF(ISNUMBER(ETL_Price!Y14/ETL_Price!Y15-1),ETL_Price!Y14/ETL_Price!Y15-1,"")</f>
        <v>-9.4259602936205278E-3</v>
      </c>
      <c r="T14">
        <f ca="1">IF(ISNUMBER(ETL_Price!Z14/ETL_Price!Z15-1),ETL_Price!Z14/ETL_Price!Z15-1,"")</f>
        <v>-2.239255878046631E-3</v>
      </c>
      <c r="U14">
        <f ca="1">IF(ISNUMBER(ETL_Price!AA14/ETL_Price!AA15-1),ETL_Price!AA14/ETL_Price!AA15-1,"")</f>
        <v>1.263684651697794E-5</v>
      </c>
      <c r="V14">
        <f ca="1">IF(ISNUMBER(ETL_Price!AB14/ETL_Price!AB15-1),ETL_Price!AB14/ETL_Price!AB15-1,"")</f>
        <v>-1.3017915639637057E-3</v>
      </c>
      <c r="W14">
        <f ca="1">IF(ISNUMBER(ETL_Price!AC14/ETL_Price!AC15-1),ETL_Price!AC14/ETL_Price!AC15-1,"")</f>
        <v>-2.3278968994097093E-3</v>
      </c>
      <c r="X14">
        <f ca="1">IF(ISNUMBER(ETL_Price!AD14/ETL_Price!AD15-1),ETL_Price!AD14/ETL_Price!AD15-1,"")</f>
        <v>-9.8770364451550297E-4</v>
      </c>
      <c r="Y14">
        <f ca="1">IF(ISNUMBER(ETL_Price!AE14/ETL_Price!AE15-1),ETL_Price!AE14/ETL_Price!AE15-1,"")</f>
        <v>-1.4088916718848488E-3</v>
      </c>
      <c r="Z14">
        <f ca="1">IF(ISNUMBER(ETL_Price!AF14/ETL_Price!AF15-1),ETL_Price!AF14/ETL_Price!AF15-1,"")</f>
        <v>1.4247073155624346E-3</v>
      </c>
      <c r="AA14">
        <f ca="1">IF(ISNUMBER(ETL_Price!AG14/ETL_Price!AG15-1),ETL_Price!AG14/ETL_Price!AG15-1,"")</f>
        <v>-2.7863916228476615E-4</v>
      </c>
      <c r="AB14">
        <f ca="1">IF(ISNUMBER(ETL_Price!AH14/ETL_Price!AH15-1),ETL_Price!AH14/ETL_Price!AH15-1,"")</f>
        <v>-1.0021226780376757E-4</v>
      </c>
      <c r="AC14">
        <f ca="1">IF(ISNUMBER(ETL_Price!AI14/ETL_Price!AI15-1),ETL_Price!AI14/ETL_Price!AI15-1,"")</f>
        <v>-9.2602562722088333E-4</v>
      </c>
      <c r="AD14">
        <f ca="1">IF(ISNUMBER(ETL_Price!AJ14/ETL_Price!AJ15-1),ETL_Price!AJ14/ETL_Price!AJ15-1,"")</f>
        <v>-1.2205044751830596E-2</v>
      </c>
      <c r="AE14">
        <f ca="1">IF(ISNUMBER(ETL_Price!AK14/ETL_Price!AK15-1),ETL_Price!AK14/ETL_Price!AK15-1,"")</f>
        <v>1.3333333333333419E-2</v>
      </c>
      <c r="AF14">
        <f ca="1">IF(ISNUMBER(ETL_Price!AL14/ETL_Price!AL15-1),ETL_Price!AL14/ETL_Price!AL15-1,"")</f>
        <v>-4.9521026140606494E-3</v>
      </c>
      <c r="AG14">
        <f ca="1">IF(ISNUMBER(ETL_Price!AM14/ETL_Price!AM15-1),ETL_Price!AM14/ETL_Price!AM15-1,"")</f>
        <v>-6.1160110731989237E-3</v>
      </c>
      <c r="AH14">
        <f ca="1">IF(ISNUMBER(ETL_Price!AN14/ETL_Price!AN15-1),ETL_Price!AN14/ETL_Price!AN15-1,"")</f>
        <v>4.473304473304518E-3</v>
      </c>
      <c r="AI14">
        <f ca="1">IF(ISNUMBER(ETL_Price!AO14/ETL_Price!AO15-1),ETL_Price!AO14/ETL_Price!AO15-1,"")</f>
        <v>6.0512337793316995E-4</v>
      </c>
      <c r="AJ14">
        <f ca="1">IF(ISNUMBER(ETL_Price!AP14/ETL_Price!AP15-1),ETL_Price!AP14/ETL_Price!AP15-1,"")</f>
        <v>-1.1426868044515093E-3</v>
      </c>
      <c r="AK14">
        <f ca="1">IF(ISNUMBER(ETL_Price!AQ14/ETL_Price!AQ15-1),ETL_Price!AQ14/ETL_Price!AQ15-1,"")</f>
        <v>-2.6300958106330041E-3</v>
      </c>
      <c r="AL14">
        <f ca="1">IF(ISNUMBER(ETL_Price!AR14/ETL_Price!AR15-1),ETL_Price!AR14/ETL_Price!AR15-1,"")</f>
        <v>9.7179286168591617E-3</v>
      </c>
      <c r="AM14">
        <f ca="1">IF(ISNUMBER(ETL_Price!AS14/ETL_Price!AS15-1),ETL_Price!AS14/ETL_Price!AS15-1,"")</f>
        <v>-6.1262959472194733E-3</v>
      </c>
      <c r="AN14" t="str">
        <f>IF(ISNUMBER(ETL_Price!AT14/ETL_Price!AT15-1),ETL_Price!AT14/ETL_Price!AT15-1,"")</f>
        <v/>
      </c>
      <c r="AO14" t="str">
        <f>IF(ISNUMBER(ETL_Price!AU14/ETL_Price!AU15-1),ETL_Price!AU14/ETL_Price!AU15-1,"")</f>
        <v/>
      </c>
      <c r="AP14" t="str">
        <f>IF(ISNUMBER(ETL_Price!AV14/ETL_Price!AV15-1),ETL_Price!AV14/ETL_Price!AV15-1,"")</f>
        <v/>
      </c>
    </row>
    <row r="15" spans="1:44">
      <c r="A15" s="8">
        <f>MATCH($B15,ETL_Price!$B$5:$B$187,0)</f>
        <v>11</v>
      </c>
      <c r="B15" s="1">
        <f>IF(ISNUMBER(Equities!$C16),Equities!B16,"")</f>
        <v>43306</v>
      </c>
      <c r="C15" s="67">
        <f ca="1">IF(ISNUMBER(OFFSET(ETL_Price!$B$4,ETL_Rtn!$A15,ETL_Rtn!$C$1)/OFFSET(ETL_Price!$B$4,ETL_Rtn!$A16,ETL_Rtn!$C$1)-1),OFFSET(ETL_Price!$B$4,ETL_Rtn!$A15,ETL_Rtn!$C$1)/OFFSET(ETL_Price!$B$4,ETL_Rtn!$A16,ETL_Rtn!$C$1)-1,"")</f>
        <v>1.5308354746857322E-2</v>
      </c>
      <c r="E15">
        <f ca="1">IF(ISNUMBER(ETL_Price!K15/ETL_Price!K16-1),ETL_Price!K15/ETL_Price!K16-1,"")</f>
        <v>1.6277177072433258E-2</v>
      </c>
      <c r="F15">
        <f ca="1">IF(ISNUMBER(ETL_Price!L15/ETL_Price!L16-1),ETL_Price!L15/ETL_Price!L16-1,"")</f>
        <v>1.2545765483247928E-2</v>
      </c>
      <c r="G15">
        <f ca="1">IF(ISNUMBER(ETL_Price!M15/ETL_Price!M16-1),ETL_Price!M15/ETL_Price!M16-1,"")</f>
        <v>7.8752941058930492E-3</v>
      </c>
      <c r="H15">
        <f ca="1">IF(ISNUMBER(ETL_Price!N15/ETL_Price!N16-1),ETL_Price!N15/ETL_Price!N16-1,"")</f>
        <v>4.45641085131121E-3</v>
      </c>
      <c r="I15">
        <f ca="1">IF(ISNUMBER(ETL_Price!O15/ETL_Price!O16-1),ETL_Price!O15/ETL_Price!O16-1,"")</f>
        <v>-8.044927194635898E-4</v>
      </c>
      <c r="J15">
        <f ca="1">IF(ISNUMBER(ETL_Price!P15/ETL_Price!P16-1),ETL_Price!P15/ETL_Price!P16-1,"")</f>
        <v>2.5887297134485898E-3</v>
      </c>
      <c r="K15">
        <f ca="1">IF(ISNUMBER(ETL_Price!Q15/ETL_Price!Q16-1),ETL_Price!Q15/ETL_Price!Q16-1,"")</f>
        <v>3.0878674171357368E-3</v>
      </c>
      <c r="L15">
        <f ca="1">IF(ISNUMBER(ETL_Price!R15/ETL_Price!R16-1),ETL_Price!R15/ETL_Price!R16-1,"")</f>
        <v>7.3793572191476198E-3</v>
      </c>
      <c r="M15">
        <f ca="1">IF(ISNUMBER(ETL_Price!S15/ETL_Price!S16-1),ETL_Price!S15/ETL_Price!S16-1,"")</f>
        <v>7.7810361681329709E-3</v>
      </c>
      <c r="N15">
        <f ca="1">IF(ISNUMBER(ETL_Price!T15/ETL_Price!T16-1),ETL_Price!T15/ETL_Price!T16-1,"")</f>
        <v>-1.4017252002464509E-2</v>
      </c>
      <c r="O15">
        <f ca="1">IF(ISNUMBER(ETL_Price!U15/ETL_Price!U16-1),ETL_Price!U15/ETL_Price!U16-1,"")</f>
        <v>2.410174644962737E-3</v>
      </c>
      <c r="P15">
        <f ca="1">IF(ISNUMBER(ETL_Price!V15/ETL_Price!V16-1),ETL_Price!V15/ETL_Price!V16-1,"")</f>
        <v>3.1523366695562771E-4</v>
      </c>
      <c r="Q15">
        <f ca="1">IF(ISNUMBER(ETL_Price!W15/ETL_Price!W16-1),ETL_Price!W15/ETL_Price!W16-1,"")</f>
        <v>6.0942956487635147E-3</v>
      </c>
      <c r="R15">
        <f ca="1">IF(ISNUMBER(ETL_Price!X15/ETL_Price!X16-1),ETL_Price!X15/ETL_Price!X16-1,"")</f>
        <v>9.4006977323697338E-3</v>
      </c>
      <c r="S15">
        <f ca="1">IF(ISNUMBER(ETL_Price!Y15/ETL_Price!Y16-1),ETL_Price!Y15/ETL_Price!Y16-1,"")</f>
        <v>1.6814951234696007E-2</v>
      </c>
      <c r="T15">
        <f ca="1">IF(ISNUMBER(ETL_Price!Z15/ETL_Price!Z16-1),ETL_Price!Z15/ETL_Price!Z16-1,"")</f>
        <v>2.7540014585654138E-3</v>
      </c>
      <c r="U15">
        <f ca="1">IF(ISNUMBER(ETL_Price!AA15/ETL_Price!AA16-1),ETL_Price!AA15/ETL_Price!AA16-1,"")</f>
        <v>-3.3292190399422106E-3</v>
      </c>
      <c r="V15">
        <f ca="1">IF(ISNUMBER(ETL_Price!AB15/ETL_Price!AB16-1),ETL_Price!AB15/ETL_Price!AB16-1,"")</f>
        <v>2.8818443804023985E-4</v>
      </c>
      <c r="W15">
        <f ca="1">IF(ISNUMBER(ETL_Price!AC15/ETL_Price!AC16-1),ETL_Price!AC15/ETL_Price!AC16-1,"")</f>
        <v>1.6575128878650869E-3</v>
      </c>
      <c r="X15">
        <f ca="1">IF(ISNUMBER(ETL_Price!AD15/ETL_Price!AD16-1),ETL_Price!AD15/ETL_Price!AD16-1,"")</f>
        <v>2.0461723232951812E-3</v>
      </c>
      <c r="Y15">
        <f ca="1">IF(ISNUMBER(ETL_Price!AE15/ETL_Price!AE16-1),ETL_Price!AE15/ETL_Price!AE16-1,"")</f>
        <v>1.3271608163607507E-3</v>
      </c>
      <c r="Z15">
        <f ca="1">IF(ISNUMBER(ETL_Price!AF15/ETL_Price!AF16-1),ETL_Price!AF15/ETL_Price!AF16-1,"")</f>
        <v>-1.1549487491492316E-3</v>
      </c>
      <c r="AA15">
        <f ca="1">IF(ISNUMBER(ETL_Price!AG15/ETL_Price!AG16-1),ETL_Price!AG15/ETL_Price!AG16-1,"")</f>
        <v>1.0167173525759132E-3</v>
      </c>
      <c r="AB15">
        <f ca="1">IF(ISNUMBER(ETL_Price!AH15/ETL_Price!AH16-1),ETL_Price!AH15/ETL_Price!AH16-1,"")</f>
        <v>-2.2770329350041418E-4</v>
      </c>
      <c r="AC15">
        <f ca="1">IF(ISNUMBER(ETL_Price!AI15/ETL_Price!AI16-1),ETL_Price!AI15/ETL_Price!AI16-1,"")</f>
        <v>-1.1185922946199689E-3</v>
      </c>
      <c r="AD15">
        <f ca="1">IF(ISNUMBER(ETL_Price!AJ15/ETL_Price!AJ16-1),ETL_Price!AJ15/ETL_Price!AJ16-1,"")</f>
        <v>-9.6696212731668396E-3</v>
      </c>
      <c r="AE15">
        <f ca="1">IF(ISNUMBER(ETL_Price!AK15/ETL_Price!AK16-1),ETL_Price!AK15/ETL_Price!AK16-1,"")</f>
        <v>-4.0066777963272071E-2</v>
      </c>
      <c r="AF15">
        <f ca="1">IF(ISNUMBER(ETL_Price!AL15/ETL_Price!AL16-1),ETL_Price!AL15/ETL_Price!AL16-1,"")</f>
        <v>5.1407588739289523E-3</v>
      </c>
      <c r="AG15">
        <f ca="1">IF(ISNUMBER(ETL_Price!AM15/ETL_Price!AM16-1),ETL_Price!AM15/ETL_Price!AM16-1,"")</f>
        <v>4.5269352648258376E-3</v>
      </c>
      <c r="AH15">
        <f ca="1">IF(ISNUMBER(ETL_Price!AN15/ETL_Price!AN16-1),ETL_Price!AN15/ETL_Price!AN16-1,"")</f>
        <v>1.138353765323985E-2</v>
      </c>
      <c r="AI15">
        <f ca="1">IF(ISNUMBER(ETL_Price!AO15/ETL_Price!AO16-1),ETL_Price!AO15/ETL_Price!AO16-1,"")</f>
        <v>8.8177440141083974E-3</v>
      </c>
      <c r="AJ15">
        <f ca="1">IF(ISNUMBER(ETL_Price!AP15/ETL_Price!AP16-1),ETL_Price!AP15/ETL_Price!AP16-1,"")</f>
        <v>6.0478832408656924E-3</v>
      </c>
      <c r="AK15">
        <f ca="1">IF(ISNUMBER(ETL_Price!AQ15/ETL_Price!AQ16-1),ETL_Price!AQ15/ETL_Price!AQ16-1,"")</f>
        <v>4.1501603471043591E-3</v>
      </c>
      <c r="AL15">
        <f ca="1">IF(ISNUMBER(ETL_Price!AR15/ETL_Price!AR16-1),ETL_Price!AR15/ETL_Price!AR16-1,"")</f>
        <v>-7.3705384016796716E-3</v>
      </c>
      <c r="AM15">
        <f ca="1">IF(ISNUMBER(ETL_Price!AS15/ETL_Price!AS16-1),ETL_Price!AS15/ETL_Price!AS16-1,"")</f>
        <v>5.3060451013833276E-3</v>
      </c>
      <c r="AN15" t="str">
        <f>IF(ISNUMBER(ETL_Price!AT15/ETL_Price!AT16-1),ETL_Price!AT15/ETL_Price!AT16-1,"")</f>
        <v/>
      </c>
      <c r="AO15" t="str">
        <f>IF(ISNUMBER(ETL_Price!AU15/ETL_Price!AU16-1),ETL_Price!AU15/ETL_Price!AU16-1,"")</f>
        <v/>
      </c>
      <c r="AP15" t="str">
        <f>IF(ISNUMBER(ETL_Price!AV15/ETL_Price!AV16-1),ETL_Price!AV15/ETL_Price!AV16-1,"")</f>
        <v/>
      </c>
    </row>
    <row r="16" spans="1:44">
      <c r="A16" s="8">
        <f>MATCH($B16,ETL_Price!$B$5:$B$187,0)</f>
        <v>12</v>
      </c>
      <c r="B16" s="1">
        <f>IF(ISNUMBER(Equities!$C17),Equities!B17,"")</f>
        <v>43305</v>
      </c>
      <c r="C16" s="67">
        <f ca="1">IF(ISNUMBER(OFFSET(ETL_Price!$B$4,ETL_Rtn!$A16,ETL_Rtn!$C$1)/OFFSET(ETL_Price!$B$4,ETL_Rtn!$A17,ETL_Rtn!$C$1)-1),OFFSET(ETL_Price!$B$4,ETL_Rtn!$A16,ETL_Rtn!$C$1)/OFFSET(ETL_Price!$B$4,ETL_Rtn!$A17,ETL_Rtn!$C$1)-1,"")</f>
        <v>4.4872778435589566E-4</v>
      </c>
      <c r="E16">
        <f ca="1">IF(ISNUMBER(ETL_Price!K16/ETL_Price!K17-1),ETL_Price!K16/ETL_Price!K17-1,"")</f>
        <v>1.4029709974062943E-2</v>
      </c>
      <c r="F16">
        <f ca="1">IF(ISNUMBER(ETL_Price!L16/ETL_Price!L17-1),ETL_Price!L16/ETL_Price!L17-1,"")</f>
        <v>3.858937267786855E-3</v>
      </c>
      <c r="G16">
        <f ca="1">IF(ISNUMBER(ETL_Price!M16/ETL_Price!M17-1),ETL_Price!M16/ETL_Price!M17-1,"")</f>
        <v>7.1881032363236841E-3</v>
      </c>
      <c r="H16">
        <f ca="1">IF(ISNUMBER(ETL_Price!N16/ETL_Price!N17-1),ETL_Price!N16/ETL_Price!N17-1,"")</f>
        <v>9.468644291453332E-3</v>
      </c>
      <c r="I16">
        <f ca="1">IF(ISNUMBER(ETL_Price!O16/ETL_Price!O17-1),ETL_Price!O16/ETL_Price!O17-1,"")</f>
        <v>7.592268700507443E-3</v>
      </c>
      <c r="J16">
        <f ca="1">IF(ISNUMBER(ETL_Price!P16/ETL_Price!P17-1),ETL_Price!P16/ETL_Price!P17-1,"")</f>
        <v>7.937343148289866E-4</v>
      </c>
      <c r="K16">
        <f ca="1">IF(ISNUMBER(ETL_Price!Q16/ETL_Price!Q17-1),ETL_Price!Q16/ETL_Price!Q17-1,"")</f>
        <v>9.7812903478233792E-4</v>
      </c>
      <c r="L16">
        <f ca="1">IF(ISNUMBER(ETL_Price!R16/ETL_Price!R17-1),ETL_Price!R16/ETL_Price!R17-1,"")</f>
        <v>1.942313295133502E-4</v>
      </c>
      <c r="M16">
        <f ca="1">IF(ISNUMBER(ETL_Price!S16/ETL_Price!S17-1),ETL_Price!S16/ETL_Price!S17-1,"")</f>
        <v>6.2163119172207182E-3</v>
      </c>
      <c r="N16">
        <f ca="1">IF(ISNUMBER(ETL_Price!T16/ETL_Price!T17-1),ETL_Price!T16/ETL_Price!T17-1,"")</f>
        <v>8.0745341614907318E-3</v>
      </c>
      <c r="O16">
        <f ca="1">IF(ISNUMBER(ETL_Price!U16/ETL_Price!U17-1),ETL_Price!U16/ETL_Price!U17-1,"")</f>
        <v>1.7851751207729638E-2</v>
      </c>
      <c r="P16">
        <f ca="1">IF(ISNUMBER(ETL_Price!V16/ETL_Price!V17-1),ETL_Price!V16/ETL_Price!V17-1,"")</f>
        <v>-8.6614173228349856E-4</v>
      </c>
      <c r="Q16">
        <f ca="1">IF(ISNUMBER(ETL_Price!W16/ETL_Price!W17-1),ETL_Price!W16/ETL_Price!W17-1,"")</f>
        <v>1.5191540517155433E-2</v>
      </c>
      <c r="R16">
        <f ca="1">IF(ISNUMBER(ETL_Price!X16/ETL_Price!X17-1),ETL_Price!X16/ETL_Price!X17-1,"")</f>
        <v>1.5660096807871282E-2</v>
      </c>
      <c r="S16">
        <f ca="1">IF(ISNUMBER(ETL_Price!Y16/ETL_Price!Y17-1),ETL_Price!Y16/ETL_Price!Y17-1,"")</f>
        <v>1.3945965138374872E-2</v>
      </c>
      <c r="T16">
        <f ca="1">IF(ISNUMBER(ETL_Price!Z16/ETL_Price!Z17-1),ETL_Price!Z16/ETL_Price!Z17-1,"")</f>
        <v>-1.6190686044396108E-3</v>
      </c>
      <c r="U16">
        <f ca="1">IF(ISNUMBER(ETL_Price!AA16/ETL_Price!AA17-1),ETL_Price!AA16/ETL_Price!AA17-1,"")</f>
        <v>2.5615937312339909E-4</v>
      </c>
      <c r="V16">
        <f ca="1">IF(ISNUMBER(ETL_Price!AB16/ETL_Price!AB17-1),ETL_Price!AB16/ETL_Price!AB17-1,"")</f>
        <v>6.0875973214558066E-4</v>
      </c>
      <c r="W16">
        <f ca="1">IF(ISNUMBER(ETL_Price!AC16/ETL_Price!AC17-1),ETL_Price!AC16/ETL_Price!AC17-1,"")</f>
        <v>3.4109007878897479E-3</v>
      </c>
      <c r="X16">
        <f ca="1">IF(ISNUMBER(ETL_Price!AD16/ETL_Price!AD17-1),ETL_Price!AD16/ETL_Price!AD17-1,"")</f>
        <v>-2.5622538960677899E-3</v>
      </c>
      <c r="Y16">
        <f ca="1">IF(ISNUMBER(ETL_Price!AE16/ETL_Price!AE17-1),ETL_Price!AE16/ETL_Price!AE17-1,"")</f>
        <v>-5.6398633899767958E-4</v>
      </c>
      <c r="Z16">
        <f ca="1">IF(ISNUMBER(ETL_Price!AF16/ETL_Price!AF17-1),ETL_Price!AF16/ETL_Price!AF17-1,"")</f>
        <v>4.0233145922519142E-4</v>
      </c>
      <c r="AA16">
        <f ca="1">IF(ISNUMBER(ETL_Price!AG16/ETL_Price!AG17-1),ETL_Price!AG16/ETL_Price!AG17-1,"")</f>
        <v>2.2634839617281521E-3</v>
      </c>
      <c r="AB16">
        <f ca="1">IF(ISNUMBER(ETL_Price!AH16/ETL_Price!AH17-1),ETL_Price!AH16/ETL_Price!AH17-1,"")</f>
        <v>-4.8249806545586083E-4</v>
      </c>
      <c r="AC16">
        <f ca="1">IF(ISNUMBER(ETL_Price!AI16/ETL_Price!AI17-1),ETL_Price!AI16/ETL_Price!AI17-1,"")</f>
        <v>-2.2321907664570872E-3</v>
      </c>
      <c r="AD16">
        <f ca="1">IF(ISNUMBER(ETL_Price!AJ16/ETL_Price!AJ17-1),ETL_Price!AJ16/ETL_Price!AJ17-1,"")</f>
        <v>-1.6640253565768592E-2</v>
      </c>
      <c r="AE16">
        <f ca="1">IF(ISNUMBER(ETL_Price!AK16/ETL_Price!AK17-1),ETL_Price!AK16/ETL_Price!AK17-1,"")</f>
        <v>-1.5881708652793147E-2</v>
      </c>
      <c r="AF16">
        <f ca="1">IF(ISNUMBER(ETL_Price!AL16/ETL_Price!AL17-1),ETL_Price!AL16/ETL_Price!AL17-1,"")</f>
        <v>-8.1592689294973653E-5</v>
      </c>
      <c r="AG16">
        <f ca="1">IF(ISNUMBER(ETL_Price!AM16/ETL_Price!AM17-1),ETL_Price!AM16/ETL_Price!AM17-1,"")</f>
        <v>6.1816762103070744E-3</v>
      </c>
      <c r="AH16">
        <f ca="1">IF(ISNUMBER(ETL_Price!AN16/ETL_Price!AN17-1),ETL_Price!AN16/ETL_Price!AN17-1,"")</f>
        <v>9.2797171895713237E-3</v>
      </c>
      <c r="AI16">
        <f ca="1">IF(ISNUMBER(ETL_Price!AO16/ETL_Price!AO17-1),ETL_Price!AO16/ETL_Price!AO17-1,"")</f>
        <v>-1.8618191665820127E-3</v>
      </c>
      <c r="AJ16">
        <f ca="1">IF(ISNUMBER(ETL_Price!AP16/ETL_Price!AP17-1),ETL_Price!AP16/ETL_Price!AP17-1,"")</f>
        <v>-4.2305395182160588E-3</v>
      </c>
      <c r="AK16">
        <f ca="1">IF(ISNUMBER(ETL_Price!AQ16/ETL_Price!AQ17-1),ETL_Price!AQ16/ETL_Price!AQ17-1,"")</f>
        <v>-5.6561085972839376E-4</v>
      </c>
      <c r="AL16">
        <f ca="1">IF(ISNUMBER(ETL_Price!AR16/ETL_Price!AR17-1),ETL_Price!AR16/ETL_Price!AR17-1,"")</f>
        <v>7.9347586510913892E-4</v>
      </c>
      <c r="AM16">
        <f ca="1">IF(ISNUMBER(ETL_Price!AS16/ETL_Price!AS17-1),ETL_Price!AS16/ETL_Price!AS17-1,"")</f>
        <v>6.6369583767911244E-4</v>
      </c>
      <c r="AN16" t="str">
        <f>IF(ISNUMBER(ETL_Price!AT16/ETL_Price!AT17-1),ETL_Price!AT16/ETL_Price!AT17-1,"")</f>
        <v/>
      </c>
      <c r="AO16" t="str">
        <f>IF(ISNUMBER(ETL_Price!AU16/ETL_Price!AU17-1),ETL_Price!AU16/ETL_Price!AU17-1,"")</f>
        <v/>
      </c>
      <c r="AP16" t="str">
        <f>IF(ISNUMBER(ETL_Price!AV16/ETL_Price!AV17-1),ETL_Price!AV16/ETL_Price!AV17-1,"")</f>
        <v/>
      </c>
    </row>
    <row r="17" spans="1:42">
      <c r="A17" s="8">
        <f>MATCH($B17,ETL_Price!$B$5:$B$187,0)</f>
        <v>13</v>
      </c>
      <c r="B17" s="1">
        <f>IF(ISNUMBER(Equities!$C18),Equities!B18,"")</f>
        <v>43304</v>
      </c>
      <c r="C17" s="67">
        <f ca="1">IF(ISNUMBER(OFFSET(ETL_Price!$B$4,ETL_Rtn!$A17,ETL_Rtn!$C$1)/OFFSET(ETL_Price!$B$4,ETL_Rtn!$A18,ETL_Rtn!$C$1)-1),OFFSET(ETL_Price!$B$4,ETL_Rtn!$A17,ETL_Rtn!$C$1)/OFFSET(ETL_Price!$B$4,ETL_Rtn!$A18,ETL_Rtn!$C$1)-1,"")</f>
        <v>-1.1063731836486679E-2</v>
      </c>
      <c r="E17">
        <f ca="1">IF(ISNUMBER(ETL_Price!K17/ETL_Price!K18-1),ETL_Price!K17/ETL_Price!K18-1,"")</f>
        <v>-4.7136460051855344E-4</v>
      </c>
      <c r="F17">
        <f ca="1">IF(ISNUMBER(ETL_Price!L17/ETL_Price!L18-1),ETL_Price!L17/ETL_Price!L18-1,"")</f>
        <v>3.2609400401510946E-3</v>
      </c>
      <c r="G17">
        <f ca="1">IF(ISNUMBER(ETL_Price!M17/ETL_Price!M18-1),ETL_Price!M17/ETL_Price!M18-1,"")</f>
        <v>1.2426052394280962E-3</v>
      </c>
      <c r="H17">
        <f ca="1">IF(ISNUMBER(ETL_Price!N17/ETL_Price!N18-1),ETL_Price!N17/ETL_Price!N18-1,"")</f>
        <v>-2.1664585984305651E-3</v>
      </c>
      <c r="I17">
        <f ca="1">IF(ISNUMBER(ETL_Price!O17/ETL_Price!O18-1),ETL_Price!O17/ETL_Price!O18-1,"")</f>
        <v>8.8297906855441255E-3</v>
      </c>
      <c r="J17">
        <f ca="1">IF(ISNUMBER(ETL_Price!P17/ETL_Price!P18-1),ETL_Price!P17/ETL_Price!P18-1,"")</f>
        <v>-5.8120100688308085E-3</v>
      </c>
      <c r="K17">
        <f ca="1">IF(ISNUMBER(ETL_Price!Q17/ETL_Price!Q18-1),ETL_Price!Q17/ETL_Price!Q18-1,"")</f>
        <v>-3.1591263650545542E-3</v>
      </c>
      <c r="L17">
        <f ca="1">IF(ISNUMBER(ETL_Price!R17/ETL_Price!R18-1),ETL_Price!R17/ETL_Price!R18-1,"")</f>
        <v>-3.5322010935306958E-3</v>
      </c>
      <c r="M17">
        <f ca="1">IF(ISNUMBER(ETL_Price!S17/ETL_Price!S18-1),ETL_Price!S17/ETL_Price!S18-1,"")</f>
        <v>-4.4651600015668258E-3</v>
      </c>
      <c r="N17">
        <f ca="1">IF(ISNUMBER(ETL_Price!T17/ETL_Price!T18-1),ETL_Price!T17/ETL_Price!T18-1,"")</f>
        <v>-2.1691973969630851E-3</v>
      </c>
      <c r="O17">
        <f ca="1">IF(ISNUMBER(ETL_Price!U17/ETL_Price!U18-1),ETL_Price!U17/ETL_Price!U18-1,"")</f>
        <v>-6.1142578491315547E-3</v>
      </c>
      <c r="P17">
        <f ca="1">IF(ISNUMBER(ETL_Price!V17/ETL_Price!V18-1),ETL_Price!V17/ETL_Price!V18-1,"")</f>
        <v>-5.0141021623315574E-3</v>
      </c>
      <c r="Q17">
        <f ca="1">IF(ISNUMBER(ETL_Price!W17/ETL_Price!W18-1),ETL_Price!W17/ETL_Price!W18-1,"")</f>
        <v>-4.5940048236992048E-5</v>
      </c>
      <c r="R17">
        <f ca="1">IF(ISNUMBER(ETL_Price!X17/ETL_Price!X18-1),ETL_Price!X17/ETL_Price!X18-1,"")</f>
        <v>3.9244728863230272E-4</v>
      </c>
      <c r="S17">
        <f ca="1">IF(ISNUMBER(ETL_Price!Y17/ETL_Price!Y18-1),ETL_Price!Y17/ETL_Price!Y18-1,"")</f>
        <v>-5.257381692483909E-4</v>
      </c>
      <c r="T17">
        <f ca="1">IF(ISNUMBER(ETL_Price!Z17/ETL_Price!Z18-1),ETL_Price!Z17/ETL_Price!Z18-1,"")</f>
        <v>5.4637475556917892E-4</v>
      </c>
      <c r="U17">
        <f ca="1">IF(ISNUMBER(ETL_Price!AA17/ETL_Price!AA18-1),ETL_Price!AA17/ETL_Price!AA18-1,"")</f>
        <v>7.4804059591082606E-4</v>
      </c>
      <c r="V17">
        <f ca="1">IF(ISNUMBER(ETL_Price!AB17/ETL_Price!AB18-1),ETL_Price!AB17/ETL_Price!AB18-1,"")</f>
        <v>3.7393961409426524E-4</v>
      </c>
      <c r="W17">
        <f ca="1">IF(ISNUMBER(ETL_Price!AC17/ETL_Price!AC18-1),ETL_Price!AC17/ETL_Price!AC18-1,"")</f>
        <v>6.628868015006173E-4</v>
      </c>
      <c r="X17">
        <f ca="1">IF(ISNUMBER(ETL_Price!AD17/ETL_Price!AD18-1),ETL_Price!AD17/ETL_Price!AD18-1,"")</f>
        <v>8.2148288762340371E-4</v>
      </c>
      <c r="Y17">
        <f ca="1">IF(ISNUMBER(ETL_Price!AE17/ETL_Price!AE18-1),ETL_Price!AE17/ETL_Price!AE18-1,"")</f>
        <v>1.4624006350993923E-4</v>
      </c>
      <c r="Z17">
        <f ca="1">IF(ISNUMBER(ETL_Price!AF17/ETL_Price!AF18-1),ETL_Price!AF17/ETL_Price!AF18-1,"")</f>
        <v>-6.0828504855969801E-4</v>
      </c>
      <c r="AA17">
        <f ca="1">IF(ISNUMBER(ETL_Price!AG17/ETL_Price!AG18-1),ETL_Price!AG17/ETL_Price!AG18-1,"")</f>
        <v>-9.1897687241537795E-4</v>
      </c>
      <c r="AB17">
        <f ca="1">IF(ISNUMBER(ETL_Price!AH17/ETL_Price!AH18-1),ETL_Price!AH17/ETL_Price!AH18-1,"")</f>
        <v>9.8417124579697202E-4</v>
      </c>
      <c r="AC17">
        <f ca="1">IF(ISNUMBER(ETL_Price!AI17/ETL_Price!AI18-1),ETL_Price!AI17/ETL_Price!AI18-1,"")</f>
        <v>-8.2565757728469968E-4</v>
      </c>
      <c r="AD17">
        <f ca="1">IF(ISNUMBER(ETL_Price!AJ17/ETL_Price!AJ18-1),ETL_Price!AJ17/ETL_Price!AJ18-1,"")</f>
        <v>-1.8662519440124425E-2</v>
      </c>
      <c r="AE17">
        <f ca="1">IF(ISNUMBER(ETL_Price!AK17/ETL_Price!AK18-1),ETL_Price!AK17/ETL_Price!AK18-1,"")</f>
        <v>5.4272517321016345E-2</v>
      </c>
      <c r="AF17">
        <f ca="1">IF(ISNUMBER(ETL_Price!AL17/ETL_Price!AL18-1),ETL_Price!AL17/ETL_Price!AL18-1,"")</f>
        <v>-4.4675493461132643E-3</v>
      </c>
      <c r="AG17">
        <f ca="1">IF(ISNUMBER(ETL_Price!AM17/ETL_Price!AM18-1),ETL_Price!AM17/ETL_Price!AM18-1,"")</f>
        <v>-7.8760490639121494E-3</v>
      </c>
      <c r="AH17">
        <f ca="1">IF(ISNUMBER(ETL_Price!AN17/ETL_Price!AN18-1),ETL_Price!AN17/ETL_Price!AN18-1,"")</f>
        <v>-3.6474595515185837E-2</v>
      </c>
      <c r="AI17">
        <f ca="1">IF(ISNUMBER(ETL_Price!AO17/ETL_Price!AO18-1),ETL_Price!AO17/ETL_Price!AO18-1,"")</f>
        <v>2.108464968373025E-2</v>
      </c>
      <c r="AJ17">
        <f ca="1">IF(ISNUMBER(ETL_Price!AP17/ETL_Price!AP18-1),ETL_Price!AP17/ETL_Price!AP18-1,"")</f>
        <v>-2.7299349779124071E-3</v>
      </c>
      <c r="AK17">
        <f ca="1">IF(ISNUMBER(ETL_Price!AQ17/ETL_Price!AQ18-1),ETL_Price!AQ17/ETL_Price!AQ18-1,"")</f>
        <v>3.1205673758862851E-3</v>
      </c>
      <c r="AL17">
        <f ca="1">IF(ISNUMBER(ETL_Price!AR17/ETL_Price!AR18-1),ETL_Price!AR17/ETL_Price!AR18-1,"")</f>
        <v>3.6278370127860171E-3</v>
      </c>
      <c r="AM17">
        <f ca="1">IF(ISNUMBER(ETL_Price!AS17/ETL_Price!AS18-1),ETL_Price!AS17/ETL_Price!AS18-1,"")</f>
        <v>-3.30750330750329E-3</v>
      </c>
      <c r="AN17" t="str">
        <f>IF(ISNUMBER(ETL_Price!AT17/ETL_Price!AT18-1),ETL_Price!AT17/ETL_Price!AT18-1,"")</f>
        <v/>
      </c>
      <c r="AO17" t="str">
        <f>IF(ISNUMBER(ETL_Price!AU17/ETL_Price!AU18-1),ETL_Price!AU17/ETL_Price!AU18-1,"")</f>
        <v/>
      </c>
      <c r="AP17" t="str">
        <f>IF(ISNUMBER(ETL_Price!AV17/ETL_Price!AV18-1),ETL_Price!AV17/ETL_Price!AV18-1,"")</f>
        <v/>
      </c>
    </row>
    <row r="18" spans="1:42">
      <c r="A18" s="8">
        <f>MATCH($B18,ETL_Price!$B$5:$B$187,0)</f>
        <v>14</v>
      </c>
      <c r="B18" s="1">
        <f>IF(ISNUMBER(Equities!$C19),Equities!B19,"")</f>
        <v>43301</v>
      </c>
      <c r="C18" s="67">
        <f ca="1">IF(ISNUMBER(OFFSET(ETL_Price!$B$4,ETL_Rtn!$A18,ETL_Rtn!$C$1)/OFFSET(ETL_Price!$B$4,ETL_Rtn!$A19,ETL_Rtn!$C$1)-1),OFFSET(ETL_Price!$B$4,ETL_Rtn!$A18,ETL_Rtn!$C$1)/OFFSET(ETL_Price!$B$4,ETL_Rtn!$A19,ETL_Rtn!$C$1)-1,"")</f>
        <v>-1.2423825347362971E-4</v>
      </c>
      <c r="E18">
        <f ca="1">IF(ISNUMBER(ETL_Price!K18/ETL_Price!K19-1),ETL_Price!K18/ETL_Price!K19-1,"")</f>
        <v>4.6170237954303861E-3</v>
      </c>
      <c r="F18">
        <f ca="1">IF(ISNUMBER(ETL_Price!L18/ETL_Price!L19-1),ETL_Price!L18/ETL_Price!L19-1,"")</f>
        <v>1.1915538268114645E-3</v>
      </c>
      <c r="G18">
        <f ca="1">IF(ISNUMBER(ETL_Price!M18/ETL_Price!M19-1),ETL_Price!M18/ETL_Price!M19-1,"")</f>
        <v>2.5285301361399615E-3</v>
      </c>
      <c r="H18">
        <f ca="1">IF(ISNUMBER(ETL_Price!N18/ETL_Price!N19-1),ETL_Price!N18/ETL_Price!N19-1,"")</f>
        <v>-5.4872393775984296E-4</v>
      </c>
      <c r="I18">
        <f ca="1">IF(ISNUMBER(ETL_Price!O18/ETL_Price!O19-1),ETL_Price!O18/ETL_Price!O19-1,"")</f>
        <v>4.2985257184677828E-3</v>
      </c>
      <c r="J18">
        <f ca="1">IF(ISNUMBER(ETL_Price!P18/ETL_Price!P19-1),ETL_Price!P18/ETL_Price!P19-1,"")</f>
        <v>1.0895587538014784E-2</v>
      </c>
      <c r="K18">
        <f ca="1">IF(ISNUMBER(ETL_Price!Q18/ETL_Price!Q19-1),ETL_Price!Q18/ETL_Price!Q19-1,"")</f>
        <v>-1.8685767673622955E-3</v>
      </c>
      <c r="L18">
        <f ca="1">IF(ISNUMBER(ETL_Price!R18/ETL_Price!R19-1),ETL_Price!R18/ETL_Price!R19-1,"")</f>
        <v>-1.4494854326714268E-3</v>
      </c>
      <c r="M18">
        <f ca="1">IF(ISNUMBER(ETL_Price!S18/ETL_Price!S19-1),ETL_Price!S18/ETL_Price!S19-1,"")</f>
        <v>1.6084739113377822E-3</v>
      </c>
      <c r="N18">
        <f ca="1">IF(ISNUMBER(ETL_Price!T18/ETL_Price!T19-1),ETL_Price!T18/ETL_Price!T19-1,"")</f>
        <v>4.3572984749455923E-3</v>
      </c>
      <c r="O18">
        <f ca="1">IF(ISNUMBER(ETL_Price!U18/ETL_Price!U19-1),ETL_Price!U18/ETL_Price!U19-1,"")</f>
        <v>-1.9093972295022299E-3</v>
      </c>
      <c r="P18">
        <f ca="1">IF(ISNUMBER(ETL_Price!V18/ETL_Price!V19-1),ETL_Price!V18/ETL_Price!V19-1,"")</f>
        <v>1.5671524839366846E-4</v>
      </c>
      <c r="Q18">
        <f ca="1">IF(ISNUMBER(ETL_Price!W18/ETL_Price!W19-1),ETL_Price!W18/ETL_Price!W19-1,"")</f>
        <v>1.0884312027164E-3</v>
      </c>
      <c r="R18">
        <f ca="1">IF(ISNUMBER(ETL_Price!X18/ETL_Price!X19-1),ETL_Price!X18/ETL_Price!X19-1,"")</f>
        <v>6.5111715649111002E-3</v>
      </c>
      <c r="S18">
        <f ca="1">IF(ISNUMBER(ETL_Price!Y18/ETL_Price!Y19-1),ETL_Price!Y18/ETL_Price!Y19-1,"")</f>
        <v>4.5684106288166326E-3</v>
      </c>
      <c r="T18">
        <f ca="1">IF(ISNUMBER(ETL_Price!Z18/ETL_Price!Z19-1),ETL_Price!Z18/ETL_Price!Z19-1,"")</f>
        <v>8.9224894705042246E-4</v>
      </c>
      <c r="U18">
        <f ca="1">IF(ISNUMBER(ETL_Price!AA18/ETL_Price!AA19-1),ETL_Price!AA18/ETL_Price!AA19-1,"")</f>
        <v>-1.8121793554177756E-3</v>
      </c>
      <c r="V18">
        <f ca="1">IF(ISNUMBER(ETL_Price!AB18/ETL_Price!AB19-1),ETL_Price!AB18/ETL_Price!AB19-1,"")</f>
        <v>-1.7091460678952952E-4</v>
      </c>
      <c r="W18">
        <f ca="1">IF(ISNUMBER(ETL_Price!AC18/ETL_Price!AC19-1),ETL_Price!AC18/ETL_Price!AC19-1,"")</f>
        <v>-1.8331805682858526E-4</v>
      </c>
      <c r="X18">
        <f ca="1">IF(ISNUMBER(ETL_Price!AD18/ETL_Price!AD19-1),ETL_Price!AD18/ETL_Price!AD19-1,"")</f>
        <v>-2.1268817918980165E-3</v>
      </c>
      <c r="Y18">
        <f ca="1">IF(ISNUMBER(ETL_Price!AE18/ETL_Price!AE19-1),ETL_Price!AE18/ETL_Price!AE19-1,"")</f>
        <v>-3.0283410956322143E-4</v>
      </c>
      <c r="Z18">
        <f ca="1">IF(ISNUMBER(ETL_Price!AF18/ETL_Price!AF19-1),ETL_Price!AF18/ETL_Price!AF19-1,"")</f>
        <v>7.8416805959680147E-4</v>
      </c>
      <c r="AA18">
        <f ca="1">IF(ISNUMBER(ETL_Price!AG18/ETL_Price!AG19-1),ETL_Price!AG18/ETL_Price!AG19-1,"")</f>
        <v>9.1982216771424596E-4</v>
      </c>
      <c r="AB18">
        <f ca="1">IF(ISNUMBER(ETL_Price!AH18/ETL_Price!AH19-1),ETL_Price!AH18/ETL_Price!AH19-1,"")</f>
        <v>-8.5586036729157211E-4</v>
      </c>
      <c r="AC18">
        <f ca="1">IF(ISNUMBER(ETL_Price!AI18/ETL_Price!AI19-1),ETL_Price!AI18/ETL_Price!AI19-1,"")</f>
        <v>-3.1086527742041348E-4</v>
      </c>
      <c r="AD18">
        <f ca="1">IF(ISNUMBER(ETL_Price!AJ18/ETL_Price!AJ19-1),ETL_Price!AJ18/ETL_Price!AJ19-1,"")</f>
        <v>-7.7700077700071368E-4</v>
      </c>
      <c r="AE18">
        <f ca="1">IF(ISNUMBER(ETL_Price!AK18/ETL_Price!AK19-1),ETL_Price!AK18/ETL_Price!AK19-1,"")</f>
        <v>-4.3093922651933791E-2</v>
      </c>
      <c r="AF18">
        <f ca="1">IF(ISNUMBER(ETL_Price!AL18/ETL_Price!AL19-1),ETL_Price!AL18/ETL_Price!AL19-1,"")</f>
        <v>5.8006535947712212E-3</v>
      </c>
      <c r="AG18">
        <f ca="1">IF(ISNUMBER(ETL_Price!AM18/ETL_Price!AM19-1),ETL_Price!AM18/ETL_Price!AM19-1,"")</f>
        <v>9.778357235984414E-3</v>
      </c>
      <c r="AH18">
        <f ca="1">IF(ISNUMBER(ETL_Price!AN18/ETL_Price!AN19-1),ETL_Price!AN18/ETL_Price!AN19-1,"")</f>
        <v>1.4396775122372585E-2</v>
      </c>
      <c r="AI18">
        <f ca="1">IF(ISNUMBER(ETL_Price!AO18/ETL_Price!AO19-1),ETL_Price!AO18/ETL_Price!AO19-1,"")</f>
        <v>1.9415081042988058E-2</v>
      </c>
      <c r="AJ18">
        <f ca="1">IF(ISNUMBER(ETL_Price!AP18/ETL_Price!AP19-1),ETL_Price!AP18/ETL_Price!AP19-1,"")</f>
        <v>9.9280218416541999E-5</v>
      </c>
      <c r="AK18">
        <f ca="1">IF(ISNUMBER(ETL_Price!AQ18/ETL_Price!AQ19-1),ETL_Price!AQ18/ETL_Price!AQ19-1,"")</f>
        <v>1.6094162863319772E-2</v>
      </c>
      <c r="AL18">
        <f ca="1">IF(ISNUMBER(ETL_Price!AR18/ETL_Price!AR19-1),ETL_Price!AR18/ETL_Price!AR19-1,"")</f>
        <v>-1.5607744975336679E-3</v>
      </c>
      <c r="AM18">
        <f ca="1">IF(ISNUMBER(ETL_Price!AS18/ETL_Price!AS19-1),ETL_Price!AS18/ETL_Price!AS19-1,"")</f>
        <v>2.1782365754332567E-3</v>
      </c>
      <c r="AN18" t="str">
        <f>IF(ISNUMBER(ETL_Price!AT18/ETL_Price!AT19-1),ETL_Price!AT18/ETL_Price!AT19-1,"")</f>
        <v/>
      </c>
      <c r="AO18" t="str">
        <f>IF(ISNUMBER(ETL_Price!AU18/ETL_Price!AU19-1),ETL_Price!AU18/ETL_Price!AU19-1,"")</f>
        <v/>
      </c>
      <c r="AP18" t="str">
        <f>IF(ISNUMBER(ETL_Price!AV18/ETL_Price!AV19-1),ETL_Price!AV18/ETL_Price!AV19-1,"")</f>
        <v/>
      </c>
    </row>
    <row r="19" spans="1:42">
      <c r="A19" s="8">
        <f>MATCH($B19,ETL_Price!$B$5:$B$187,0)</f>
        <v>15</v>
      </c>
      <c r="B19" s="1">
        <f>IF(ISNUMBER(Equities!$C20),Equities!B20,"")</f>
        <v>43300</v>
      </c>
      <c r="C19" s="67">
        <f ca="1">IF(ISNUMBER(OFFSET(ETL_Price!$B$4,ETL_Rtn!$A19,ETL_Rtn!$C$1)/OFFSET(ETL_Price!$B$4,ETL_Rtn!$A20,ETL_Rtn!$C$1)-1),OFFSET(ETL_Price!$B$4,ETL_Rtn!$A19,ETL_Rtn!$C$1)/OFFSET(ETL_Price!$B$4,ETL_Rtn!$A20,ETL_Rtn!$C$1)-1,"")</f>
        <v>-1.0325423955459656E-2</v>
      </c>
      <c r="E19">
        <f ca="1">IF(ISNUMBER(ETL_Price!K19/ETL_Price!K20-1),ETL_Price!K19/ETL_Price!K20-1,"")</f>
        <v>-1.1352996254681669E-2</v>
      </c>
      <c r="F19">
        <f ca="1">IF(ISNUMBER(ETL_Price!L19/ETL_Price!L20-1),ETL_Price!L19/ETL_Price!L20-1,"")</f>
        <v>-3.317502624669344E-3</v>
      </c>
      <c r="G19">
        <f ca="1">IF(ISNUMBER(ETL_Price!M19/ETL_Price!M20-1),ETL_Price!M19/ETL_Price!M20-1,"")</f>
        <v>-5.3344172683915669E-3</v>
      </c>
      <c r="H19">
        <f ca="1">IF(ISNUMBER(ETL_Price!N19/ETL_Price!N20-1),ETL_Price!N19/ETL_Price!N20-1,"")</f>
        <v>3.2695082814619969E-3</v>
      </c>
      <c r="I19">
        <f ca="1">IF(ISNUMBER(ETL_Price!O19/ETL_Price!O20-1),ETL_Price!O19/ETL_Price!O20-1,"")</f>
        <v>-8.2025420505610347E-3</v>
      </c>
      <c r="J19">
        <f ca="1">IF(ISNUMBER(ETL_Price!P19/ETL_Price!P20-1),ETL_Price!P19/ETL_Price!P20-1,"")</f>
        <v>-1.3980536583746428E-4</v>
      </c>
      <c r="K19">
        <f ca="1">IF(ISNUMBER(ETL_Price!Q19/ETL_Price!Q20-1),ETL_Price!Q19/ETL_Price!Q20-1,"")</f>
        <v>-3.8391437546050344E-3</v>
      </c>
      <c r="L19">
        <f ca="1">IF(ISNUMBER(ETL_Price!R19/ETL_Price!R20-1),ETL_Price!R19/ETL_Price!R20-1,"")</f>
        <v>3.63689263892919E-3</v>
      </c>
      <c r="M19">
        <f ca="1">IF(ISNUMBER(ETL_Price!S19/ETL_Price!S20-1),ETL_Price!S19/ETL_Price!S20-1,"")</f>
        <v>-5.4893350062734658E-4</v>
      </c>
      <c r="N19">
        <f ca="1">IF(ISNUMBER(ETL_Price!T19/ETL_Price!T20-1),ETL_Price!T19/ETL_Price!T20-1,"")</f>
        <v>-7.8740157480313711E-3</v>
      </c>
      <c r="O19">
        <f ca="1">IF(ISNUMBER(ETL_Price!U19/ETL_Price!U20-1),ETL_Price!U19/ETL_Price!U20-1,"")</f>
        <v>-8.6110904906836483E-3</v>
      </c>
      <c r="P19">
        <f ca="1">IF(ISNUMBER(ETL_Price!V19/ETL_Price!V20-1),ETL_Price!V19/ETL_Price!V20-1,"")</f>
        <v>2.1988377571855455E-3</v>
      </c>
      <c r="Q19">
        <f ca="1">IF(ISNUMBER(ETL_Price!W19/ETL_Price!W20-1),ETL_Price!W19/ETL_Price!W20-1,"")</f>
        <v>-1.7856739564120705E-2</v>
      </c>
      <c r="R19">
        <f ca="1">IF(ISNUMBER(ETL_Price!X19/ETL_Price!X20-1),ETL_Price!X19/ETL_Price!X20-1,"")</f>
        <v>-1.3010123875998314E-2</v>
      </c>
      <c r="S19">
        <f ca="1">IF(ISNUMBER(ETL_Price!Y19/ETL_Price!Y20-1),ETL_Price!Y19/ETL_Price!Y20-1,"")</f>
        <v>-1.1259791122715357E-2</v>
      </c>
      <c r="T19">
        <f ca="1">IF(ISNUMBER(ETL_Price!Z19/ETL_Price!Z20-1),ETL_Price!Z19/ETL_Price!Z20-1,"")</f>
        <v>-1.2073938499573833E-3</v>
      </c>
      <c r="U19">
        <f ca="1">IF(ISNUMBER(ETL_Price!AA19/ETL_Price!AA20-1),ETL_Price!AA19/ETL_Price!AA20-1,"")</f>
        <v>-9.7644790880890842E-4</v>
      </c>
      <c r="V19">
        <f ca="1">IF(ISNUMBER(ETL_Price!AB19/ETL_Price!AB20-1),ETL_Price!AB19/ETL_Price!AB20-1,"")</f>
        <v>1.0051325919588905E-3</v>
      </c>
      <c r="W19">
        <f ca="1">IF(ISNUMBER(ETL_Price!AC19/ETL_Price!AC20-1),ETL_Price!AC19/ETL_Price!AC20-1,"")</f>
        <v>-3.84890924159631E-3</v>
      </c>
      <c r="X19">
        <f ca="1">IF(ISNUMBER(ETL_Price!AD19/ETL_Price!AD20-1),ETL_Price!AD19/ETL_Price!AD20-1,"")</f>
        <v>-2.2150111304297671E-4</v>
      </c>
      <c r="Y19">
        <f ca="1">IF(ISNUMBER(ETL_Price!AE19/ETL_Price!AE20-1),ETL_Price!AE19/ETL_Price!AE20-1,"")</f>
        <v>-8.3533465594642919E-5</v>
      </c>
      <c r="Z19">
        <f ca="1">IF(ISNUMBER(ETL_Price!AF19/ETL_Price!AF20-1),ETL_Price!AF19/ETL_Price!AF20-1,"")</f>
        <v>2.3737034934723233E-4</v>
      </c>
      <c r="AA19">
        <f ca="1">IF(ISNUMBER(ETL_Price!AG19/ETL_Price!AG20-1),ETL_Price!AG19/ETL_Price!AG20-1,"")</f>
        <v>7.4001209288065972E-4</v>
      </c>
      <c r="AB19">
        <f ca="1">IF(ISNUMBER(ETL_Price!AH19/ETL_Price!AH20-1),ETL_Price!AH19/ETL_Price!AH20-1,"")</f>
        <v>-8.2785975509913623E-4</v>
      </c>
      <c r="AC19">
        <f ca="1">IF(ISNUMBER(ETL_Price!AI19/ETL_Price!AI20-1),ETL_Price!AI19/ETL_Price!AI20-1,"")</f>
        <v>-1.4450403005683565E-3</v>
      </c>
      <c r="AD19">
        <f ca="1">IF(ISNUMBER(ETL_Price!AJ19/ETL_Price!AJ20-1),ETL_Price!AJ19/ETL_Price!AJ20-1,"")</f>
        <v>6.3636363636363713E-2</v>
      </c>
      <c r="AE19">
        <f ca="1">IF(ISNUMBER(ETL_Price!AK19/ETL_Price!AK20-1),ETL_Price!AK19/ETL_Price!AK20-1,"")</f>
        <v>5.5393586005830997E-2</v>
      </c>
      <c r="AF19">
        <f ca="1">IF(ISNUMBER(ETL_Price!AL19/ETL_Price!AL20-1),ETL_Price!AL19/ETL_Price!AL20-1,"")</f>
        <v>-3.1761544099683237E-3</v>
      </c>
      <c r="AG19">
        <f ca="1">IF(ISNUMBER(ETL_Price!AM19/ETL_Price!AM20-1),ETL_Price!AM19/ETL_Price!AM20-1,"")</f>
        <v>-1.0514094046313649E-2</v>
      </c>
      <c r="AH19">
        <f ca="1">IF(ISNUMBER(ETL_Price!AN19/ETL_Price!AN20-1),ETL_Price!AN19/ETL_Price!AN20-1,"")</f>
        <v>1.0180337405468087E-2</v>
      </c>
      <c r="AI19">
        <f ca="1">IF(ISNUMBER(ETL_Price!AO19/ETL_Price!AO20-1),ETL_Price!AO19/ETL_Price!AO20-1,"")</f>
        <v>-1.0874111250522844E-2</v>
      </c>
      <c r="AJ19">
        <f ca="1">IF(ISNUMBER(ETL_Price!AP19/ETL_Price!AP20-1),ETL_Price!AP19/ETL_Price!AP20-1,"")</f>
        <v>-3.6106439806112833E-3</v>
      </c>
      <c r="AK19">
        <f ca="1">IF(ISNUMBER(ETL_Price!AQ19/ETL_Price!AQ20-1),ETL_Price!AQ19/ETL_Price!AQ20-1,"")</f>
        <v>-5.1617836830281094E-3</v>
      </c>
      <c r="AL19">
        <f ca="1">IF(ISNUMBER(ETL_Price!AR19/ETL_Price!AR20-1),ETL_Price!AR19/ETL_Price!AR20-1,"")</f>
        <v>6.8044354838709964E-3</v>
      </c>
      <c r="AM19">
        <f ca="1">IF(ISNUMBER(ETL_Price!AS19/ETL_Price!AS20-1),ETL_Price!AS19/ETL_Price!AS20-1,"")</f>
        <v>-4.9943460233697889E-3</v>
      </c>
      <c r="AN19" t="str">
        <f>IF(ISNUMBER(ETL_Price!AT19/ETL_Price!AT20-1),ETL_Price!AT19/ETL_Price!AT20-1,"")</f>
        <v/>
      </c>
      <c r="AO19" t="str">
        <f>IF(ISNUMBER(ETL_Price!AU19/ETL_Price!AU20-1),ETL_Price!AU19/ETL_Price!AU20-1,"")</f>
        <v/>
      </c>
      <c r="AP19" t="str">
        <f>IF(ISNUMBER(ETL_Price!AV19/ETL_Price!AV20-1),ETL_Price!AV19/ETL_Price!AV20-1,"")</f>
        <v/>
      </c>
    </row>
    <row r="20" spans="1:42">
      <c r="A20" s="8">
        <f>MATCH($B20,ETL_Price!$B$5:$B$187,0)</f>
        <v>16</v>
      </c>
      <c r="B20" s="1">
        <f>IF(ISNUMBER(Equities!$C21),Equities!B21,"")</f>
        <v>43299</v>
      </c>
      <c r="C20" s="67">
        <f ca="1">IF(ISNUMBER(OFFSET(ETL_Price!$B$4,ETL_Rtn!$A20,ETL_Rtn!$C$1)/OFFSET(ETL_Price!$B$4,ETL_Rtn!$A21,ETL_Rtn!$C$1)-1),OFFSET(ETL_Price!$B$4,ETL_Rtn!$A20,ETL_Rtn!$C$1)/OFFSET(ETL_Price!$B$4,ETL_Rtn!$A21,ETL_Rtn!$C$1)-1,"")</f>
        <v>2.8496714496446529E-3</v>
      </c>
      <c r="E20">
        <f ca="1">IF(ISNUMBER(ETL_Price!K20/ETL_Price!K21-1),ETL_Price!K20/ETL_Price!K21-1,"")</f>
        <v>-7.0175438596498108E-4</v>
      </c>
      <c r="F20">
        <f ca="1">IF(ISNUMBER(ETL_Price!L20/ETL_Price!L21-1),ETL_Price!L20/ETL_Price!L21-1,"")</f>
        <v>9.885266542624116E-4</v>
      </c>
      <c r="G20">
        <f ca="1">IF(ISNUMBER(ETL_Price!M20/ETL_Price!M21-1),ETL_Price!M20/ETL_Price!M21-1,"")</f>
        <v>2.2870919233892728E-3</v>
      </c>
      <c r="H20">
        <f ca="1">IF(ISNUMBER(ETL_Price!N20/ETL_Price!N21-1),ETL_Price!N20/ETL_Price!N21-1,"")</f>
        <v>-1.6307979986599497E-3</v>
      </c>
      <c r="I20">
        <f ca="1">IF(ISNUMBER(ETL_Price!O20/ETL_Price!O21-1),ETL_Price!O20/ETL_Price!O21-1,"")</f>
        <v>6.3911564540757304E-3</v>
      </c>
      <c r="J20">
        <f ca="1">IF(ISNUMBER(ETL_Price!P20/ETL_Price!P21-1),ETL_Price!P20/ETL_Price!P21-1,"")</f>
        <v>-4.6412260044245146E-3</v>
      </c>
      <c r="K20">
        <f ca="1">IF(ISNUMBER(ETL_Price!Q20/ETL_Price!Q21-1),ETL_Price!Q20/ETL_Price!Q21-1,"")</f>
        <v>1.2813543527219196E-3</v>
      </c>
      <c r="L20">
        <f ca="1">IF(ISNUMBER(ETL_Price!R20/ETL_Price!R21-1),ETL_Price!R20/ETL_Price!R21-1,"")</f>
        <v>-1.8876143458691486E-3</v>
      </c>
      <c r="M20">
        <f ca="1">IF(ISNUMBER(ETL_Price!S20/ETL_Price!S21-1),ETL_Price!S20/ETL_Price!S21-1,"")</f>
        <v>5.8765529481363821E-3</v>
      </c>
      <c r="N20">
        <f ca="1">IF(ISNUMBER(ETL_Price!T20/ETL_Price!T21-1),ETL_Price!T20/ETL_Price!T21-1,"")</f>
        <v>-1.3876040703053594E-3</v>
      </c>
      <c r="O20">
        <f ca="1">IF(ISNUMBER(ETL_Price!U20/ETL_Price!U21-1),ETL_Price!U20/ETL_Price!U21-1,"")</f>
        <v>4.773625717908736E-3</v>
      </c>
      <c r="P20">
        <f ca="1">IF(ISNUMBER(ETL_Price!V20/ETL_Price!V21-1),ETL_Price!V20/ETL_Price!V21-1,"")</f>
        <v>-3.1313605761702501E-3</v>
      </c>
      <c r="Q20">
        <f ca="1">IF(ISNUMBER(ETL_Price!W20/ETL_Price!W21-1),ETL_Price!W20/ETL_Price!W21-1,"")</f>
        <v>5.4726292842437463E-3</v>
      </c>
      <c r="R20">
        <f ca="1">IF(ISNUMBER(ETL_Price!X20/ETL_Price!X21-1),ETL_Price!X20/ETL_Price!X21-1,"")</f>
        <v>3.3248582045766195E-3</v>
      </c>
      <c r="S20">
        <f ca="1">IF(ISNUMBER(ETL_Price!Y20/ETL_Price!Y21-1),ETL_Price!Y20/ETL_Price!Y21-1,"")</f>
        <v>-9.2603461543483423E-4</v>
      </c>
      <c r="T20">
        <f ca="1">IF(ISNUMBER(ETL_Price!Z20/ETL_Price!Z21-1),ETL_Price!Z20/ETL_Price!Z21-1,"")</f>
        <v>1.0263788968825072E-3</v>
      </c>
      <c r="U20">
        <f ca="1">IF(ISNUMBER(ETL_Price!AA20/ETL_Price!AA21-1),ETL_Price!AA20/ETL_Price!AA21-1,"")</f>
        <v>2.3228754930333384E-3</v>
      </c>
      <c r="V20">
        <f ca="1">IF(ISNUMBER(ETL_Price!AB20/ETL_Price!AB21-1),ETL_Price!AB20/ETL_Price!AB21-1,"")</f>
        <v>-2.1553103860352252E-3</v>
      </c>
      <c r="W20">
        <f ca="1">IF(ISNUMBER(ETL_Price!AC20/ETL_Price!AC21-1),ETL_Price!AC20/ETL_Price!AC21-1,"")</f>
        <v>3.6535840254070528E-4</v>
      </c>
      <c r="X20">
        <f ca="1">IF(ISNUMBER(ETL_Price!AD20/ETL_Price!AD21-1),ETL_Price!AD20/ETL_Price!AD21-1,"")</f>
        <v>-6.6406206766800313E-4</v>
      </c>
      <c r="Y20">
        <f ca="1">IF(ISNUMBER(ETL_Price!AE20/ETL_Price!AE21-1),ETL_Price!AE20/ETL_Price!AE21-1,"")</f>
        <v>-3.027171473606316E-4</v>
      </c>
      <c r="Z20">
        <f ca="1">IF(ISNUMBER(ETL_Price!AF20/ETL_Price!AF21-1),ETL_Price!AF20/ETL_Price!AF21-1,"")</f>
        <v>-6.6007281428226428E-4</v>
      </c>
      <c r="AA20">
        <f ca="1">IF(ISNUMBER(ETL_Price!AG20/ETL_Price!AG21-1),ETL_Price!AG20/ETL_Price!AG21-1,"")</f>
        <v>-5.5019392080823959E-4</v>
      </c>
      <c r="AB20">
        <f ca="1">IF(ISNUMBER(ETL_Price!AH20/ETL_Price!AH21-1),ETL_Price!AH20/ETL_Price!AH21-1,"")</f>
        <v>7.0098775547355885E-4</v>
      </c>
      <c r="AC20">
        <f ca="1">IF(ISNUMBER(ETL_Price!AI20/ETL_Price!AI21-1),ETL_Price!AI20/ETL_Price!AI21-1,"")</f>
        <v>1.4987849136582909E-4</v>
      </c>
      <c r="AD20">
        <f ca="1">IF(ISNUMBER(ETL_Price!AJ20/ETL_Price!AJ21-1),ETL_Price!AJ20/ETL_Price!AJ21-1,"")</f>
        <v>3.3167495854062867E-3</v>
      </c>
      <c r="AE20">
        <f ca="1">IF(ISNUMBER(ETL_Price!AK20/ETL_Price!AK21-1),ETL_Price!AK20/ETL_Price!AK21-1,"")</f>
        <v>1.5995260663506983E-2</v>
      </c>
      <c r="AF20">
        <f ca="1">IF(ISNUMBER(ETL_Price!AL20/ETL_Price!AL21-1),ETL_Price!AL20/ETL_Price!AL21-1,"")</f>
        <v>4.8887802493280397E-4</v>
      </c>
      <c r="AG20">
        <f ca="1">IF(ISNUMBER(ETL_Price!AM20/ETL_Price!AM21-1),ETL_Price!AM20/ETL_Price!AM21-1,"")</f>
        <v>-2.765984819246059E-3</v>
      </c>
      <c r="AH20">
        <f ca="1">IF(ISNUMBER(ETL_Price!AN20/ETL_Price!AN21-1),ETL_Price!AN20/ETL_Price!AN21-1,"")</f>
        <v>9.9882491186840117E-3</v>
      </c>
      <c r="AI20">
        <f ca="1">IF(ISNUMBER(ETL_Price!AO20/ETL_Price!AO21-1),ETL_Price!AO20/ETL_Price!AO21-1,"")</f>
        <v>3.2167832167833144E-3</v>
      </c>
      <c r="AJ20">
        <f ca="1">IF(ISNUMBER(ETL_Price!AP20/ETL_Price!AP21-1),ETL_Price!AP20/ETL_Price!AP21-1,"")</f>
        <v>-7.3644933228594889E-3</v>
      </c>
      <c r="AK20">
        <f ca="1">IF(ISNUMBER(ETL_Price!AQ20/ETL_Price!AQ21-1),ETL_Price!AQ20/ETL_Price!AQ21-1,"")</f>
        <v>-5.0406581387608673E-3</v>
      </c>
      <c r="AL20">
        <f ca="1">IF(ISNUMBER(ETL_Price!AR20/ETL_Price!AR21-1),ETL_Price!AR20/ETL_Price!AR21-1,"")</f>
        <v>3.5108598631359289E-3</v>
      </c>
      <c r="AM20">
        <f ca="1">IF(ISNUMBER(ETL_Price!AS20/ETL_Price!AS21-1),ETL_Price!AS20/ETL_Price!AS21-1,"")</f>
        <v>-2.4440684339160912E-3</v>
      </c>
      <c r="AN20" t="str">
        <f>IF(ISNUMBER(ETL_Price!AT20/ETL_Price!AT21-1),ETL_Price!AT20/ETL_Price!AT21-1,"")</f>
        <v/>
      </c>
      <c r="AO20" t="str">
        <f>IF(ISNUMBER(ETL_Price!AU20/ETL_Price!AU21-1),ETL_Price!AU20/ETL_Price!AU21-1,"")</f>
        <v/>
      </c>
      <c r="AP20" t="str">
        <f>IF(ISNUMBER(ETL_Price!AV20/ETL_Price!AV21-1),ETL_Price!AV20/ETL_Price!AV21-1,"")</f>
        <v/>
      </c>
    </row>
    <row r="21" spans="1:42">
      <c r="A21" s="8">
        <f>MATCH($B21,ETL_Price!$B$5:$B$187,0)</f>
        <v>17</v>
      </c>
      <c r="B21" s="1">
        <f>IF(ISNUMBER(Equities!$C22),Equities!B22,"")</f>
        <v>43298</v>
      </c>
      <c r="C21" s="67">
        <f ca="1">IF(ISNUMBER(OFFSET(ETL_Price!$B$4,ETL_Rtn!$A21,ETL_Rtn!$C$1)/OFFSET(ETL_Price!$B$4,ETL_Rtn!$A22,ETL_Rtn!$C$1)-1),OFFSET(ETL_Price!$B$4,ETL_Rtn!$A21,ETL_Rtn!$C$1)/OFFSET(ETL_Price!$B$4,ETL_Rtn!$A22,ETL_Rtn!$C$1)-1,"")</f>
        <v>-1.2818175545786348E-2</v>
      </c>
      <c r="E21">
        <f ca="1">IF(ISNUMBER(ETL_Price!K21/ETL_Price!K22-1),ETL_Price!K21/ETL_Price!K22-1,"")</f>
        <v>-7.6601671309192154E-3</v>
      </c>
      <c r="F21">
        <f ca="1">IF(ISNUMBER(ETL_Price!L21/ETL_Price!L22-1),ETL_Price!L21/ETL_Price!L22-1,"")</f>
        <v>7.3233625993014417E-3</v>
      </c>
      <c r="G21">
        <f ca="1">IF(ISNUMBER(ETL_Price!M21/ETL_Price!M22-1),ETL_Price!M21/ETL_Price!M22-1,"")</f>
        <v>4.0924107981676894E-3</v>
      </c>
      <c r="H21">
        <f ca="1">IF(ISNUMBER(ETL_Price!N21/ETL_Price!N22-1),ETL_Price!N21/ETL_Price!N22-1,"")</f>
        <v>-4.4420810432531654E-3</v>
      </c>
      <c r="I21">
        <f ca="1">IF(ISNUMBER(ETL_Price!O21/ETL_Price!O22-1),ETL_Price!O21/ETL_Price!O22-1,"")</f>
        <v>7.1100429356474315E-4</v>
      </c>
      <c r="J21">
        <f ca="1">IF(ISNUMBER(ETL_Price!P21/ETL_Price!P22-1),ETL_Price!P21/ETL_Price!P22-1,"")</f>
        <v>2.5330719030234317E-3</v>
      </c>
      <c r="K21">
        <f ca="1">IF(ISNUMBER(ETL_Price!Q21/ETL_Price!Q22-1),ETL_Price!Q21/ETL_Price!Q22-1,"")</f>
        <v>2.2961665693717048E-3</v>
      </c>
      <c r="L21">
        <f ca="1">IF(ISNUMBER(ETL_Price!R21/ETL_Price!R22-1),ETL_Price!R21/ETL_Price!R22-1,"")</f>
        <v>-4.3371403787768603E-3</v>
      </c>
      <c r="M21">
        <f ca="1">IF(ISNUMBER(ETL_Price!S21/ETL_Price!S22-1),ETL_Price!S21/ETL_Price!S22-1,"")</f>
        <v>2.4116391239028534E-3</v>
      </c>
      <c r="N21">
        <f ca="1">IF(ISNUMBER(ETL_Price!T21/ETL_Price!T22-1),ETL_Price!T21/ETL_Price!T22-1,"")</f>
        <v>-6.8902158934314173E-3</v>
      </c>
      <c r="O21">
        <f ca="1">IF(ISNUMBER(ETL_Price!U21/ETL_Price!U22-1),ETL_Price!U21/ETL_Price!U22-1,"")</f>
        <v>7.0985915492958185E-3</v>
      </c>
      <c r="P21">
        <f ca="1">IF(ISNUMBER(ETL_Price!V21/ETL_Price!V22-1),ETL_Price!V21/ETL_Price!V22-1,"")</f>
        <v>1.5659254619482255E-4</v>
      </c>
      <c r="Q21">
        <f ca="1">IF(ISNUMBER(ETL_Price!W21/ETL_Price!W22-1),ETL_Price!W21/ETL_Price!W22-1,"")</f>
        <v>-4.925959959628412E-3</v>
      </c>
      <c r="R21">
        <f ca="1">IF(ISNUMBER(ETL_Price!X21/ETL_Price!X22-1),ETL_Price!X21/ETL_Price!X22-1,"")</f>
        <v>-1.172810255387069E-2</v>
      </c>
      <c r="S21">
        <f ca="1">IF(ISNUMBER(ETL_Price!Y21/ETL_Price!Y22-1),ETL_Price!Y21/ETL_Price!Y22-1,"")</f>
        <v>-7.373075005987717E-3</v>
      </c>
      <c r="T21">
        <f ca="1">IF(ISNUMBER(ETL_Price!Z21/ETL_Price!Z22-1),ETL_Price!Z21/ETL_Price!Z22-1,"")</f>
        <v>1.61411195019312E-3</v>
      </c>
      <c r="U21">
        <f ca="1">IF(ISNUMBER(ETL_Price!AA21/ETL_Price!AA22-1),ETL_Price!AA21/ETL_Price!AA22-1,"")</f>
        <v>-5.8772412229701754E-4</v>
      </c>
      <c r="V21">
        <f ca="1">IF(ISNUMBER(ETL_Price!AB21/ETL_Price!AB22-1),ETL_Price!AB21/ETL_Price!AB22-1,"")</f>
        <v>-7.356782633727299E-4</v>
      </c>
      <c r="W21">
        <f ca="1">IF(ISNUMBER(ETL_Price!AC21/ETL_Price!AC22-1),ETL_Price!AC21/ETL_Price!AC22-1,"")</f>
        <v>8.4320586871244885E-5</v>
      </c>
      <c r="X21">
        <f ca="1">IF(ISNUMBER(ETL_Price!AD21/ETL_Price!AD22-1),ETL_Price!AD21/ETL_Price!AD22-1,"")</f>
        <v>9.5272912581556568E-4</v>
      </c>
      <c r="Y21">
        <f ca="1">IF(ISNUMBER(ETL_Price!AE21/ETL_Price!AE22-1),ETL_Price!AE21/ETL_Price!AE22-1,"")</f>
        <v>9.0897693079239339E-4</v>
      </c>
      <c r="Z21">
        <f ca="1">IF(ISNUMBER(ETL_Price!AF21/ETL_Price!AF22-1),ETL_Price!AF21/ETL_Price!AF22-1,"")</f>
        <v>-8.964820806627305E-4</v>
      </c>
      <c r="AA21">
        <f ca="1">IF(ISNUMBER(ETL_Price!AG21/ETL_Price!AG22-1),ETL_Price!AG21/ETL_Price!AG22-1,"")</f>
        <v>-4.2374027425917671E-4</v>
      </c>
      <c r="AB21">
        <f ca="1">IF(ISNUMBER(ETL_Price!AH21/ETL_Price!AH22-1),ETL_Price!AH21/ETL_Price!AH22-1,"")</f>
        <v>1.3657470636441182E-4</v>
      </c>
      <c r="AC21">
        <f ca="1">IF(ISNUMBER(ETL_Price!AI21/ETL_Price!AI22-1),ETL_Price!AI21/ETL_Price!AI22-1,"")</f>
        <v>1.3721979824401487E-3</v>
      </c>
      <c r="AD21">
        <f ca="1">IF(ISNUMBER(ETL_Price!AJ21/ETL_Price!AJ22-1),ETL_Price!AJ21/ETL_Price!AJ22-1,"")</f>
        <v>-6.0015588464536251E-2</v>
      </c>
      <c r="AE21">
        <f ca="1">IF(ISNUMBER(ETL_Price!AK21/ETL_Price!AK22-1),ETL_Price!AK21/ETL_Price!AK22-1,"")</f>
        <v>-2.9327199539965543E-2</v>
      </c>
      <c r="AF21">
        <f ca="1">IF(ISNUMBER(ETL_Price!AL21/ETL_Price!AL22-1),ETL_Price!AL21/ETL_Price!AL22-1,"")</f>
        <v>-1.000241994030826E-2</v>
      </c>
      <c r="AG21">
        <f ca="1">IF(ISNUMBER(ETL_Price!AM21/ETL_Price!AM22-1),ETL_Price!AM21/ETL_Price!AM22-1,"")</f>
        <v>-1.2011439466158236E-2</v>
      </c>
      <c r="AH21">
        <f ca="1">IF(ISNUMBER(ETL_Price!AN21/ETL_Price!AN22-1),ETL_Price!AN21/ETL_Price!AN22-1,"")</f>
        <v>2.9385836027029377E-4</v>
      </c>
      <c r="AI21">
        <f ca="1">IF(ISNUMBER(ETL_Price!AO21/ETL_Price!AO22-1),ETL_Price!AO21/ETL_Price!AO22-1,"")</f>
        <v>6.2976698621497462E-4</v>
      </c>
      <c r="AJ21">
        <f ca="1">IF(ISNUMBER(ETL_Price!AP21/ETL_Price!AP22-1),ETL_Price!AP21/ETL_Price!AP22-1,"")</f>
        <v>-5.1772980365342169E-3</v>
      </c>
      <c r="AK21">
        <f ca="1">IF(ISNUMBER(ETL_Price!AQ21/ETL_Price!AQ22-1),ETL_Price!AQ21/ETL_Price!AQ22-1,"")</f>
        <v>-5.0624526873580544E-3</v>
      </c>
      <c r="AL21">
        <f ca="1">IF(ISNUMBER(ETL_Price!AR21/ETL_Price!AR22-1),ETL_Price!AR21/ETL_Price!AR22-1,"")</f>
        <v>2.7896707591781311E-3</v>
      </c>
      <c r="AM21">
        <f ca="1">IF(ISNUMBER(ETL_Price!AS21/ETL_Price!AS22-1),ETL_Price!AS21/ETL_Price!AS22-1,"")</f>
        <v>-2.8192839018892357E-4</v>
      </c>
      <c r="AN21" t="str">
        <f>IF(ISNUMBER(ETL_Price!AT21/ETL_Price!AT22-1),ETL_Price!AT21/ETL_Price!AT22-1,"")</f>
        <v/>
      </c>
      <c r="AO21" t="str">
        <f>IF(ISNUMBER(ETL_Price!AU21/ETL_Price!AU22-1),ETL_Price!AU21/ETL_Price!AU22-1,"")</f>
        <v/>
      </c>
      <c r="AP21" t="str">
        <f>IF(ISNUMBER(ETL_Price!AV21/ETL_Price!AV22-1),ETL_Price!AV21/ETL_Price!AV22-1,"")</f>
        <v/>
      </c>
    </row>
    <row r="22" spans="1:42">
      <c r="A22" s="8">
        <f>MATCH($B22,ETL_Price!$B$5:$B$187,0)</f>
        <v>18</v>
      </c>
      <c r="B22" s="1">
        <f>IF(ISNUMBER(Equities!$C23),Equities!B23,"")</f>
        <v>43297</v>
      </c>
      <c r="C22" s="67">
        <f ca="1">IF(ISNUMBER(OFFSET(ETL_Price!$B$4,ETL_Rtn!$A22,ETL_Rtn!$C$1)/OFFSET(ETL_Price!$B$4,ETL_Rtn!$A23,ETL_Rtn!$C$1)-1),OFFSET(ETL_Price!$B$4,ETL_Rtn!$A22,ETL_Rtn!$C$1)/OFFSET(ETL_Price!$B$4,ETL_Rtn!$A23,ETL_Rtn!$C$1)-1,"")</f>
        <v>9.4159209354605089E-4</v>
      </c>
      <c r="E22">
        <f ca="1">IF(ISNUMBER(ETL_Price!K22/ETL_Price!K23-1),ETL_Price!K22/ETL_Price!K23-1,"")</f>
        <v>-2.3158869847151875E-3</v>
      </c>
      <c r="F22">
        <f ca="1">IF(ISNUMBER(ETL_Price!L22/ETL_Price!L23-1),ETL_Price!L22/ETL_Price!L23-1,"")</f>
        <v>-2.8080930230701684E-3</v>
      </c>
      <c r="G22">
        <f ca="1">IF(ISNUMBER(ETL_Price!M22/ETL_Price!M23-1),ETL_Price!M22/ETL_Price!M23-1,"")</f>
        <v>-5.1780854872366389E-3</v>
      </c>
      <c r="H22">
        <f ca="1">IF(ISNUMBER(ETL_Price!N22/ETL_Price!N23-1),ETL_Price!N22/ETL_Price!N23-1,"")</f>
        <v>-1.2235319392966404E-2</v>
      </c>
      <c r="I22">
        <f ca="1">IF(ISNUMBER(ETL_Price!O22/ETL_Price!O23-1),ETL_Price!O22/ETL_Price!O23-1,"")</f>
        <v>1.0456149522938052E-2</v>
      </c>
      <c r="J22">
        <f ca="1">IF(ISNUMBER(ETL_Price!P22/ETL_Price!P23-1),ETL_Price!P22/ETL_Price!P23-1,"")</f>
        <v>-2.3380036901291534E-3</v>
      </c>
      <c r="K22">
        <f ca="1">IF(ISNUMBER(ETL_Price!Q22/ETL_Price!Q23-1),ETL_Price!Q22/ETL_Price!Q23-1,"")</f>
        <v>6.2307722263321708E-4</v>
      </c>
      <c r="L22">
        <f ca="1">IF(ISNUMBER(ETL_Price!R22/ETL_Price!R23-1),ETL_Price!R22/ETL_Price!R23-1,"")</f>
        <v>-4.3184108248165431E-3</v>
      </c>
      <c r="M22">
        <f ca="1">IF(ISNUMBER(ETL_Price!S22/ETL_Price!S23-1),ETL_Price!S22/ETL_Price!S23-1,"")</f>
        <v>-1.7365222195910857E-3</v>
      </c>
      <c r="N22">
        <f ca="1">IF(ISNUMBER(ETL_Price!T22/ETL_Price!T23-1),ETL_Price!T22/ETL_Price!T23-1,"")</f>
        <v>2.1482277121374072E-3</v>
      </c>
      <c r="O22">
        <f ca="1">IF(ISNUMBER(ETL_Price!U22/ETL_Price!U23-1),ETL_Price!U22/ETL_Price!U23-1,"")</f>
        <v>-3.6672529281892574E-3</v>
      </c>
      <c r="P22">
        <f ca="1">IF(ISNUMBER(ETL_Price!V22/ETL_Price!V23-1),ETL_Price!V22/ETL_Price!V23-1,"")</f>
        <v>-1.1730663955580312E-3</v>
      </c>
      <c r="Q22">
        <f ca="1">IF(ISNUMBER(ETL_Price!W22/ETL_Price!W23-1),ETL_Price!W22/ETL_Price!W23-1,"")</f>
        <v>-2.7866032733198098E-3</v>
      </c>
      <c r="R22">
        <f ca="1">IF(ISNUMBER(ETL_Price!X22/ETL_Price!X23-1),ETL_Price!X22/ETL_Price!X23-1,"")</f>
        <v>-7.2175796966883476E-3</v>
      </c>
      <c r="S22">
        <f ca="1">IF(ISNUMBER(ETL_Price!Y22/ETL_Price!Y23-1),ETL_Price!Y22/ETL_Price!Y23-1,"")</f>
        <v>-1.9446705689292187E-3</v>
      </c>
      <c r="T22">
        <f ca="1">IF(ISNUMBER(ETL_Price!Z22/ETL_Price!Z23-1),ETL_Price!Z22/ETL_Price!Z23-1,"")</f>
        <v>1.9156166071445657E-3</v>
      </c>
      <c r="U22">
        <f ca="1">IF(ISNUMBER(ETL_Price!AA22/ETL_Price!AA23-1),ETL_Price!AA22/ETL_Price!AA23-1,"")</f>
        <v>-3.2733911072868604E-4</v>
      </c>
      <c r="V22">
        <f ca="1">IF(ISNUMBER(ETL_Price!AB22/ETL_Price!AB23-1),ETL_Price!AB22/ETL_Price!AB23-1,"")</f>
        <v>8.8573014043613618E-4</v>
      </c>
      <c r="W22">
        <f ca="1">IF(ISNUMBER(ETL_Price!AC22/ETL_Price!AC23-1),ETL_Price!AC22/ETL_Price!AC23-1,"")</f>
        <v>1.6328598978057052E-3</v>
      </c>
      <c r="X22">
        <f ca="1">IF(ISNUMBER(ETL_Price!AD22/ETL_Price!AD23-1),ETL_Price!AD22/ETL_Price!AD23-1,"")</f>
        <v>-7.969979742968869E-4</v>
      </c>
      <c r="Y22">
        <f ca="1">IF(ISNUMBER(ETL_Price!AE22/ETL_Price!AE23-1),ETL_Price!AE22/ETL_Price!AE23-1,"")</f>
        <v>8.4700567807516336E-4</v>
      </c>
      <c r="Z22">
        <f ca="1">IF(ISNUMBER(ETL_Price!AF22/ETL_Price!AF23-1),ETL_Price!AF22/ETL_Price!AF23-1,"")</f>
        <v>-6.8991793065809048E-4</v>
      </c>
      <c r="AA22">
        <f ca="1">IF(ISNUMBER(ETL_Price!AG22/ETL_Price!AG23-1),ETL_Price!AG22/ETL_Price!AG23-1,"")</f>
        <v>-1.2620457762024806E-4</v>
      </c>
      <c r="AB22">
        <f ca="1">IF(ISNUMBER(ETL_Price!AH22/ETL_Price!AH23-1),ETL_Price!AH22/ETL_Price!AH23-1,"")</f>
        <v>-7.2834538138111249E-5</v>
      </c>
      <c r="AC22">
        <f ca="1">IF(ISNUMBER(ETL_Price!AI22/ETL_Price!AI23-1),ETL_Price!AI22/ETL_Price!AI23-1,"")</f>
        <v>-9.6473362632631954E-5</v>
      </c>
      <c r="AD22">
        <f ca="1">IF(ISNUMBER(ETL_Price!AJ22/ETL_Price!AJ23-1),ETL_Price!AJ22/ETL_Price!AJ23-1,"")</f>
        <v>5.336617405582933E-2</v>
      </c>
      <c r="AE22">
        <f ca="1">IF(ISNUMBER(ETL_Price!AK22/ETL_Price!AK23-1),ETL_Price!AK22/ETL_Price!AK23-1,"")</f>
        <v>-5.1487414187643132E-3</v>
      </c>
      <c r="AF22">
        <f ca="1">IF(ISNUMBER(ETL_Price!AL22/ETL_Price!AL23-1),ETL_Price!AL22/ETL_Price!AL23-1,"")</f>
        <v>-1.2085078955849093E-3</v>
      </c>
      <c r="AG22">
        <f ca="1">IF(ISNUMBER(ETL_Price!AM22/ETL_Price!AM23-1),ETL_Price!AM22/ETL_Price!AM23-1,"")</f>
        <v>-2.5414575258919658E-4</v>
      </c>
      <c r="AH22">
        <f ca="1">IF(ISNUMBER(ETL_Price!AN22/ETL_Price!AN23-1),ETL_Price!AN22/ETL_Price!AN23-1,"")</f>
        <v>-4.1543444585269707E-2</v>
      </c>
      <c r="AI22">
        <f ca="1">IF(ISNUMBER(ETL_Price!AO22/ETL_Price!AO23-1),ETL_Price!AO22/ETL_Price!AO23-1,"")</f>
        <v>1.1000672066782347E-2</v>
      </c>
      <c r="AJ22">
        <f ca="1">IF(ISNUMBER(ETL_Price!AP22/ETL_Price!AP23-1),ETL_Price!AP22/ETL_Price!AP23-1,"")</f>
        <v>-1.2396893541073761E-2</v>
      </c>
      <c r="AK22">
        <f ca="1">IF(ISNUMBER(ETL_Price!AQ22/ETL_Price!AQ23-1),ETL_Price!AQ22/ETL_Price!AQ23-1,"")</f>
        <v>-2.8307227778827659E-3</v>
      </c>
      <c r="AL22">
        <f ca="1">IF(ISNUMBER(ETL_Price!AR22/ETL_Price!AR23-1),ETL_Price!AR22/ETL_Price!AR23-1,"")</f>
        <v>-1.1920194299165354E-3</v>
      </c>
      <c r="AM22">
        <f ca="1">IF(ISNUMBER(ETL_Price!AS22/ETL_Price!AS23-1),ETL_Price!AS22/ETL_Price!AS23-1,"")</f>
        <v>-9.3967299379826841E-5</v>
      </c>
      <c r="AN22" t="str">
        <f>IF(ISNUMBER(ETL_Price!AT22/ETL_Price!AT23-1),ETL_Price!AT22/ETL_Price!AT23-1,"")</f>
        <v/>
      </c>
      <c r="AO22" t="str">
        <f>IF(ISNUMBER(ETL_Price!AU22/ETL_Price!AU23-1),ETL_Price!AU22/ETL_Price!AU23-1,"")</f>
        <v/>
      </c>
      <c r="AP22" t="str">
        <f>IF(ISNUMBER(ETL_Price!AV22/ETL_Price!AV23-1),ETL_Price!AV22/ETL_Price!AV23-1,"")</f>
        <v/>
      </c>
    </row>
    <row r="23" spans="1:42">
      <c r="A23" s="8">
        <f>MATCH($B23,ETL_Price!$B$5:$B$187,0)</f>
        <v>19</v>
      </c>
      <c r="B23" s="1">
        <f>IF(ISNUMBER(Equities!$C24),Equities!B24,"")</f>
        <v>43294</v>
      </c>
      <c r="C23" s="67">
        <f ca="1">IF(ISNUMBER(OFFSET(ETL_Price!$B$4,ETL_Rtn!$A23,ETL_Rtn!$C$1)/OFFSET(ETL_Price!$B$4,ETL_Rtn!$A24,ETL_Rtn!$C$1)-1),OFFSET(ETL_Price!$B$4,ETL_Rtn!$A23,ETL_Rtn!$C$1)/OFFSET(ETL_Price!$B$4,ETL_Rtn!$A24,ETL_Rtn!$C$1)-1,"")</f>
        <v>4.6576852370499022E-3</v>
      </c>
      <c r="E23">
        <f ca="1">IF(ISNUMBER(ETL_Price!K23/ETL_Price!K24-1),ETL_Price!K23/ETL_Price!K24-1,"")</f>
        <v>4.633920296570615E-4</v>
      </c>
      <c r="F23">
        <f ca="1">IF(ISNUMBER(ETL_Price!L23/ETL_Price!L24-1),ETL_Price!L23/ETL_Price!L24-1,"")</f>
        <v>4.3960624696048889E-4</v>
      </c>
      <c r="G23">
        <f ca="1">IF(ISNUMBER(ETL_Price!M23/ETL_Price!M24-1),ETL_Price!M23/ETL_Price!M24-1,"")</f>
        <v>2.5420520536629798E-3</v>
      </c>
      <c r="H23">
        <f ca="1">IF(ISNUMBER(ETL_Price!N23/ETL_Price!N24-1),ETL_Price!N23/ETL_Price!N24-1,"")</f>
        <v>3.4497260461743284E-3</v>
      </c>
      <c r="I23">
        <f ca="1">IF(ISNUMBER(ETL_Price!O23/ETL_Price!O24-1),ETL_Price!O23/ETL_Price!O24-1,"")</f>
        <v>-2.760707306161847E-3</v>
      </c>
      <c r="J23">
        <f ca="1">IF(ISNUMBER(ETL_Price!P23/ETL_Price!P24-1),ETL_Price!P23/ETL_Price!P24-1,"")</f>
        <v>3.7114365887918055E-3</v>
      </c>
      <c r="K23">
        <f ca="1">IF(ISNUMBER(ETL_Price!Q23/ETL_Price!Q24-1),ETL_Price!Q23/ETL_Price!Q24-1,"")</f>
        <v>4.9309278753963959E-3</v>
      </c>
      <c r="L23">
        <f ca="1">IF(ISNUMBER(ETL_Price!R23/ETL_Price!R24-1),ETL_Price!R23/ETL_Price!R24-1,"")</f>
        <v>-3.3576362240983482E-4</v>
      </c>
      <c r="M23">
        <f ca="1">IF(ISNUMBER(ETL_Price!S23/ETL_Price!S24-1),ETL_Price!S23/ETL_Price!S24-1,"")</f>
        <v>6.6346192046402575E-3</v>
      </c>
      <c r="N23">
        <f ca="1">IF(ISNUMBER(ETL_Price!T23/ETL_Price!T24-1),ETL_Price!T23/ETL_Price!T24-1,"")</f>
        <v>-3.6691637364316687E-3</v>
      </c>
      <c r="O23">
        <f ca="1">IF(ISNUMBER(ETL_Price!U23/ETL_Price!U24-1),ETL_Price!U23/ETL_Price!U24-1,"")</f>
        <v>1.1613966731605085E-3</v>
      </c>
      <c r="P23">
        <f ca="1">IF(ISNUMBER(ETL_Price!V23/ETL_Price!V24-1),ETL_Price!V23/ETL_Price!V24-1,"")</f>
        <v>-9.3757324790988417E-4</v>
      </c>
      <c r="Q23">
        <f ca="1">IF(ISNUMBER(ETL_Price!W23/ETL_Price!W24-1),ETL_Price!W23/ETL_Price!W24-1,"")</f>
        <v>3.6334853567523417E-3</v>
      </c>
      <c r="R23">
        <f ca="1">IF(ISNUMBER(ETL_Price!X23/ETL_Price!X24-1),ETL_Price!X23/ETL_Price!X24-1,"")</f>
        <v>6.0218080369653926E-3</v>
      </c>
      <c r="S23">
        <f ca="1">IF(ISNUMBER(ETL_Price!Y23/ETL_Price!Y24-1),ETL_Price!Y23/ETL_Price!Y24-1,"")</f>
        <v>1.2276836194691221E-4</v>
      </c>
      <c r="T23">
        <f ca="1">IF(ISNUMBER(ETL_Price!Z23/ETL_Price!Z24-1),ETL_Price!Z23/ETL_Price!Z24-1,"")</f>
        <v>1.0021295252411466E-3</v>
      </c>
      <c r="U23">
        <f ca="1">IF(ISNUMBER(ETL_Price!AA23/ETL_Price!AA24-1),ETL_Price!AA23/ETL_Price!AA24-1,"")</f>
        <v>1.0124178723260879E-3</v>
      </c>
      <c r="V23">
        <f ca="1">IF(ISNUMBER(ETL_Price!AB23/ETL_Price!AB24-1),ETL_Price!AB23/ETL_Price!AB24-1,"")</f>
        <v>-7.6775431861797472E-4</v>
      </c>
      <c r="W23">
        <f ca="1">IF(ISNUMBER(ETL_Price!AC23/ETL_Price!AC24-1),ETL_Price!AC23/ETL_Price!AC24-1,"")</f>
        <v>3.8020671980176779E-4</v>
      </c>
      <c r="X23">
        <f ca="1">IF(ISNUMBER(ETL_Price!AD23/ETL_Price!AD24-1),ETL_Price!AD23/ETL_Price!AD24-1,"")</f>
        <v>-1.5031776733904767E-3</v>
      </c>
      <c r="Y23">
        <f ca="1">IF(ISNUMBER(ETL_Price!AE23/ETL_Price!AE24-1),ETL_Price!AE23/ETL_Price!AE24-1,"")</f>
        <v>-5.121237458194372E-4</v>
      </c>
      <c r="Z23">
        <f ca="1">IF(ISNUMBER(ETL_Price!AF23/ETL_Price!AF24-1),ETL_Price!AF23/ETL_Price!AF24-1,"")</f>
        <v>2.368936038728009E-4</v>
      </c>
      <c r="AA23">
        <f ca="1">IF(ISNUMBER(ETL_Price!AG23/ETL_Price!AG24-1),ETL_Price!AG23/ETL_Price!AG24-1,"")</f>
        <v>6.1336965443814506E-4</v>
      </c>
      <c r="AB23">
        <f ca="1">IF(ISNUMBER(ETL_Price!AH23/ETL_Price!AH24-1),ETL_Price!AH23/ETL_Price!AH24-1,"")</f>
        <v>-2.9125329935375532E-4</v>
      </c>
      <c r="AC23">
        <f ca="1">IF(ISNUMBER(ETL_Price!AI23/ETL_Price!AI24-1),ETL_Price!AI23/ETL_Price!AI24-1,"")</f>
        <v>-2.7862317287496996E-4</v>
      </c>
      <c r="AD23">
        <f ca="1">IF(ISNUMBER(ETL_Price!AJ23/ETL_Price!AJ24-1),ETL_Price!AJ23/ETL_Price!AJ24-1,"")</f>
        <v>-3.1796502384737746E-2</v>
      </c>
      <c r="AE23">
        <f ca="1">IF(ISNUMBER(ETL_Price!AK23/ETL_Price!AK24-1),ETL_Price!AK23/ETL_Price!AK24-1,"")</f>
        <v>-4.0087863811092861E-2</v>
      </c>
      <c r="AF23">
        <f ca="1">IF(ISNUMBER(ETL_Price!AL23/ETL_Price!AL24-1),ETL_Price!AL23/ETL_Price!AL24-1,"")</f>
        <v>-4.3317824482591583E-3</v>
      </c>
      <c r="AG23">
        <f ca="1">IF(ISNUMBER(ETL_Price!AM23/ETL_Price!AM24-1),ETL_Price!AM23/ETL_Price!AM24-1,"")</f>
        <v>-1.0001258019876613E-2</v>
      </c>
      <c r="AH23">
        <f ca="1">IF(ISNUMBER(ETL_Price!AN23/ETL_Price!AN24-1),ETL_Price!AN23/ETL_Price!AN24-1,"")</f>
        <v>9.6687046779468933E-3</v>
      </c>
      <c r="AI23">
        <f ca="1">IF(ISNUMBER(ETL_Price!AO23/ETL_Price!AO24-1),ETL_Price!AO23/ETL_Price!AO24-1,"")</f>
        <v>-6.4314331904127275E-3</v>
      </c>
      <c r="AJ23">
        <f ca="1">IF(ISNUMBER(ETL_Price!AP23/ETL_Price!AP24-1),ETL_Price!AP23/ETL_Price!AP24-1,"")</f>
        <v>3.0967242463832978E-3</v>
      </c>
      <c r="AK23">
        <f ca="1">IF(ISNUMBER(ETL_Price!AQ23/ETL_Price!AQ24-1),ETL_Price!AQ23/ETL_Price!AQ24-1,"")</f>
        <v>1.6539861065167916E-3</v>
      </c>
      <c r="AL23">
        <f ca="1">IF(ISNUMBER(ETL_Price!AR23/ETL_Price!AR24-1),ETL_Price!AR23/ETL_Price!AR24-1,"")</f>
        <v>2.6742761526279413E-3</v>
      </c>
      <c r="AM23">
        <f ca="1">IF(ISNUMBER(ETL_Price!AS23/ETL_Price!AS24-1),ETL_Price!AS23/ETL_Price!AS24-1,"")</f>
        <v>-1.2200844673861955E-3</v>
      </c>
      <c r="AN23" t="str">
        <f>IF(ISNUMBER(ETL_Price!AT23/ETL_Price!AT24-1),ETL_Price!AT23/ETL_Price!AT24-1,"")</f>
        <v/>
      </c>
      <c r="AO23" t="str">
        <f>IF(ISNUMBER(ETL_Price!AU23/ETL_Price!AU24-1),ETL_Price!AU23/ETL_Price!AU24-1,"")</f>
        <v/>
      </c>
      <c r="AP23" t="str">
        <f>IF(ISNUMBER(ETL_Price!AV23/ETL_Price!AV24-1),ETL_Price!AV23/ETL_Price!AV24-1,"")</f>
        <v/>
      </c>
    </row>
    <row r="24" spans="1:42">
      <c r="A24" s="8">
        <f>MATCH($B24,ETL_Price!$B$5:$B$187,0)</f>
        <v>20</v>
      </c>
      <c r="B24" s="1">
        <f>IF(ISNUMBER(Equities!$C25),Equities!B25,"")</f>
        <v>43293</v>
      </c>
      <c r="C24" s="67">
        <f ca="1">IF(ISNUMBER(OFFSET(ETL_Price!$B$4,ETL_Rtn!$A24,ETL_Rtn!$C$1)/OFFSET(ETL_Price!$B$4,ETL_Rtn!$A25,ETL_Rtn!$C$1)-1),OFFSET(ETL_Price!$B$4,ETL_Rtn!$A24,ETL_Rtn!$C$1)/OFFSET(ETL_Price!$B$4,ETL_Rtn!$A25,ETL_Rtn!$C$1)-1,"")</f>
        <v>1.9036565933876481E-2</v>
      </c>
      <c r="E24">
        <f ca="1">IF(ISNUMBER(ETL_Price!K24/ETL_Price!K25-1),ETL_Price!K24/ETL_Price!K25-1,"")</f>
        <v>1.2551319648093751E-2</v>
      </c>
      <c r="F24">
        <f ca="1">IF(ISNUMBER(ETL_Price!L24/ETL_Price!L25-1),ETL_Price!L24/ETL_Price!L25-1,"")</f>
        <v>1.6015181928377586E-2</v>
      </c>
      <c r="G24">
        <f ca="1">IF(ISNUMBER(ETL_Price!M24/ETL_Price!M25-1),ETL_Price!M24/ETL_Price!M25-1,"")</f>
        <v>1.2492544463077904E-2</v>
      </c>
      <c r="H24">
        <f ca="1">IF(ISNUMBER(ETL_Price!N24/ETL_Price!N25-1),ETL_Price!N24/ETL_Price!N25-1,"")</f>
        <v>-5.9411831357936151E-6</v>
      </c>
      <c r="I24">
        <f ca="1">IF(ISNUMBER(ETL_Price!O24/ETL_Price!O25-1),ETL_Price!O24/ETL_Price!O25-1,"")</f>
        <v>1.3497981197136966E-3</v>
      </c>
      <c r="J24">
        <f ca="1">IF(ISNUMBER(ETL_Price!P24/ETL_Price!P25-1),ETL_Price!P24/ETL_Price!P25-1,"")</f>
        <v>9.7705839985628984E-4</v>
      </c>
      <c r="K24">
        <f ca="1">IF(ISNUMBER(ETL_Price!Q24/ETL_Price!Q25-1),ETL_Price!Q24/ETL_Price!Q25-1,"")</f>
        <v>5.7068639798487641E-3</v>
      </c>
      <c r="L24">
        <f ca="1">IF(ISNUMBER(ETL_Price!R24/ETL_Price!R25-1),ETL_Price!R24/ETL_Price!R25-1,"")</f>
        <v>9.1218973546491888E-4</v>
      </c>
      <c r="M24">
        <f ca="1">IF(ISNUMBER(ETL_Price!S24/ETL_Price!S25-1),ETL_Price!S24/ETL_Price!S25-1,"")</f>
        <v>5.6332401118657227E-3</v>
      </c>
      <c r="N24">
        <f ca="1">IF(ISNUMBER(ETL_Price!T24/ETL_Price!T25-1),ETL_Price!T24/ETL_Price!T25-1,"")</f>
        <v>4.1449186367823465E-3</v>
      </c>
      <c r="O24">
        <f ca="1">IF(ISNUMBER(ETL_Price!U24/ETL_Price!U25-1),ETL_Price!U24/ETL_Price!U25-1,"")</f>
        <v>4.1227840035995555E-4</v>
      </c>
      <c r="P24">
        <f ca="1">IF(ISNUMBER(ETL_Price!V24/ETL_Price!V25-1),ETL_Price!V24/ETL_Price!V25-1,"")</f>
        <v>1.7218439383266393E-3</v>
      </c>
      <c r="Q24">
        <f ca="1">IF(ISNUMBER(ETL_Price!W24/ETL_Price!W25-1),ETL_Price!W24/ETL_Price!W25-1,"")</f>
        <v>2.1027839566512441E-2</v>
      </c>
      <c r="R24">
        <f ca="1">IF(ISNUMBER(ETL_Price!X24/ETL_Price!X25-1),ETL_Price!X24/ETL_Price!X25-1,"")</f>
        <v>1.856573806261741E-2</v>
      </c>
      <c r="S24">
        <f ca="1">IF(ISNUMBER(ETL_Price!Y24/ETL_Price!Y25-1),ETL_Price!Y24/ETL_Price!Y25-1,"")</f>
        <v>1.2197674266504421E-2</v>
      </c>
      <c r="T24">
        <f ca="1">IF(ISNUMBER(ETL_Price!Z24/ETL_Price!Z25-1),ETL_Price!Z24/ETL_Price!Z25-1,"")</f>
        <v>1.5344528083380826E-3</v>
      </c>
      <c r="U24">
        <f ca="1">IF(ISNUMBER(ETL_Price!AA24/ETL_Price!AA25-1),ETL_Price!AA24/ETL_Price!AA25-1,"")</f>
        <v>-2.7482195224129979E-3</v>
      </c>
      <c r="V24">
        <f ca="1">IF(ISNUMBER(ETL_Price!AB24/ETL_Price!AB25-1),ETL_Price!AB24/ETL_Price!AB25-1,"")</f>
        <v>-1.0758300401572107E-3</v>
      </c>
      <c r="W24">
        <f ca="1">IF(ISNUMBER(ETL_Price!AC24/ETL_Price!AC25-1),ETL_Price!AC24/ETL_Price!AC25-1,"")</f>
        <v>1.6502813941350336E-3</v>
      </c>
      <c r="X24">
        <f ca="1">IF(ISNUMBER(ETL_Price!AD24/ETL_Price!AD25-1),ETL_Price!AD24/ETL_Price!AD25-1,"")</f>
        <v>7.7375425564962796E-5</v>
      </c>
      <c r="Y24">
        <f ca="1">IF(ISNUMBER(ETL_Price!AE24/ETL_Price!AE25-1),ETL_Price!AE24/ETL_Price!AE25-1,"")</f>
        <v>5.4377379010328575E-4</v>
      </c>
      <c r="Z24">
        <f ca="1">IF(ISNUMBER(ETL_Price!AF24/ETL_Price!AF25-1),ETL_Price!AF24/ETL_Price!AF25-1,"")</f>
        <v>-5.7645193831967756E-4</v>
      </c>
      <c r="AA24">
        <f ca="1">IF(ISNUMBER(ETL_Price!AG24/ETL_Price!AG25-1),ETL_Price!AG24/ETL_Price!AG25-1,"")</f>
        <v>-5.7695601611862379E-4</v>
      </c>
      <c r="AB24">
        <f ca="1">IF(ISNUMBER(ETL_Price!AH24/ETL_Price!AH25-1),ETL_Price!AH24/ETL_Price!AH25-1,"")</f>
        <v>4.9173162380711233E-4</v>
      </c>
      <c r="AC24">
        <f ca="1">IF(ISNUMBER(ETL_Price!AI24/ETL_Price!AI25-1),ETL_Price!AI24/ETL_Price!AI25-1,"")</f>
        <v>2.7870082538328234E-4</v>
      </c>
      <c r="AD24">
        <f ca="1">IF(ISNUMBER(ETL_Price!AJ24/ETL_Price!AJ25-1),ETL_Price!AJ24/ETL_Price!AJ25-1,"")</f>
        <v>-7.7035950110051377E-2</v>
      </c>
      <c r="AE24">
        <f ca="1">IF(ISNUMBER(ETL_Price!AK24/ETL_Price!AK25-1),ETL_Price!AK24/ETL_Price!AK25-1,"")</f>
        <v>-6.278950077200196E-2</v>
      </c>
      <c r="AF24">
        <f ca="1">IF(ISNUMBER(ETL_Price!AL24/ETL_Price!AL25-1),ETL_Price!AL24/ETL_Price!AL25-1,"")</f>
        <v>1.767920282867097E-3</v>
      </c>
      <c r="AG24">
        <f ca="1">IF(ISNUMBER(ETL_Price!AM24/ETL_Price!AM25-1),ETL_Price!AM24/ETL_Price!AM25-1,"")</f>
        <v>1.0551741673023196E-2</v>
      </c>
      <c r="AH24">
        <f ca="1">IF(ISNUMBER(ETL_Price!AN24/ETL_Price!AN25-1),ETL_Price!AN24/ETL_Price!AN25-1,"")</f>
        <v>-7.1042909917584662E-4</v>
      </c>
      <c r="AI24">
        <f ca="1">IF(ISNUMBER(ETL_Price!AO24/ETL_Price!AO25-1),ETL_Price!AO24/ETL_Price!AO25-1,"")</f>
        <v>-1.2986557158399803E-3</v>
      </c>
      <c r="AJ24">
        <f ca="1">IF(ISNUMBER(ETL_Price!AP24/ETL_Price!AP25-1),ETL_Price!AP24/ETL_Price!AP25-1,"")</f>
        <v>-6.5375186271210417E-3</v>
      </c>
      <c r="AK24">
        <f ca="1">IF(ISNUMBER(ETL_Price!AQ24/ETL_Price!AQ25-1),ETL_Price!AQ24/ETL_Price!AQ25-1,"")</f>
        <v>-2.6393929396240079E-3</v>
      </c>
      <c r="AL24">
        <f ca="1">IF(ISNUMBER(ETL_Price!AR24/ETL_Price!AR25-1),ETL_Price!AR24/ETL_Price!AR25-1,"")</f>
        <v>-4.4620281405240991E-3</v>
      </c>
      <c r="AM24">
        <f ca="1">IF(ISNUMBER(ETL_Price!AS24/ETL_Price!AS25-1),ETL_Price!AS24/ETL_Price!AS25-1,"")</f>
        <v>3.0123317330319477E-3</v>
      </c>
      <c r="AN24" t="str">
        <f>IF(ISNUMBER(ETL_Price!AT24/ETL_Price!AT25-1),ETL_Price!AT24/ETL_Price!AT25-1,"")</f>
        <v/>
      </c>
      <c r="AO24" t="str">
        <f>IF(ISNUMBER(ETL_Price!AU24/ETL_Price!AU25-1),ETL_Price!AU24/ETL_Price!AU25-1,"")</f>
        <v/>
      </c>
      <c r="AP24" t="str">
        <f>IF(ISNUMBER(ETL_Price!AV24/ETL_Price!AV25-1),ETL_Price!AV24/ETL_Price!AV25-1,"")</f>
        <v/>
      </c>
    </row>
    <row r="25" spans="1:42">
      <c r="A25" s="8">
        <f>MATCH($B25,ETL_Price!$B$5:$B$187,0)</f>
        <v>21</v>
      </c>
      <c r="B25" s="1">
        <f>IF(ISNUMBER(Equities!$C26),Equities!B26,"")</f>
        <v>43292</v>
      </c>
      <c r="C25" s="67">
        <f ca="1">IF(ISNUMBER(OFFSET(ETL_Price!$B$4,ETL_Rtn!$A25,ETL_Rtn!$C$1)/OFFSET(ETL_Price!$B$4,ETL_Rtn!$A26,ETL_Rtn!$C$1)-1),OFFSET(ETL_Price!$B$4,ETL_Rtn!$A25,ETL_Rtn!$C$1)/OFFSET(ETL_Price!$B$4,ETL_Rtn!$A26,ETL_Rtn!$C$1)-1,"")</f>
        <v>-9.2629663019379027E-3</v>
      </c>
      <c r="E25">
        <f ca="1">IF(ISNUMBER(ETL_Price!K25/ETL_Price!K26-1),ETL_Price!K25/ETL_Price!K26-1,"")</f>
        <v>-1.5134011090572996E-2</v>
      </c>
      <c r="F25">
        <f ca="1">IF(ISNUMBER(ETL_Price!L25/ETL_Price!L26-1),ETL_Price!L25/ETL_Price!L26-1,"")</f>
        <v>-6.0703417737493215E-3</v>
      </c>
      <c r="G25">
        <f ca="1">IF(ISNUMBER(ETL_Price!M25/ETL_Price!M26-1),ETL_Price!M25/ETL_Price!M26-1,"")</f>
        <v>-8.2245648381182868E-3</v>
      </c>
      <c r="H25">
        <f ca="1">IF(ISNUMBER(ETL_Price!N25/ETL_Price!N26-1),ETL_Price!N25/ETL_Price!N26-1,"")</f>
        <v>-2.0287058025268201E-2</v>
      </c>
      <c r="I25">
        <f ca="1">IF(ISNUMBER(ETL_Price!O25/ETL_Price!O26-1),ETL_Price!O25/ETL_Price!O26-1,"")</f>
        <v>-8.2689832958521281E-3</v>
      </c>
      <c r="J25">
        <f ca="1">IF(ISNUMBER(ETL_Price!P25/ETL_Price!P26-1),ETL_Price!P25/ETL_Price!P26-1,"")</f>
        <v>-3.6688349528870567E-3</v>
      </c>
      <c r="K25">
        <f ca="1">IF(ISNUMBER(ETL_Price!Q25/ETL_Price!Q26-1),ETL_Price!Q25/ETL_Price!Q26-1,"")</f>
        <v>-5.9078993700848459E-3</v>
      </c>
      <c r="L25">
        <f ca="1">IF(ISNUMBER(ETL_Price!R25/ETL_Price!R26-1),ETL_Price!R25/ETL_Price!R26-1,"")</f>
        <v>-5.6332649066692664E-3</v>
      </c>
      <c r="M25">
        <f ca="1">IF(ISNUMBER(ETL_Price!S25/ETL_Price!S26-1),ETL_Price!S25/ETL_Price!S26-1,"")</f>
        <v>-1.3129361668572259E-2</v>
      </c>
      <c r="N25">
        <f ca="1">IF(ISNUMBER(ETL_Price!T25/ETL_Price!T26-1),ETL_Price!T25/ETL_Price!T26-1,"")</f>
        <v>-8.3726594611051031E-3</v>
      </c>
      <c r="O25">
        <f ca="1">IF(ISNUMBER(ETL_Price!U25/ETL_Price!U26-1),ETL_Price!U25/ETL_Price!U26-1,"")</f>
        <v>-1.9405343820059429E-2</v>
      </c>
      <c r="P25">
        <f ca="1">IF(ISNUMBER(ETL_Price!V25/ETL_Price!V26-1),ETL_Price!V25/ETL_Price!V26-1,"")</f>
        <v>1.9604767879548568E-3</v>
      </c>
      <c r="Q25">
        <f ca="1">IF(ISNUMBER(ETL_Price!W25/ETL_Price!W26-1),ETL_Price!W25/ETL_Price!W26-1,"")</f>
        <v>-1.2127617512431743E-2</v>
      </c>
      <c r="R25">
        <f ca="1">IF(ISNUMBER(ETL_Price!X25/ETL_Price!X26-1),ETL_Price!X25/ETL_Price!X26-1,"")</f>
        <v>-9.7980102502261968E-3</v>
      </c>
      <c r="S25">
        <f ca="1">IF(ISNUMBER(ETL_Price!Y25/ETL_Price!Y26-1),ETL_Price!Y25/ETL_Price!Y26-1,"")</f>
        <v>-1.546049877977318E-2</v>
      </c>
      <c r="T25">
        <f ca="1">IF(ISNUMBER(ETL_Price!Z25/ETL_Price!Z26-1),ETL_Price!Z25/ETL_Price!Z26-1,"")</f>
        <v>-3.3765857893963691E-4</v>
      </c>
      <c r="U25">
        <f ca="1">IF(ISNUMBER(ETL_Price!AA25/ETL_Price!AA26-1),ETL_Price!AA25/ETL_Price!AA26-1,"")</f>
        <v>-3.132177907705147E-3</v>
      </c>
      <c r="V25">
        <f ca="1">IF(ISNUMBER(ETL_Price!AB25/ETL_Price!AB26-1),ETL_Price!AB25/ETL_Price!AB26-1,"")</f>
        <v>7.1417912038707065E-4</v>
      </c>
      <c r="W25">
        <f ca="1">IF(ISNUMBER(ETL_Price!AC25/ETL_Price!AC26-1),ETL_Price!AC25/ETL_Price!AC26-1,"")</f>
        <v>-3.6659475769496019E-4</v>
      </c>
      <c r="X25">
        <f ca="1">IF(ISNUMBER(ETL_Price!AD25/ETL_Price!AD26-1),ETL_Price!AD25/ETL_Price!AD26-1,"")</f>
        <v>2.8747705711951177E-4</v>
      </c>
      <c r="Y25">
        <f ca="1">IF(ISNUMBER(ETL_Price!AE25/ETL_Price!AE26-1),ETL_Price!AE25/ETL_Price!AE26-1,"")</f>
        <v>5.3360118020018277E-4</v>
      </c>
      <c r="Z25">
        <f ca="1">IF(ISNUMBER(ETL_Price!AF25/ETL_Price!AF26-1),ETL_Price!AF25/ETL_Price!AF26-1,"")</f>
        <v>-6.2752682419986439E-4</v>
      </c>
      <c r="AA25">
        <f ca="1">IF(ISNUMBER(ETL_Price!AG25/ETL_Price!AG26-1),ETL_Price!AG25/ETL_Price!AG26-1,"")</f>
        <v>8.5715316876000536E-4</v>
      </c>
      <c r="AB25">
        <f ca="1">IF(ISNUMBER(ETL_Price!AH25/ETL_Price!AH26-1),ETL_Price!AH25/ETL_Price!AH26-1,"")</f>
        <v>-1.4730218771026315E-3</v>
      </c>
      <c r="AC25">
        <f ca="1">IF(ISNUMBER(ETL_Price!AI25/ETL_Price!AI26-1),ETL_Price!AI25/ETL_Price!AI26-1,"")</f>
        <v>1.0719377418588749E-5</v>
      </c>
      <c r="AD25">
        <f ca="1">IF(ISNUMBER(ETL_Price!AJ25/ETL_Price!AJ26-1),ETL_Price!AJ25/ETL_Price!AJ26-1,"")</f>
        <v>7.8322784810126667E-2</v>
      </c>
      <c r="AE25">
        <f ca="1">IF(ISNUMBER(ETL_Price!AK25/ETL_Price!AK26-1),ETL_Price!AK25/ETL_Price!AK26-1,"")</f>
        <v>9.7120271033314554E-2</v>
      </c>
      <c r="AF25">
        <f ca="1">IF(ISNUMBER(ETL_Price!AL25/ETL_Price!AL26-1),ETL_Price!AL25/ETL_Price!AL26-1,"")</f>
        <v>-8.7621475227018797E-3</v>
      </c>
      <c r="AG25">
        <f ca="1">IF(ISNUMBER(ETL_Price!AM25/ETL_Price!AM26-1),ETL_Price!AM25/ETL_Price!AM26-1,"")</f>
        <v>-1.6934324814097401E-2</v>
      </c>
      <c r="AH25">
        <f ca="1">IF(ISNUMBER(ETL_Price!AN25/ETL_Price!AN26-1),ETL_Price!AN25/ETL_Price!AN26-1,"")</f>
        <v>-5.0330589664013048E-2</v>
      </c>
      <c r="AI25">
        <f ca="1">IF(ISNUMBER(ETL_Price!AO25/ETL_Price!AO26-1),ETL_Price!AO25/ETL_Price!AO26-1,"")</f>
        <v>0</v>
      </c>
      <c r="AJ25">
        <f ca="1">IF(ISNUMBER(ETL_Price!AP25/ETL_Price!AP26-1),ETL_Price!AP25/ETL_Price!AP26-1,"")</f>
        <v>-9.4752880678031781E-3</v>
      </c>
      <c r="AK25">
        <f ca="1">IF(ISNUMBER(ETL_Price!AQ25/ETL_Price!AQ26-1),ETL_Price!AQ25/ETL_Price!AQ26-1,"")</f>
        <v>-4.4575825825826643E-3</v>
      </c>
      <c r="AL25">
        <f ca="1">IF(ISNUMBER(ETL_Price!AR25/ETL_Price!AR26-1),ETL_Price!AR25/ETL_Price!AR26-1,"")</f>
        <v>1.0946380777674181E-2</v>
      </c>
      <c r="AM25">
        <f ca="1">IF(ISNUMBER(ETL_Price!AS25/ETL_Price!AS26-1),ETL_Price!AS25/ETL_Price!AS26-1,"")</f>
        <v>-7.6599719757122209E-3</v>
      </c>
      <c r="AN25" t="str">
        <f>IF(ISNUMBER(ETL_Price!AT25/ETL_Price!AT26-1),ETL_Price!AT25/ETL_Price!AT26-1,"")</f>
        <v/>
      </c>
      <c r="AO25" t="str">
        <f>IF(ISNUMBER(ETL_Price!AU25/ETL_Price!AU26-1),ETL_Price!AU25/ETL_Price!AU26-1,"")</f>
        <v/>
      </c>
      <c r="AP25" t="str">
        <f>IF(ISNUMBER(ETL_Price!AV25/ETL_Price!AV26-1),ETL_Price!AV25/ETL_Price!AV26-1,"")</f>
        <v/>
      </c>
    </row>
    <row r="26" spans="1:42">
      <c r="A26" s="8">
        <f>MATCH($B26,ETL_Price!$B$5:$B$187,0)</f>
        <v>22</v>
      </c>
      <c r="B26" s="1">
        <f>IF(ISNUMBER(Equities!$C27),Equities!B27,"")</f>
        <v>43291</v>
      </c>
      <c r="C26" s="67">
        <f ca="1">IF(ISNUMBER(OFFSET(ETL_Price!$B$4,ETL_Rtn!$A26,ETL_Rtn!$C$1)/OFFSET(ETL_Price!$B$4,ETL_Rtn!$A27,ETL_Rtn!$C$1)-1),OFFSET(ETL_Price!$B$4,ETL_Rtn!$A26,ETL_Rtn!$C$1)/OFFSET(ETL_Price!$B$4,ETL_Rtn!$A27,ETL_Rtn!$C$1)-1,"")</f>
        <v>-6.5628788860304654E-3</v>
      </c>
      <c r="E26">
        <f ca="1">IF(ISNUMBER(ETL_Price!K26/ETL_Price!K27-1),ETL_Price!K26/ETL_Price!K27-1,"")</f>
        <v>-4.7142692882602422E-3</v>
      </c>
      <c r="F26">
        <f ca="1">IF(ISNUMBER(ETL_Price!L26/ETL_Price!L27-1),ETL_Price!L26/ETL_Price!L27-1,"")</f>
        <v>3.1991981172907469E-3</v>
      </c>
      <c r="G26">
        <f ca="1">IF(ISNUMBER(ETL_Price!M26/ETL_Price!M27-1),ETL_Price!M26/ETL_Price!M27-1,"")</f>
        <v>2.9193515899654798E-3</v>
      </c>
      <c r="H26">
        <f ca="1">IF(ISNUMBER(ETL_Price!N26/ETL_Price!N27-1),ETL_Price!N26/ETL_Price!N27-1,"")</f>
        <v>7.9746073148132535E-3</v>
      </c>
      <c r="I26">
        <f ca="1">IF(ISNUMBER(ETL_Price!O26/ETL_Price!O27-1),ETL_Price!O26/ETL_Price!O27-1,"")</f>
        <v>-3.8432518902228319E-3</v>
      </c>
      <c r="J26">
        <f ca="1">IF(ISNUMBER(ETL_Price!P26/ETL_Price!P27-1),ETL_Price!P26/ETL_Price!P27-1,"")</f>
        <v>4.401257630326727E-3</v>
      </c>
      <c r="K26">
        <f ca="1">IF(ISNUMBER(ETL_Price!Q26/ETL_Price!Q27-1),ETL_Price!Q26/ETL_Price!Q27-1,"")</f>
        <v>2.3530334522923191E-3</v>
      </c>
      <c r="L26">
        <f ca="1">IF(ISNUMBER(ETL_Price!R26/ETL_Price!R27-1),ETL_Price!R26/ETL_Price!R27-1,"")</f>
        <v>1.0513739545998657E-3</v>
      </c>
      <c r="M26">
        <f ca="1">IF(ISNUMBER(ETL_Price!S26/ETL_Price!S27-1),ETL_Price!S26/ETL_Price!S27-1,"")</f>
        <v>3.7199730895562944E-3</v>
      </c>
      <c r="N26">
        <f ca="1">IF(ISNUMBER(ETL_Price!T26/ETL_Price!T27-1),ETL_Price!T26/ETL_Price!T27-1,"")</f>
        <v>2.2886786695146544E-3</v>
      </c>
      <c r="O26">
        <f ca="1">IF(ISNUMBER(ETL_Price!U26/ETL_Price!U27-1),ETL_Price!U26/ETL_Price!U27-1,"")</f>
        <v>3.0967741935483684E-3</v>
      </c>
      <c r="P26">
        <f ca="1">IF(ISNUMBER(ETL_Price!V26/ETL_Price!V27-1),ETL_Price!V26/ETL_Price!V27-1,"")</f>
        <v>1.9643278070244907E-3</v>
      </c>
      <c r="Q26">
        <f ca="1">IF(ISNUMBER(ETL_Price!W26/ETL_Price!W27-1),ETL_Price!W26/ETL_Price!W27-1,"")</f>
        <v>-5.0459583159964128E-3</v>
      </c>
      <c r="R26">
        <f ca="1">IF(ISNUMBER(ETL_Price!X26/ETL_Price!X27-1),ETL_Price!X26/ETL_Price!X27-1,"")</f>
        <v>-5.2605930350246854E-3</v>
      </c>
      <c r="S26">
        <f ca="1">IF(ISNUMBER(ETL_Price!Y26/ETL_Price!Y27-1),ETL_Price!Y26/ETL_Price!Y27-1,"")</f>
        <v>-4.6275821844495857E-3</v>
      </c>
      <c r="T26">
        <f ca="1">IF(ISNUMBER(ETL_Price!Z26/ETL_Price!Z27-1),ETL_Price!Z26/ETL_Price!Z27-1,"")</f>
        <v>2.8943001582293348E-5</v>
      </c>
      <c r="U26">
        <f ca="1">IF(ISNUMBER(ETL_Price!AA26/ETL_Price!AA27-1),ETL_Price!AA26/ETL_Price!AA27-1,"")</f>
        <v>-2.1087199319874683E-3</v>
      </c>
      <c r="V26">
        <f ca="1">IF(ISNUMBER(ETL_Price!AB26/ETL_Price!AB27-1),ETL_Price!AB26/ETL_Price!AB27-1,"")</f>
        <v>1.4197115743854738E-3</v>
      </c>
      <c r="W26">
        <f ca="1">IF(ISNUMBER(ETL_Price!AC26/ETL_Price!AC27-1),ETL_Price!AC26/ETL_Price!AC27-1,"")</f>
        <v>1.9920318725099584E-3</v>
      </c>
      <c r="X26">
        <f ca="1">IF(ISNUMBER(ETL_Price!AD26/ETL_Price!AD27-1),ETL_Price!AD26/ETL_Price!AD27-1,"")</f>
        <v>-3.6474164133748488E-4</v>
      </c>
      <c r="Y26">
        <f ca="1">IF(ISNUMBER(ETL_Price!AE26/ETL_Price!AE27-1),ETL_Price!AE26/ETL_Price!AE27-1,"")</f>
        <v>-4.3924324663513481E-4</v>
      </c>
      <c r="Z26">
        <f ca="1">IF(ISNUMBER(ETL_Price!AF26/ETL_Price!AF27-1),ETL_Price!AF26/ETL_Price!AF27-1,"")</f>
        <v>-1.234326623397175E-4</v>
      </c>
      <c r="AA26">
        <f ca="1">IF(ISNUMBER(ETL_Price!AG26/ETL_Price!AG27-1),ETL_Price!AG26/ETL_Price!AG27-1,"")</f>
        <v>1.1291065605607553E-3</v>
      </c>
      <c r="AB26">
        <f ca="1">IF(ISNUMBER(ETL_Price!AH26/ETL_Price!AH27-1),ETL_Price!AH26/ETL_Price!AH27-1,"")</f>
        <v>-3.5449066962389697E-4</v>
      </c>
      <c r="AC26">
        <f ca="1">IF(ISNUMBER(ETL_Price!AI26/ETL_Price!AI27-1),ETL_Price!AI26/ETL_Price!AI27-1,"")</f>
        <v>-8.8891744848562659E-4</v>
      </c>
      <c r="AD26">
        <f ca="1">IF(ISNUMBER(ETL_Price!AJ26/ETL_Price!AJ27-1),ETL_Price!AJ26/ETL_Price!AJ27-1,"")</f>
        <v>-3.9401103230889412E-3</v>
      </c>
      <c r="AE26">
        <f ca="1">IF(ISNUMBER(ETL_Price!AK26/ETL_Price!AK27-1),ETL_Price!AK26/ETL_Price!AK27-1,"")</f>
        <v>-4.6824542518837275E-2</v>
      </c>
      <c r="AF26">
        <f ca="1">IF(ISNUMBER(ETL_Price!AL26/ETL_Price!AL27-1),ETL_Price!AL26/ETL_Price!AL27-1,"")</f>
        <v>-3.3343918704349385E-3</v>
      </c>
      <c r="AG26">
        <f ca="1">IF(ISNUMBER(ETL_Price!AM26/ETL_Price!AM27-1),ETL_Price!AM26/ETL_Price!AM27-1,"")</f>
        <v>-3.1146826138417349E-3</v>
      </c>
      <c r="AH26">
        <f ca="1">IF(ISNUMBER(ETL_Price!AN26/ETL_Price!AN27-1),ETL_Price!AN26/ETL_Price!AN27-1,"")</f>
        <v>3.5206499661477597E-3</v>
      </c>
      <c r="AI26">
        <f ca="1">IF(ISNUMBER(ETL_Price!AO26/ETL_Price!AO27-1),ETL_Price!AO26/ETL_Price!AO27-1,"")</f>
        <v>-2.5556644727628974E-3</v>
      </c>
      <c r="AJ26">
        <f ca="1">IF(ISNUMBER(ETL_Price!AP26/ETL_Price!AP27-1),ETL_Price!AP26/ETL_Price!AP27-1,"")</f>
        <v>-4.4086276368807686E-3</v>
      </c>
      <c r="AK26">
        <f ca="1">IF(ISNUMBER(ETL_Price!AQ26/ETL_Price!AQ27-1),ETL_Price!AQ26/ETL_Price!AQ27-1,"")</f>
        <v>-3.693141975597114E-3</v>
      </c>
      <c r="AL26">
        <f ca="1">IF(ISNUMBER(ETL_Price!AR26/ETL_Price!AR27-1),ETL_Price!AR26/ETL_Price!AR27-1,"")</f>
        <v>4.1218123895943037E-3</v>
      </c>
      <c r="AM26">
        <f ca="1">IF(ISNUMBER(ETL_Price!AS26/ETL_Price!AS27-1),ETL_Price!AS26/ETL_Price!AS27-1,"")</f>
        <v>-1.2129128568764136E-3</v>
      </c>
      <c r="AN26" t="str">
        <f>IF(ISNUMBER(ETL_Price!AT26/ETL_Price!AT27-1),ETL_Price!AT26/ETL_Price!AT27-1,"")</f>
        <v/>
      </c>
      <c r="AO26" t="str">
        <f>IF(ISNUMBER(ETL_Price!AU26/ETL_Price!AU27-1),ETL_Price!AU26/ETL_Price!AU27-1,"")</f>
        <v/>
      </c>
      <c r="AP26" t="str">
        <f>IF(ISNUMBER(ETL_Price!AV26/ETL_Price!AV27-1),ETL_Price!AV26/ETL_Price!AV27-1,"")</f>
        <v/>
      </c>
    </row>
    <row r="27" spans="1:42">
      <c r="A27" s="8">
        <f>MATCH($B27,ETL_Price!$B$5:$B$187,0)</f>
        <v>23</v>
      </c>
      <c r="B27" s="1">
        <f>IF(ISNUMBER(Equities!$C28),Equities!B28,"")</f>
        <v>43290</v>
      </c>
      <c r="C27" s="67">
        <f ca="1">IF(ISNUMBER(OFFSET(ETL_Price!$B$4,ETL_Rtn!$A27,ETL_Rtn!$C$1)/OFFSET(ETL_Price!$B$4,ETL_Rtn!$A28,ETL_Rtn!$C$1)-1),OFFSET(ETL_Price!$B$4,ETL_Rtn!$A27,ETL_Rtn!$C$1)/OFFSET(ETL_Price!$B$4,ETL_Rtn!$A28,ETL_Rtn!$C$1)-1,"")</f>
        <v>2.2209049137853709E-2</v>
      </c>
      <c r="E27">
        <f ca="1">IF(ISNUMBER(ETL_Price!K27/ETL_Price!K28-1),ETL_Price!K27/ETL_Price!K28-1,"")</f>
        <v>1.7192982456140316E-2</v>
      </c>
      <c r="F27">
        <f ca="1">IF(ISNUMBER(ETL_Price!L27/ETL_Price!L28-1),ETL_Price!L27/ETL_Price!L28-1,"")</f>
        <v>8.7430200081199949E-3</v>
      </c>
      <c r="G27">
        <f ca="1">IF(ISNUMBER(ETL_Price!M27/ETL_Price!M28-1),ETL_Price!M27/ETL_Price!M28-1,"")</f>
        <v>6.1912030502564441E-3</v>
      </c>
      <c r="H27">
        <f ca="1">IF(ISNUMBER(ETL_Price!N27/ETL_Price!N28-1),ETL_Price!N27/ETL_Price!N28-1,"")</f>
        <v>1.2669192045650313E-2</v>
      </c>
      <c r="I27">
        <f ca="1">IF(ISNUMBER(ETL_Price!O27/ETL_Price!O28-1),ETL_Price!O27/ETL_Price!O28-1,"")</f>
        <v>1.5669661301783488E-2</v>
      </c>
      <c r="J27">
        <f ca="1">IF(ISNUMBER(ETL_Price!P27/ETL_Price!P28-1),ETL_Price!P27/ETL_Price!P28-1,"")</f>
        <v>-1.9458919387610463E-3</v>
      </c>
      <c r="K27">
        <f ca="1">IF(ISNUMBER(ETL_Price!Q27/ETL_Price!Q28-1),ETL_Price!Q27/ETL_Price!Q28-1,"")</f>
        <v>1.050170405009121E-2</v>
      </c>
      <c r="L27">
        <f ca="1">IF(ISNUMBER(ETL_Price!R27/ETL_Price!R28-1),ETL_Price!R27/ETL_Price!R28-1,"")</f>
        <v>-2.9542097488921559E-3</v>
      </c>
      <c r="M27">
        <f ca="1">IF(ISNUMBER(ETL_Price!S27/ETL_Price!S28-1),ETL_Price!S27/ETL_Price!S28-1,"")</f>
        <v>1.335418671799804E-2</v>
      </c>
      <c r="N27">
        <f ca="1">IF(ISNUMBER(ETL_Price!T27/ETL_Price!T28-1),ETL_Price!T27/ETL_Price!T28-1,"")</f>
        <v>-3.0422878004257026E-3</v>
      </c>
      <c r="O27">
        <f ca="1">IF(ISNUMBER(ETL_Price!U27/ETL_Price!U28-1),ETL_Price!U27/ETL_Price!U28-1,"")</f>
        <v>9.9411720902524703E-3</v>
      </c>
      <c r="P27">
        <f ca="1">IF(ISNUMBER(ETL_Price!V27/ETL_Price!V28-1),ETL_Price!V27/ETL_Price!V28-1,"")</f>
        <v>-1.9189272503082555E-2</v>
      </c>
      <c r="Q27">
        <f ca="1">IF(ISNUMBER(ETL_Price!W27/ETL_Price!W28-1),ETL_Price!W27/ETL_Price!W28-1,"")</f>
        <v>2.3254193728179828E-2</v>
      </c>
      <c r="R27">
        <f ca="1">IF(ISNUMBER(ETL_Price!X27/ETL_Price!X28-1),ETL_Price!X27/ETL_Price!X28-1,"")</f>
        <v>2.8141600878742512E-2</v>
      </c>
      <c r="S27">
        <f ca="1">IF(ISNUMBER(ETL_Price!Y27/ETL_Price!Y28-1),ETL_Price!Y27/ETL_Price!Y28-1,"")</f>
        <v>1.6383724414680945E-2</v>
      </c>
      <c r="T27">
        <f ca="1">IF(ISNUMBER(ETL_Price!Z27/ETL_Price!Z28-1),ETL_Price!Z27/ETL_Price!Z28-1,"")</f>
        <v>-6.2670536170550406E-4</v>
      </c>
      <c r="U27">
        <f ca="1">IF(ISNUMBER(ETL_Price!AA27/ETL_Price!AA28-1),ETL_Price!AA27/ETL_Price!AA28-1,"")</f>
        <v>3.1227922026344501E-3</v>
      </c>
      <c r="V27">
        <f ca="1">IF(ISNUMBER(ETL_Price!AB27/ETL_Price!AB28-1),ETL_Price!AB27/ETL_Price!AB28-1,"")</f>
        <v>-1.8964617138474971E-3</v>
      </c>
      <c r="W27">
        <f ca="1">IF(ISNUMBER(ETL_Price!AC27/ETL_Price!AC28-1),ETL_Price!AC27/ETL_Price!AC28-1,"")</f>
        <v>1.0607153464297081E-3</v>
      </c>
      <c r="X27">
        <f ca="1">IF(ISNUMBER(ETL_Price!AD27/ETL_Price!AD28-1),ETL_Price!AD27/ETL_Price!AD28-1,"")</f>
        <v>5.8614054101879809E-4</v>
      </c>
      <c r="Y27">
        <f ca="1">IF(ISNUMBER(ETL_Price!AE27/ETL_Price!AE28-1),ETL_Price!AE27/ETL_Price!AE28-1,"")</f>
        <v>-4.1830940254894422E-5</v>
      </c>
      <c r="Z27">
        <f ca="1">IF(ISNUMBER(ETL_Price!AF27/ETL_Price!AF28-1),ETL_Price!AF27/ETL_Price!AF28-1,"")</f>
        <v>4.0131714344515679E-4</v>
      </c>
      <c r="AA27">
        <f ca="1">IF(ISNUMBER(ETL_Price!AG27/ETL_Price!AG28-1),ETL_Price!AG27/ETL_Price!AG28-1,"")</f>
        <v>-6.5896371186136005E-4</v>
      </c>
      <c r="AB27">
        <f ca="1">IF(ISNUMBER(ETL_Price!AH27/ETL_Price!AH28-1),ETL_Price!AH27/ETL_Price!AH28-1,"")</f>
        <v>1.0919315358928205E-3</v>
      </c>
      <c r="AC27">
        <f ca="1">IF(ISNUMBER(ETL_Price!AI27/ETL_Price!AI28-1),ETL_Price!AI27/ETL_Price!AI28-1,"")</f>
        <v>3.4283265481049874E-4</v>
      </c>
      <c r="AD27">
        <f ca="1">IF(ISNUMBER(ETL_Price!AJ27/ETL_Price!AJ28-1),ETL_Price!AJ27/ETL_Price!AJ28-1,"")</f>
        <v>-5.0860134629768128E-2</v>
      </c>
      <c r="AE27">
        <f ca="1">IF(ISNUMBER(ETL_Price!AK27/ETL_Price!AK28-1),ETL_Price!AK27/ETL_Price!AK28-1,"")</f>
        <v>-7.0070070070070156E-2</v>
      </c>
      <c r="AF27">
        <f ca="1">IF(ISNUMBER(ETL_Price!AL27/ETL_Price!AL28-1),ETL_Price!AL27/ETL_Price!AL28-1,"")</f>
        <v>3.0259595476986867E-3</v>
      </c>
      <c r="AG27">
        <f ca="1">IF(ISNUMBER(ETL_Price!AM27/ETL_Price!AM28-1),ETL_Price!AM27/ETL_Price!AM28-1,"")</f>
        <v>4.5053501032477072E-3</v>
      </c>
      <c r="AH27">
        <f ca="1">IF(ISNUMBER(ETL_Price!AN27/ETL_Price!AN28-1),ETL_Price!AN27/ETL_Price!AN28-1,"")</f>
        <v>6.7750677506772661E-4</v>
      </c>
      <c r="AI27">
        <f ca="1">IF(ISNUMBER(ETL_Price!AO27/ETL_Price!AO28-1),ETL_Price!AO27/ETL_Price!AO28-1,"")</f>
        <v>1.2297551121664307E-2</v>
      </c>
      <c r="AJ27">
        <f ca="1">IF(ISNUMBER(ETL_Price!AP27/ETL_Price!AP28-1),ETL_Price!AP27/ETL_Price!AP28-1,"")</f>
        <v>3.4725525639807131E-3</v>
      </c>
      <c r="AK27">
        <f ca="1">IF(ISNUMBER(ETL_Price!AQ27/ETL_Price!AQ28-1),ETL_Price!AQ27/ETL_Price!AQ28-1,"")</f>
        <v>3.7412898096622627E-4</v>
      </c>
      <c r="AL27">
        <f ca="1">IF(ISNUMBER(ETL_Price!AR27/ETL_Price!AR28-1),ETL_Price!AR27/ETL_Price!AR28-1,"")</f>
        <v>-6.0776133737506788E-3</v>
      </c>
      <c r="AM27">
        <f ca="1">IF(ISNUMBER(ETL_Price!AS27/ETL_Price!AS28-1),ETL_Price!AS27/ETL_Price!AS28-1,"")</f>
        <v>2.2442491116514418E-3</v>
      </c>
      <c r="AN27" t="str">
        <f>IF(ISNUMBER(ETL_Price!AT27/ETL_Price!AT28-1),ETL_Price!AT27/ETL_Price!AT28-1,"")</f>
        <v/>
      </c>
      <c r="AO27" t="str">
        <f>IF(ISNUMBER(ETL_Price!AU27/ETL_Price!AU28-1),ETL_Price!AU27/ETL_Price!AU28-1,"")</f>
        <v/>
      </c>
      <c r="AP27" t="str">
        <f>IF(ISNUMBER(ETL_Price!AV27/ETL_Price!AV28-1),ETL_Price!AV27/ETL_Price!AV28-1,"")</f>
        <v/>
      </c>
    </row>
    <row r="28" spans="1:42">
      <c r="A28" s="8">
        <f>MATCH($B28,ETL_Price!$B$5:$B$187,0)</f>
        <v>24</v>
      </c>
      <c r="B28" s="1">
        <f>IF(ISNUMBER(Equities!$C29),Equities!B29,"")</f>
        <v>43287</v>
      </c>
      <c r="C28" s="67">
        <f ca="1">IF(ISNUMBER(OFFSET(ETL_Price!$B$4,ETL_Rtn!$A28,ETL_Rtn!$C$1)/OFFSET(ETL_Price!$B$4,ETL_Rtn!$A29,ETL_Rtn!$C$1)-1),OFFSET(ETL_Price!$B$4,ETL_Rtn!$A28,ETL_Rtn!$C$1)/OFFSET(ETL_Price!$B$4,ETL_Rtn!$A29,ETL_Rtn!$C$1)-1,"")</f>
        <v>1.2804179809108751E-2</v>
      </c>
      <c r="E28">
        <f ca="1">IF(ISNUMBER(ETL_Price!K28/ETL_Price!K29-1),ETL_Price!K28/ETL_Price!K29-1,"")</f>
        <v>1.0041346721795463E-2</v>
      </c>
      <c r="F28">
        <f ca="1">IF(ISNUMBER(ETL_Price!L28/ETL_Price!L29-1),ETL_Price!L28/ETL_Price!L29-1,"")</f>
        <v>1.2441761221628322E-2</v>
      </c>
      <c r="G28">
        <f ca="1">IF(ISNUMBER(ETL_Price!M28/ETL_Price!M29-1),ETL_Price!M28/ETL_Price!M29-1,"")</f>
        <v>1.3171874979778897E-2</v>
      </c>
      <c r="H28">
        <f ca="1">IF(ISNUMBER(ETL_Price!N28/ETL_Price!N29-1),ETL_Price!N28/ETL_Price!N29-1,"")</f>
        <v>6.6550807256422484E-3</v>
      </c>
      <c r="I28">
        <f ca="1">IF(ISNUMBER(ETL_Price!O28/ETL_Price!O29-1),ETL_Price!O28/ETL_Price!O29-1,"")</f>
        <v>5.3812946706919274E-3</v>
      </c>
      <c r="J28">
        <f ca="1">IF(ISNUMBER(ETL_Price!P28/ETL_Price!P29-1),ETL_Price!P28/ETL_Price!P29-1,"")</f>
        <v>5.1776658882394244E-3</v>
      </c>
      <c r="K28">
        <f ca="1">IF(ISNUMBER(ETL_Price!Q28/ETL_Price!Q29-1),ETL_Price!Q28/ETL_Price!Q29-1,"")</f>
        <v>7.747603833865746E-3</v>
      </c>
      <c r="L28">
        <f ca="1">IF(ISNUMBER(ETL_Price!R28/ETL_Price!R29-1),ETL_Price!R28/ETL_Price!R29-1,"")</f>
        <v>4.8838879578645411E-3</v>
      </c>
      <c r="M28">
        <f ca="1">IF(ISNUMBER(ETL_Price!S28/ETL_Price!S29-1),ETL_Price!S28/ETL_Price!S29-1,"")</f>
        <v>5.4027900975728294E-3</v>
      </c>
      <c r="N28">
        <f ca="1">IF(ISNUMBER(ETL_Price!T28/ETL_Price!T29-1),ETL_Price!T28/ETL_Price!T29-1,"")</f>
        <v>8.2822085889568964E-3</v>
      </c>
      <c r="O28">
        <f ca="1">IF(ISNUMBER(ETL_Price!U28/ETL_Price!U29-1),ETL_Price!U28/ETL_Price!U29-1,"")</f>
        <v>8.8269541373997562E-3</v>
      </c>
      <c r="P28">
        <f ca="1">IF(ISNUMBER(ETL_Price!V28/ETL_Price!V29-1),ETL_Price!V28/ETL_Price!V29-1,"")</f>
        <v>9.4912089621908002E-3</v>
      </c>
      <c r="Q28">
        <f ca="1">IF(ISNUMBER(ETL_Price!W28/ETL_Price!W29-1),ETL_Price!W28/ETL_Price!W29-1,"")</f>
        <v>5.0180494180618318E-3</v>
      </c>
      <c r="R28">
        <f ca="1">IF(ISNUMBER(ETL_Price!X28/ETL_Price!X29-1),ETL_Price!X28/ETL_Price!X29-1,"")</f>
        <v>9.1072910184608613E-3</v>
      </c>
      <c r="S28">
        <f ca="1">IF(ISNUMBER(ETL_Price!Y28/ETL_Price!Y29-1),ETL_Price!Y28/ETL_Price!Y29-1,"")</f>
        <v>1.006073287405318E-2</v>
      </c>
      <c r="T28">
        <f ca="1">IF(ISNUMBER(ETL_Price!Z28/ETL_Price!Z29-1),ETL_Price!Z28/ETL_Price!Z29-1,"")</f>
        <v>-8.4774336496307168E-4</v>
      </c>
      <c r="U28">
        <f ca="1">IF(ISNUMBER(ETL_Price!AA28/ETL_Price!AA29-1),ETL_Price!AA28/ETL_Price!AA29-1,"")</f>
        <v>-5.6821742672696907E-4</v>
      </c>
      <c r="V28">
        <f ca="1">IF(ISNUMBER(ETL_Price!AB28/ETL_Price!AB29-1),ETL_Price!AB28/ETL_Price!AB29-1,"")</f>
        <v>-1.07492550021282E-3</v>
      </c>
      <c r="W28">
        <f ca="1">IF(ISNUMBER(ETL_Price!AC28/ETL_Price!AC29-1),ETL_Price!AC28/ETL_Price!AC29-1,"")</f>
        <v>2.6878678134911738E-4</v>
      </c>
      <c r="X28">
        <f ca="1">IF(ISNUMBER(ETL_Price!AD28/ETL_Price!AD29-1),ETL_Price!AD28/ETL_Price!AD29-1,"")</f>
        <v>2.116789130121699E-3</v>
      </c>
      <c r="Y28">
        <f ca="1">IF(ISNUMBER(ETL_Price!AE28/ETL_Price!AE29-1),ETL_Price!AE28/ETL_Price!AE29-1,"")</f>
        <v>1.1097500968415552E-3</v>
      </c>
      <c r="Z28">
        <f ca="1">IF(ISNUMBER(ETL_Price!AF28/ETL_Price!AF29-1),ETL_Price!AF28/ETL_Price!AF29-1,"")</f>
        <v>4.0147826355507732E-4</v>
      </c>
      <c r="AA28">
        <f ca="1">IF(ISNUMBER(ETL_Price!AG28/ETL_Price!AG29-1),ETL_Price!AG28/ETL_Price!AG29-1,"")</f>
        <v>1.5348085552013835E-4</v>
      </c>
      <c r="AB28">
        <f ca="1">IF(ISNUMBER(ETL_Price!AH28/ETL_Price!AH29-1),ETL_Price!AH28/ETL_Price!AH29-1,"")</f>
        <v>1.1204839032923353E-3</v>
      </c>
      <c r="AC28">
        <f ca="1">IF(ISNUMBER(ETL_Price!AI28/ETL_Price!AI29-1),ETL_Price!AI28/ETL_Price!AI29-1,"")</f>
        <v>3.6439242921137982E-4</v>
      </c>
      <c r="AD28">
        <f ca="1">IF(ISNUMBER(ETL_Price!AJ28/ETL_Price!AJ29-1),ETL_Price!AJ28/ETL_Price!AJ29-1,"")</f>
        <v>-0.10688042752171023</v>
      </c>
      <c r="AE28">
        <f ca="1">IF(ISNUMBER(ETL_Price!AK28/ETL_Price!AK29-1),ETL_Price!AK28/ETL_Price!AK29-1,"")</f>
        <v>-8.7671232876712302E-2</v>
      </c>
      <c r="AF28">
        <f ca="1">IF(ISNUMBER(ETL_Price!AL28/ETL_Price!AL29-1),ETL_Price!AL28/ETL_Price!AL29-1,"")</f>
        <v>-2.3832221163012646E-3</v>
      </c>
      <c r="AG28">
        <f ca="1">IF(ISNUMBER(ETL_Price!AM28/ETL_Price!AM29-1),ETL_Price!AM28/ETL_Price!AM29-1,"")</f>
        <v>-1.6866566716641218E-3</v>
      </c>
      <c r="AH28">
        <f ca="1">IF(ISNUMBER(ETL_Price!AN28/ETL_Price!AN29-1),ETL_Price!AN28/ETL_Price!AN29-1,"")</f>
        <v>1.1790512750205595E-2</v>
      </c>
      <c r="AI28">
        <f ca="1">IF(ISNUMBER(ETL_Price!AO28/ETL_Price!AO29-1),ETL_Price!AO28/ETL_Price!AO29-1,"")</f>
        <v>-2.6156728288148079E-3</v>
      </c>
      <c r="AJ28">
        <f ca="1">IF(ISNUMBER(ETL_Price!AP28/ETL_Price!AP29-1),ETL_Price!AP28/ETL_Price!AP29-1,"")</f>
        <v>5.7115659209894254E-4</v>
      </c>
      <c r="AK28">
        <f ca="1">IF(ISNUMBER(ETL_Price!AQ28/ETL_Price!AQ29-1),ETL_Price!AQ28/ETL_Price!AQ29-1,"")</f>
        <v>-5.1416284939709289E-4</v>
      </c>
      <c r="AL28">
        <f ca="1">IF(ISNUMBER(ETL_Price!AR28/ETL_Price!AR29-1),ETL_Price!AR28/ETL_Price!AR29-1,"")</f>
        <v>8.2603667602842989E-4</v>
      </c>
      <c r="AM28">
        <f ca="1">IF(ISNUMBER(ETL_Price!AS28/ETL_Price!AS29-1),ETL_Price!AS28/ETL_Price!AS29-1,"")</f>
        <v>1.4984079415620855E-3</v>
      </c>
      <c r="AN28" t="str">
        <f>IF(ISNUMBER(ETL_Price!AT28/ETL_Price!AT29-1),ETL_Price!AT28/ETL_Price!AT29-1,"")</f>
        <v/>
      </c>
      <c r="AO28" t="str">
        <f>IF(ISNUMBER(ETL_Price!AU28/ETL_Price!AU29-1),ETL_Price!AU28/ETL_Price!AU29-1,"")</f>
        <v/>
      </c>
      <c r="AP28" t="str">
        <f>IF(ISNUMBER(ETL_Price!AV28/ETL_Price!AV29-1),ETL_Price!AV28/ETL_Price!AV29-1,"")</f>
        <v/>
      </c>
    </row>
    <row r="29" spans="1:42">
      <c r="A29" s="8">
        <f>MATCH($B29,ETL_Price!$B$5:$B$187,0)</f>
        <v>25</v>
      </c>
      <c r="B29" s="1">
        <f>IF(ISNUMBER(Equities!$C30),Equities!B30,"")</f>
        <v>43286</v>
      </c>
      <c r="C29" s="67">
        <f ca="1">IF(ISNUMBER(OFFSET(ETL_Price!$B$4,ETL_Rtn!$A29,ETL_Rtn!$C$1)/OFFSET(ETL_Price!$B$4,ETL_Rtn!$A30,ETL_Rtn!$C$1)-1),OFFSET(ETL_Price!$B$4,ETL_Rtn!$A29,ETL_Rtn!$C$1)/OFFSET(ETL_Price!$B$4,ETL_Rtn!$A30,ETL_Rtn!$C$1)-1,"")</f>
        <v>-2.9736963360813551E-3</v>
      </c>
      <c r="E29">
        <f ca="1">IF(ISNUMBER(ETL_Price!K29/ETL_Price!K30-1),ETL_Price!K29/ETL_Price!K30-1,"")</f>
        <v>-2.474664152722017E-3</v>
      </c>
      <c r="F29">
        <f ca="1">IF(ISNUMBER(ETL_Price!L29/ETL_Price!L30-1),ETL_Price!L29/ETL_Price!L30-1,"")</f>
        <v>1.2965046014991266E-2</v>
      </c>
      <c r="G29">
        <f ca="1">IF(ISNUMBER(ETL_Price!M29/ETL_Price!M30-1),ETL_Price!M29/ETL_Price!M30-1,"")</f>
        <v>7.8629204064630809E-3</v>
      </c>
      <c r="H29">
        <f ca="1">IF(ISNUMBER(ETL_Price!N29/ETL_Price!N30-1),ETL_Price!N29/ETL_Price!N30-1,"")</f>
        <v>1.513757738861754E-3</v>
      </c>
      <c r="I29">
        <f ca="1">IF(ISNUMBER(ETL_Price!O29/ETL_Price!O30-1),ETL_Price!O29/ETL_Price!O30-1,"")</f>
        <v>4.1531717727620876E-3</v>
      </c>
      <c r="J29">
        <f ca="1">IF(ISNUMBER(ETL_Price!P29/ETL_Price!P30-1),ETL_Price!P29/ETL_Price!P30-1,"")</f>
        <v>6.3753452236532393E-3</v>
      </c>
      <c r="K29">
        <f ca="1">IF(ISNUMBER(ETL_Price!Q29/ETL_Price!Q30-1),ETL_Price!Q29/ETL_Price!Q30-1,"")</f>
        <v>4.4123545928600461E-3</v>
      </c>
      <c r="L29">
        <f ca="1">IF(ISNUMBER(ETL_Price!R29/ETL_Price!R30-1),ETL_Price!R29/ETL_Price!R30-1,"")</f>
        <v>7.9146759326287341E-3</v>
      </c>
      <c r="M29">
        <f ca="1">IF(ISNUMBER(ETL_Price!S29/ETL_Price!S30-1),ETL_Price!S29/ETL_Price!S30-1,"")</f>
        <v>3.2359841436777614E-3</v>
      </c>
      <c r="N29">
        <f ca="1">IF(ISNUMBER(ETL_Price!T29/ETL_Price!T30-1),ETL_Price!T29/ETL_Price!T30-1,"")</f>
        <v>5.7072343051056684E-3</v>
      </c>
      <c r="O29">
        <f ca="1">IF(ISNUMBER(ETL_Price!U29/ETL_Price!U30-1),ETL_Price!U29/ETL_Price!U30-1,"")</f>
        <v>9.9389249269754565E-3</v>
      </c>
      <c r="P29">
        <f ca="1">IF(ISNUMBER(ETL_Price!V29/ETL_Price!V30-1),ETL_Price!V29/ETL_Price!V30-1,"")</f>
        <v>7.9987452948557802E-3</v>
      </c>
      <c r="Q29">
        <f ca="1">IF(ISNUMBER(ETL_Price!W29/ETL_Price!W30-1),ETL_Price!W29/ETL_Price!W30-1,"")</f>
        <v>-1.1482054003337794E-2</v>
      </c>
      <c r="R29">
        <f ca="1">IF(ISNUMBER(ETL_Price!X29/ETL_Price!X30-1),ETL_Price!X29/ETL_Price!X30-1,"")</f>
        <v>-9.6866755252565939E-3</v>
      </c>
      <c r="S29">
        <f ca="1">IF(ISNUMBER(ETL_Price!Y29/ETL_Price!Y30-1),ETL_Price!Y29/ETL_Price!Y30-1,"")</f>
        <v>-2.0815002560836682E-3</v>
      </c>
      <c r="T29">
        <f ca="1">IF(ISNUMBER(ETL_Price!Z29/ETL_Price!Z30-1),ETL_Price!Z29/ETL_Price!Z30-1,"")</f>
        <v>-1.7886163225665497E-3</v>
      </c>
      <c r="U29">
        <f ca="1">IF(ISNUMBER(ETL_Price!AA29/ETL_Price!AA30-1),ETL_Price!AA29/ETL_Price!AA30-1,"")</f>
        <v>-3.6335995188629955E-4</v>
      </c>
      <c r="V29">
        <f ca="1">IF(ISNUMBER(ETL_Price!AB29/ETL_Price!AB30-1),ETL_Price!AB29/ETL_Price!AB30-1,"")</f>
        <v>-1.4897737672125988E-4</v>
      </c>
      <c r="W29">
        <f ca="1">IF(ISNUMBER(ETL_Price!AC29/ETL_Price!AC30-1),ETL_Price!AC29/ETL_Price!AC30-1,"")</f>
        <v>-9.892874303966126E-4</v>
      </c>
      <c r="X29">
        <f ca="1">IF(ISNUMBER(ETL_Price!AD29/ETL_Price!AD30-1),ETL_Price!AD29/ETL_Price!AD30-1,"")</f>
        <v>5.5416398820673507E-5</v>
      </c>
      <c r="Y29">
        <f ca="1">IF(ISNUMBER(ETL_Price!AE29/ETL_Price!AE30-1),ETL_Price!AE29/ETL_Price!AE30-1,"")</f>
        <v>1.4659225364654915E-4</v>
      </c>
      <c r="Z29">
        <f ca="1">IF(ISNUMBER(ETL_Price!AF29/ETL_Price!AF30-1),ETL_Price!AF29/ETL_Price!AF30-1,"")</f>
        <v>6.5927047601377353E-4</v>
      </c>
      <c r="AA29">
        <f ca="1">IF(ISNUMBER(ETL_Price!AG29/ETL_Price!AG30-1),ETL_Price!AG29/ETL_Price!AG30-1,"")</f>
        <v>2.4382314694437746E-4</v>
      </c>
      <c r="AB29">
        <f ca="1">IF(ISNUMBER(ETL_Price!AH29/ETL_Price!AH30-1),ETL_Price!AH29/ETL_Price!AH30-1,"")</f>
        <v>3.9186738478647065E-4</v>
      </c>
      <c r="AC29">
        <f ca="1">IF(ISNUMBER(ETL_Price!AI29/ETL_Price!AI30-1),ETL_Price!AI29/ETL_Price!AI30-1,"")</f>
        <v>8.5746746982806599E-5</v>
      </c>
      <c r="AD29">
        <f ca="1">IF(ISNUMBER(ETL_Price!AJ29/ETL_Price!AJ30-1),ETL_Price!AJ29/ETL_Price!AJ30-1,"")</f>
        <v>-7.2490706319702558E-2</v>
      </c>
      <c r="AE29">
        <f ca="1">IF(ISNUMBER(ETL_Price!AK29/ETL_Price!AK30-1),ETL_Price!AK29/ETL_Price!AK30-1,"")</f>
        <v>-5.9010440308671086E-3</v>
      </c>
      <c r="AF29">
        <f ca="1">IF(ISNUMBER(ETL_Price!AL29/ETL_Price!AL30-1),ETL_Price!AL29/ETL_Price!AL30-1,"")</f>
        <v>4.2281611487833271E-3</v>
      </c>
      <c r="AG29">
        <f ca="1">IF(ISNUMBER(ETL_Price!AM29/ETL_Price!AM30-1),ETL_Price!AM29/ETL_Price!AM30-1,"")</f>
        <v>3.5105315947843163E-3</v>
      </c>
      <c r="AH29">
        <f ca="1">IF(ISNUMBER(ETL_Price!AN29/ETL_Price!AN30-1),ETL_Price!AN29/ETL_Price!AN30-1,"")</f>
        <v>-1.6185594820609661E-2</v>
      </c>
      <c r="AI29">
        <f ca="1">IF(ISNUMBER(ETL_Price!AO29/ETL_Price!AO30-1),ETL_Price!AO29/ETL_Price!AO30-1,"")</f>
        <v>-6.3584019216500476E-4</v>
      </c>
      <c r="AJ29">
        <f ca="1">IF(ISNUMBER(ETL_Price!AP29/ETL_Price!AP30-1),ETL_Price!AP29/ETL_Price!AP30-1,"")</f>
        <v>8.0606467709432028E-3</v>
      </c>
      <c r="AK29">
        <f ca="1">IF(ISNUMBER(ETL_Price!AQ29/ETL_Price!AQ30-1),ETL_Price!AQ29/ETL_Price!AQ30-1,"")</f>
        <v>2.3425787106448048E-3</v>
      </c>
      <c r="AL29">
        <f ca="1">IF(ISNUMBER(ETL_Price!AR29/ETL_Price!AR30-1),ETL_Price!AR29/ETL_Price!AR30-1,"")</f>
        <v>2.2579139885297028E-3</v>
      </c>
      <c r="AM29">
        <f ca="1">IF(ISNUMBER(ETL_Price!AS29/ETL_Price!AS30-1),ETL_Price!AS29/ETL_Price!AS30-1,"")</f>
        <v>-6.5512400561529294E-4</v>
      </c>
      <c r="AN29" t="str">
        <f>IF(ISNUMBER(ETL_Price!AT29/ETL_Price!AT30-1),ETL_Price!AT29/ETL_Price!AT30-1,"")</f>
        <v/>
      </c>
      <c r="AO29" t="str">
        <f>IF(ISNUMBER(ETL_Price!AU29/ETL_Price!AU30-1),ETL_Price!AU29/ETL_Price!AU30-1,"")</f>
        <v/>
      </c>
      <c r="AP29" t="str">
        <f>IF(ISNUMBER(ETL_Price!AV29/ETL_Price!AV30-1),ETL_Price!AV29/ETL_Price!AV30-1,"")</f>
        <v/>
      </c>
    </row>
    <row r="30" spans="1:42">
      <c r="A30" s="8">
        <f>MATCH($B30,ETL_Price!$B$5:$B$187,0)</f>
        <v>26</v>
      </c>
      <c r="B30" s="1">
        <f>IF(ISNUMBER(Equities!$C31),Equities!B31,"")</f>
        <v>43285</v>
      </c>
      <c r="C30" s="67">
        <f ca="1">IF(ISNUMBER(OFFSET(ETL_Price!$B$4,ETL_Rtn!$A30,ETL_Rtn!$C$1)/OFFSET(ETL_Price!$B$4,ETL_Rtn!$A31,ETL_Rtn!$C$1)-1),OFFSET(ETL_Price!$B$4,ETL_Rtn!$A30,ETL_Rtn!$C$1)/OFFSET(ETL_Price!$B$4,ETL_Rtn!$A31,ETL_Rtn!$C$1)-1,"")</f>
        <v>-1.7825831337740405E-2</v>
      </c>
      <c r="E30">
        <f ca="1">IF(ISNUMBER(ETL_Price!K30/ETL_Price!K31-1),ETL_Price!K30/ETL_Price!K31-1,"")</f>
        <v>-1.5316778834996603E-2</v>
      </c>
      <c r="F30">
        <f ca="1">IF(ISNUMBER(ETL_Price!L30/ETL_Price!L31-1),ETL_Price!L30/ETL_Price!L31-1,"")</f>
        <v>-1.872906346328973E-3</v>
      </c>
      <c r="G30">
        <f ca="1">IF(ISNUMBER(ETL_Price!M30/ETL_Price!M31-1),ETL_Price!M30/ETL_Price!M31-1,"")</f>
        <v>1.5065906810836083E-3</v>
      </c>
      <c r="H30">
        <f ca="1">IF(ISNUMBER(ETL_Price!N30/ETL_Price!N31-1),ETL_Price!N30/ETL_Price!N31-1,"")</f>
        <v>6.7561434665774911E-4</v>
      </c>
      <c r="I30">
        <f ca="1">IF(ISNUMBER(ETL_Price!O30/ETL_Price!O31-1),ETL_Price!O30/ETL_Price!O31-1,"")</f>
        <v>2.6961514144985266E-4</v>
      </c>
      <c r="J30">
        <f ca="1">IF(ISNUMBER(ETL_Price!P30/ETL_Price!P31-1),ETL_Price!P30/ETL_Price!P31-1,"")</f>
        <v>2.795848140536128E-3</v>
      </c>
      <c r="K30">
        <f ca="1">IF(ISNUMBER(ETL_Price!Q30/ETL_Price!Q31-1),ETL_Price!Q30/ETL_Price!Q31-1,"")</f>
        <v>-8.4164963328114961E-4</v>
      </c>
      <c r="L30">
        <f ca="1">IF(ISNUMBER(ETL_Price!R30/ETL_Price!R31-1),ETL_Price!R30/ETL_Price!R31-1,"")</f>
        <v>4.3453070683652228E-4</v>
      </c>
      <c r="M30">
        <f ca="1">IF(ISNUMBER(ETL_Price!S30/ETL_Price!S31-1),ETL_Price!S30/ETL_Price!S31-1,"")</f>
        <v>-1.2523734496828753E-3</v>
      </c>
      <c r="N30">
        <f ca="1">IF(ISNUMBER(ETL_Price!T30/ETL_Price!T31-1),ETL_Price!T30/ETL_Price!T31-1,"")</f>
        <v>8.5563161169881496E-3</v>
      </c>
      <c r="O30">
        <f ca="1">IF(ISNUMBER(ETL_Price!U30/ETL_Price!U31-1),ETL_Price!U30/ETL_Price!U31-1,"")</f>
        <v>-3.9297184961267773E-3</v>
      </c>
      <c r="P30">
        <f ca="1">IF(ISNUMBER(ETL_Price!V30/ETL_Price!V31-1),ETL_Price!V30/ETL_Price!V31-1,"")</f>
        <v>3.3044846577499065E-3</v>
      </c>
      <c r="Q30">
        <f ca="1">IF(ISNUMBER(ETL_Price!W30/ETL_Price!W31-1),ETL_Price!W30/ETL_Price!W31-1,"")</f>
        <v>-1.7499716649665653E-2</v>
      </c>
      <c r="R30">
        <f ca="1">IF(ISNUMBER(ETL_Price!X30/ETL_Price!X31-1),ETL_Price!X30/ETL_Price!X31-1,"")</f>
        <v>-3.083297560611431E-2</v>
      </c>
      <c r="S30">
        <f ca="1">IF(ISNUMBER(ETL_Price!Y30/ETL_Price!Y31-1),ETL_Price!Y30/ETL_Price!Y31-1,"")</f>
        <v>-1.4208131323265816E-2</v>
      </c>
      <c r="T30">
        <f ca="1">IF(ISNUMBER(ETL_Price!Z30/ETL_Price!Z31-1),ETL_Price!Z30/ETL_Price!Z31-1,"")</f>
        <v>0</v>
      </c>
      <c r="U30">
        <f ca="1">IF(ISNUMBER(ETL_Price!AA30/ETL_Price!AA31-1),ETL_Price!AA30/ETL_Price!AA31-1,"")</f>
        <v>0</v>
      </c>
      <c r="V30">
        <f ca="1">IF(ISNUMBER(ETL_Price!AB30/ETL_Price!AB31-1),ETL_Price!AB30/ETL_Price!AB31-1,"")</f>
        <v>0</v>
      </c>
      <c r="W30">
        <f ca="1">IF(ISNUMBER(ETL_Price!AC30/ETL_Price!AC31-1),ETL_Price!AC30/ETL_Price!AC31-1,"")</f>
        <v>0</v>
      </c>
      <c r="X30">
        <f ca="1">IF(ISNUMBER(ETL_Price!AD30/ETL_Price!AD31-1),ETL_Price!AD30/ETL_Price!AD31-1,"")</f>
        <v>0</v>
      </c>
      <c r="Y30">
        <f ca="1">IF(ISNUMBER(ETL_Price!AE30/ETL_Price!AE31-1),ETL_Price!AE30/ETL_Price!AE31-1,"")</f>
        <v>0</v>
      </c>
      <c r="Z30">
        <f ca="1">IF(ISNUMBER(ETL_Price!AF30/ETL_Price!AF31-1),ETL_Price!AF30/ETL_Price!AF31-1,"")</f>
        <v>0</v>
      </c>
      <c r="AA30">
        <f ca="1">IF(ISNUMBER(ETL_Price!AG30/ETL_Price!AG31-1),ETL_Price!AG30/ETL_Price!AG31-1,"")</f>
        <v>0</v>
      </c>
      <c r="AB30">
        <f ca="1">IF(ISNUMBER(ETL_Price!AH30/ETL_Price!AH31-1),ETL_Price!AH30/ETL_Price!AH31-1,"")</f>
        <v>0</v>
      </c>
      <c r="AC30">
        <f ca="1">IF(ISNUMBER(ETL_Price!AI30/ETL_Price!AI31-1),ETL_Price!AI30/ETL_Price!AI31-1,"")</f>
        <v>0</v>
      </c>
      <c r="AD30">
        <f ca="1">IF(ISNUMBER(ETL_Price!AJ30/ETL_Price!AJ31-1),ETL_Price!AJ30/ETL_Price!AJ31-1,"")</f>
        <v>0</v>
      </c>
      <c r="AE30">
        <f ca="1">IF(ISNUMBER(ETL_Price!AK30/ETL_Price!AK31-1),ETL_Price!AK30/ETL_Price!AK31-1,"")</f>
        <v>0</v>
      </c>
      <c r="AF30">
        <f ca="1">IF(ISNUMBER(ETL_Price!AL30/ETL_Price!AL31-1),ETL_Price!AL30/ETL_Price!AL31-1,"")</f>
        <v>0</v>
      </c>
      <c r="AG30">
        <f ca="1">IF(ISNUMBER(ETL_Price!AM30/ETL_Price!AM31-1),ETL_Price!AM30/ETL_Price!AM31-1,"")</f>
        <v>0</v>
      </c>
      <c r="AH30">
        <f ca="1">IF(ISNUMBER(ETL_Price!AN30/ETL_Price!AN31-1),ETL_Price!AN30/ETL_Price!AN31-1,"")</f>
        <v>0</v>
      </c>
      <c r="AI30">
        <f ca="1">IF(ISNUMBER(ETL_Price!AO30/ETL_Price!AO31-1),ETL_Price!AO30/ETL_Price!AO31-1,"")</f>
        <v>0</v>
      </c>
      <c r="AJ30">
        <f ca="1">IF(ISNUMBER(ETL_Price!AP30/ETL_Price!AP31-1),ETL_Price!AP30/ETL_Price!AP31-1,"")</f>
        <v>0</v>
      </c>
      <c r="AK30">
        <f ca="1">IF(ISNUMBER(ETL_Price!AQ30/ETL_Price!AQ31-1),ETL_Price!AQ30/ETL_Price!AQ31-1,"")</f>
        <v>0</v>
      </c>
      <c r="AL30">
        <f ca="1">IF(ISNUMBER(ETL_Price!AR30/ETL_Price!AR31-1),ETL_Price!AR30/ETL_Price!AR31-1,"")</f>
        <v>-3.3903898948378641E-3</v>
      </c>
      <c r="AM30">
        <f ca="1">IF(ISNUMBER(ETL_Price!AS30/ETL_Price!AS31-1),ETL_Price!AS30/ETL_Price!AS31-1,"")</f>
        <v>5.6185036052047721E-4</v>
      </c>
      <c r="AN30" t="str">
        <f>IF(ISNUMBER(ETL_Price!AT30/ETL_Price!AT31-1),ETL_Price!AT30/ETL_Price!AT31-1,"")</f>
        <v/>
      </c>
      <c r="AO30" t="str">
        <f>IF(ISNUMBER(ETL_Price!AU30/ETL_Price!AU31-1),ETL_Price!AU30/ETL_Price!AU31-1,"")</f>
        <v/>
      </c>
      <c r="AP30" t="str">
        <f>IF(ISNUMBER(ETL_Price!AV30/ETL_Price!AV31-1),ETL_Price!AV30/ETL_Price!AV31-1,"")</f>
        <v/>
      </c>
    </row>
    <row r="31" spans="1:42">
      <c r="A31" s="8">
        <f>MATCH($B31,ETL_Price!$B$5:$B$187,0)</f>
        <v>27</v>
      </c>
      <c r="B31" s="1">
        <f>IF(ISNUMBER(Equities!$C32),Equities!B32,"")</f>
        <v>43284</v>
      </c>
      <c r="C31" s="67">
        <f ca="1">IF(ISNUMBER(OFFSET(ETL_Price!$B$4,ETL_Rtn!$A31,ETL_Rtn!$C$1)/OFFSET(ETL_Price!$B$4,ETL_Rtn!$A32,ETL_Rtn!$C$1)-1),OFFSET(ETL_Price!$B$4,ETL_Rtn!$A31,ETL_Rtn!$C$1)/OFFSET(ETL_Price!$B$4,ETL_Rtn!$A32,ETL_Rtn!$C$1)-1,"")</f>
        <v>-1.6738442866295444E-2</v>
      </c>
      <c r="E31">
        <f ca="1">IF(ISNUMBER(ETL_Price!K31/ETL_Price!K32-1),ETL_Price!K31/ETL_Price!K32-1,"")</f>
        <v>-1.373311970702662E-2</v>
      </c>
      <c r="F31">
        <f ca="1">IF(ISNUMBER(ETL_Price!L31/ETL_Price!L32-1),ETL_Price!L31/ETL_Price!L32-1,"")</f>
        <v>-1.0529352372710354E-2</v>
      </c>
      <c r="G31">
        <f ca="1">IF(ISNUMBER(ETL_Price!M31/ETL_Price!M32-1),ETL_Price!M31/ETL_Price!M32-1,"")</f>
        <v>5.1210678921165265E-3</v>
      </c>
      <c r="H31">
        <f ca="1">IF(ISNUMBER(ETL_Price!N31/ETL_Price!N32-1),ETL_Price!N31/ETL_Price!N32-1,"")</f>
        <v>8.2358725583007164E-3</v>
      </c>
      <c r="I31">
        <f ca="1">IF(ISNUMBER(ETL_Price!O31/ETL_Price!O32-1),ETL_Price!O31/ETL_Price!O32-1,"")</f>
        <v>-9.6490457929054863E-4</v>
      </c>
      <c r="J31">
        <f ca="1">IF(ISNUMBER(ETL_Price!P31/ETL_Price!P32-1),ETL_Price!P31/ETL_Price!P32-1,"")</f>
        <v>6.671237886268111E-3</v>
      </c>
      <c r="K31">
        <f ca="1">IF(ISNUMBER(ETL_Price!Q31/ETL_Price!Q32-1),ETL_Price!Q31/ETL_Price!Q32-1,"")</f>
        <v>-2.9171994884911179E-3</v>
      </c>
      <c r="L31">
        <f ca="1">IF(ISNUMBER(ETL_Price!R31/ETL_Price!R32-1),ETL_Price!R31/ETL_Price!R32-1,"")</f>
        <v>4.9978164879420639E-3</v>
      </c>
      <c r="M31">
        <f ca="1">IF(ISNUMBER(ETL_Price!S31/ETL_Price!S32-1),ETL_Price!S31/ETL_Price!S32-1,"")</f>
        <v>9.3004448038813692E-4</v>
      </c>
      <c r="N31">
        <f ca="1">IF(ISNUMBER(ETL_Price!T31/ETL_Price!T32-1),ETL_Price!T31/ETL_Price!T32-1,"")</f>
        <v>1.2921525370312104E-2</v>
      </c>
      <c r="O31">
        <f ca="1">IF(ISNUMBER(ETL_Price!U31/ETL_Price!U32-1),ETL_Price!U31/ETL_Price!U32-1,"")</f>
        <v>-1.1699879227052845E-3</v>
      </c>
      <c r="P31">
        <f ca="1">IF(ISNUMBER(ETL_Price!V31/ETL_Price!V32-1),ETL_Price!V31/ETL_Price!V32-1,"")</f>
        <v>7.4508560558022019E-3</v>
      </c>
      <c r="Q31">
        <f ca="1">IF(ISNUMBER(ETL_Price!W31/ETL_Price!W32-1),ETL_Price!W31/ETL_Price!W32-1,"")</f>
        <v>-1.2770687095787547E-2</v>
      </c>
      <c r="R31">
        <f ca="1">IF(ISNUMBER(ETL_Price!X31/ETL_Price!X32-1),ETL_Price!X31/ETL_Price!X32-1,"")</f>
        <v>-2.4529824795635369E-2</v>
      </c>
      <c r="S31">
        <f ca="1">IF(ISNUMBER(ETL_Price!Y31/ETL_Price!Y32-1),ETL_Price!Y31/ETL_Price!Y32-1,"")</f>
        <v>-1.3146211680837072E-2</v>
      </c>
      <c r="T31">
        <f ca="1">IF(ISNUMBER(ETL_Price!Z31/ETL_Price!Z32-1),ETL_Price!Z31/ETL_Price!Z32-1,"")</f>
        <v>-1.8045863369775539E-3</v>
      </c>
      <c r="U31">
        <f ca="1">IF(ISNUMBER(ETL_Price!AA31/ETL_Price!AA32-1),ETL_Price!AA31/ETL_Price!AA32-1,"")</f>
        <v>6.5196676641199325E-4</v>
      </c>
      <c r="V31">
        <f ca="1">IF(ISNUMBER(ETL_Price!AB31/ETL_Price!AB32-1),ETL_Price!AB31/ETL_Price!AB32-1,"")</f>
        <v>2.1114144343967745E-3</v>
      </c>
      <c r="W31">
        <f ca="1">IF(ISNUMBER(ETL_Price!AC31/ETL_Price!AC32-1),ETL_Price!AC31/ETL_Price!AC32-1,"")</f>
        <v>-3.3803769120256399E-3</v>
      </c>
      <c r="X31">
        <f ca="1">IF(ISNUMBER(ETL_Price!AD31/ETL_Price!AD32-1),ETL_Price!AD31/ETL_Price!AD32-1,"")</f>
        <v>-8.3055558631683901E-4</v>
      </c>
      <c r="Y31">
        <f ca="1">IF(ISNUMBER(ETL_Price!AE31/ETL_Price!AE32-1),ETL_Price!AE31/ETL_Price!AE32-1,"")</f>
        <v>-3.872723466611383E-4</v>
      </c>
      <c r="Z31">
        <f ca="1">IF(ISNUMBER(ETL_Price!AF31/ETL_Price!AF32-1),ETL_Price!AF31/ETL_Price!AF32-1,"")</f>
        <v>2.2667559631139866E-4</v>
      </c>
      <c r="AA31">
        <f ca="1">IF(ISNUMBER(ETL_Price!AG31/ETL_Price!AG32-1),ETL_Price!AG31/ETL_Price!AG32-1,"")</f>
        <v>-8.481458088965832E-4</v>
      </c>
      <c r="AB31">
        <f ca="1">IF(ISNUMBER(ETL_Price!AH31/ETL_Price!AH32-1),ETL_Price!AH31/ETL_Price!AH32-1,"")</f>
        <v>2.4611682345221375E-4</v>
      </c>
      <c r="AC31">
        <f ca="1">IF(ISNUMBER(ETL_Price!AI31/ETL_Price!AI32-1),ETL_Price!AI31/ETL_Price!AI32-1,"")</f>
        <v>-4.9280082276315085E-4</v>
      </c>
      <c r="AD31">
        <f ca="1">IF(ISNUMBER(ETL_Price!AJ31/ETL_Price!AJ32-1),ETL_Price!AJ31/ETL_Price!AJ32-1,"")</f>
        <v>3.4615384615384714E-2</v>
      </c>
      <c r="AE31">
        <f ca="1">IF(ISNUMBER(ETL_Price!AK31/ETL_Price!AK32-1),ETL_Price!AK31/ETL_Price!AK32-1,"")</f>
        <v>-1.2550425818018685E-2</v>
      </c>
      <c r="AF31">
        <f ca="1">IF(ISNUMBER(ETL_Price!AL31/ETL_Price!AL32-1),ETL_Price!AL31/ETL_Price!AL32-1,"")</f>
        <v>9.5031005879036012E-3</v>
      </c>
      <c r="AG31">
        <f ca="1">IF(ISNUMBER(ETL_Price!AM31/ETL_Price!AM32-1),ETL_Price!AM31/ETL_Price!AM32-1,"")</f>
        <v>1.3211382113821113E-2</v>
      </c>
      <c r="AH31">
        <f ca="1">IF(ISNUMBER(ETL_Price!AN31/ETL_Price!AN32-1),ETL_Price!AN31/ETL_Price!AN32-1,"")</f>
        <v>2.7048958615094598E-3</v>
      </c>
      <c r="AI31">
        <f ca="1">IF(ISNUMBER(ETL_Price!AO31/ETL_Price!AO32-1),ETL_Price!AO31/ETL_Price!AO32-1,"")</f>
        <v>-1.4001602173383199E-2</v>
      </c>
      <c r="AJ31">
        <f ca="1">IF(ISNUMBER(ETL_Price!AP31/ETL_Price!AP32-1),ETL_Price!AP31/ETL_Price!AP32-1,"")</f>
        <v>-7.1918300810280833E-4</v>
      </c>
      <c r="AK31">
        <f ca="1">IF(ISNUMBER(ETL_Price!AQ31/ETL_Price!AQ32-1),ETL_Price!AQ31/ETL_Price!AQ32-1,"")</f>
        <v>-3.6876254492835825E-3</v>
      </c>
      <c r="AL31">
        <f ca="1">IF(ISNUMBER(ETL_Price!AR31/ETL_Price!AR32-1),ETL_Price!AR31/ETL_Price!AR32-1,"")</f>
        <v>-3.2597155972905467E-3</v>
      </c>
      <c r="AM31">
        <f ca="1">IF(ISNUMBER(ETL_Price!AS31/ETL_Price!AS32-1),ETL_Price!AS31/ETL_Price!AS32-1,"")</f>
        <v>-9.3632958801381783E-5</v>
      </c>
      <c r="AN31" t="str">
        <f>IF(ISNUMBER(ETL_Price!AT31/ETL_Price!AT32-1),ETL_Price!AT31/ETL_Price!AT32-1,"")</f>
        <v/>
      </c>
      <c r="AO31" t="str">
        <f>IF(ISNUMBER(ETL_Price!AU31/ETL_Price!AU32-1),ETL_Price!AU31/ETL_Price!AU32-1,"")</f>
        <v/>
      </c>
      <c r="AP31" t="str">
        <f>IF(ISNUMBER(ETL_Price!AV31/ETL_Price!AV32-1),ETL_Price!AV31/ETL_Price!AV32-1,"")</f>
        <v/>
      </c>
    </row>
    <row r="32" spans="1:42">
      <c r="A32" s="8">
        <f>MATCH($B32,ETL_Price!$B$5:$B$187,0)</f>
        <v>28</v>
      </c>
      <c r="B32" s="1">
        <f>IF(ISNUMBER(Equities!$C33),Equities!B33,"")</f>
        <v>43283</v>
      </c>
      <c r="C32" s="67">
        <f ca="1">IF(ISNUMBER(OFFSET(ETL_Price!$B$4,ETL_Rtn!$A32,ETL_Rtn!$C$1)/OFFSET(ETL_Price!$B$4,ETL_Rtn!$A33,ETL_Rtn!$C$1)-1),OFFSET(ETL_Price!$B$4,ETL_Rtn!$A32,ETL_Rtn!$C$1)/OFFSET(ETL_Price!$B$4,ETL_Rtn!$A33,ETL_Rtn!$C$1)-1,"")</f>
        <v>-4.1908022505203757E-3</v>
      </c>
      <c r="E32">
        <f ca="1">IF(ISNUMBER(ETL_Price!K32/ETL_Price!K33-1),ETL_Price!K32/ETL_Price!K33-1,"")</f>
        <v>3.4344590726953506E-4</v>
      </c>
      <c r="F32">
        <f ca="1">IF(ISNUMBER(ETL_Price!L32/ETL_Price!L33-1),ETL_Price!L32/ETL_Price!L33-1,"")</f>
        <v>6.9440196160439616E-3</v>
      </c>
      <c r="G32">
        <f ca="1">IF(ISNUMBER(ETL_Price!M32/ETL_Price!M33-1),ETL_Price!M32/ETL_Price!M33-1,"")</f>
        <v>-1.9930655470905556E-3</v>
      </c>
      <c r="H32">
        <f ca="1">IF(ISNUMBER(ETL_Price!N32/ETL_Price!N33-1),ETL_Price!N32/ETL_Price!N33-1,"")</f>
        <v>-1.4066505960102615E-2</v>
      </c>
      <c r="I32">
        <f ca="1">IF(ISNUMBER(ETL_Price!O32/ETL_Price!O33-1),ETL_Price!O32/ETL_Price!O33-1,"")</f>
        <v>-2.8126227175596652E-3</v>
      </c>
      <c r="J32">
        <f ca="1">IF(ISNUMBER(ETL_Price!P32/ETL_Price!P33-1),ETL_Price!P32/ETL_Price!P33-1,"")</f>
        <v>-8.5323505071096539E-3</v>
      </c>
      <c r="K32">
        <f ca="1">IF(ISNUMBER(ETL_Price!Q32/ETL_Price!Q33-1),ETL_Price!Q32/ETL_Price!Q33-1,"")</f>
        <v>-5.4054054054053502E-3</v>
      </c>
      <c r="L32">
        <f ca="1">IF(ISNUMBER(ETL_Price!R32/ETL_Price!R33-1),ETL_Price!R32/ETL_Price!R33-1,"")</f>
        <v>-5.7889912682714817E-3</v>
      </c>
      <c r="M32">
        <f ca="1">IF(ISNUMBER(ETL_Price!S32/ETL_Price!S33-1),ETL_Price!S32/ETL_Price!S33-1,"")</f>
        <v>-7.5049163221895254E-3</v>
      </c>
      <c r="N32">
        <f ca="1">IF(ISNUMBER(ETL_Price!T32/ETL_Price!T33-1),ETL_Price!T32/ETL_Price!T33-1,"")</f>
        <v>-4.3928459366174843E-3</v>
      </c>
      <c r="O32">
        <f ca="1">IF(ISNUMBER(ETL_Price!U32/ETL_Price!U33-1),ETL_Price!U32/ETL_Price!U33-1,"")</f>
        <v>-1.2706338264336647E-2</v>
      </c>
      <c r="P32">
        <f ca="1">IF(ISNUMBER(ETL_Price!V32/ETL_Price!V33-1),ETL_Price!V32/ETL_Price!V33-1,"")</f>
        <v>2.3836008263149466E-3</v>
      </c>
      <c r="Q32">
        <f ca="1">IF(ISNUMBER(ETL_Price!W32/ETL_Price!W33-1),ETL_Price!W32/ETL_Price!W33-1,"")</f>
        <v>-2.1627910445531917E-4</v>
      </c>
      <c r="R32">
        <f ca="1">IF(ISNUMBER(ETL_Price!X32/ETL_Price!X33-1),ETL_Price!X32/ETL_Price!X33-1,"")</f>
        <v>-1.8354514726014459E-3</v>
      </c>
      <c r="S32">
        <f ca="1">IF(ISNUMBER(ETL_Price!Y32/ETL_Price!Y33-1),ETL_Price!Y32/ETL_Price!Y33-1,"")</f>
        <v>5.8802850659933625E-4</v>
      </c>
      <c r="T32">
        <f ca="1">IF(ISNUMBER(ETL_Price!Z32/ETL_Price!Z33-1),ETL_Price!Z32/ETL_Price!Z33-1,"")</f>
        <v>2.174059430704256E-3</v>
      </c>
      <c r="U32">
        <f ca="1">IF(ISNUMBER(ETL_Price!AA32/ETL_Price!AA33-1),ETL_Price!AA32/ETL_Price!AA33-1,"")</f>
        <v>1.171567724982836E-3</v>
      </c>
      <c r="V32">
        <f ca="1">IF(ISNUMBER(ETL_Price!AB32/ETL_Price!AB33-1),ETL_Price!AB32/ETL_Price!AB33-1,"")</f>
        <v>-1.1397164555884132E-3</v>
      </c>
      <c r="W32">
        <f ca="1">IF(ISNUMBER(ETL_Price!AC32/ETL_Price!AC33-1),ETL_Price!AC32/ETL_Price!AC33-1,"")</f>
        <v>-4.7865750647602123E-4</v>
      </c>
      <c r="X32">
        <f ca="1">IF(ISNUMBER(ETL_Price!AD32/ETL_Price!AD33-1),ETL_Price!AD32/ETL_Price!AD33-1,"")</f>
        <v>-8.4092191597417987E-4</v>
      </c>
      <c r="Y32">
        <f ca="1">IF(ISNUMBER(ETL_Price!AE32/ETL_Price!AE33-1),ETL_Price!AE32/ETL_Price!AE33-1,"")</f>
        <v>9.5338872067807223E-4</v>
      </c>
      <c r="Z32">
        <f ca="1">IF(ISNUMBER(ETL_Price!AF32/ETL_Price!AF33-1),ETL_Price!AF32/ETL_Price!AF33-1,"")</f>
        <v>-8.8531104271116767E-4</v>
      </c>
      <c r="AA32">
        <f ca="1">IF(ISNUMBER(ETL_Price!AG32/ETL_Price!AG33-1),ETL_Price!AG32/ETL_Price!AG33-1,"")</f>
        <v>-1.0995745908141119E-3</v>
      </c>
      <c r="AB32">
        <f ca="1">IF(ISNUMBER(ETL_Price!AH32/ETL_Price!AH33-1),ETL_Price!AH32/ETL_Price!AH33-1,"")</f>
        <v>5.4722556637831765E-4</v>
      </c>
      <c r="AC32">
        <f ca="1">IF(ISNUMBER(ETL_Price!AI32/ETL_Price!AI33-1),ETL_Price!AI32/ETL_Price!AI33-1,"")</f>
        <v>9.6426849520492297E-5</v>
      </c>
      <c r="AD32">
        <f ca="1">IF(ISNUMBER(ETL_Price!AJ32/ETL_Price!AJ33-1),ETL_Price!AJ32/ETL_Price!AJ33-1,"")</f>
        <v>-3.0453697949036629E-2</v>
      </c>
      <c r="AE32">
        <f ca="1">IF(ISNUMBER(ETL_Price!AK32/ETL_Price!AK33-1),ETL_Price!AK32/ETL_Price!AK33-1,"")</f>
        <v>7.4145402022147255E-2</v>
      </c>
      <c r="AF32">
        <f ca="1">IF(ISNUMBER(ETL_Price!AL32/ETL_Price!AL33-1),ETL_Price!AL32/ETL_Price!AL33-1,"")</f>
        <v>-1.0203268234356244E-2</v>
      </c>
      <c r="AG32">
        <f ca="1">IF(ISNUMBER(ETL_Price!AM32/ETL_Price!AM33-1),ETL_Price!AM32/ETL_Price!AM33-1,"")</f>
        <v>-2.2354694485842042E-2</v>
      </c>
      <c r="AH32">
        <f ca="1">IF(ISNUMBER(ETL_Price!AN32/ETL_Price!AN33-1),ETL_Price!AN32/ETL_Price!AN33-1,"")</f>
        <v>-2.832097100472164E-3</v>
      </c>
      <c r="AI32">
        <f ca="1">IF(ISNUMBER(ETL_Price!AO32/ETL_Price!AO33-1),ETL_Price!AO32/ETL_Price!AO33-1,"")</f>
        <v>3.8460193699521028E-3</v>
      </c>
      <c r="AJ32">
        <f ca="1">IF(ISNUMBER(ETL_Price!AP32/ETL_Price!AP33-1),ETL_Price!AP32/ETL_Price!AP33-1,"")</f>
        <v>3.1262023855329613E-3</v>
      </c>
      <c r="AK32">
        <f ca="1">IF(ISNUMBER(ETL_Price!AQ32/ETL_Price!AQ33-1),ETL_Price!AQ32/ETL_Price!AQ33-1,"")</f>
        <v>6.4834390415786647E-3</v>
      </c>
      <c r="AL32">
        <f ca="1">IF(ISNUMBER(ETL_Price!AR32/ETL_Price!AR33-1),ETL_Price!AR32/ETL_Price!AR33-1,"")</f>
        <v>7.8364000783639476E-3</v>
      </c>
      <c r="AM32">
        <f ca="1">IF(ISNUMBER(ETL_Price!AS32/ETL_Price!AS33-1),ETL_Price!AS32/ETL_Price!AS33-1,"")</f>
        <v>-2.8942208944076064E-3</v>
      </c>
      <c r="AN32" t="str">
        <f>IF(ISNUMBER(ETL_Price!AT32/ETL_Price!AT33-1),ETL_Price!AT32/ETL_Price!AT33-1,"")</f>
        <v/>
      </c>
      <c r="AO32" t="str">
        <f>IF(ISNUMBER(ETL_Price!AU32/ETL_Price!AU33-1),ETL_Price!AU32/ETL_Price!AU33-1,"")</f>
        <v/>
      </c>
      <c r="AP32" t="str">
        <f>IF(ISNUMBER(ETL_Price!AV32/ETL_Price!AV33-1),ETL_Price!AV32/ETL_Price!AV33-1,"")</f>
        <v/>
      </c>
    </row>
    <row r="33" spans="1:42">
      <c r="A33" s="8">
        <f>MATCH($B33,ETL_Price!$B$5:$B$187,0)</f>
        <v>29</v>
      </c>
      <c r="B33" s="1">
        <f>IF(ISNUMBER(Equities!$C34),Equities!B34,"")</f>
        <v>43280</v>
      </c>
      <c r="C33" s="67">
        <f ca="1">IF(ISNUMBER(OFFSET(ETL_Price!$B$4,ETL_Rtn!$A33,ETL_Rtn!$C$1)/OFFSET(ETL_Price!$B$4,ETL_Rtn!$A34,ETL_Rtn!$C$1)-1),OFFSET(ETL_Price!$B$4,ETL_Rtn!$A33,ETL_Rtn!$C$1)/OFFSET(ETL_Price!$B$4,ETL_Rtn!$A34,ETL_Rtn!$C$1)-1,"")</f>
        <v>2.2594450800126786E-2</v>
      </c>
      <c r="E33">
        <f ca="1">IF(ISNUMBER(ETL_Price!K33/ETL_Price!K34-1),ETL_Price!K33/ETL_Price!K34-1,"")</f>
        <v>2.1398503274087988E-2</v>
      </c>
      <c r="F33">
        <f ca="1">IF(ISNUMBER(ETL_Price!L33/ETL_Price!L34-1),ETL_Price!L33/ETL_Price!L34-1,"")</f>
        <v>1.8273555501078231E-3</v>
      </c>
      <c r="G33">
        <f ca="1">IF(ISNUMBER(ETL_Price!M33/ETL_Price!M34-1),ETL_Price!M33/ETL_Price!M34-1,"")</f>
        <v>6.1619474584220235E-3</v>
      </c>
      <c r="H33">
        <f ca="1">IF(ISNUMBER(ETL_Price!N33/ETL_Price!N34-1),ETL_Price!N33/ETL_Price!N34-1,"")</f>
        <v>8.0541398828153365E-3</v>
      </c>
      <c r="I33">
        <f ca="1">IF(ISNUMBER(ETL_Price!O33/ETL_Price!O34-1),ETL_Price!O33/ETL_Price!O34-1,"")</f>
        <v>4.6660256289827728E-3</v>
      </c>
      <c r="J33">
        <f ca="1">IF(ISNUMBER(ETL_Price!P33/ETL_Price!P34-1),ETL_Price!P33/ETL_Price!P34-1,"")</f>
        <v>3.6818824454176724E-3</v>
      </c>
      <c r="K33">
        <f ca="1">IF(ISNUMBER(ETL_Price!Q33/ETL_Price!Q34-1),ETL_Price!Q33/ETL_Price!Q34-1,"")</f>
        <v>3.8301947015639826E-3</v>
      </c>
      <c r="L33">
        <f ca="1">IF(ISNUMBER(ETL_Price!R33/ETL_Price!R34-1),ETL_Price!R33/ETL_Price!R34-1,"")</f>
        <v>2.2725074944396351E-3</v>
      </c>
      <c r="M33">
        <f ca="1">IF(ISNUMBER(ETL_Price!S33/ETL_Price!S34-1),ETL_Price!S33/ETL_Price!S34-1,"")</f>
        <v>6.9508991715498958E-3</v>
      </c>
      <c r="N33">
        <f ca="1">IF(ISNUMBER(ETL_Price!T33/ETL_Price!T34-1),ETL_Price!T33/ETL_Price!T34-1,"")</f>
        <v>-6.2715584822825576E-4</v>
      </c>
      <c r="O33">
        <f ca="1">IF(ISNUMBER(ETL_Price!U33/ETL_Price!U34-1),ETL_Price!U33/ETL_Price!U34-1,"")</f>
        <v>1.0962103518420863E-2</v>
      </c>
      <c r="P33">
        <f ca="1">IF(ISNUMBER(ETL_Price!V33/ETL_Price!V34-1),ETL_Price!V33/ETL_Price!V34-1,"")</f>
        <v>2.8685258964142868E-3</v>
      </c>
      <c r="Q33">
        <f ca="1">IF(ISNUMBER(ETL_Price!W33/ETL_Price!W34-1),ETL_Price!W33/ETL_Price!W34-1,"")</f>
        <v>2.641711639300337E-2</v>
      </c>
      <c r="R33">
        <f ca="1">IF(ISNUMBER(ETL_Price!X33/ETL_Price!X34-1),ETL_Price!X33/ETL_Price!X34-1,"")</f>
        <v>3.8865744528211676E-2</v>
      </c>
      <c r="S33">
        <f ca="1">IF(ISNUMBER(ETL_Price!Y33/ETL_Price!Y34-1),ETL_Price!Y33/ETL_Price!Y34-1,"")</f>
        <v>2.0347604917337891E-2</v>
      </c>
      <c r="T33">
        <f ca="1">IF(ISNUMBER(ETL_Price!Z33/ETL_Price!Z34-1),ETL_Price!Z33/ETL_Price!Z34-1,"")</f>
        <v>-1.0282529310012833E-3</v>
      </c>
      <c r="U33">
        <f ca="1">IF(ISNUMBER(ETL_Price!AA33/ETL_Price!AA34-1),ETL_Price!AA33/ETL_Price!AA34-1,"")</f>
        <v>-1.3371441942869877E-3</v>
      </c>
      <c r="V33">
        <f ca="1">IF(ISNUMBER(ETL_Price!AB33/ETL_Price!AB34-1),ETL_Price!AB33/ETL_Price!AB34-1,"")</f>
        <v>-1.2128046639786616E-3</v>
      </c>
      <c r="W33">
        <f ca="1">IF(ISNUMBER(ETL_Price!AC33/ETL_Price!AC34-1),ETL_Price!AC33/ETL_Price!AC34-1,"")</f>
        <v>3.5207796414438164E-4</v>
      </c>
      <c r="X33">
        <f ca="1">IF(ISNUMBER(ETL_Price!AD33/ETL_Price!AD34-1),ETL_Price!AD33/ETL_Price!AD34-1,"")</f>
        <v>-1.7231285829477638E-3</v>
      </c>
      <c r="Y33">
        <f ca="1">IF(ISNUMBER(ETL_Price!AE33/ETL_Price!AE34-1),ETL_Price!AE33/ETL_Price!AE34-1,"")</f>
        <v>-8.4790118287447758E-4</v>
      </c>
      <c r="Z33">
        <f ca="1">IF(ISNUMBER(ETL_Price!AF33/ETL_Price!AF34-1),ETL_Price!AF33/ETL_Price!AF34-1,"")</f>
        <v>-3.6017123569609399E-4</v>
      </c>
      <c r="AA33">
        <f ca="1">IF(ISNUMBER(ETL_Price!AG33/ETL_Price!AG34-1),ETL_Price!AG33/ETL_Price!AG34-1,"")</f>
        <v>-9.0128252503429707E-6</v>
      </c>
      <c r="AB33">
        <f ca="1">IF(ISNUMBER(ETL_Price!AH33/ETL_Price!AH34-1),ETL_Price!AH33/ETL_Price!AH34-1,"")</f>
        <v>-1.732580724583821E-4</v>
      </c>
      <c r="AC33">
        <f ca="1">IF(ISNUMBER(ETL_Price!AI33/ETL_Price!AI34-1),ETL_Price!AI33/ETL_Price!AI34-1,"")</f>
        <v>1.9322634319145493E-3</v>
      </c>
      <c r="AD33">
        <f ca="1">IF(ISNUMBER(ETL_Price!AJ33/ETL_Price!AJ34-1),ETL_Price!AJ33/ETL_Price!AJ34-1,"")</f>
        <v>-4.5103857566765715E-2</v>
      </c>
      <c r="AE33">
        <f ca="1">IF(ISNUMBER(ETL_Price!AK33/ETL_Price!AK34-1),ETL_Price!AK33/ETL_Price!AK34-1,"")</f>
        <v>-3.7088548910523933E-2</v>
      </c>
      <c r="AF33">
        <f ca="1">IF(ISNUMBER(ETL_Price!AL33/ETL_Price!AL34-1),ETL_Price!AL33/ETL_Price!AL34-1,"")</f>
        <v>2.7977617905674546E-3</v>
      </c>
      <c r="AG33">
        <f ca="1">IF(ISNUMBER(ETL_Price!AM33/ETL_Price!AM34-1),ETL_Price!AM33/ETL_Price!AM34-1,"")</f>
        <v>9.5918751175474437E-3</v>
      </c>
      <c r="AH33">
        <f ca="1">IF(ISNUMBER(ETL_Price!AN33/ETL_Price!AN34-1),ETL_Price!AN33/ETL_Price!AN34-1,"")</f>
        <v>9.5302927161333706E-3</v>
      </c>
      <c r="AI33">
        <f ca="1">IF(ISNUMBER(ETL_Price!AO33/ETL_Price!AO34-1),ETL_Price!AO33/ETL_Price!AO34-1,"")</f>
        <v>8.3201128150889314E-3</v>
      </c>
      <c r="AJ33">
        <f ca="1">IF(ISNUMBER(ETL_Price!AP33/ETL_Price!AP34-1),ETL_Price!AP33/ETL_Price!AP34-1,"")</f>
        <v>1.015401059126475E-2</v>
      </c>
      <c r="AK33">
        <f ca="1">IF(ISNUMBER(ETL_Price!AQ33/ETL_Price!AQ34-1),ETL_Price!AQ33/ETL_Price!AQ34-1,"")</f>
        <v>7.955675522091088E-3</v>
      </c>
      <c r="AL33">
        <f ca="1">IF(ISNUMBER(ETL_Price!AR33/ETL_Price!AR34-1),ETL_Price!AR33/ETL_Price!AR34-1,"")</f>
        <v>-6.0276367143341503E-5</v>
      </c>
      <c r="AM33">
        <f ca="1">IF(ISNUMBER(ETL_Price!AS33/ETL_Price!AS34-1),ETL_Price!AS33/ETL_Price!AS34-1,"")</f>
        <v>1.5896764540863639E-3</v>
      </c>
      <c r="AN33" t="str">
        <f>IF(ISNUMBER(ETL_Price!AT33/ETL_Price!AT34-1),ETL_Price!AT33/ETL_Price!AT34-1,"")</f>
        <v/>
      </c>
      <c r="AO33" t="str">
        <f>IF(ISNUMBER(ETL_Price!AU33/ETL_Price!AU34-1),ETL_Price!AU33/ETL_Price!AU34-1,"")</f>
        <v/>
      </c>
      <c r="AP33" t="str">
        <f>IF(ISNUMBER(ETL_Price!AV33/ETL_Price!AV34-1),ETL_Price!AV33/ETL_Price!AV34-1,"")</f>
        <v/>
      </c>
    </row>
    <row r="34" spans="1:42">
      <c r="A34" s="8">
        <f>MATCH($B34,ETL_Price!$B$5:$B$187,0)</f>
        <v>30</v>
      </c>
      <c r="B34" s="1">
        <f>IF(ISNUMBER(Equities!$C35),Equities!B35,"")</f>
        <v>43279</v>
      </c>
      <c r="C34" s="67">
        <f ca="1">IF(ISNUMBER(OFFSET(ETL_Price!$B$4,ETL_Rtn!$A34,ETL_Rtn!$C$1)/OFFSET(ETL_Price!$B$4,ETL_Rtn!$A35,ETL_Rtn!$C$1)-1),OFFSET(ETL_Price!$B$4,ETL_Rtn!$A34,ETL_Rtn!$C$1)/OFFSET(ETL_Price!$B$4,ETL_Rtn!$A35,ETL_Rtn!$C$1)-1,"")</f>
        <v>1.4896752277937519E-3</v>
      </c>
      <c r="E34">
        <f ca="1">IF(ISNUMBER(ETL_Price!K34/ETL_Price!K35-1),ETL_Price!K34/ETL_Price!K35-1,"")</f>
        <v>2.1092102179516292E-3</v>
      </c>
      <c r="F34">
        <f ca="1">IF(ISNUMBER(ETL_Price!L34/ETL_Price!L35-1),ETL_Price!L34/ETL_Price!L35-1,"")</f>
        <v>7.8174141145397336E-3</v>
      </c>
      <c r="G34">
        <f ca="1">IF(ISNUMBER(ETL_Price!M34/ETL_Price!M35-1),ETL_Price!M34/ETL_Price!M35-1,"")</f>
        <v>-1.6028467752198239E-3</v>
      </c>
      <c r="H34">
        <f ca="1">IF(ISNUMBER(ETL_Price!N34/ETL_Price!N35-1),ETL_Price!N34/ETL_Price!N35-1,"")</f>
        <v>-1.4296192080500703E-3</v>
      </c>
      <c r="I34">
        <f ca="1">IF(ISNUMBER(ETL_Price!O34/ETL_Price!O35-1),ETL_Price!O34/ETL_Price!O35-1,"")</f>
        <v>2.7032326621061475E-3</v>
      </c>
      <c r="J34">
        <f ca="1">IF(ISNUMBER(ETL_Price!P34/ETL_Price!P35-1),ETL_Price!P34/ETL_Price!P35-1,"")</f>
        <v>8.5729283948765556E-4</v>
      </c>
      <c r="K34">
        <f ca="1">IF(ISNUMBER(ETL_Price!Q34/ETL_Price!Q35-1),ETL_Price!Q34/ETL_Price!Q35-1,"")</f>
        <v>1.9187719859290464E-3</v>
      </c>
      <c r="L34">
        <f ca="1">IF(ISNUMBER(ETL_Price!R34/ETL_Price!R35-1),ETL_Price!R34/ETL_Price!R35-1,"")</f>
        <v>2.6178010471202828E-3</v>
      </c>
      <c r="M34">
        <f ca="1">IF(ISNUMBER(ETL_Price!S34/ETL_Price!S35-1),ETL_Price!S34/ETL_Price!S35-1,"")</f>
        <v>-2.2982017579228353E-3</v>
      </c>
      <c r="N34">
        <f ca="1">IF(ISNUMBER(ETL_Price!T34/ETL_Price!T35-1),ETL_Price!T34/ETL_Price!T35-1,"")</f>
        <v>4.7258979206050711E-3</v>
      </c>
      <c r="O34">
        <f ca="1">IF(ISNUMBER(ETL_Price!U34/ETL_Price!U35-1),ETL_Price!U34/ETL_Price!U35-1,"")</f>
        <v>-4.462778923682742E-3</v>
      </c>
      <c r="P34">
        <f ca="1">IF(ISNUMBER(ETL_Price!V34/ETL_Price!V35-1),ETL_Price!V34/ETL_Price!V35-1,"")</f>
        <v>-1.5116556607526199E-3</v>
      </c>
      <c r="Q34">
        <f ca="1">IF(ISNUMBER(ETL_Price!W34/ETL_Price!W35-1),ETL_Price!W34/ETL_Price!W35-1,"")</f>
        <v>-7.2951099965805621E-3</v>
      </c>
      <c r="R34">
        <f ca="1">IF(ISNUMBER(ETL_Price!X34/ETL_Price!X35-1),ETL_Price!X34/ETL_Price!X35-1,"")</f>
        <v>-1.1913792889032604E-2</v>
      </c>
      <c r="S34">
        <f ca="1">IF(ISNUMBER(ETL_Price!Y34/ETL_Price!Y35-1),ETL_Price!Y34/ETL_Price!Y35-1,"")</f>
        <v>3.1074185529242904E-3</v>
      </c>
      <c r="T34">
        <f ca="1">IF(ISNUMBER(ETL_Price!Z34/ETL_Price!Z35-1),ETL_Price!Z34/ETL_Price!Z35-1,"")</f>
        <v>1.4339194118042631E-3</v>
      </c>
      <c r="U34">
        <f ca="1">IF(ISNUMBER(ETL_Price!AA34/ETL_Price!AA35-1),ETL_Price!AA34/ETL_Price!AA35-1,"")</f>
        <v>-2.6048070150578306E-3</v>
      </c>
      <c r="V34">
        <f ca="1">IF(ISNUMBER(ETL_Price!AB34/ETL_Price!AB35-1),ETL_Price!AB34/ETL_Price!AB35-1,"")</f>
        <v>8.9444485853928946E-4</v>
      </c>
      <c r="W34">
        <f ca="1">IF(ISNUMBER(ETL_Price!AC34/ETL_Price!AC35-1),ETL_Price!AC34/ETL_Price!AC35-1,"")</f>
        <v>6.3414221696134199E-4</v>
      </c>
      <c r="X34">
        <f ca="1">IF(ISNUMBER(ETL_Price!AD34/ETL_Price!AD35-1),ETL_Price!AD34/ETL_Price!AD35-1,"")</f>
        <v>2.5025745512530229E-3</v>
      </c>
      <c r="Y34">
        <f ca="1">IF(ISNUMBER(ETL_Price!AE34/ETL_Price!AE35-1),ETL_Price!AE34/ETL_Price!AE35-1,"")</f>
        <v>4.5032308062875614E-4</v>
      </c>
      <c r="Z34">
        <f ca="1">IF(ISNUMBER(ETL_Price!AF34/ETL_Price!AF35-1),ETL_Price!AF34/ETL_Price!AF35-1,"")</f>
        <v>-3.3947473999329514E-4</v>
      </c>
      <c r="AA34">
        <f ca="1">IF(ISNUMBER(ETL_Price!AG34/ETL_Price!AG35-1),ETL_Price!AG34/ETL_Price!AG35-1,"")</f>
        <v>1.4712519180430927E-3</v>
      </c>
      <c r="AB34">
        <f ca="1">IF(ISNUMBER(ETL_Price!AH34/ETL_Price!AH35-1),ETL_Price!AH34/ETL_Price!AH35-1,"")</f>
        <v>-7.2897588001052949E-4</v>
      </c>
      <c r="AC34">
        <f ca="1">IF(ISNUMBER(ETL_Price!AI34/ETL_Price!AI35-1),ETL_Price!AI34/ETL_Price!AI35-1,"")</f>
        <v>-1.6099602876473718E-4</v>
      </c>
      <c r="AD34">
        <f ca="1">IF(ISNUMBER(ETL_Price!AJ34/ETL_Price!AJ35-1),ETL_Price!AJ34/ETL_Price!AJ35-1,"")</f>
        <v>-5.9184812953657073E-2</v>
      </c>
      <c r="AE34">
        <f ca="1">IF(ISNUMBER(ETL_Price!AK34/ETL_Price!AK35-1),ETL_Price!AK34/ETL_Price!AK35-1,"")</f>
        <v>-6.2581486310299916E-2</v>
      </c>
      <c r="AF34">
        <f ca="1">IF(ISNUMBER(ETL_Price!AL34/ETL_Price!AL35-1),ETL_Price!AL34/ETL_Price!AL35-1,"")</f>
        <v>-1.4367816091953589E-3</v>
      </c>
      <c r="AG34">
        <f ca="1">IF(ISNUMBER(ETL_Price!AM34/ETL_Price!AM35-1),ETL_Price!AM34/ETL_Price!AM35-1,"")</f>
        <v>-1.2383134171258692E-2</v>
      </c>
      <c r="AH34">
        <f ca="1">IF(ISNUMBER(ETL_Price!AN34/ETL_Price!AN35-1),ETL_Price!AN34/ETL_Price!AN35-1,"")</f>
        <v>9.4832325453546584E-3</v>
      </c>
      <c r="AI34">
        <f ca="1">IF(ISNUMBER(ETL_Price!AO34/ETL_Price!AO35-1),ETL_Price!AO34/ETL_Price!AO35-1,"")</f>
        <v>3.8575877689694948E-3</v>
      </c>
      <c r="AJ34">
        <f ca="1">IF(ISNUMBER(ETL_Price!AP34/ETL_Price!AP35-1),ETL_Price!AP34/ETL_Price!AP35-1,"")</f>
        <v>-4.5461140397542454E-3</v>
      </c>
      <c r="AK34">
        <f ca="1">IF(ISNUMBER(ETL_Price!AQ34/ETL_Price!AQ35-1),ETL_Price!AQ34/ETL_Price!AQ35-1,"")</f>
        <v>-4.9945813504217451E-3</v>
      </c>
      <c r="AL34">
        <f ca="1">IF(ISNUMBER(ETL_Price!AR34/ETL_Price!AR35-1),ETL_Price!AR34/ETL_Price!AR35-1,"")</f>
        <v>2.7349652462980156E-3</v>
      </c>
      <c r="AM34">
        <f ca="1">IF(ISNUMBER(ETL_Price!AS34/ETL_Price!AS35-1),ETL_Price!AS34/ETL_Price!AS35-1,"")</f>
        <v>-4.6733339564442034E-4</v>
      </c>
      <c r="AN34" t="str">
        <f>IF(ISNUMBER(ETL_Price!AT34/ETL_Price!AT35-1),ETL_Price!AT34/ETL_Price!AT35-1,"")</f>
        <v/>
      </c>
      <c r="AO34" t="str">
        <f>IF(ISNUMBER(ETL_Price!AU34/ETL_Price!AU35-1),ETL_Price!AU34/ETL_Price!AU35-1,"")</f>
        <v/>
      </c>
      <c r="AP34" t="str">
        <f>IF(ISNUMBER(ETL_Price!AV34/ETL_Price!AV35-1),ETL_Price!AV34/ETL_Price!AV35-1,"")</f>
        <v/>
      </c>
    </row>
    <row r="35" spans="1:42">
      <c r="A35" s="8">
        <f>MATCH($B35,ETL_Price!$B$5:$B$187,0)</f>
        <v>31</v>
      </c>
      <c r="B35" s="1">
        <f>IF(ISNUMBER(Equities!$C36),Equities!B36,"")</f>
        <v>43278</v>
      </c>
      <c r="C35" s="67">
        <f ca="1">IF(ISNUMBER(OFFSET(ETL_Price!$B$4,ETL_Rtn!$A35,ETL_Rtn!$C$1)/OFFSET(ETL_Price!$B$4,ETL_Rtn!$A36,ETL_Rtn!$C$1)-1),OFFSET(ETL_Price!$B$4,ETL_Rtn!$A35,ETL_Rtn!$C$1)/OFFSET(ETL_Price!$B$4,ETL_Rtn!$A36,ETL_Rtn!$C$1)-1,"")</f>
        <v>-2.5992811333354182E-2</v>
      </c>
      <c r="E35">
        <f ca="1">IF(ISNUMBER(ETL_Price!K35/ETL_Price!K36-1),ETL_Price!K35/ETL_Price!K36-1,"")</f>
        <v>-2.8350222019810967E-2</v>
      </c>
      <c r="F35">
        <f ca="1">IF(ISNUMBER(ETL_Price!L35/ETL_Price!L36-1),ETL_Price!L35/ETL_Price!L36-1,"")</f>
        <v>-1.33703950136701E-2</v>
      </c>
      <c r="G35">
        <f ca="1">IF(ISNUMBER(ETL_Price!M35/ETL_Price!M36-1),ETL_Price!M35/ETL_Price!M36-1,"")</f>
        <v>-7.5578311689554756E-3</v>
      </c>
      <c r="H35">
        <f ca="1">IF(ISNUMBER(ETL_Price!N35/ETL_Price!N36-1),ETL_Price!N35/ETL_Price!N36-1,"")</f>
        <v>1.5003359155710383E-2</v>
      </c>
      <c r="I35">
        <f ca="1">IF(ISNUMBER(ETL_Price!O35/ETL_Price!O36-1),ETL_Price!O35/ETL_Price!O36-1,"")</f>
        <v>-9.419270784738476E-3</v>
      </c>
      <c r="J35">
        <f ca="1">IF(ISNUMBER(ETL_Price!P35/ETL_Price!P36-1),ETL_Price!P35/ETL_Price!P36-1,"")</f>
        <v>-1.4715736700602333E-3</v>
      </c>
      <c r="K35">
        <f ca="1">IF(ISNUMBER(ETL_Price!Q35/ETL_Price!Q36-1),ETL_Price!Q35/ETL_Price!Q36-1,"")</f>
        <v>-9.5026924295217308E-3</v>
      </c>
      <c r="L35">
        <f ca="1">IF(ISNUMBER(ETL_Price!R35/ETL_Price!R36-1),ETL_Price!R35/ETL_Price!R36-1,"")</f>
        <v>-5.3042723502748634E-3</v>
      </c>
      <c r="M35">
        <f ca="1">IF(ISNUMBER(ETL_Price!S35/ETL_Price!S36-1),ETL_Price!S35/ETL_Price!S36-1,"")</f>
        <v>-4.0557362566758792E-3</v>
      </c>
      <c r="N35">
        <f ca="1">IF(ISNUMBER(ETL_Price!T35/ETL_Price!T36-1),ETL_Price!T35/ETL_Price!T36-1,"")</f>
        <v>-1.1014948859165985E-3</v>
      </c>
      <c r="O35">
        <f ca="1">IF(ISNUMBER(ETL_Price!U35/ETL_Price!U36-1),ETL_Price!U35/ETL_Price!U36-1,"")</f>
        <v>1.2767075964101871E-3</v>
      </c>
      <c r="P35">
        <f ca="1">IF(ISNUMBER(ETL_Price!V35/ETL_Price!V36-1),ETL_Price!V35/ETL_Price!V36-1,"")</f>
        <v>3.7533940265133126E-3</v>
      </c>
      <c r="Q35">
        <f ca="1">IF(ISNUMBER(ETL_Price!W35/ETL_Price!W36-1),ETL_Price!W35/ETL_Price!W36-1,"")</f>
        <v>-2.6232055645996732E-2</v>
      </c>
      <c r="R35">
        <f ca="1">IF(ISNUMBER(ETL_Price!X35/ETL_Price!X36-1),ETL_Price!X35/ETL_Price!X36-1,"")</f>
        <v>-3.6763296597987494E-2</v>
      </c>
      <c r="S35">
        <f ca="1">IF(ISNUMBER(ETL_Price!Y35/ETL_Price!Y36-1),ETL_Price!Y35/ETL_Price!Y36-1,"")</f>
        <v>-2.7688549929077211E-2</v>
      </c>
      <c r="T35">
        <f ca="1">IF(ISNUMBER(ETL_Price!Z35/ETL_Price!Z36-1),ETL_Price!Z35/ETL_Price!Z36-1,"")</f>
        <v>-1.7867950085017625E-3</v>
      </c>
      <c r="U35">
        <f ca="1">IF(ISNUMBER(ETL_Price!AA35/ETL_Price!AA36-1),ETL_Price!AA35/ETL_Price!AA36-1,"")</f>
        <v>6.251927677691782E-5</v>
      </c>
      <c r="V35">
        <f ca="1">IF(ISNUMBER(ETL_Price!AB35/ETL_Price!AB36-1),ETL_Price!AB35/ETL_Price!AB36-1,"")</f>
        <v>2.3431425802256101E-4</v>
      </c>
      <c r="W35">
        <f ca="1">IF(ISNUMBER(ETL_Price!AC35/ETL_Price!AC36-1),ETL_Price!AC35/ETL_Price!AC36-1,"")</f>
        <v>1.4959918708365993E-3</v>
      </c>
      <c r="X35">
        <f ca="1">IF(ISNUMBER(ETL_Price!AD35/ETL_Price!AD36-1),ETL_Price!AD35/ETL_Price!AD36-1,"")</f>
        <v>-2.1034917963813626E-4</v>
      </c>
      <c r="Y35">
        <f ca="1">IF(ISNUMBER(ETL_Price!AE35/ETL_Price!AE36-1),ETL_Price!AE35/ETL_Price!AE36-1,"")</f>
        <v>-7.5346121244468378E-4</v>
      </c>
      <c r="Z35">
        <f ca="1">IF(ISNUMBER(ETL_Price!AF35/ETL_Price!AF36-1),ETL_Price!AF35/ETL_Price!AF36-1,"")</f>
        <v>6.1726489923197292E-5</v>
      </c>
      <c r="AA35">
        <f ca="1">IF(ISNUMBER(ETL_Price!AG35/ETL_Price!AG36-1),ETL_Price!AG35/ETL_Price!AG36-1,"")</f>
        <v>1.6997884305891553E-3</v>
      </c>
      <c r="AB35">
        <f ca="1">IF(ISNUMBER(ETL_Price!AH35/ETL_Price!AH36-1),ETL_Price!AH35/ETL_Price!AH36-1,"")</f>
        <v>-1.0013381518938491E-3</v>
      </c>
      <c r="AC35">
        <f ca="1">IF(ISNUMBER(ETL_Price!AI35/ETL_Price!AI36-1),ETL_Price!AI35/ETL_Price!AI36-1,"")</f>
        <v>-1.5431768009086522E-3</v>
      </c>
      <c r="AD35">
        <f ca="1">IF(ISNUMBER(ETL_Price!AJ35/ETL_Price!AJ36-1),ETL_Price!AJ35/ETL_Price!AJ36-1,"")</f>
        <v>0.125</v>
      </c>
      <c r="AE35">
        <f ca="1">IF(ISNUMBER(ETL_Price!AK35/ETL_Price!AK36-1),ETL_Price!AK35/ETL_Price!AK36-1,"")</f>
        <v>0.12353515625</v>
      </c>
      <c r="AF35">
        <f ca="1">IF(ISNUMBER(ETL_Price!AL35/ETL_Price!AL36-1),ETL_Price!AL35/ETL_Price!AL36-1,"")</f>
        <v>-3.0240331052044933E-3</v>
      </c>
      <c r="AG35">
        <f ca="1">IF(ISNUMBER(ETL_Price!AM35/ETL_Price!AM36-1),ETL_Price!AM35/ETL_Price!AM36-1,"")</f>
        <v>-6.0923076923077302E-3</v>
      </c>
      <c r="AH35">
        <f ca="1">IF(ISNUMBER(ETL_Price!AN35/ETL_Price!AN36-1),ETL_Price!AN35/ETL_Price!AN36-1,"")</f>
        <v>3.1617751311498798E-2</v>
      </c>
      <c r="AI35">
        <f ca="1">IF(ISNUMBER(ETL_Price!AO35/ETL_Price!AO36-1),ETL_Price!AO35/ETL_Price!AO36-1,"")</f>
        <v>-1.772926371410688E-2</v>
      </c>
      <c r="AJ35">
        <f ca="1">IF(ISNUMBER(ETL_Price!AP35/ETL_Price!AP36-1),ETL_Price!AP35/ETL_Price!AP36-1,"")</f>
        <v>-3.4220165799114799E-3</v>
      </c>
      <c r="AK35">
        <f ca="1">IF(ISNUMBER(ETL_Price!AQ35/ETL_Price!AQ36-1),ETL_Price!AQ35/ETL_Price!AQ36-1,"")</f>
        <v>-4.5030254702377315E-3</v>
      </c>
      <c r="AL35">
        <f ca="1">IF(ISNUMBER(ETL_Price!AR35/ETL_Price!AR36-1),ETL_Price!AR35/ETL_Price!AR36-1,"")</f>
        <v>5.4694621695534629E-3</v>
      </c>
      <c r="AM35">
        <f ca="1">IF(ISNUMBER(ETL_Price!AS35/ETL_Price!AS36-1),ETL_Price!AS35/ETL_Price!AS36-1,"")</f>
        <v>-5.4842907603643853E-3</v>
      </c>
      <c r="AN35" t="str">
        <f>IF(ISNUMBER(ETL_Price!AT35/ETL_Price!AT36-1),ETL_Price!AT35/ETL_Price!AT36-1,"")</f>
        <v/>
      </c>
      <c r="AO35" t="str">
        <f>IF(ISNUMBER(ETL_Price!AU35/ETL_Price!AU36-1),ETL_Price!AU35/ETL_Price!AU36-1,"")</f>
        <v/>
      </c>
      <c r="AP35" t="str">
        <f>IF(ISNUMBER(ETL_Price!AV35/ETL_Price!AV36-1),ETL_Price!AV35/ETL_Price!AV36-1,"")</f>
        <v/>
      </c>
    </row>
    <row r="36" spans="1:42">
      <c r="A36" s="8">
        <f>MATCH($B36,ETL_Price!$B$5:$B$187,0)</f>
        <v>32</v>
      </c>
      <c r="B36" s="1">
        <f>IF(ISNUMBER(Equities!$C37),Equities!B37,"")</f>
        <v>43277</v>
      </c>
      <c r="C36" s="67">
        <f ca="1">IF(ISNUMBER(OFFSET(ETL_Price!$B$4,ETL_Rtn!$A36,ETL_Rtn!$C$1)/OFFSET(ETL_Price!$B$4,ETL_Rtn!$A37,ETL_Rtn!$C$1)-1),OFFSET(ETL_Price!$B$4,ETL_Rtn!$A36,ETL_Rtn!$C$1)/OFFSET(ETL_Price!$B$4,ETL_Rtn!$A37,ETL_Rtn!$C$1)-1,"")</f>
        <v>-4.5288940765233487E-3</v>
      </c>
      <c r="E36">
        <f ca="1">IF(ISNUMBER(ETL_Price!K36/ETL_Price!K37-1),ETL_Price!K36/ETL_Price!K37-1,"")</f>
        <v>-6.2231274043901275E-3</v>
      </c>
      <c r="F36">
        <f ca="1">IF(ISNUMBER(ETL_Price!L36/ETL_Price!L37-1),ETL_Price!L36/ETL_Price!L37-1,"")</f>
        <v>3.9785468959925296E-3</v>
      </c>
      <c r="G36">
        <f ca="1">IF(ISNUMBER(ETL_Price!M36/ETL_Price!M37-1),ETL_Price!M36/ETL_Price!M37-1,"")</f>
        <v>-2.9995636761478428E-3</v>
      </c>
      <c r="H36">
        <f ca="1">IF(ISNUMBER(ETL_Price!N36/ETL_Price!N37-1),ETL_Price!N36/ETL_Price!N37-1,"")</f>
        <v>1.1930089814496725E-2</v>
      </c>
      <c r="I36">
        <f ca="1">IF(ISNUMBER(ETL_Price!O36/ETL_Price!O37-1),ETL_Price!O36/ETL_Price!O37-1,"")</f>
        <v>-1.5295078135321161E-3</v>
      </c>
      <c r="J36">
        <f ca="1">IF(ISNUMBER(ETL_Price!P36/ETL_Price!P37-1),ETL_Price!P36/ETL_Price!P37-1,"")</f>
        <v>-2.3439193706249473E-3</v>
      </c>
      <c r="K36">
        <f ca="1">IF(ISNUMBER(ETL_Price!Q36/ETL_Price!Q37-1),ETL_Price!Q36/ETL_Price!Q37-1,"")</f>
        <v>3.2971834902475461E-3</v>
      </c>
      <c r="L36">
        <f ca="1">IF(ISNUMBER(ETL_Price!R36/ETL_Price!R37-1),ETL_Price!R36/ETL_Price!R37-1,"")</f>
        <v>3.5811072396438881E-3</v>
      </c>
      <c r="M36">
        <f ca="1">IF(ISNUMBER(ETL_Price!S36/ETL_Price!S37-1),ETL_Price!S36/ETL_Price!S37-1,"")</f>
        <v>4.821019645655511E-4</v>
      </c>
      <c r="N36">
        <f ca="1">IF(ISNUMBER(ETL_Price!T36/ETL_Price!T37-1),ETL_Price!T36/ETL_Price!T37-1,"")</f>
        <v>-4.2306486994673209E-3</v>
      </c>
      <c r="O36">
        <f ca="1">IF(ISNUMBER(ETL_Price!U36/ETL_Price!U37-1),ETL_Price!U36/ETL_Price!U37-1,"")</f>
        <v>1.504268361475658E-3</v>
      </c>
      <c r="P36">
        <f ca="1">IF(ISNUMBER(ETL_Price!V36/ETL_Price!V37-1),ETL_Price!V36/ETL_Price!V37-1,"")</f>
        <v>3.4457889253947105E-3</v>
      </c>
      <c r="Q36">
        <f ca="1">IF(ISNUMBER(ETL_Price!W36/ETL_Price!W37-1),ETL_Price!W36/ETL_Price!W37-1,"")</f>
        <v>-1.0622954660263084E-2</v>
      </c>
      <c r="R36">
        <f ca="1">IF(ISNUMBER(ETL_Price!X36/ETL_Price!X37-1),ETL_Price!X36/ETL_Price!X37-1,"")</f>
        <v>-1.7182818358949636E-2</v>
      </c>
      <c r="S36">
        <f ca="1">IF(ISNUMBER(ETL_Price!Y36/ETL_Price!Y37-1),ETL_Price!Y36/ETL_Price!Y37-1,"")</f>
        <v>-5.5097290048327086E-3</v>
      </c>
      <c r="T36">
        <f ca="1">IF(ISNUMBER(ETL_Price!Z36/ETL_Price!Z37-1),ETL_Price!Z36/ETL_Price!Z37-1,"")</f>
        <v>1.2696580580002781E-3</v>
      </c>
      <c r="U36">
        <f ca="1">IF(ISNUMBER(ETL_Price!AA36/ETL_Price!AA37-1),ETL_Price!AA36/ETL_Price!AA37-1,"")</f>
        <v>2.4596964150980227E-4</v>
      </c>
      <c r="V36">
        <f ca="1">IF(ISNUMBER(ETL_Price!AB36/ETL_Price!AB37-1),ETL_Price!AB36/ETL_Price!AB37-1,"")</f>
        <v>-1.4251528848711059E-3</v>
      </c>
      <c r="W36">
        <f ca="1">IF(ISNUMBER(ETL_Price!AC36/ETL_Price!AC37-1),ETL_Price!AC36/ETL_Price!AC37-1,"")</f>
        <v>-6.0649656553701803E-4</v>
      </c>
      <c r="X36">
        <f ca="1">IF(ISNUMBER(ETL_Price!AD36/ETL_Price!AD37-1),ETL_Price!AD36/ETL_Price!AD37-1,"")</f>
        <v>3.100843872509973E-4</v>
      </c>
      <c r="Y36">
        <f ca="1">IF(ISNUMBER(ETL_Price!AE36/ETL_Price!AE37-1),ETL_Price!AE36/ETL_Price!AE37-1,"")</f>
        <v>9.427143889639833E-4</v>
      </c>
      <c r="Z36">
        <f ca="1">IF(ISNUMBER(ETL_Price!AF36/ETL_Price!AF37-1),ETL_Price!AF36/ETL_Price!AF37-1,"")</f>
        <v>-5.1412295764652338E-4</v>
      </c>
      <c r="AA36">
        <f ca="1">IF(ISNUMBER(ETL_Price!AG36/ETL_Price!AG37-1),ETL_Price!AG36/ETL_Price!AG37-1,"")</f>
        <v>-9.8454534779734981E-4</v>
      </c>
      <c r="AB36">
        <f ca="1">IF(ISNUMBER(ETL_Price!AH36/ETL_Price!AH37-1),ETL_Price!AH36/ETL_Price!AH37-1,"")</f>
        <v>7.0142836321229751E-4</v>
      </c>
      <c r="AC36">
        <f ca="1">IF(ISNUMBER(ETL_Price!AI36/ETL_Price!AI37-1),ETL_Price!AI36/ETL_Price!AI37-1,"")</f>
        <v>6.7559597216115819E-4</v>
      </c>
      <c r="AD36">
        <f ca="1">IF(ISNUMBER(ETL_Price!AJ36/ETL_Price!AJ37-1),ETL_Price!AJ36/ETL_Price!AJ37-1,"")</f>
        <v>-8.1361800346220314E-2</v>
      </c>
      <c r="AE36">
        <f ca="1">IF(ISNUMBER(ETL_Price!AK36/ETL_Price!AK37-1),ETL_Price!AK36/ETL_Price!AK37-1,"")</f>
        <v>-2.6615969581748944E-2</v>
      </c>
      <c r="AF36">
        <f ca="1">IF(ISNUMBER(ETL_Price!AL36/ETL_Price!AL37-1),ETL_Price!AL36/ETL_Price!AL37-1,"")</f>
        <v>-7.111251580278144E-3</v>
      </c>
      <c r="AG36">
        <f ca="1">IF(ISNUMBER(ETL_Price!AM36/ETL_Price!AM37-1),ETL_Price!AM36/ETL_Price!AM37-1,"")</f>
        <v>-4.7770700636942109E-3</v>
      </c>
      <c r="AH36">
        <f ca="1">IF(ISNUMBER(ETL_Price!AN36/ETL_Price!AN37-1),ETL_Price!AN36/ETL_Price!AN37-1,"")</f>
        <v>3.5987074030552346E-2</v>
      </c>
      <c r="AI36">
        <f ca="1">IF(ISNUMBER(ETL_Price!AO36/ETL_Price!AO37-1),ETL_Price!AO36/ETL_Price!AO37-1,"")</f>
        <v>-1.2845884109294881E-3</v>
      </c>
      <c r="AJ36">
        <f ca="1">IF(ISNUMBER(ETL_Price!AP36/ETL_Price!AP37-1),ETL_Price!AP36/ETL_Price!AP37-1,"")</f>
        <v>5.8660978329374558E-3</v>
      </c>
      <c r="AK36">
        <f ca="1">IF(ISNUMBER(ETL_Price!AQ36/ETL_Price!AQ37-1),ETL_Price!AQ36/ETL_Price!AQ37-1,"")</f>
        <v>4.2867910307142765E-3</v>
      </c>
      <c r="AL36">
        <f ca="1">IF(ISNUMBER(ETL_Price!AR36/ETL_Price!AR37-1),ETL_Price!AR36/ETL_Price!AR37-1,"")</f>
        <v>6.191240541160159E-3</v>
      </c>
      <c r="AM36">
        <f ca="1">IF(ISNUMBER(ETL_Price!AS36/ETL_Price!AS37-1),ETL_Price!AS36/ETL_Price!AS37-1,"")</f>
        <v>-3.427512737378513E-3</v>
      </c>
      <c r="AN36" t="str">
        <f>IF(ISNUMBER(ETL_Price!AT36/ETL_Price!AT37-1),ETL_Price!AT36/ETL_Price!AT37-1,"")</f>
        <v/>
      </c>
      <c r="AO36" t="str">
        <f>IF(ISNUMBER(ETL_Price!AU36/ETL_Price!AU37-1),ETL_Price!AU36/ETL_Price!AU37-1,"")</f>
        <v/>
      </c>
      <c r="AP36" t="str">
        <f>IF(ISNUMBER(ETL_Price!AV36/ETL_Price!AV37-1),ETL_Price!AV36/ETL_Price!AV37-1,"")</f>
        <v/>
      </c>
    </row>
    <row r="37" spans="1:42">
      <c r="A37" s="8">
        <f>MATCH($B37,ETL_Price!$B$5:$B$187,0)</f>
        <v>33</v>
      </c>
      <c r="B37" s="1">
        <f>IF(ISNUMBER(Equities!$C38),Equities!B38,"")</f>
        <v>43276</v>
      </c>
      <c r="C37" s="67">
        <f ca="1">IF(ISNUMBER(OFFSET(ETL_Price!$B$4,ETL_Rtn!$A37,ETL_Rtn!$C$1)/OFFSET(ETL_Price!$B$4,ETL_Rtn!$A38,ETL_Rtn!$C$1)-1),OFFSET(ETL_Price!$B$4,ETL_Rtn!$A37,ETL_Rtn!$C$1)/OFFSET(ETL_Price!$B$4,ETL_Rtn!$A38,ETL_Rtn!$C$1)-1,"")</f>
        <v>-2.2923112299220394E-2</v>
      </c>
      <c r="E37">
        <f ca="1">IF(ISNUMBER(ETL_Price!K37/ETL_Price!K38-1),ETL_Price!K37/ETL_Price!K38-1,"")</f>
        <v>-2.5041367898510858E-2</v>
      </c>
      <c r="F37">
        <f ca="1">IF(ISNUMBER(ETL_Price!L37/ETL_Price!L38-1),ETL_Price!L37/ETL_Price!L38-1,"")</f>
        <v>-2.2493381607153751E-2</v>
      </c>
      <c r="G37">
        <f ca="1">IF(ISNUMBER(ETL_Price!M37/ETL_Price!M38-1),ETL_Price!M37/ETL_Price!M38-1,"")</f>
        <v>-9.8025180804054424E-3</v>
      </c>
      <c r="H37">
        <f ca="1">IF(ISNUMBER(ETL_Price!N37/ETL_Price!N38-1),ETL_Price!N37/ETL_Price!N38-1,"")</f>
        <v>-2.0764300690893855E-2</v>
      </c>
      <c r="I37">
        <f ca="1">IF(ISNUMBER(ETL_Price!O37/ETL_Price!O38-1),ETL_Price!O37/ETL_Price!O38-1,"")</f>
        <v>-1.2036075595089124E-2</v>
      </c>
      <c r="J37">
        <f ca="1">IF(ISNUMBER(ETL_Price!P37/ETL_Price!P38-1),ETL_Price!P37/ETL_Price!P38-1,"")</f>
        <v>-3.0606482207862218E-3</v>
      </c>
      <c r="K37">
        <f ca="1">IF(ISNUMBER(ETL_Price!Q37/ETL_Price!Q38-1),ETL_Price!Q37/ETL_Price!Q38-1,"")</f>
        <v>-1.9131857855361534E-2</v>
      </c>
      <c r="L37">
        <f ca="1">IF(ISNUMBER(ETL_Price!R37/ETL_Price!R38-1),ETL_Price!R37/ETL_Price!R38-1,"")</f>
        <v>-4.8639537683603518E-3</v>
      </c>
      <c r="M37">
        <f ca="1">IF(ISNUMBER(ETL_Price!S37/ETL_Price!S38-1),ETL_Price!S37/ETL_Price!S38-1,"")</f>
        <v>-1.3788184951860183E-2</v>
      </c>
      <c r="N37">
        <f ca="1">IF(ISNUMBER(ETL_Price!T37/ETL_Price!T38-1),ETL_Price!T37/ETL_Price!T38-1,"")</f>
        <v>-5.7641377161551377E-3</v>
      </c>
      <c r="O37">
        <f ca="1">IF(ISNUMBER(ETL_Price!U37/ETL_Price!U38-1),ETL_Price!U37/ETL_Price!U38-1,"")</f>
        <v>-1.5366955491372236E-2</v>
      </c>
      <c r="P37">
        <f ca="1">IF(ISNUMBER(ETL_Price!V37/ETL_Price!V38-1),ETL_Price!V37/ETL_Price!V38-1,"")</f>
        <v>8.3225597931479989E-3</v>
      </c>
      <c r="Q37">
        <f ca="1">IF(ISNUMBER(ETL_Price!W37/ETL_Price!W38-1),ETL_Price!W37/ETL_Price!W38-1,"")</f>
        <v>-1.9503546099290725E-2</v>
      </c>
      <c r="R37">
        <f ca="1">IF(ISNUMBER(ETL_Price!X37/ETL_Price!X38-1),ETL_Price!X37/ETL_Price!X38-1,"")</f>
        <v>-2.2543542178518616E-2</v>
      </c>
      <c r="S37">
        <f ca="1">IF(ISNUMBER(ETL_Price!Y37/ETL_Price!Y38-1),ETL_Price!Y37/ETL_Price!Y38-1,"")</f>
        <v>-2.5141680182041326E-2</v>
      </c>
      <c r="T37">
        <f ca="1">IF(ISNUMBER(ETL_Price!Z37/ETL_Price!Z38-1),ETL_Price!Z37/ETL_Price!Z38-1,"")</f>
        <v>-3.4698591927304623E-3</v>
      </c>
      <c r="U37">
        <f ca="1">IF(ISNUMBER(ETL_Price!AA37/ETL_Price!AA38-1),ETL_Price!AA37/ETL_Price!AA38-1,"")</f>
        <v>8.4701916015772483E-4</v>
      </c>
      <c r="V37">
        <f ca="1">IF(ISNUMBER(ETL_Price!AB37/ETL_Price!AB38-1),ETL_Price!AB37/ETL_Price!AB38-1,"")</f>
        <v>2.4735321399251831E-3</v>
      </c>
      <c r="W37">
        <f ca="1">IF(ISNUMBER(ETL_Price!AC37/ETL_Price!AC38-1),ETL_Price!AC37/ETL_Price!AC38-1,"")</f>
        <v>-5.779531998871823E-4</v>
      </c>
      <c r="X37">
        <f ca="1">IF(ISNUMBER(ETL_Price!AD37/ETL_Price!AD38-1),ETL_Price!AD37/ETL_Price!AD38-1,"")</f>
        <v>-1.8791174780031783E-3</v>
      </c>
      <c r="Y37">
        <f ca="1">IF(ISNUMBER(ETL_Price!AE37/ETL_Price!AE38-1),ETL_Price!AE37/ETL_Price!AE38-1,"")</f>
        <v>-3.1413941507241194E-4</v>
      </c>
      <c r="Z37">
        <f ca="1">IF(ISNUMBER(ETL_Price!AF37/ETL_Price!AF38-1),ETL_Price!AF37/ETL_Price!AF38-1,"")</f>
        <v>-7.1925444139619987E-4</v>
      </c>
      <c r="AA37">
        <f ca="1">IF(ISNUMBER(ETL_Price!AG37/ETL_Price!AG38-1),ETL_Price!AG37/ETL_Price!AG38-1,"")</f>
        <v>1.7191303010286596E-3</v>
      </c>
      <c r="AB37">
        <f ca="1">IF(ISNUMBER(ETL_Price!AH37/ETL_Price!AH38-1),ETL_Price!AH37/ETL_Price!AH38-1,"")</f>
        <v>-2.0182185130639407E-3</v>
      </c>
      <c r="AC37">
        <f ca="1">IF(ISNUMBER(ETL_Price!AI37/ETL_Price!AI38-1),ETL_Price!AI37/ETL_Price!AI38-1,"")</f>
        <v>-1.9158728459809371E-3</v>
      </c>
      <c r="AD37">
        <f ca="1">IF(ISNUMBER(ETL_Price!AJ37/ETL_Price!AJ38-1),ETL_Price!AJ37/ETL_Price!AJ38-1,"")</f>
        <v>0.25853304284676826</v>
      </c>
      <c r="AE37">
        <f ca="1">IF(ISNUMBER(ETL_Price!AK37/ETL_Price!AK38-1),ETL_Price!AK37/ETL_Price!AK38-1,"")</f>
        <v>0.12633832976445403</v>
      </c>
      <c r="AF37">
        <f ca="1">IF(ISNUMBER(ETL_Price!AL37/ETL_Price!AL38-1),ETL_Price!AL37/ETL_Price!AL38-1,"")</f>
        <v>-1.4202303929305993E-3</v>
      </c>
      <c r="AG37">
        <f ca="1">IF(ISNUMBER(ETL_Price!AM37/ETL_Price!AM38-1),ETL_Price!AM37/ETL_Price!AM38-1,"")</f>
        <v>-7.959171274074972E-3</v>
      </c>
      <c r="AH37">
        <f ca="1">IF(ISNUMBER(ETL_Price!AN37/ETL_Price!AN38-1),ETL_Price!AN37/ETL_Price!AN38-1,"")</f>
        <v>-7.2907553222514299E-3</v>
      </c>
      <c r="AI37">
        <f ca="1">IF(ISNUMBER(ETL_Price!AO37/ETL_Price!AO38-1),ETL_Price!AO37/ETL_Price!AO38-1,"")</f>
        <v>-5.0433521019723759E-3</v>
      </c>
      <c r="AJ37">
        <f ca="1">IF(ISNUMBER(ETL_Price!AP37/ETL_Price!AP38-1),ETL_Price!AP37/ETL_Price!AP38-1,"")</f>
        <v>-9.4602381867076035E-3</v>
      </c>
      <c r="AK37">
        <f ca="1">IF(ISNUMBER(ETL_Price!AQ37/ETL_Price!AQ38-1),ETL_Price!AQ37/ETL_Price!AQ38-1,"")</f>
        <v>-6.2263002668414558E-3</v>
      </c>
      <c r="AL37">
        <f ca="1">IF(ISNUMBER(ETL_Price!AR37/ETL_Price!AR38-1),ETL_Price!AR37/ETL_Price!AR38-1,"")</f>
        <v>5.0394087913101515E-3</v>
      </c>
      <c r="AM37">
        <f ca="1">IF(ISNUMBER(ETL_Price!AS37/ETL_Price!AS38-1),ETL_Price!AS37/ETL_Price!AS38-1,"")</f>
        <v>-2.3105360443622658E-3</v>
      </c>
      <c r="AN37" t="str">
        <f>IF(ISNUMBER(ETL_Price!AT37/ETL_Price!AT38-1),ETL_Price!AT37/ETL_Price!AT38-1,"")</f>
        <v/>
      </c>
      <c r="AO37" t="str">
        <f>IF(ISNUMBER(ETL_Price!AU37/ETL_Price!AU38-1),ETL_Price!AU37/ETL_Price!AU38-1,"")</f>
        <v/>
      </c>
      <c r="AP37" t="str">
        <f>IF(ISNUMBER(ETL_Price!AV37/ETL_Price!AV38-1),ETL_Price!AV37/ETL_Price!AV38-1,"")</f>
        <v/>
      </c>
    </row>
    <row r="38" spans="1:42">
      <c r="A38" s="8">
        <f>MATCH($B38,ETL_Price!$B$5:$B$187,0)</f>
        <v>34</v>
      </c>
      <c r="B38" s="1">
        <f>IF(ISNUMBER(Equities!$C39),Equities!B39,"")</f>
        <v>43273</v>
      </c>
      <c r="C38" s="67">
        <f ca="1">IF(ISNUMBER(OFFSET(ETL_Price!$B$4,ETL_Rtn!$A38,ETL_Rtn!$C$1)/OFFSET(ETL_Price!$B$4,ETL_Rtn!$A39,ETL_Rtn!$C$1)-1),OFFSET(ETL_Price!$B$4,ETL_Rtn!$A38,ETL_Rtn!$C$1)/OFFSET(ETL_Price!$B$4,ETL_Rtn!$A39,ETL_Rtn!$C$1)-1,"")</f>
        <v>3.1687552099703975E-3</v>
      </c>
      <c r="E38">
        <f ca="1">IF(ISNUMBER(ETL_Price!K38/ETL_Price!K39-1),ETL_Price!K38/ETL_Price!K39-1,"")</f>
        <v>9.9381625441696819E-4</v>
      </c>
      <c r="F38">
        <f ca="1">IF(ISNUMBER(ETL_Price!L38/ETL_Price!L39-1),ETL_Price!L38/ETL_Price!L39-1,"")</f>
        <v>-3.6401917708154263E-3</v>
      </c>
      <c r="G38">
        <f ca="1">IF(ISNUMBER(ETL_Price!M38/ETL_Price!M39-1),ETL_Price!M38/ETL_Price!M39-1,"")</f>
        <v>5.9118707042611351E-3</v>
      </c>
      <c r="H38">
        <f ca="1">IF(ISNUMBER(ETL_Price!N38/ETL_Price!N39-1),ETL_Price!N38/ETL_Price!N39-1,"")</f>
        <v>2.4019944182762876E-2</v>
      </c>
      <c r="I38">
        <f ca="1">IF(ISNUMBER(ETL_Price!O38/ETL_Price!O39-1),ETL_Price!O38/ETL_Price!O39-1,"")</f>
        <v>2.153298412110205E-3</v>
      </c>
      <c r="J38">
        <f ca="1">IF(ISNUMBER(ETL_Price!P38/ETL_Price!P39-1),ETL_Price!P38/ETL_Price!P39-1,"")</f>
        <v>1.0004954982726133E-2</v>
      </c>
      <c r="K38">
        <f ca="1">IF(ISNUMBER(ETL_Price!Q38/ETL_Price!Q39-1),ETL_Price!Q38/ETL_Price!Q39-1,"")</f>
        <v>-6.2305295950160211E-4</v>
      </c>
      <c r="L38">
        <f ca="1">IF(ISNUMBER(ETL_Price!R38/ETL_Price!R39-1),ETL_Price!R38/ETL_Price!R39-1,"")</f>
        <v>5.6664083688493516E-3</v>
      </c>
      <c r="M38">
        <f ca="1">IF(ISNUMBER(ETL_Price!S38/ETL_Price!S39-1),ETL_Price!S38/ETL_Price!S39-1,"")</f>
        <v>4.1776080210074173E-3</v>
      </c>
      <c r="N38">
        <f ca="1">IF(ISNUMBER(ETL_Price!T38/ETL_Price!T39-1),ETL_Price!T38/ETL_Price!T39-1,"")</f>
        <v>7.534139067650214E-3</v>
      </c>
      <c r="O38">
        <f ca="1">IF(ISNUMBER(ETL_Price!U38/ETL_Price!U39-1),ETL_Price!U38/ETL_Price!U39-1,"")</f>
        <v>1.0779249943858149E-2</v>
      </c>
      <c r="P38">
        <f ca="1">IF(ISNUMBER(ETL_Price!V38/ETL_Price!V39-1),ETL_Price!V38/ETL_Price!V39-1,"")</f>
        <v>7.1614583333334814E-3</v>
      </c>
      <c r="Q38">
        <f ca="1">IF(ISNUMBER(ETL_Price!W38/ETL_Price!W39-1),ETL_Price!W38/ETL_Price!W39-1,"")</f>
        <v>5.1880019337753325E-3</v>
      </c>
      <c r="R38">
        <f ca="1">IF(ISNUMBER(ETL_Price!X38/ETL_Price!X39-1),ETL_Price!X38/ETL_Price!X39-1,"")</f>
        <v>5.9559640674198278E-3</v>
      </c>
      <c r="S38">
        <f ca="1">IF(ISNUMBER(ETL_Price!Y38/ETL_Price!Y39-1),ETL_Price!Y38/ETL_Price!Y39-1,"")</f>
        <v>6.4792417435954874E-4</v>
      </c>
      <c r="T38">
        <f ca="1">IF(ISNUMBER(ETL_Price!Z38/ETL_Price!Z39-1),ETL_Price!Z38/ETL_Price!Z39-1,"")</f>
        <v>-4.3233441496468572E-3</v>
      </c>
      <c r="U38">
        <f ca="1">IF(ISNUMBER(ETL_Price!AA38/ETL_Price!AA39-1),ETL_Price!AA38/ETL_Price!AA39-1,"")</f>
        <v>-8.7614994680573766E-5</v>
      </c>
      <c r="V38">
        <f ca="1">IF(ISNUMBER(ETL_Price!AB38/ETL_Price!AB39-1),ETL_Price!AB38/ETL_Price!AB39-1,"")</f>
        <v>-3.3040586630295188E-4</v>
      </c>
      <c r="W38">
        <f ca="1">IF(ISNUMBER(ETL_Price!AC38/ETL_Price!AC39-1),ETL_Price!AC38/ETL_Price!AC39-1,"")</f>
        <v>-2.6776025592245567E-4</v>
      </c>
      <c r="X38">
        <f ca="1">IF(ISNUMBER(ETL_Price!AD38/ETL_Price!AD39-1),ETL_Price!AD38/ETL_Price!AD39-1,"")</f>
        <v>-1.9196399020321442E-3</v>
      </c>
      <c r="Y38">
        <f ca="1">IF(ISNUMBER(ETL_Price!AE38/ETL_Price!AE39-1),ETL_Price!AE38/ETL_Price!AE39-1,"")</f>
        <v>-1.4638379740482543E-3</v>
      </c>
      <c r="Z38">
        <f ca="1">IF(ISNUMBER(ETL_Price!AF38/ETL_Price!AF39-1),ETL_Price!AF38/ETL_Price!AF39-1,"")</f>
        <v>1.863251734574245E-3</v>
      </c>
      <c r="AA38">
        <f ca="1">IF(ISNUMBER(ETL_Price!AG38/ETL_Price!AG39-1),ETL_Price!AG38/ETL_Price!AG39-1,"")</f>
        <v>-4.9739545651850126E-4</v>
      </c>
      <c r="AB38">
        <f ca="1">IF(ISNUMBER(ETL_Price!AH38/ETL_Price!AH39-1),ETL_Price!AH38/ETL_Price!AH39-1,"")</f>
        <v>8.0976080211825341E-4</v>
      </c>
      <c r="AC38">
        <f ca="1">IF(ISNUMBER(ETL_Price!AI38/ETL_Price!AI39-1),ETL_Price!AI38/ETL_Price!AI39-1,"")</f>
        <v>1.0703314816673526E-5</v>
      </c>
      <c r="AD38">
        <f ca="1">IF(ISNUMBER(ETL_Price!AJ38/ETL_Price!AJ39-1),ETL_Price!AJ38/ETL_Price!AJ39-1,"")</f>
        <v>-5.942622950819676E-2</v>
      </c>
      <c r="AE38">
        <f ca="1">IF(ISNUMBER(ETL_Price!AK38/ETL_Price!AK39-1),ETL_Price!AK38/ETL_Price!AK39-1,"")</f>
        <v>-5.3698074974670607E-2</v>
      </c>
      <c r="AF38">
        <f ca="1">IF(ISNUMBER(ETL_Price!AL38/ETL_Price!AL39-1),ETL_Price!AL38/ETL_Price!AL39-1,"")</f>
        <v>1.5782828282828731E-4</v>
      </c>
      <c r="AG38">
        <f ca="1">IF(ISNUMBER(ETL_Price!AM38/ETL_Price!AM39-1),ETL_Price!AM38/ETL_Price!AM39-1,"")</f>
        <v>8.1465147617296729E-3</v>
      </c>
      <c r="AH38">
        <f ca="1">IF(ISNUMBER(ETL_Price!AN38/ETL_Price!AN39-1),ETL_Price!AN38/ETL_Price!AN39-1,"")</f>
        <v>4.6383887702166504E-2</v>
      </c>
      <c r="AI38">
        <f ca="1">IF(ISNUMBER(ETL_Price!AO38/ETL_Price!AO39-1),ETL_Price!AO38/ETL_Price!AO39-1,"")</f>
        <v>-6.2139676183248227E-4</v>
      </c>
      <c r="AJ38">
        <f ca="1">IF(ISNUMBER(ETL_Price!AP38/ETL_Price!AP39-1),ETL_Price!AP38/ETL_Price!AP39-1,"")</f>
        <v>1.077565284923776E-2</v>
      </c>
      <c r="AK38">
        <f ca="1">IF(ISNUMBER(ETL_Price!AQ38/ETL_Price!AQ39-1),ETL_Price!AQ38/ETL_Price!AQ39-1,"")</f>
        <v>8.0222736067196987E-3</v>
      </c>
      <c r="AL38">
        <f ca="1">IF(ISNUMBER(ETL_Price!AR38/ETL_Price!AR39-1),ETL_Price!AR38/ETL_Price!AR39-1,"")</f>
        <v>1.3230565683606255E-3</v>
      </c>
      <c r="AM38">
        <f ca="1">IF(ISNUMBER(ETL_Price!AS38/ETL_Price!AS39-1),ETL_Price!AS38/ETL_Price!AS39-1,"")</f>
        <v>-1.7529292370144223E-3</v>
      </c>
      <c r="AN38" t="str">
        <f>IF(ISNUMBER(ETL_Price!AT38/ETL_Price!AT39-1),ETL_Price!AT38/ETL_Price!AT39-1,"")</f>
        <v/>
      </c>
      <c r="AO38" t="str">
        <f>IF(ISNUMBER(ETL_Price!AU38/ETL_Price!AU39-1),ETL_Price!AU38/ETL_Price!AU39-1,"")</f>
        <v/>
      </c>
      <c r="AP38" t="str">
        <f>IF(ISNUMBER(ETL_Price!AV38/ETL_Price!AV39-1),ETL_Price!AV38/ETL_Price!AV39-1,"")</f>
        <v/>
      </c>
    </row>
    <row r="39" spans="1:42">
      <c r="A39" s="8">
        <f>MATCH($B39,ETL_Price!$B$5:$B$187,0)</f>
        <v>35</v>
      </c>
      <c r="B39" s="1">
        <f>IF(ISNUMBER(Equities!$C40),Equities!B40,"")</f>
        <v>43272</v>
      </c>
      <c r="C39" s="67">
        <f ca="1">IF(ISNUMBER(OFFSET(ETL_Price!$B$4,ETL_Rtn!$A39,ETL_Rtn!$C$1)/OFFSET(ETL_Price!$B$4,ETL_Rtn!$A40,ETL_Rtn!$C$1)-1),OFFSET(ETL_Price!$B$4,ETL_Rtn!$A39,ETL_Rtn!$C$1)/OFFSET(ETL_Price!$B$4,ETL_Rtn!$A40,ETL_Rtn!$C$1)-1,"")</f>
        <v>-1.6934989843842341E-2</v>
      </c>
      <c r="E39">
        <f ca="1">IF(ISNUMBER(ETL_Price!K39/ETL_Price!K40-1),ETL_Price!K39/ETL_Price!K40-1,"")</f>
        <v>-1.3077593722755076E-2</v>
      </c>
      <c r="F39">
        <f ca="1">IF(ISNUMBER(ETL_Price!L39/ETL_Price!L40-1),ETL_Price!L39/ETL_Price!L40-1,"")</f>
        <v>-7.6039753721630632E-3</v>
      </c>
      <c r="G39">
        <f ca="1">IF(ISNUMBER(ETL_Price!M39/ETL_Price!M40-1),ETL_Price!M39/ETL_Price!M40-1,"")</f>
        <v>-3.0213746737406399E-3</v>
      </c>
      <c r="H39">
        <f ca="1">IF(ISNUMBER(ETL_Price!N39/ETL_Price!N40-1),ETL_Price!N39/ETL_Price!N40-1,"")</f>
        <v>-1.3917176570098611E-2</v>
      </c>
      <c r="I39">
        <f ca="1">IF(ISNUMBER(ETL_Price!O39/ETL_Price!O40-1),ETL_Price!O39/ETL_Price!O40-1,"")</f>
        <v>-4.6512908938858288E-3</v>
      </c>
      <c r="J39">
        <f ca="1">IF(ISNUMBER(ETL_Price!P39/ETL_Price!P40-1),ETL_Price!P39/ETL_Price!P40-1,"")</f>
        <v>1.1764211011446868E-3</v>
      </c>
      <c r="K39">
        <f ca="1">IF(ISNUMBER(ETL_Price!Q39/ETL_Price!Q40-1),ETL_Price!Q39/ETL_Price!Q40-1,"")</f>
        <v>-7.1525227140922798E-3</v>
      </c>
      <c r="L39">
        <f ca="1">IF(ISNUMBER(ETL_Price!R39/ETL_Price!R40-1),ETL_Price!R39/ETL_Price!R40-1,"")</f>
        <v>2.7681996988975222E-3</v>
      </c>
      <c r="M39">
        <f ca="1">IF(ISNUMBER(ETL_Price!S39/ETL_Price!S40-1),ETL_Price!S39/ETL_Price!S40-1,"")</f>
        <v>-8.9116719242902098E-3</v>
      </c>
      <c r="N39">
        <f ca="1">IF(ISNUMBER(ETL_Price!T39/ETL_Price!T40-1),ETL_Price!T39/ETL_Price!T40-1,"")</f>
        <v>4.7110552763829361E-4</v>
      </c>
      <c r="O39">
        <f ca="1">IF(ISNUMBER(ETL_Price!U39/ETL_Price!U40-1),ETL_Price!U39/ETL_Price!U40-1,"")</f>
        <v>-6.0267857142857206E-3</v>
      </c>
      <c r="P39">
        <f ca="1">IF(ISNUMBER(ETL_Price!V39/ETL_Price!V40-1),ETL_Price!V39/ETL_Price!V40-1,"")</f>
        <v>-1.7060687301975186E-3</v>
      </c>
      <c r="Q39">
        <f ca="1">IF(ISNUMBER(ETL_Price!W39/ETL_Price!W40-1),ETL_Price!W39/ETL_Price!W40-1,"")</f>
        <v>-8.8325323263530597E-3</v>
      </c>
      <c r="R39">
        <f ca="1">IF(ISNUMBER(ETL_Price!X39/ETL_Price!X40-1),ETL_Price!X39/ETL_Price!X40-1,"")</f>
        <v>-6.0465196555037348E-3</v>
      </c>
      <c r="S39">
        <f ca="1">IF(ISNUMBER(ETL_Price!Y39/ETL_Price!Y40-1),ETL_Price!Y39/ETL_Price!Y40-1,"")</f>
        <v>-1.336970021674011E-2</v>
      </c>
      <c r="T39">
        <f ca="1">IF(ISNUMBER(ETL_Price!Z39/ETL_Price!Z40-1),ETL_Price!Z39/ETL_Price!Z40-1,"")</f>
        <v>-2.8630598474910229E-5</v>
      </c>
      <c r="U39">
        <f ca="1">IF(ISNUMBER(ETL_Price!AA39/ETL_Price!AA40-1),ETL_Price!AA39/ETL_Price!AA40-1,"")</f>
        <v>8.5184210855970832E-4</v>
      </c>
      <c r="V39">
        <f ca="1">IF(ISNUMBER(ETL_Price!AB39/ETL_Price!AB40-1),ETL_Price!AB39/ETL_Price!AB40-1,"")</f>
        <v>8.2135961684115522E-4</v>
      </c>
      <c r="W39">
        <f ca="1">IF(ISNUMBER(ETL_Price!AC39/ETL_Price!AC40-1),ETL_Price!AC39/ETL_Price!AC40-1,"")</f>
        <v>1.2134381217105972E-3</v>
      </c>
      <c r="X39">
        <f ca="1">IF(ISNUMBER(ETL_Price!AD39/ETL_Price!AD40-1),ETL_Price!AD39/ETL_Price!AD40-1,"")</f>
        <v>5.6296983144021873E-4</v>
      </c>
      <c r="Y39">
        <f ca="1">IF(ISNUMBER(ETL_Price!AE39/ETL_Price!AE40-1),ETL_Price!AE39/ETL_Price!AE40-1,"")</f>
        <v>7.3197256148516132E-5</v>
      </c>
      <c r="Z39">
        <f ca="1">IF(ISNUMBER(ETL_Price!AF39/ETL_Price!AF40-1),ETL_Price!AF39/ETL_Price!AF40-1,"")</f>
        <v>-5.9670781893006453E-4</v>
      </c>
      <c r="AA39">
        <f ca="1">IF(ISNUMBER(ETL_Price!AG39/ETL_Price!AG40-1),ETL_Price!AG39/ETL_Price!AG40-1,"")</f>
        <v>8.7799491306039812E-4</v>
      </c>
      <c r="AB39">
        <f ca="1">IF(ISNUMBER(ETL_Price!AH39/ETL_Price!AH40-1),ETL_Price!AH39/ETL_Price!AH40-1,"")</f>
        <v>-9.9074696867795797E-4</v>
      </c>
      <c r="AC39">
        <f ca="1">IF(ISNUMBER(ETL_Price!AI39/ETL_Price!AI40-1),ETL_Price!AI39/ETL_Price!AI40-1,"")</f>
        <v>-1.400171013253626E-3</v>
      </c>
      <c r="AD39">
        <f ca="1">IF(ISNUMBER(ETL_Price!AJ39/ETL_Price!AJ40-1),ETL_Price!AJ39/ETL_Price!AJ40-1,"")</f>
        <v>0.14464425332290864</v>
      </c>
      <c r="AE39">
        <f ca="1">IF(ISNUMBER(ETL_Price!AK39/ETL_Price!AK40-1),ETL_Price!AK39/ETL_Price!AK40-1,"")</f>
        <v>7.1661237785016096E-2</v>
      </c>
      <c r="AF39">
        <f ca="1">IF(ISNUMBER(ETL_Price!AL39/ETL_Price!AL40-1),ETL_Price!AL39/ETL_Price!AL40-1,"")</f>
        <v>-3.1466331025802319E-3</v>
      </c>
      <c r="AG39">
        <f ca="1">IF(ISNUMBER(ETL_Price!AM39/ETL_Price!AM40-1),ETL_Price!AM39/ETL_Price!AM40-1,"")</f>
        <v>1.0423692439756049E-3</v>
      </c>
      <c r="AH39">
        <f ca="1">IF(ISNUMBER(ETL_Price!AN39/ETL_Price!AN40-1),ETL_Price!AN39/ETL_Price!AN40-1,"")</f>
        <v>-1.0268800966475311E-2</v>
      </c>
      <c r="AI39">
        <f ca="1">IF(ISNUMBER(ETL_Price!AO39/ETL_Price!AO40-1),ETL_Price!AO39/ETL_Price!AO40-1,"")</f>
        <v>-1.4359113954200531E-2</v>
      </c>
      <c r="AJ39">
        <f ca="1">IF(ISNUMBER(ETL_Price!AP39/ETL_Price!AP40-1),ETL_Price!AP39/ETL_Price!AP40-1,"")</f>
        <v>-8.0408300832972568E-3</v>
      </c>
      <c r="AK39">
        <f ca="1">IF(ISNUMBER(ETL_Price!AQ39/ETL_Price!AQ40-1),ETL_Price!AQ39/ETL_Price!AQ40-1,"")</f>
        <v>-4.5097947103865943E-3</v>
      </c>
      <c r="AL39">
        <f ca="1">IF(ISNUMBER(ETL_Price!AR39/ETL_Price!AR40-1),ETL_Price!AR39/ETL_Price!AR40-1,"")</f>
        <v>2.9316011170943401E-3</v>
      </c>
      <c r="AM39">
        <f ca="1">IF(ISNUMBER(ETL_Price!AS39/ETL_Price!AS40-1),ETL_Price!AS39/ETL_Price!AS40-1,"")</f>
        <v>-5.5325034578146415E-4</v>
      </c>
      <c r="AN39" t="str">
        <f>IF(ISNUMBER(ETL_Price!AT39/ETL_Price!AT40-1),ETL_Price!AT39/ETL_Price!AT40-1,"")</f>
        <v/>
      </c>
      <c r="AO39" t="str">
        <f>IF(ISNUMBER(ETL_Price!AU39/ETL_Price!AU40-1),ETL_Price!AU39/ETL_Price!AU40-1,"")</f>
        <v/>
      </c>
      <c r="AP39" t="str">
        <f>IF(ISNUMBER(ETL_Price!AV39/ETL_Price!AV40-1),ETL_Price!AV39/ETL_Price!AV40-1,"")</f>
        <v/>
      </c>
    </row>
    <row r="40" spans="1:42">
      <c r="A40" s="8">
        <f>MATCH($B40,ETL_Price!$B$5:$B$187,0)</f>
        <v>36</v>
      </c>
      <c r="B40" s="1">
        <f>IF(ISNUMBER(Equities!$C41),Equities!B41,"")</f>
        <v>43271</v>
      </c>
      <c r="C40" s="67">
        <f ca="1">IF(ISNUMBER(OFFSET(ETL_Price!$B$4,ETL_Rtn!$A40,ETL_Rtn!$C$1)/OFFSET(ETL_Price!$B$4,ETL_Rtn!$A41,ETL_Rtn!$C$1)-1),OFFSET(ETL_Price!$B$4,ETL_Rtn!$A40,ETL_Rtn!$C$1)/OFFSET(ETL_Price!$B$4,ETL_Rtn!$A41,ETL_Rtn!$C$1)-1,"")</f>
        <v>8.2357256361813569E-3</v>
      </c>
      <c r="E40">
        <f ca="1">IF(ISNUMBER(ETL_Price!K40/ETL_Price!K41-1),ETL_Price!K40/ETL_Price!K41-1,"")</f>
        <v>4.9282663454166542E-3</v>
      </c>
      <c r="F40">
        <f ca="1">IF(ISNUMBER(ETL_Price!L40/ETL_Price!L41-1),ETL_Price!L40/ETL_Price!L41-1,"")</f>
        <v>3.739080049019794E-3</v>
      </c>
      <c r="G40">
        <f ca="1">IF(ISNUMBER(ETL_Price!M40/ETL_Price!M41-1),ETL_Price!M40/ETL_Price!M41-1,"")</f>
        <v>5.1220850266113782E-3</v>
      </c>
      <c r="H40">
        <f ca="1">IF(ISNUMBER(ETL_Price!N40/ETL_Price!N41-1),ETL_Price!N40/ETL_Price!N41-1,"")</f>
        <v>2.0046099926189775E-3</v>
      </c>
      <c r="I40">
        <f ca="1">IF(ISNUMBER(ETL_Price!O40/ETL_Price!O41-1),ETL_Price!O40/ETL_Price!O41-1,"")</f>
        <v>1.3873775388590914E-3</v>
      </c>
      <c r="J40">
        <f ca="1">IF(ISNUMBER(ETL_Price!P40/ETL_Price!P41-1),ETL_Price!P40/ETL_Price!P41-1,"")</f>
        <v>4.5761051342128045E-3</v>
      </c>
      <c r="K40">
        <f ca="1">IF(ISNUMBER(ETL_Price!Q40/ETL_Price!Q41-1),ETL_Price!Q40/ETL_Price!Q41-1,"")</f>
        <v>3.7254064961775857E-3</v>
      </c>
      <c r="L40">
        <f ca="1">IF(ISNUMBER(ETL_Price!R40/ETL_Price!R41-1),ETL_Price!R40/ETL_Price!R41-1,"")</f>
        <v>9.362745098039138E-3</v>
      </c>
      <c r="M40">
        <f ca="1">IF(ISNUMBER(ETL_Price!S40/ETL_Price!S41-1),ETL_Price!S40/ETL_Price!S41-1,"")</f>
        <v>1.4611222998854867E-3</v>
      </c>
      <c r="N40">
        <f ca="1">IF(ISNUMBER(ETL_Price!T40/ETL_Price!T41-1),ETL_Price!T40/ETL_Price!T41-1,"")</f>
        <v>-1.5678896205707504E-3</v>
      </c>
      <c r="O40">
        <f ca="1">IF(ISNUMBER(ETL_Price!U40/ETL_Price!U41-1),ETL_Price!U40/ETL_Price!U41-1,"")</f>
        <v>-6.6919473566806609E-4</v>
      </c>
      <c r="P40">
        <f ca="1">IF(ISNUMBER(ETL_Price!V40/ETL_Price!V41-1),ETL_Price!V40/ETL_Price!V41-1,"")</f>
        <v>2.5248411793452608E-3</v>
      </c>
      <c r="Q40">
        <f ca="1">IF(ISNUMBER(ETL_Price!W40/ETL_Price!W41-1),ETL_Price!W40/ETL_Price!W41-1,"")</f>
        <v>7.9294138000634007E-3</v>
      </c>
      <c r="R40">
        <f ca="1">IF(ISNUMBER(ETL_Price!X40/ETL_Price!X41-1),ETL_Price!X40/ETL_Price!X41-1,"")</f>
        <v>4.8154185887876455E-3</v>
      </c>
      <c r="S40">
        <f ca="1">IF(ISNUMBER(ETL_Price!Y40/ETL_Price!Y41-1),ETL_Price!Y40/ETL_Price!Y41-1,"")</f>
        <v>4.9005512355384528E-3</v>
      </c>
      <c r="T40">
        <f ca="1">IF(ISNUMBER(ETL_Price!Z40/ETL_Price!Z41-1),ETL_Price!Z40/ETL_Price!Z41-1,"")</f>
        <v>-5.4368561617723632E-4</v>
      </c>
      <c r="U40">
        <f ca="1">IF(ISNUMBER(ETL_Price!AA40/ETL_Price!AA41-1),ETL_Price!AA40/ETL_Price!AA41-1,"")</f>
        <v>-9.303140539999033E-4</v>
      </c>
      <c r="V40">
        <f ca="1">IF(ISNUMBER(ETL_Price!AB40/ETL_Price!AB41-1),ETL_Price!AB40/ETL_Price!AB41-1,"")</f>
        <v>1.8137202603218938E-4</v>
      </c>
      <c r="W40">
        <f ca="1">IF(ISNUMBER(ETL_Price!AC40/ETL_Price!AC41-1),ETL_Price!AC40/ETL_Price!AC41-1,"")</f>
        <v>-1.8871378878139167E-3</v>
      </c>
      <c r="X40">
        <f ca="1">IF(ISNUMBER(ETL_Price!AD40/ETL_Price!AD41-1),ETL_Price!AD40/ETL_Price!AD41-1,"")</f>
        <v>2.7672928127870922E-3</v>
      </c>
      <c r="Y40">
        <f ca="1">IF(ISNUMBER(ETL_Price!AE40/ETL_Price!AE41-1),ETL_Price!AE40/ETL_Price!AE41-1,"")</f>
        <v>4.4984255510582827E-4</v>
      </c>
      <c r="Z40">
        <f ca="1">IF(ISNUMBER(ETL_Price!AF40/ETL_Price!AF41-1),ETL_Price!AF40/ETL_Price!AF41-1,"")</f>
        <v>9.0617019523842046E-4</v>
      </c>
      <c r="AA40">
        <f ca="1">IF(ISNUMBER(ETL_Price!AG40/ETL_Price!AG41-1),ETL_Price!AG40/ETL_Price!AG41-1,"")</f>
        <v>3.8936578651904696E-4</v>
      </c>
      <c r="AB40">
        <f ca="1">IF(ISNUMBER(ETL_Price!AH40/ETL_Price!AH41-1),ETL_Price!AH40/ETL_Price!AH41-1,"")</f>
        <v>6.4576568710372761E-4</v>
      </c>
      <c r="AC40">
        <f ca="1">IF(ISNUMBER(ETL_Price!AI40/ETL_Price!AI41-1),ETL_Price!AI40/ETL_Price!AI41-1,"")</f>
        <v>-2.6713682748302769E-4</v>
      </c>
      <c r="AD40">
        <f ca="1">IF(ISNUMBER(ETL_Price!AJ40/ETL_Price!AJ41-1),ETL_Price!AJ40/ETL_Price!AJ41-1,"")</f>
        <v>-4.1947565543071219E-2</v>
      </c>
      <c r="AE40">
        <f ca="1">IF(ISNUMBER(ETL_Price!AK40/ETL_Price!AK41-1),ETL_Price!AK40/ETL_Price!AK41-1,"")</f>
        <v>-5.5384615384615254E-2</v>
      </c>
      <c r="AF40">
        <f ca="1">IF(ISNUMBER(ETL_Price!AL40/ETL_Price!AL41-1),ETL_Price!AL40/ETL_Price!AL41-1,"")</f>
        <v>-3.4493571652554067E-3</v>
      </c>
      <c r="AG40">
        <f ca="1">IF(ISNUMBER(ETL_Price!AM40/ETL_Price!AM41-1),ETL_Price!AM40/ETL_Price!AM41-1,"")</f>
        <v>-8.5768547448383803E-4</v>
      </c>
      <c r="AH40">
        <f ca="1">IF(ISNUMBER(ETL_Price!AN40/ETL_Price!AN41-1),ETL_Price!AN40/ETL_Price!AN41-1,"")</f>
        <v>1.7673274934685734E-2</v>
      </c>
      <c r="AI40">
        <f ca="1">IF(ISNUMBER(ETL_Price!AO40/ETL_Price!AO41-1),ETL_Price!AO40/ETL_Price!AO41-1,"")</f>
        <v>1.4568301860738098E-2</v>
      </c>
      <c r="AJ40">
        <f ca="1">IF(ISNUMBER(ETL_Price!AP40/ETL_Price!AP41-1),ETL_Price!AP40/ETL_Price!AP41-1,"")</f>
        <v>3.8533789316530509E-4</v>
      </c>
      <c r="AK40">
        <f ca="1">IF(ISNUMBER(ETL_Price!AQ40/ETL_Price!AQ41-1),ETL_Price!AQ40/ETL_Price!AQ41-1,"")</f>
        <v>1.2228963830487327E-3</v>
      </c>
      <c r="AL40">
        <f ca="1">IF(ISNUMBER(ETL_Price!AR40/ETL_Price!AR41-1),ETL_Price!AR40/ETL_Price!AR41-1,"")</f>
        <v>6.021120237138522E-4</v>
      </c>
      <c r="AM40">
        <f ca="1">IF(ISNUMBER(ETL_Price!AS40/ETL_Price!AS41-1),ETL_Price!AS40/ETL_Price!AS41-1,"")</f>
        <v>-2.7654867256643456E-4</v>
      </c>
      <c r="AN40" t="str">
        <f>IF(ISNUMBER(ETL_Price!AT40/ETL_Price!AT41-1),ETL_Price!AT40/ETL_Price!AT41-1,"")</f>
        <v/>
      </c>
      <c r="AO40" t="str">
        <f>IF(ISNUMBER(ETL_Price!AU40/ETL_Price!AU41-1),ETL_Price!AU40/ETL_Price!AU41-1,"")</f>
        <v/>
      </c>
      <c r="AP40" t="str">
        <f>IF(ISNUMBER(ETL_Price!AV40/ETL_Price!AV41-1),ETL_Price!AV40/ETL_Price!AV41-1,"")</f>
        <v/>
      </c>
    </row>
    <row r="41" spans="1:42">
      <c r="A41" s="8">
        <f>MATCH($B41,ETL_Price!$B$5:$B$187,0)</f>
        <v>37</v>
      </c>
      <c r="B41" s="1">
        <f>IF(ISNUMBER(Equities!$C42),Equities!B42,"")</f>
        <v>43270</v>
      </c>
      <c r="C41" s="67">
        <f ca="1">IF(ISNUMBER(OFFSET(ETL_Price!$B$4,ETL_Rtn!$A41,ETL_Rtn!$C$1)/OFFSET(ETL_Price!$B$4,ETL_Rtn!$A42,ETL_Rtn!$C$1)-1),OFFSET(ETL_Price!$B$4,ETL_Rtn!$A41,ETL_Rtn!$C$1)/OFFSET(ETL_Price!$B$4,ETL_Rtn!$A42,ETL_Rtn!$C$1)-1,"")</f>
        <v>-3.0989108373416951E-2</v>
      </c>
      <c r="E41">
        <f ca="1">IF(ISNUMBER(ETL_Price!K41/ETL_Price!K42-1),ETL_Price!K41/ETL_Price!K42-1,"")</f>
        <v>-3.0267629566694931E-2</v>
      </c>
      <c r="F41">
        <f ca="1">IF(ISNUMBER(ETL_Price!L41/ETL_Price!L42-1),ETL_Price!L41/ETL_Price!L42-1,"")</f>
        <v>-8.2390947327700692E-3</v>
      </c>
      <c r="G41">
        <f ca="1">IF(ISNUMBER(ETL_Price!M41/ETL_Price!M42-1),ETL_Price!M41/ETL_Price!M42-1,"")</f>
        <v>-5.0415407364290399E-4</v>
      </c>
      <c r="H41">
        <f ca="1">IF(ISNUMBER(ETL_Price!N41/ETL_Price!N42-1),ETL_Price!N41/ETL_Price!N42-1,"")</f>
        <v>-4.5015700375637957E-3</v>
      </c>
      <c r="I41">
        <f ca="1">IF(ISNUMBER(ETL_Price!O41/ETL_Price!O42-1),ETL_Price!O41/ETL_Price!O42-1,"")</f>
        <v>-5.2113039068151235E-3</v>
      </c>
      <c r="J41">
        <f ca="1">IF(ISNUMBER(ETL_Price!P41/ETL_Price!P42-1),ETL_Price!P41/ETL_Price!P42-1,"")</f>
        <v>-6.8803191660260499E-4</v>
      </c>
      <c r="K41">
        <f ca="1">IF(ISNUMBER(ETL_Price!Q41/ETL_Price!Q42-1),ETL_Price!Q41/ETL_Price!Q42-1,"")</f>
        <v>-7.0132172170629392E-3</v>
      </c>
      <c r="L41">
        <f ca="1">IF(ISNUMBER(ETL_Price!R41/ETL_Price!R42-1),ETL_Price!R41/ETL_Price!R42-1,"")</f>
        <v>-5.5087017988592057E-3</v>
      </c>
      <c r="M41">
        <f ca="1">IF(ISNUMBER(ETL_Price!S41/ETL_Price!S42-1),ETL_Price!S41/ETL_Price!S42-1,"")</f>
        <v>-1.7422008381189014E-2</v>
      </c>
      <c r="N41">
        <f ca="1">IF(ISNUMBER(ETL_Price!T41/ETL_Price!T42-1),ETL_Price!T41/ETL_Price!T42-1,"")</f>
        <v>9.4161958568750315E-4</v>
      </c>
      <c r="O41">
        <f ca="1">IF(ISNUMBER(ETL_Price!U41/ETL_Price!U42-1),ETL_Price!U41/ETL_Price!U42-1,"")</f>
        <v>-1.9895059029295892E-2</v>
      </c>
      <c r="P41">
        <f ca="1">IF(ISNUMBER(ETL_Price!V41/ETL_Price!V42-1),ETL_Price!V41/ETL_Price!V42-1,"")</f>
        <v>4.0068689181453898E-3</v>
      </c>
      <c r="Q41">
        <f ca="1">IF(ISNUMBER(ETL_Price!W41/ETL_Price!W42-1),ETL_Price!W41/ETL_Price!W42-1,"")</f>
        <v>-3.6899728545741195E-2</v>
      </c>
      <c r="R41">
        <f ca="1">IF(ISNUMBER(ETL_Price!X41/ETL_Price!X42-1),ETL_Price!X41/ETL_Price!X42-1,"")</f>
        <v>-3.39863295210866E-2</v>
      </c>
      <c r="S41">
        <f ca="1">IF(ISNUMBER(ETL_Price!Y41/ETL_Price!Y42-1),ETL_Price!Y41/ETL_Price!Y42-1,"")</f>
        <v>-2.9895304116613675E-2</v>
      </c>
      <c r="T41">
        <f ca="1">IF(ISNUMBER(ETL_Price!Z41/ETL_Price!Z42-1),ETL_Price!Z41/ETL_Price!Z42-1,"")</f>
        <v>-9.8148518719687328E-4</v>
      </c>
      <c r="U41">
        <f ca="1">IF(ISNUMBER(ETL_Price!AA41/ETL_Price!AA42-1),ETL_Price!AA41/ETL_Price!AA42-1,"")</f>
        <v>2.1028340182522864E-3</v>
      </c>
      <c r="V41">
        <f ca="1">IF(ISNUMBER(ETL_Price!AB41/ETL_Price!AB42-1),ETL_Price!AB41/ETL_Price!AB42-1,"")</f>
        <v>7.5806916580356543E-4</v>
      </c>
      <c r="W41">
        <f ca="1">IF(ISNUMBER(ETL_Price!AC41/ETL_Price!AC42-1),ETL_Price!AC41/ETL_Price!AC42-1,"")</f>
        <v>-1.9817844493168479E-3</v>
      </c>
      <c r="X41">
        <f ca="1">IF(ISNUMBER(ETL_Price!AD41/ETL_Price!AD42-1),ETL_Price!AD41/ETL_Price!AD42-1,"")</f>
        <v>-3.6514926859498864E-4</v>
      </c>
      <c r="Y41">
        <f ca="1">IF(ISNUMBER(ETL_Price!AE41/ETL_Price!AE42-1),ETL_Price!AE41/ETL_Price!AE42-1,"")</f>
        <v>8.3761739731325058E-4</v>
      </c>
      <c r="Z41">
        <f ca="1">IF(ISNUMBER(ETL_Price!AF41/ETL_Price!AF42-1),ETL_Price!AF41/ETL_Price!AF42-1,"")</f>
        <v>5.7698648203108327E-4</v>
      </c>
      <c r="AA41">
        <f ca="1">IF(ISNUMBER(ETL_Price!AG41/ETL_Price!AG42-1),ETL_Price!AG41/ETL_Price!AG42-1,"")</f>
        <v>-1.9917072552466664E-4</v>
      </c>
      <c r="AB41">
        <f ca="1">IF(ISNUMBER(ETL_Price!AH41/ETL_Price!AH42-1),ETL_Price!AH41/ETL_Price!AH42-1,"")</f>
        <v>-4.5474388824184864E-5</v>
      </c>
      <c r="AC41">
        <f ca="1">IF(ISNUMBER(ETL_Price!AI41/ETL_Price!AI42-1),ETL_Price!AI41/ETL_Price!AI42-1,"")</f>
        <v>9.6261832183541785E-4</v>
      </c>
      <c r="AD41">
        <f ca="1">IF(ISNUMBER(ETL_Price!AJ41/ETL_Price!AJ42-1),ETL_Price!AJ41/ETL_Price!AJ42-1,"")</f>
        <v>8.4484159220146182E-2</v>
      </c>
      <c r="AE41">
        <f ca="1">IF(ISNUMBER(ETL_Price!AK41/ETL_Price!AK42-1),ETL_Price!AK41/ETL_Price!AK42-1,"")</f>
        <v>7.0252469813391949E-2</v>
      </c>
      <c r="AF41">
        <f ca="1">IF(ISNUMBER(ETL_Price!AL41/ETL_Price!AL42-1),ETL_Price!AL41/ETL_Price!AL42-1,"")</f>
        <v>-4.701457451811164E-4</v>
      </c>
      <c r="AG41">
        <f ca="1">IF(ISNUMBER(ETL_Price!AM41/ETL_Price!AM42-1),ETL_Price!AM41/ETL_Price!AM42-1,"")</f>
        <v>-7.1167883211679106E-3</v>
      </c>
      <c r="AH41">
        <f ca="1">IF(ISNUMBER(ETL_Price!AN41/ETL_Price!AN42-1),ETL_Price!AN41/ETL_Price!AN42-1,"")</f>
        <v>-1.1845102505694816E-2</v>
      </c>
      <c r="AI41">
        <f ca="1">IF(ISNUMBER(ETL_Price!AO41/ETL_Price!AO42-1),ETL_Price!AO41/ETL_Price!AO42-1,"")</f>
        <v>-6.9251602728924722E-3</v>
      </c>
      <c r="AJ41">
        <f ca="1">IF(ISNUMBER(ETL_Price!AP41/ETL_Price!AP42-1),ETL_Price!AP41/ETL_Price!AP42-1,"")</f>
        <v>-5.6516116672254979E-3</v>
      </c>
      <c r="AK41">
        <f ca="1">IF(ISNUMBER(ETL_Price!AQ41/ETL_Price!AQ42-1),ETL_Price!AQ41/ETL_Price!AQ42-1,"")</f>
        <v>-4.4017794427534396E-3</v>
      </c>
      <c r="AL41">
        <f ca="1">IF(ISNUMBER(ETL_Price!AR41/ETL_Price!AR42-1),ETL_Price!AR41/ETL_Price!AR42-1,"")</f>
        <v>3.4858320293740253E-3</v>
      </c>
      <c r="AM41">
        <f ca="1">IF(ISNUMBER(ETL_Price!AS41/ETL_Price!AS42-1),ETL_Price!AS41/ETL_Price!AS42-1,"")</f>
        <v>-3.582254064480539E-3</v>
      </c>
      <c r="AN41" t="str">
        <f>IF(ISNUMBER(ETL_Price!AT41/ETL_Price!AT42-1),ETL_Price!AT41/ETL_Price!AT42-1,"")</f>
        <v/>
      </c>
      <c r="AO41" t="str">
        <f>IF(ISNUMBER(ETL_Price!AU41/ETL_Price!AU42-1),ETL_Price!AU41/ETL_Price!AU42-1,"")</f>
        <v/>
      </c>
      <c r="AP41" t="str">
        <f>IF(ISNUMBER(ETL_Price!AV41/ETL_Price!AV42-1),ETL_Price!AV41/ETL_Price!AV42-1,"")</f>
        <v/>
      </c>
    </row>
    <row r="42" spans="1:42">
      <c r="A42" s="8">
        <f>MATCH($B42,ETL_Price!$B$5:$B$187,0)</f>
        <v>38</v>
      </c>
      <c r="B42" s="1">
        <f>IF(ISNUMBER(Equities!$C43),Equities!B43,"")</f>
        <v>43269</v>
      </c>
      <c r="C42" s="67">
        <f ca="1">IF(ISNUMBER(OFFSET(ETL_Price!$B$4,ETL_Rtn!$A42,ETL_Rtn!$C$1)/OFFSET(ETL_Price!$B$4,ETL_Rtn!$A43,ETL_Rtn!$C$1)-1),OFFSET(ETL_Price!$B$4,ETL_Rtn!$A42,ETL_Rtn!$C$1)/OFFSET(ETL_Price!$B$4,ETL_Rtn!$A43,ETL_Rtn!$C$1)-1,"")</f>
        <v>-3.3746035628046123E-4</v>
      </c>
      <c r="E42">
        <f ca="1">IF(ISNUMBER(ETL_Price!K42/ETL_Price!K43-1),ETL_Price!K42/ETL_Price!K43-1,"")</f>
        <v>-1.0619093129449197E-4</v>
      </c>
      <c r="F42">
        <f ca="1">IF(ISNUMBER(ETL_Price!L42/ETL_Price!L43-1),ETL_Price!L42/ETL_Price!L43-1,"")</f>
        <v>8.3245091665795634E-4</v>
      </c>
      <c r="G42">
        <f ca="1">IF(ISNUMBER(ETL_Price!M42/ETL_Price!M43-1),ETL_Price!M42/ETL_Price!M43-1,"")</f>
        <v>-9.5445562053771971E-3</v>
      </c>
      <c r="H42">
        <f ca="1">IF(ISNUMBER(ETL_Price!N42/ETL_Price!N43-1),ETL_Price!N42/ETL_Price!N43-1,"")</f>
        <v>9.1048203999832822E-3</v>
      </c>
      <c r="I42">
        <f ca="1">IF(ISNUMBER(ETL_Price!O42/ETL_Price!O43-1),ETL_Price!O42/ETL_Price!O43-1,"")</f>
        <v>-2.6485036037560139E-3</v>
      </c>
      <c r="J42">
        <f ca="1">IF(ISNUMBER(ETL_Price!P42/ETL_Price!P43-1),ETL_Price!P42/ETL_Price!P43-1,"")</f>
        <v>-1.2794336344778223E-2</v>
      </c>
      <c r="K42">
        <f ca="1">IF(ISNUMBER(ETL_Price!Q42/ETL_Price!Q43-1),ETL_Price!Q42/ETL_Price!Q43-1,"")</f>
        <v>-3.4560884758650934E-3</v>
      </c>
      <c r="L42">
        <f ca="1">IF(ISNUMBER(ETL_Price!R42/ETL_Price!R43-1),ETL_Price!R42/ETL_Price!R43-1,"")</f>
        <v>-2.2374629116203026E-3</v>
      </c>
      <c r="M42">
        <f ca="1">IF(ISNUMBER(ETL_Price!S42/ETL_Price!S43-1),ETL_Price!S42/ETL_Price!S43-1,"")</f>
        <v>-6.6679514357292913E-3</v>
      </c>
      <c r="N42">
        <f ca="1">IF(ISNUMBER(ETL_Price!T42/ETL_Price!T43-1),ETL_Price!T42/ETL_Price!T43-1,"")</f>
        <v>-1.1326609775019425E-2</v>
      </c>
      <c r="O42">
        <f ca="1">IF(ISNUMBER(ETL_Price!U42/ETL_Price!U43-1),ETL_Price!U42/ETL_Price!U43-1,"")</f>
        <v>-7.4502712477395594E-3</v>
      </c>
      <c r="P42">
        <f ca="1">IF(ISNUMBER(ETL_Price!V42/ETL_Price!V43-1),ETL_Price!V42/ETL_Price!V43-1,"")</f>
        <v>-3.2602494090797629E-3</v>
      </c>
      <c r="Q42">
        <f ca="1">IF(ISNUMBER(ETL_Price!W42/ETL_Price!W43-1),ETL_Price!W42/ETL_Price!W43-1,"")</f>
        <v>1.5854141894571239E-3</v>
      </c>
      <c r="R42">
        <f ca="1">IF(ISNUMBER(ETL_Price!X42/ETL_Price!X43-1),ETL_Price!X42/ETL_Price!X43-1,"")</f>
        <v>-4.6328598141265331E-4</v>
      </c>
      <c r="S42">
        <f ca="1">IF(ISNUMBER(ETL_Price!Y42/ETL_Price!Y43-1),ETL_Price!Y42/ETL_Price!Y43-1,"")</f>
        <v>-8.9019186601979605E-5</v>
      </c>
      <c r="T42">
        <f ca="1">IF(ISNUMBER(ETL_Price!Z42/ETL_Price!Z43-1),ETL_Price!Z42/ETL_Price!Z43-1,"")</f>
        <v>1.1447869265333033E-3</v>
      </c>
      <c r="U42">
        <f ca="1">IF(ISNUMBER(ETL_Price!AA42/ETL_Price!AA43-1),ETL_Price!AA42/ETL_Price!AA43-1,"")</f>
        <v>-1.3526771735725696E-3</v>
      </c>
      <c r="V42">
        <f ca="1">IF(ISNUMBER(ETL_Price!AB42/ETL_Price!AB43-1),ETL_Price!AB42/ETL_Price!AB43-1,"")</f>
        <v>-7.47336279972588E-5</v>
      </c>
      <c r="W42">
        <f ca="1">IF(ISNUMBER(ETL_Price!AC42/ETL_Price!AC43-1),ETL_Price!AC42/ETL_Price!AC43-1,"")</f>
        <v>-2.0898495027841246E-3</v>
      </c>
      <c r="X42">
        <f ca="1">IF(ISNUMBER(ETL_Price!AD42/ETL_Price!AD43-1),ETL_Price!AD42/ETL_Price!AD43-1,"")</f>
        <v>1.9290465631929266E-3</v>
      </c>
      <c r="Y42">
        <f ca="1">IF(ISNUMBER(ETL_Price!AE42/ETL_Price!AE43-1),ETL_Price!AE42/ETL_Price!AE43-1,"")</f>
        <v>-9.9368227270812959E-4</v>
      </c>
      <c r="Z42">
        <f ca="1">IF(ISNUMBER(ETL_Price!AF42/ETL_Price!AF43-1),ETL_Price!AF42/ETL_Price!AF43-1,"")</f>
        <v>0</v>
      </c>
      <c r="AA42">
        <f ca="1">IF(ISNUMBER(ETL_Price!AG42/ETL_Price!AG43-1),ETL_Price!AG42/ETL_Price!AG43-1,"")</f>
        <v>-6.1523985306632945E-4</v>
      </c>
      <c r="AB42">
        <f ca="1">IF(ISNUMBER(ETL_Price!AH42/ETL_Price!AH43-1),ETL_Price!AH42/ETL_Price!AH43-1,"")</f>
        <v>-1.8189424668468845E-5</v>
      </c>
      <c r="AC42">
        <f ca="1">IF(ISNUMBER(ETL_Price!AI42/ETL_Price!AI43-1),ETL_Price!AI42/ETL_Price!AI43-1,"")</f>
        <v>1.1457574849016439E-3</v>
      </c>
      <c r="AD42">
        <f ca="1">IF(ISNUMBER(ETL_Price!AJ42/ETL_Price!AJ43-1),ETL_Price!AJ42/ETL_Price!AJ43-1,"")</f>
        <v>2.7545909849749695E-2</v>
      </c>
      <c r="AE42">
        <f ca="1">IF(ISNUMBER(ETL_Price!AK42/ETL_Price!AK43-1),ETL_Price!AK42/ETL_Price!AK43-1,"")</f>
        <v>6.549707602339172E-2</v>
      </c>
      <c r="AF42">
        <f ca="1">IF(ISNUMBER(ETL_Price!AL42/ETL_Price!AL43-1),ETL_Price!AL42/ETL_Price!AL43-1,"")</f>
        <v>1.2552957790681329E-3</v>
      </c>
      <c r="AG42">
        <f ca="1">IF(ISNUMBER(ETL_Price!AM42/ETL_Price!AM43-1),ETL_Price!AM42/ETL_Price!AM43-1,"")</f>
        <v>-2.4271844660194164E-3</v>
      </c>
      <c r="AH42">
        <f ca="1">IF(ISNUMBER(ETL_Price!AN42/ETL_Price!AN43-1),ETL_Price!AN42/ETL_Price!AN43-1,"")</f>
        <v>1.2142637565324188E-2</v>
      </c>
      <c r="AI42">
        <f ca="1">IF(ISNUMBER(ETL_Price!AO42/ETL_Price!AO43-1),ETL_Price!AO42/ETL_Price!AO43-1,"")</f>
        <v>-1.2326656394453517E-3</v>
      </c>
      <c r="AJ42">
        <f ca="1">IF(ISNUMBER(ETL_Price!AP42/ETL_Price!AP43-1),ETL_Price!AP42/ETL_Price!AP43-1,"")</f>
        <v>6.2653621861294972E-3</v>
      </c>
      <c r="AK42">
        <f ca="1">IF(ISNUMBER(ETL_Price!AQ42/ETL_Price!AQ43-1),ETL_Price!AQ42/ETL_Price!AQ43-1,"")</f>
        <v>3.2887009631197284E-3</v>
      </c>
      <c r="AL42">
        <f ca="1">IF(ISNUMBER(ETL_Price!AR42/ETL_Price!AR43-1),ETL_Price!AR42/ETL_Price!AR43-1,"")</f>
        <v>2.7964640265973895E-3</v>
      </c>
      <c r="AM42">
        <f ca="1">IF(ISNUMBER(ETL_Price!AS42/ETL_Price!AS43-1),ETL_Price!AS42/ETL_Price!AS43-1,"")</f>
        <v>0</v>
      </c>
      <c r="AN42" t="str">
        <f>IF(ISNUMBER(ETL_Price!AT42/ETL_Price!AT43-1),ETL_Price!AT42/ETL_Price!AT43-1,"")</f>
        <v/>
      </c>
      <c r="AO42" t="str">
        <f>IF(ISNUMBER(ETL_Price!AU42/ETL_Price!AU43-1),ETL_Price!AU42/ETL_Price!AU43-1,"")</f>
        <v/>
      </c>
      <c r="AP42" t="str">
        <f>IF(ISNUMBER(ETL_Price!AV42/ETL_Price!AV43-1),ETL_Price!AV42/ETL_Price!AV43-1,"")</f>
        <v/>
      </c>
    </row>
    <row r="43" spans="1:42">
      <c r="A43" s="8">
        <f>MATCH($B43,ETL_Price!$B$5:$B$187,0)</f>
        <v>39</v>
      </c>
      <c r="B43" s="1">
        <f>IF(ISNUMBER(Equities!$C44),Equities!B44,"")</f>
        <v>43266</v>
      </c>
      <c r="C43" s="67">
        <f ca="1">IF(ISNUMBER(OFFSET(ETL_Price!$B$4,ETL_Rtn!$A43,ETL_Rtn!$C$1)/OFFSET(ETL_Price!$B$4,ETL_Rtn!$A44,ETL_Rtn!$C$1)-1),OFFSET(ETL_Price!$B$4,ETL_Rtn!$A43,ETL_Rtn!$C$1)/OFFSET(ETL_Price!$B$4,ETL_Rtn!$A44,ETL_Rtn!$C$1)-1,"")</f>
        <v>-9.7126080441890528E-3</v>
      </c>
      <c r="E43">
        <f ca="1">IF(ISNUMBER(ETL_Price!K43/ETL_Price!K44-1),ETL_Price!K43/ETL_Price!K44-1,"")</f>
        <v>-6.9598228408731533E-3</v>
      </c>
      <c r="F43">
        <f ca="1">IF(ISNUMBER(ETL_Price!L43/ETL_Price!L44-1),ETL_Price!L43/ETL_Price!L44-1,"")</f>
        <v>-3.6622284126789362E-3</v>
      </c>
      <c r="G43">
        <f ca="1">IF(ISNUMBER(ETL_Price!M43/ETL_Price!M44-1),ETL_Price!M43/ETL_Price!M44-1,"")</f>
        <v>1.1015665865865554E-3</v>
      </c>
      <c r="H43">
        <f ca="1">IF(ISNUMBER(ETL_Price!N43/ETL_Price!N44-1),ETL_Price!N43/ETL_Price!N44-1,"")</f>
        <v>-2.1992255765342805E-2</v>
      </c>
      <c r="I43">
        <f ca="1">IF(ISNUMBER(ETL_Price!O43/ETL_Price!O44-1),ETL_Price!O43/ETL_Price!O44-1,"")</f>
        <v>-6.8476849224929914E-3</v>
      </c>
      <c r="J43">
        <f ca="1">IF(ISNUMBER(ETL_Price!P43/ETL_Price!P44-1),ETL_Price!P43/ETL_Price!P44-1,"")</f>
        <v>7.0712205521721305E-3</v>
      </c>
      <c r="K43">
        <f ca="1">IF(ISNUMBER(ETL_Price!Q43/ETL_Price!Q44-1),ETL_Price!Q43/ETL_Price!Q44-1,"")</f>
        <v>-1.9196805651522375E-4</v>
      </c>
      <c r="L43">
        <f ca="1">IF(ISNUMBER(ETL_Price!R43/ETL_Price!R44-1),ETL_Price!R43/ETL_Price!R44-1,"")</f>
        <v>-9.727153348582096E-5</v>
      </c>
      <c r="M43">
        <f ca="1">IF(ISNUMBER(ETL_Price!S43/ETL_Price!S44-1),ETL_Price!S43/ETL_Price!S44-1,"")</f>
        <v>-4.3364801596438296E-3</v>
      </c>
      <c r="N43">
        <f ca="1">IF(ISNUMBER(ETL_Price!T43/ETL_Price!T44-1),ETL_Price!T43/ETL_Price!T44-1,"")</f>
        <v>4.6569388388695288E-4</v>
      </c>
      <c r="O43">
        <f ca="1">IF(ISNUMBER(ETL_Price!U43/ETL_Price!U44-1),ETL_Price!U43/ETL_Price!U44-1,"")</f>
        <v>-1.327528370565989E-2</v>
      </c>
      <c r="P43">
        <f ca="1">IF(ISNUMBER(ETL_Price!V43/ETL_Price!V44-1),ETL_Price!V43/ETL_Price!V44-1,"")</f>
        <v>3.1068596190009234E-3</v>
      </c>
      <c r="Q43">
        <f ca="1">IF(ISNUMBER(ETL_Price!W43/ETL_Price!W44-1),ETL_Price!W43/ETL_Price!W44-1,"")</f>
        <v>-5.160594090912296E-3</v>
      </c>
      <c r="R43">
        <f ca="1">IF(ISNUMBER(ETL_Price!X43/ETL_Price!X44-1),ETL_Price!X43/ETL_Price!X44-1,"")</f>
        <v>-6.4662463052002073E-3</v>
      </c>
      <c r="S43">
        <f ca="1">IF(ISNUMBER(ETL_Price!Y43/ETL_Price!Y44-1),ETL_Price!Y43/ETL_Price!Y44-1,"")</f>
        <v>-6.9131756995686189E-3</v>
      </c>
      <c r="T43">
        <f ca="1">IF(ISNUMBER(ETL_Price!Z43/ETL_Price!Z44-1),ETL_Price!Z43/ETL_Price!Z44-1,"")</f>
        <v>-1.9233515829564229E-3</v>
      </c>
      <c r="U43">
        <f ca="1">IF(ISNUMBER(ETL_Price!AA43/ETL_Price!AA44-1),ETL_Price!AA43/ETL_Price!AA44-1,"")</f>
        <v>2.38027627908588E-4</v>
      </c>
      <c r="V43">
        <f ca="1">IF(ISNUMBER(ETL_Price!AB43/ETL_Price!AB44-1),ETL_Price!AB43/ETL_Price!AB44-1,"")</f>
        <v>4.165465090197884E-4</v>
      </c>
      <c r="W43">
        <f ca="1">IF(ISNUMBER(ETL_Price!AC43/ETL_Price!AC44-1),ETL_Price!AC43/ETL_Price!AC44-1,"")</f>
        <v>-7.0080031395858278E-4</v>
      </c>
      <c r="X43">
        <f ca="1">IF(ISNUMBER(ETL_Price!AD43/ETL_Price!AD44-1),ETL_Price!AD43/ETL_Price!AD44-1,"")</f>
        <v>-1.1295430887465763E-3</v>
      </c>
      <c r="Y43">
        <f ca="1">IF(ISNUMBER(ETL_Price!AE43/ETL_Price!AE44-1),ETL_Price!AE43/ETL_Price!AE44-1,"")</f>
        <v>1.8831209591363418E-4</v>
      </c>
      <c r="Z43">
        <f ca="1">IF(ISNUMBER(ETL_Price!AF43/ETL_Price!AF44-1),ETL_Price!AF43/ETL_Price!AF44-1,"")</f>
        <v>-4.8402212084075469E-4</v>
      </c>
      <c r="AA43">
        <f ca="1">IF(ISNUMBER(ETL_Price!AG43/ETL_Price!AG44-1),ETL_Price!AG43/ETL_Price!AG44-1,"")</f>
        <v>4.9786821880859478E-4</v>
      </c>
      <c r="AB43">
        <f ca="1">IF(ISNUMBER(ETL_Price!AH43/ETL_Price!AH44-1),ETL_Price!AH43/ETL_Price!AH44-1,"")</f>
        <v>-9.8126510512253073E-4</v>
      </c>
      <c r="AC43">
        <f ca="1">IF(ISNUMBER(ETL_Price!AI43/ETL_Price!AI44-1),ETL_Price!AI43/ETL_Price!AI44-1,"")</f>
        <v>-8.565677330940602E-5</v>
      </c>
      <c r="AD43">
        <f ca="1">IF(ISNUMBER(ETL_Price!AJ43/ETL_Price!AJ44-1),ETL_Price!AJ43/ETL_Price!AJ44-1,"")</f>
        <v>-1.1551155115511413E-2</v>
      </c>
      <c r="AE43">
        <f ca="1">IF(ISNUMBER(ETL_Price!AK43/ETL_Price!AK44-1),ETL_Price!AK43/ETL_Price!AK44-1,"")</f>
        <v>-4.469273743016744E-2</v>
      </c>
      <c r="AF43">
        <f ca="1">IF(ISNUMBER(ETL_Price!AL43/ETL_Price!AL44-1),ETL_Price!AL43/ETL_Price!AL44-1,"")</f>
        <v>-2.2546012269938687E-2</v>
      </c>
      <c r="AG43">
        <f ca="1">IF(ISNUMBER(ETL_Price!AM43/ETL_Price!AM44-1),ETL_Price!AM43/ETL_Price!AM44-1,"")</f>
        <v>-4.5301819024446743E-2</v>
      </c>
      <c r="AH43">
        <f ca="1">IF(ISNUMBER(ETL_Price!AN43/ETL_Price!AN44-1),ETL_Price!AN43/ETL_Price!AN44-1,"")</f>
        <v>-2.7358349529077564E-2</v>
      </c>
      <c r="AI43">
        <f ca="1">IF(ISNUMBER(ETL_Price!AO43/ETL_Price!AO44-1),ETL_Price!AO43/ETL_Price!AO44-1,"")</f>
        <v>-4.9742768559845052E-3</v>
      </c>
      <c r="AJ43">
        <f ca="1">IF(ISNUMBER(ETL_Price!AP43/ETL_Price!AP44-1),ETL_Price!AP43/ETL_Price!AP44-1,"")</f>
        <v>-4.9872919963555029E-3</v>
      </c>
      <c r="AK43">
        <f ca="1">IF(ISNUMBER(ETL_Price!AQ43/ETL_Price!AQ44-1),ETL_Price!AQ43/ETL_Price!AQ44-1,"")</f>
        <v>-6.5730785482898124E-4</v>
      </c>
      <c r="AL43">
        <f ca="1">IF(ISNUMBER(ETL_Price!AR43/ETL_Price!AR44-1),ETL_Price!AR43/ETL_Price!AR44-1,"")</f>
        <v>3.0074484993922734E-3</v>
      </c>
      <c r="AM43">
        <f ca="1">IF(ISNUMBER(ETL_Price!AS43/ETL_Price!AS44-1),ETL_Price!AS43/ETL_Price!AS44-1,"")</f>
        <v>-3.7518301610541815E-3</v>
      </c>
      <c r="AN43" t="str">
        <f>IF(ISNUMBER(ETL_Price!AT43/ETL_Price!AT44-1),ETL_Price!AT43/ETL_Price!AT44-1,"")</f>
        <v/>
      </c>
      <c r="AO43" t="str">
        <f>IF(ISNUMBER(ETL_Price!AU43/ETL_Price!AU44-1),ETL_Price!AU43/ETL_Price!AU44-1,"")</f>
        <v/>
      </c>
      <c r="AP43" t="str">
        <f>IF(ISNUMBER(ETL_Price!AV43/ETL_Price!AV44-1),ETL_Price!AV43/ETL_Price!AV44-1,"")</f>
        <v/>
      </c>
    </row>
    <row r="44" spans="1:42">
      <c r="A44" s="8">
        <f>MATCH($B44,ETL_Price!$B$5:$B$187,0)</f>
        <v>40</v>
      </c>
      <c r="B44" s="1">
        <f>IF(ISNUMBER(Equities!$C45),Equities!B45,"")</f>
        <v>43265</v>
      </c>
      <c r="C44" s="67">
        <f ca="1">IF(ISNUMBER(OFFSET(ETL_Price!$B$4,ETL_Rtn!$A44,ETL_Rtn!$C$1)/OFFSET(ETL_Price!$B$4,ETL_Rtn!$A45,ETL_Rtn!$C$1)-1),OFFSET(ETL_Price!$B$4,ETL_Rtn!$A44,ETL_Rtn!$C$1)/OFFSET(ETL_Price!$B$4,ETL_Rtn!$A45,ETL_Rtn!$C$1)-1,"")</f>
        <v>-8.3405487867730388E-3</v>
      </c>
      <c r="E44">
        <f ca="1">IF(ISNUMBER(ETL_Price!K44/ETL_Price!K45-1),ETL_Price!K44/ETL_Price!K45-1,"")</f>
        <v>-3.3631108775618035E-3</v>
      </c>
      <c r="F44">
        <f ca="1">IF(ISNUMBER(ETL_Price!L44/ETL_Price!L45-1),ETL_Price!L44/ETL_Price!L45-1,"")</f>
        <v>5.0944804777806052E-3</v>
      </c>
      <c r="G44">
        <f ca="1">IF(ISNUMBER(ETL_Price!M44/ETL_Price!M45-1),ETL_Price!M44/ETL_Price!M45-1,"")</f>
        <v>3.6226933615275403E-3</v>
      </c>
      <c r="H44">
        <f ca="1">IF(ISNUMBER(ETL_Price!N44/ETL_Price!N45-1),ETL_Price!N44/ETL_Price!N45-1,"")</f>
        <v>1.3996020377655682E-3</v>
      </c>
      <c r="I44">
        <f ca="1">IF(ISNUMBER(ETL_Price!O44/ETL_Price!O45-1),ETL_Price!O44/ETL_Price!O45-1,"")</f>
        <v>-6.6280480472128422E-3</v>
      </c>
      <c r="J44">
        <f ca="1">IF(ISNUMBER(ETL_Price!P44/ETL_Price!P45-1),ETL_Price!P44/ETL_Price!P45-1,"")</f>
        <v>-3.0385374257824171E-3</v>
      </c>
      <c r="K44">
        <f ca="1">IF(ISNUMBER(ETL_Price!Q44/ETL_Price!Q45-1),ETL_Price!Q44/ETL_Price!Q45-1,"")</f>
        <v>5.6370656370654526E-3</v>
      </c>
      <c r="L44">
        <f ca="1">IF(ISNUMBER(ETL_Price!R44/ETL_Price!R45-1),ETL_Price!R44/ETL_Price!R45-1,"")</f>
        <v>1.4124293785311437E-3</v>
      </c>
      <c r="M44">
        <f ca="1">IF(ISNUMBER(ETL_Price!S44/ETL_Price!S45-1),ETL_Price!S44/ETL_Price!S45-1,"")</f>
        <v>-2.488228763924627E-3</v>
      </c>
      <c r="N44">
        <f ca="1">IF(ISNUMBER(ETL_Price!T44/ETL_Price!T45-1),ETL_Price!T44/ETL_Price!T45-1,"")</f>
        <v>5.61973150171724E-3</v>
      </c>
      <c r="O44">
        <f ca="1">IF(ISNUMBER(ETL_Price!U44/ETL_Price!U45-1),ETL_Price!U44/ETL_Price!U45-1,"")</f>
        <v>-2.2076627261071735E-3</v>
      </c>
      <c r="P44">
        <f ca="1">IF(ISNUMBER(ETL_Price!V44/ETL_Price!V45-1),ETL_Price!V44/ETL_Price!V45-1,"")</f>
        <v>7.9940662600956891E-3</v>
      </c>
      <c r="Q44">
        <f ca="1">IF(ISNUMBER(ETL_Price!W44/ETL_Price!W45-1),ETL_Price!W44/ETL_Price!W45-1,"")</f>
        <v>-1.2136701905926861E-2</v>
      </c>
      <c r="R44">
        <f ca="1">IF(ISNUMBER(ETL_Price!X44/ETL_Price!X45-1),ETL_Price!X44/ETL_Price!X45-1,"")</f>
        <v>-9.2851530951425509E-3</v>
      </c>
      <c r="S44">
        <f ca="1">IF(ISNUMBER(ETL_Price!Y44/ETL_Price!Y45-1),ETL_Price!Y44/ETL_Price!Y45-1,"")</f>
        <v>-3.0025795154741131E-3</v>
      </c>
      <c r="T44">
        <f ca="1">IF(ISNUMBER(ETL_Price!Z44/ETL_Price!Z45-1),ETL_Price!Z44/ETL_Price!Z45-1,"")</f>
        <v>-1.9991241932104664E-4</v>
      </c>
      <c r="U44">
        <f ca="1">IF(ISNUMBER(ETL_Price!AA44/ETL_Price!AA45-1),ETL_Price!AA44/ETL_Price!AA45-1,"")</f>
        <v>-2.096086610465564E-3</v>
      </c>
      <c r="V44">
        <f ca="1">IF(ISNUMBER(ETL_Price!AB44/ETL_Price!AB45-1),ETL_Price!AB44/ETL_Price!AB45-1,"")</f>
        <v>1.2619106182292228E-3</v>
      </c>
      <c r="W44">
        <f ca="1">IF(ISNUMBER(ETL_Price!AC44/ETL_Price!AC45-1),ETL_Price!AC44/ETL_Price!AC45-1,"")</f>
        <v>-7.8428077251646577E-4</v>
      </c>
      <c r="X44">
        <f ca="1">IF(ISNUMBER(ETL_Price!AD44/ETL_Price!AD45-1),ETL_Price!AD44/ETL_Price!AD45-1,"")</f>
        <v>-9.9655634418827077E-5</v>
      </c>
      <c r="Y44">
        <f ca="1">IF(ISNUMBER(ETL_Price!AE44/ETL_Price!AE45-1),ETL_Price!AE44/ETL_Price!AE45-1,"")</f>
        <v>8.1668551325542182E-4</v>
      </c>
      <c r="Z44">
        <f ca="1">IF(ISNUMBER(ETL_Price!AF44/ETL_Price!AF45-1),ETL_Price!AF44/ETL_Price!AF45-1,"")</f>
        <v>-2.059244463207266E-4</v>
      </c>
      <c r="AA44">
        <f ca="1">IF(ISNUMBER(ETL_Price!AG44/ETL_Price!AG45-1),ETL_Price!AG44/ETL_Price!AG45-1,"")</f>
        <v>-8.146270818243373E-5</v>
      </c>
      <c r="AB44">
        <f ca="1">IF(ISNUMBER(ETL_Price!AH44/ETL_Price!AH45-1),ETL_Price!AH44/ETL_Price!AH45-1,"")</f>
        <v>-6.0837744826525153E-4</v>
      </c>
      <c r="AC44">
        <f ca="1">IF(ISNUMBER(ETL_Price!AI44/ETL_Price!AI45-1),ETL_Price!AI44/ETL_Price!AI45-1,"")</f>
        <v>3.6417386088571924E-4</v>
      </c>
      <c r="AD44">
        <f ca="1">IF(ISNUMBER(ETL_Price!AJ44/ETL_Price!AJ45-1),ETL_Price!AJ44/ETL_Price!AJ45-1,"")</f>
        <v>-6.3369397217928891E-2</v>
      </c>
      <c r="AE44">
        <f ca="1">IF(ISNUMBER(ETL_Price!AK44/ETL_Price!AK45-1),ETL_Price!AK44/ETL_Price!AK45-1,"")</f>
        <v>1.4164305949008416E-2</v>
      </c>
      <c r="AF44">
        <f ca="1">IF(ISNUMBER(ETL_Price!AL44/ETL_Price!AL45-1),ETL_Price!AL44/ETL_Price!AL45-1,"")</f>
        <v>5.4745932608526449E-3</v>
      </c>
      <c r="AG44">
        <f ca="1">IF(ISNUMBER(ETL_Price!AM44/ETL_Price!AM45-1),ETL_Price!AM44/ETL_Price!AM45-1,"")</f>
        <v>1.5949620387263996E-2</v>
      </c>
      <c r="AH44">
        <f ca="1">IF(ISNUMBER(ETL_Price!AN44/ETL_Price!AN45-1),ETL_Price!AN44/ETL_Price!AN45-1,"")</f>
        <v>3.7515006002399875E-3</v>
      </c>
      <c r="AI44">
        <f ca="1">IF(ISNUMBER(ETL_Price!AO44/ETL_Price!AO45-1),ETL_Price!AO44/ETL_Price!AO45-1,"")</f>
        <v>-1.0518153929137242E-2</v>
      </c>
      <c r="AJ44">
        <f ca="1">IF(ISNUMBER(ETL_Price!AP44/ETL_Price!AP45-1),ETL_Price!AP44/ETL_Price!AP45-1,"")</f>
        <v>-4.4875161120923046E-3</v>
      </c>
      <c r="AK44">
        <f ca="1">IF(ISNUMBER(ETL_Price!AQ44/ETL_Price!AQ45-1),ETL_Price!AQ44/ETL_Price!AQ45-1,"")</f>
        <v>-3.1358232706167888E-3</v>
      </c>
      <c r="AL44">
        <f ca="1">IF(ISNUMBER(ETL_Price!AR44/ETL_Price!AR45-1),ETL_Price!AR44/ETL_Price!AR45-1,"")</f>
        <v>4.4608618071968476E-3</v>
      </c>
      <c r="AM44">
        <f ca="1">IF(ISNUMBER(ETL_Price!AS44/ETL_Price!AS45-1),ETL_Price!AS44/ETL_Price!AS45-1,"")</f>
        <v>-4.191725897575993E-3</v>
      </c>
      <c r="AN44" t="str">
        <f>IF(ISNUMBER(ETL_Price!AT44/ETL_Price!AT45-1),ETL_Price!AT44/ETL_Price!AT45-1,"")</f>
        <v/>
      </c>
      <c r="AO44" t="str">
        <f>IF(ISNUMBER(ETL_Price!AU44/ETL_Price!AU45-1),ETL_Price!AU44/ETL_Price!AU45-1,"")</f>
        <v/>
      </c>
      <c r="AP44" t="str">
        <f>IF(ISNUMBER(ETL_Price!AV44/ETL_Price!AV45-1),ETL_Price!AV44/ETL_Price!AV45-1,"")</f>
        <v/>
      </c>
    </row>
    <row r="45" spans="1:42">
      <c r="A45" s="8">
        <f>MATCH($B45,ETL_Price!$B$5:$B$187,0)</f>
        <v>41</v>
      </c>
      <c r="B45" s="1">
        <f>IF(ISNUMBER(Equities!$C46),Equities!B46,"")</f>
        <v>43264</v>
      </c>
      <c r="C45" s="67">
        <f ca="1">IF(ISNUMBER(OFFSET(ETL_Price!$B$4,ETL_Rtn!$A45,ETL_Rtn!$C$1)/OFFSET(ETL_Price!$B$4,ETL_Rtn!$A46,ETL_Rtn!$C$1)-1),OFFSET(ETL_Price!$B$4,ETL_Rtn!$A45,ETL_Rtn!$C$1)/OFFSET(ETL_Price!$B$4,ETL_Rtn!$A46,ETL_Rtn!$C$1)-1,"")</f>
        <v>-1.271128872958871E-2</v>
      </c>
      <c r="E45">
        <f ca="1">IF(ISNUMBER(ETL_Price!K45/ETL_Price!K46-1),ETL_Price!K45/ETL_Price!K46-1,"")</f>
        <v>-1.1428571428571344E-2</v>
      </c>
      <c r="F45">
        <f ca="1">IF(ISNUMBER(ETL_Price!L45/ETL_Price!L46-1),ETL_Price!L45/ETL_Price!L46-1,"")</f>
        <v>-1.2482793067040143E-3</v>
      </c>
      <c r="G45">
        <f ca="1">IF(ISNUMBER(ETL_Price!M45/ETL_Price!M46-1),ETL_Price!M45/ETL_Price!M46-1,"")</f>
        <v>8.2651009563106115E-4</v>
      </c>
      <c r="H45">
        <f ca="1">IF(ISNUMBER(ETL_Price!N45/ETL_Price!N46-1),ETL_Price!N45/ETL_Price!N46-1,"")</f>
        <v>-5.7313665549876269E-3</v>
      </c>
      <c r="I45">
        <f ca="1">IF(ISNUMBER(ETL_Price!O45/ETL_Price!O46-1),ETL_Price!O45/ETL_Price!O46-1,"")</f>
        <v>-3.4769607531430768E-3</v>
      </c>
      <c r="J45">
        <f ca="1">IF(ISNUMBER(ETL_Price!P45/ETL_Price!P46-1),ETL_Price!P45/ETL_Price!P46-1,"")</f>
        <v>-7.0965443923043381E-5</v>
      </c>
      <c r="K45">
        <f ca="1">IF(ISNUMBER(ETL_Price!Q45/ETL_Price!Q46-1),ETL_Price!Q45/ETL_Price!Q46-1,"")</f>
        <v>1.4693372515659497E-3</v>
      </c>
      <c r="L45">
        <f ca="1">IF(ISNUMBER(ETL_Price!R45/ETL_Price!R46-1),ETL_Price!R45/ETL_Price!R46-1,"")</f>
        <v>-1.2837155632482444E-2</v>
      </c>
      <c r="M45">
        <f ca="1">IF(ISNUMBER(ETL_Price!S45/ETL_Price!S46-1),ETL_Price!S45/ETL_Price!S46-1,"")</f>
        <v>-3.4334109029869886E-3</v>
      </c>
      <c r="N45">
        <f ca="1">IF(ISNUMBER(ETL_Price!T45/ETL_Price!T46-1),ETL_Price!T45/ETL_Price!T46-1,"")</f>
        <v>-2.1088019559902138E-2</v>
      </c>
      <c r="O45">
        <f ca="1">IF(ISNUMBER(ETL_Price!U45/ETL_Price!U46-1),ETL_Price!U45/ETL_Price!U46-1,"")</f>
        <v>-3.0882822760995854E-3</v>
      </c>
      <c r="P45">
        <f ca="1">IF(ISNUMBER(ETL_Price!V45/ETL_Price!V46-1),ETL_Price!V45/ETL_Price!V46-1,"")</f>
        <v>-8.2345191040833488E-4</v>
      </c>
      <c r="Q45">
        <f ca="1">IF(ISNUMBER(ETL_Price!W45/ETL_Price!W46-1),ETL_Price!W45/ETL_Price!W46-1,"")</f>
        <v>-3.4934557291312895E-3</v>
      </c>
      <c r="R45">
        <f ca="1">IF(ISNUMBER(ETL_Price!X45/ETL_Price!X46-1),ETL_Price!X45/ETL_Price!X46-1,"")</f>
        <v>-6.7991945737406745E-3</v>
      </c>
      <c r="S45">
        <f ca="1">IF(ISNUMBER(ETL_Price!Y45/ETL_Price!Y46-1),ETL_Price!Y45/ETL_Price!Y46-1,"")</f>
        <v>-1.1816144278895879E-2</v>
      </c>
      <c r="T45">
        <f ca="1">IF(ISNUMBER(ETL_Price!Z45/ETL_Price!Z46-1),ETL_Price!Z45/ETL_Price!Z46-1,"")</f>
        <v>1.7138286933016111E-4</v>
      </c>
      <c r="U45">
        <f ca="1">IF(ISNUMBER(ETL_Price!AA45/ETL_Price!AA46-1),ETL_Price!AA45/ETL_Price!AA46-1,"")</f>
        <v>-1.4439201391488465E-3</v>
      </c>
      <c r="V45">
        <f ca="1">IF(ISNUMBER(ETL_Price!AB45/ETL_Price!AB46-1),ETL_Price!AB45/ETL_Price!AB46-1,"")</f>
        <v>-8.9750301838809055E-4</v>
      </c>
      <c r="W45">
        <f ca="1">IF(ISNUMBER(ETL_Price!AC45/ETL_Price!AC46-1),ETL_Price!AC45/ETL_Price!AC46-1,"")</f>
        <v>7.0029972828233866E-5</v>
      </c>
      <c r="X45">
        <f ca="1">IF(ISNUMBER(ETL_Price!AD45/ETL_Price!AD46-1),ETL_Price!AD45/ETL_Price!AD46-1,"")</f>
        <v>7.7515946137474145E-5</v>
      </c>
      <c r="Y45">
        <f ca="1">IF(ISNUMBER(ETL_Price!AE45/ETL_Price!AE46-1),ETL_Price!AE45/ETL_Price!AE46-1,"")</f>
        <v>-5.4416073670993104E-4</v>
      </c>
      <c r="Z45">
        <f ca="1">IF(ISNUMBER(ETL_Price!AF45/ETL_Price!AF46-1),ETL_Price!AF45/ETL_Price!AF46-1,"")</f>
        <v>-5.8654044041972497E-4</v>
      </c>
      <c r="AA45">
        <f ca="1">IF(ISNUMBER(ETL_Price!AG45/ETL_Price!AG46-1),ETL_Price!AG45/ETL_Price!AG46-1,"")</f>
        <v>0</v>
      </c>
      <c r="AB45">
        <f ca="1">IF(ISNUMBER(ETL_Price!AH45/ETL_Price!AH46-1),ETL_Price!AH45/ETL_Price!AH46-1,"")</f>
        <v>7.2647360630506697E-5</v>
      </c>
      <c r="AC45">
        <f ca="1">IF(ISNUMBER(ETL_Price!AI45/ETL_Price!AI46-1),ETL_Price!AI45/ETL_Price!AI46-1,"")</f>
        <v>0</v>
      </c>
      <c r="AD45">
        <f ca="1">IF(ISNUMBER(ETL_Price!AJ45/ETL_Price!AJ46-1),ETL_Price!AJ45/ETL_Price!AJ46-1,"")</f>
        <v>4.8622366288492591E-2</v>
      </c>
      <c r="AE45">
        <f ca="1">IF(ISNUMBER(ETL_Price!AK45/ETL_Price!AK46-1),ETL_Price!AK45/ETL_Price!AK46-1,"")</f>
        <v>4.4378698224851965E-2</v>
      </c>
      <c r="AF45">
        <f ca="1">IF(ISNUMBER(ETL_Price!AL45/ETL_Price!AL46-1),ETL_Price!AL45/ETL_Price!AL46-1,"")</f>
        <v>1.389854065323215E-3</v>
      </c>
      <c r="AG45">
        <f ca="1">IF(ISNUMBER(ETL_Price!AM45/ETL_Price!AM46-1),ETL_Price!AM45/ETL_Price!AM46-1,"")</f>
        <v>5.9203125925049171E-3</v>
      </c>
      <c r="AH45">
        <f ca="1">IF(ISNUMBER(ETL_Price!AN45/ETL_Price!AN46-1),ETL_Price!AN45/ETL_Price!AN46-1,"")</f>
        <v>4.2194092827003704E-3</v>
      </c>
      <c r="AI45">
        <f ca="1">IF(ISNUMBER(ETL_Price!AO45/ETL_Price!AO46-1),ETL_Price!AO45/ETL_Price!AO46-1,"")</f>
        <v>1.8576060524182481E-3</v>
      </c>
      <c r="AJ45">
        <f ca="1">IF(ISNUMBER(ETL_Price!AP45/ETL_Price!AP46-1),ETL_Price!AP45/ETL_Price!AP46-1,"")</f>
        <v>4.0262665963668454E-3</v>
      </c>
      <c r="AK45">
        <f ca="1">IF(ISNUMBER(ETL_Price!AQ45/ETL_Price!AQ46-1),ETL_Price!AQ45/ETL_Price!AQ46-1,"")</f>
        <v>-1.871782873186234E-4</v>
      </c>
      <c r="AL45">
        <f ca="1">IF(ISNUMBER(ETL_Price!AR45/ETL_Price!AR46-1),ETL_Price!AR45/ETL_Price!AR46-1,"")</f>
        <v>-2.5759515408875222E-3</v>
      </c>
      <c r="AM45">
        <f ca="1">IF(ISNUMBER(ETL_Price!AS45/ETL_Price!AS46-1),ETL_Price!AS45/ETL_Price!AS46-1,"")</f>
        <v>8.2079343365237811E-4</v>
      </c>
      <c r="AN45" t="str">
        <f>IF(ISNUMBER(ETL_Price!AT45/ETL_Price!AT46-1),ETL_Price!AT45/ETL_Price!AT46-1,"")</f>
        <v/>
      </c>
      <c r="AO45" t="str">
        <f>IF(ISNUMBER(ETL_Price!AU45/ETL_Price!AU46-1),ETL_Price!AU45/ETL_Price!AU46-1,"")</f>
        <v/>
      </c>
      <c r="AP45" t="str">
        <f>IF(ISNUMBER(ETL_Price!AV45/ETL_Price!AV46-1),ETL_Price!AV45/ETL_Price!AV46-1,"")</f>
        <v/>
      </c>
    </row>
    <row r="46" spans="1:42">
      <c r="A46" s="8">
        <f>MATCH($B46,ETL_Price!$B$5:$B$187,0)</f>
        <v>42</v>
      </c>
      <c r="B46" s="1">
        <f>IF(ISNUMBER(Equities!$C47),Equities!B47,"")</f>
        <v>43263</v>
      </c>
      <c r="C46" s="67">
        <f ca="1">IF(ISNUMBER(OFFSET(ETL_Price!$B$4,ETL_Rtn!$A46,ETL_Rtn!$C$1)/OFFSET(ETL_Price!$B$4,ETL_Rtn!$A47,ETL_Rtn!$C$1)-1),OFFSET(ETL_Price!$B$4,ETL_Rtn!$A46,ETL_Rtn!$C$1)/OFFSET(ETL_Price!$B$4,ETL_Rtn!$A47,ETL_Rtn!$C$1)-1,"")</f>
        <v>1.1946592793219635E-2</v>
      </c>
      <c r="E46">
        <f ca="1">IF(ISNUMBER(ETL_Price!K46/ETL_Price!K47-1),ETL_Price!K46/ETL_Price!K47-1,"")</f>
        <v>6.3780844834797623E-3</v>
      </c>
      <c r="F46">
        <f ca="1">IF(ISNUMBER(ETL_Price!L46/ETL_Price!L47-1),ETL_Price!L46/ETL_Price!L47-1,"")</f>
        <v>5.1862325290530364E-3</v>
      </c>
      <c r="G46">
        <f ca="1">IF(ISNUMBER(ETL_Price!M46/ETL_Price!M47-1),ETL_Price!M46/ETL_Price!M47-1,"")</f>
        <v>3.0197000919995887E-5</v>
      </c>
      <c r="H46">
        <f ca="1">IF(ISNUMBER(ETL_Price!N46/ETL_Price!N47-1),ETL_Price!N46/ETL_Price!N47-1,"")</f>
        <v>-8.100793327822875E-3</v>
      </c>
      <c r="I46">
        <f ca="1">IF(ISNUMBER(ETL_Price!O46/ETL_Price!O47-1),ETL_Price!O46/ETL_Price!O47-1,"")</f>
        <v>-2.6319576740226891E-3</v>
      </c>
      <c r="J46">
        <f ca="1">IF(ISNUMBER(ETL_Price!P46/ETL_Price!P47-1),ETL_Price!P46/ETL_Price!P47-1,"")</f>
        <v>1.843489769429274E-3</v>
      </c>
      <c r="K46">
        <f ca="1">IF(ISNUMBER(ETL_Price!Q46/ETL_Price!Q47-1),ETL_Price!Q46/ETL_Price!Q47-1,"")</f>
        <v>2.6751444190284968E-3</v>
      </c>
      <c r="L46">
        <f ca="1">IF(ISNUMBER(ETL_Price!R46/ETL_Price!R47-1),ETL_Price!R46/ETL_Price!R47-1,"")</f>
        <v>2.796393616508519E-3</v>
      </c>
      <c r="M46">
        <f ca="1">IF(ISNUMBER(ETL_Price!S46/ETL_Price!S47-1),ETL_Price!S46/ETL_Price!S47-1,"")</f>
        <v>1.5261932923804622E-4</v>
      </c>
      <c r="N46">
        <f ca="1">IF(ISNUMBER(ETL_Price!T46/ETL_Price!T47-1),ETL_Price!T46/ETL_Price!T47-1,"")</f>
        <v>-1.5257857796766583E-3</v>
      </c>
      <c r="O46">
        <f ca="1">IF(ISNUMBER(ETL_Price!U46/ETL_Price!U47-1),ETL_Price!U46/ETL_Price!U47-1,"")</f>
        <v>-4.4175855244557027E-3</v>
      </c>
      <c r="P46">
        <f ca="1">IF(ISNUMBER(ETL_Price!V46/ETL_Price!V47-1),ETL_Price!V46/ETL_Price!V47-1,"")</f>
        <v>8.135480657479599E-3</v>
      </c>
      <c r="Q46">
        <f ca="1">IF(ISNUMBER(ETL_Price!W46/ETL_Price!W47-1),ETL_Price!W46/ETL_Price!W47-1,"")</f>
        <v>5.1129713413506916E-3</v>
      </c>
      <c r="R46">
        <f ca="1">IF(ISNUMBER(ETL_Price!X46/ETL_Price!X47-1),ETL_Price!X46/ETL_Price!X47-1,"")</f>
        <v>4.1534474161502022E-3</v>
      </c>
      <c r="S46">
        <f ca="1">IF(ISNUMBER(ETL_Price!Y46/ETL_Price!Y47-1),ETL_Price!Y46/ETL_Price!Y47-1,"")</f>
        <v>6.5869838393874947E-3</v>
      </c>
      <c r="T46">
        <f ca="1">IF(ISNUMBER(ETL_Price!Z46/ETL_Price!Z47-1),ETL_Price!Z46/ETL_Price!Z47-1,"")</f>
        <v>7.7181815583093893E-4</v>
      </c>
      <c r="U46">
        <f ca="1">IF(ISNUMBER(ETL_Price!AA46/ETL_Price!AA47-1),ETL_Price!AA46/ETL_Price!AA47-1,"")</f>
        <v>-2.0389603378612176E-3</v>
      </c>
      <c r="V46">
        <f ca="1">IF(ISNUMBER(ETL_Price!AB46/ETL_Price!AB47-1),ETL_Price!AB46/ETL_Price!AB47-1,"")</f>
        <v>-8.5469172337981902E-5</v>
      </c>
      <c r="W46">
        <f ca="1">IF(ISNUMBER(ETL_Price!AC46/ETL_Price!AC47-1),ETL_Price!AC46/ETL_Price!AC47-1,"")</f>
        <v>3.9232170379710496E-4</v>
      </c>
      <c r="X46">
        <f ca="1">IF(ISNUMBER(ETL_Price!AD46/ETL_Price!AD47-1),ETL_Price!AD46/ETL_Price!AD47-1,"")</f>
        <v>2.7093049078390496E-3</v>
      </c>
      <c r="Y46">
        <f ca="1">IF(ISNUMBER(ETL_Price!AE46/ETL_Price!AE47-1),ETL_Price!AE46/ETL_Price!AE47-1,"")</f>
        <v>2.3811272067384426E-3</v>
      </c>
      <c r="Z46">
        <f ca="1">IF(ISNUMBER(ETL_Price!AF46/ETL_Price!AF47-1),ETL_Price!AF46/ETL_Price!AF47-1,"")</f>
        <v>5.4567730909016454E-4</v>
      </c>
      <c r="AA46">
        <f ca="1">IF(ISNUMBER(ETL_Price!AG46/ETL_Price!AG47-1),ETL_Price!AG46/ETL_Price!AG47-1,"")</f>
        <v>-1.2655939251492443E-3</v>
      </c>
      <c r="AB46">
        <f ca="1">IF(ISNUMBER(ETL_Price!AH46/ETL_Price!AH47-1),ETL_Price!AH46/ETL_Price!AH47-1,"")</f>
        <v>7.4519034160602793E-4</v>
      </c>
      <c r="AC46">
        <f ca="1">IF(ISNUMBER(ETL_Price!AI46/ETL_Price!AI47-1),ETL_Price!AI46/ETL_Price!AI47-1,"")</f>
        <v>6.0017576576010256E-4</v>
      </c>
      <c r="AD46">
        <f ca="1">IF(ISNUMBER(ETL_Price!AJ46/ETL_Price!AJ47-1),ETL_Price!AJ46/ETL_Price!AJ47-1,"")</f>
        <v>-8.0971659919026884E-4</v>
      </c>
      <c r="AE46">
        <f ca="1">IF(ISNUMBER(ETL_Price!AK46/ETL_Price!AK47-1),ETL_Price!AK46/ETL_Price!AK47-1,"")</f>
        <v>-3.8133181559476426E-2</v>
      </c>
      <c r="AF46">
        <f ca="1">IF(ISNUMBER(ETL_Price!AL46/ETL_Price!AL47-1),ETL_Price!AL46/ETL_Price!AL47-1,"")</f>
        <v>-2.9255523904844205E-3</v>
      </c>
      <c r="AG46">
        <f ca="1">IF(ISNUMBER(ETL_Price!AM46/ETL_Price!AM47-1),ETL_Price!AM46/ETL_Price!AM47-1,"")</f>
        <v>-3.5983954695610887E-3</v>
      </c>
      <c r="AH46">
        <f ca="1">IF(ISNUMBER(ETL_Price!AN46/ETL_Price!AN47-1),ETL_Price!AN46/ETL_Price!AN47-1,"")</f>
        <v>3.9334341906203107E-3</v>
      </c>
      <c r="AI46">
        <f ca="1">IF(ISNUMBER(ETL_Price!AO46/ETL_Price!AO47-1),ETL_Price!AO46/ETL_Price!AO47-1,"")</f>
        <v>3.1169535167365758E-3</v>
      </c>
      <c r="AJ46">
        <f ca="1">IF(ISNUMBER(ETL_Price!AP46/ETL_Price!AP47-1),ETL_Price!AP46/ETL_Price!AP47-1,"")</f>
        <v>-1.4377456148750856E-4</v>
      </c>
      <c r="AK46">
        <f ca="1">IF(ISNUMBER(ETL_Price!AQ46/ETL_Price!AQ47-1),ETL_Price!AQ46/ETL_Price!AQ47-1,"")</f>
        <v>-1.3085335078045768E-3</v>
      </c>
      <c r="AL46">
        <f ca="1">IF(ISNUMBER(ETL_Price!AR46/ETL_Price!AR47-1),ETL_Price!AR46/ETL_Price!AR47-1,"")</f>
        <v>1.1253164952642614E-3</v>
      </c>
      <c r="AM46">
        <f ca="1">IF(ISNUMBER(ETL_Price!AS46/ETL_Price!AS47-1),ETL_Price!AS46/ETL_Price!AS47-1,"")</f>
        <v>-1.366120218579181E-3</v>
      </c>
      <c r="AN46" t="str">
        <f>IF(ISNUMBER(ETL_Price!AT46/ETL_Price!AT47-1),ETL_Price!AT46/ETL_Price!AT47-1,"")</f>
        <v/>
      </c>
      <c r="AO46" t="str">
        <f>IF(ISNUMBER(ETL_Price!AU46/ETL_Price!AU47-1),ETL_Price!AU46/ETL_Price!AU47-1,"")</f>
        <v/>
      </c>
      <c r="AP46" t="str">
        <f>IF(ISNUMBER(ETL_Price!AV46/ETL_Price!AV47-1),ETL_Price!AV46/ETL_Price!AV47-1,"")</f>
        <v/>
      </c>
    </row>
    <row r="47" spans="1:42">
      <c r="A47" s="8">
        <f>MATCH($B47,ETL_Price!$B$5:$B$187,0)</f>
        <v>43</v>
      </c>
      <c r="B47" s="1">
        <f>IF(ISNUMBER(Equities!$C48),Equities!B48,"")</f>
        <v>43262</v>
      </c>
      <c r="C47" s="67">
        <f ca="1">IF(ISNUMBER(OFFSET(ETL_Price!$B$4,ETL_Rtn!$A47,ETL_Rtn!$C$1)/OFFSET(ETL_Price!$B$4,ETL_Rtn!$A48,ETL_Rtn!$C$1)-1),OFFSET(ETL_Price!$B$4,ETL_Rtn!$A47,ETL_Rtn!$C$1)/OFFSET(ETL_Price!$B$4,ETL_Rtn!$A48,ETL_Rtn!$C$1)-1,"")</f>
        <v>5.5010911576107713E-3</v>
      </c>
      <c r="E47">
        <f ca="1">IF(ISNUMBER(ETL_Price!K47/ETL_Price!K48-1),ETL_Price!K47/ETL_Price!K48-1,"")</f>
        <v>4.5163323180339443E-3</v>
      </c>
      <c r="F47">
        <f ca="1">IF(ISNUMBER(ETL_Price!L47/ETL_Price!L48-1),ETL_Price!L47/ETL_Price!L48-1,"")</f>
        <v>3.2406823329211853E-4</v>
      </c>
      <c r="G47">
        <f ca="1">IF(ISNUMBER(ETL_Price!M47/ETL_Price!M48-1),ETL_Price!M47/ETL_Price!M48-1,"")</f>
        <v>2.1711226848599718E-3</v>
      </c>
      <c r="H47">
        <f ca="1">IF(ISNUMBER(ETL_Price!N47/ETL_Price!N48-1),ETL_Price!N47/ETL_Price!N48-1,"")</f>
        <v>5.6836407292417679E-3</v>
      </c>
      <c r="I47">
        <f ca="1">IF(ISNUMBER(ETL_Price!O47/ETL_Price!O48-1),ETL_Price!O47/ETL_Price!O48-1,"")</f>
        <v>3.1410273141321277E-3</v>
      </c>
      <c r="J47">
        <f ca="1">IF(ISNUMBER(ETL_Price!P47/ETL_Price!P48-1),ETL_Price!P47/ETL_Price!P48-1,"")</f>
        <v>8.1318294571719463E-3</v>
      </c>
      <c r="K47">
        <f ca="1">IF(ISNUMBER(ETL_Price!Q47/ETL_Price!Q48-1),ETL_Price!Q47/ETL_Price!Q48-1,"")</f>
        <v>3.6186770428014992E-3</v>
      </c>
      <c r="L47">
        <f ca="1">IF(ISNUMBER(ETL_Price!R47/ETL_Price!R48-1),ETL_Price!R47/ETL_Price!R48-1,"")</f>
        <v>-1.2038909756332261E-3</v>
      </c>
      <c r="M47">
        <f ca="1">IF(ISNUMBER(ETL_Price!S47/ETL_Price!S48-1),ETL_Price!S47/ETL_Price!S48-1,"")</f>
        <v>2.2945428123444245E-3</v>
      </c>
      <c r="N47">
        <f ca="1">IF(ISNUMBER(ETL_Price!T47/ETL_Price!T48-1),ETL_Price!T47/ETL_Price!T48-1,"")</f>
        <v>8.3076923076923492E-3</v>
      </c>
      <c r="O47">
        <f ca="1">IF(ISNUMBER(ETL_Price!U47/ETL_Price!U48-1),ETL_Price!U47/ETL_Price!U48-1,"")</f>
        <v>4.223302693686426E-3</v>
      </c>
      <c r="P47">
        <f ca="1">IF(ISNUMBER(ETL_Price!V47/ETL_Price!V48-1),ETL_Price!V47/ETL_Price!V48-1,"")</f>
        <v>9.1400083090986683E-4</v>
      </c>
      <c r="Q47">
        <f ca="1">IF(ISNUMBER(ETL_Price!W47/ETL_Price!W48-1),ETL_Price!W47/ETL_Price!W48-1,"")</f>
        <v>5.166909761400218E-3</v>
      </c>
      <c r="R47">
        <f ca="1">IF(ISNUMBER(ETL_Price!X47/ETL_Price!X48-1),ETL_Price!X47/ETL_Price!X48-1,"")</f>
        <v>9.5255480509135459E-3</v>
      </c>
      <c r="S47">
        <f ca="1">IF(ISNUMBER(ETL_Price!Y47/ETL_Price!Y48-1),ETL_Price!Y47/ETL_Price!Y48-1,"")</f>
        <v>4.1022089720414989E-3</v>
      </c>
      <c r="T47">
        <f ca="1">IF(ISNUMBER(ETL_Price!Z47/ETL_Price!Z48-1),ETL_Price!Z47/ETL_Price!Z48-1,"")</f>
        <v>-1.322726148107134E-3</v>
      </c>
      <c r="U47">
        <f ca="1">IF(ISNUMBER(ETL_Price!AA47/ETL_Price!AA48-1),ETL_Price!AA47/ETL_Price!AA48-1,"")</f>
        <v>4.9025514040845763E-4</v>
      </c>
      <c r="V47">
        <f ca="1">IF(ISNUMBER(ETL_Price!AB47/ETL_Price!AB48-1),ETL_Price!AB47/ETL_Price!AB48-1,"")</f>
        <v>6.7352306014667462E-4</v>
      </c>
      <c r="W47">
        <f ca="1">IF(ISNUMBER(ETL_Price!AC47/ETL_Price!AC48-1),ETL_Price!AC47/ETL_Price!AC48-1,"")</f>
        <v>-1.681096074640509E-4</v>
      </c>
      <c r="X47">
        <f ca="1">IF(ISNUMBER(ETL_Price!AD47/ETL_Price!AD48-1),ETL_Price!AD47/ETL_Price!AD48-1,"")</f>
        <v>2.0918639843332532E-3</v>
      </c>
      <c r="Y47">
        <f ca="1">IF(ISNUMBER(ETL_Price!AE47/ETL_Price!AE48-1),ETL_Price!AE47/ETL_Price!AE48-1,"")</f>
        <v>-3.7748115215641143E-4</v>
      </c>
      <c r="Z47">
        <f ca="1">IF(ISNUMBER(ETL_Price!AF47/ETL_Price!AF48-1),ETL_Price!AF47/ETL_Price!AF48-1,"")</f>
        <v>1.1131840155020889E-3</v>
      </c>
      <c r="AA47">
        <f ca="1">IF(ISNUMBER(ETL_Price!AG47/ETL_Price!AG48-1),ETL_Price!AG47/ETL_Price!AG48-1,"")</f>
        <v>-3.8856709107837339E-4</v>
      </c>
      <c r="AB47">
        <f ca="1">IF(ISNUMBER(ETL_Price!AH47/ETL_Price!AH48-1),ETL_Price!AH47/ETL_Price!AH48-1,"")</f>
        <v>1.1736875625514287E-3</v>
      </c>
      <c r="AC47">
        <f ca="1">IF(ISNUMBER(ETL_Price!AI47/ETL_Price!AI48-1),ETL_Price!AI47/ETL_Price!AI48-1,"")</f>
        <v>5.7907605198814771E-4</v>
      </c>
      <c r="AD47">
        <f ca="1">IF(ISNUMBER(ETL_Price!AJ47/ETL_Price!AJ48-1),ETL_Price!AJ47/ETL_Price!AJ48-1,"")</f>
        <v>1.3957307060755264E-2</v>
      </c>
      <c r="AE47">
        <f ca="1">IF(ISNUMBER(ETL_Price!AK47/ETL_Price!AK48-1),ETL_Price!AK47/ETL_Price!AK48-1,"")</f>
        <v>-3.8314176245210718E-2</v>
      </c>
      <c r="AF47">
        <f ca="1">IF(ISNUMBER(ETL_Price!AL47/ETL_Price!AL48-1),ETL_Price!AL47/ETL_Price!AL48-1,"")</f>
        <v>6.1628534011259894E-4</v>
      </c>
      <c r="AG47">
        <f ca="1">IF(ISNUMBER(ETL_Price!AM47/ETL_Price!AM48-1),ETL_Price!AM47/ETL_Price!AM48-1,"")</f>
        <v>1.2603787109491504E-2</v>
      </c>
      <c r="AH47">
        <f ca="1">IF(ISNUMBER(ETL_Price!AN47/ETL_Price!AN48-1),ETL_Price!AN47/ETL_Price!AN48-1,"")</f>
        <v>5.4761180407667531E-3</v>
      </c>
      <c r="AI47">
        <f ca="1">IF(ISNUMBER(ETL_Price!AO47/ETL_Price!AO48-1),ETL_Price!AO47/ETL_Price!AO48-1,"")</f>
        <v>1.8668748514985012E-3</v>
      </c>
      <c r="AJ47">
        <f ca="1">IF(ISNUMBER(ETL_Price!AP47/ETL_Price!AP48-1),ETL_Price!AP47/ETL_Price!AP48-1,"")</f>
        <v>2.6428331171013397E-3</v>
      </c>
      <c r="AK47">
        <f ca="1">IF(ISNUMBER(ETL_Price!AQ47/ETL_Price!AQ48-1),ETL_Price!AQ47/ETL_Price!AQ48-1,"")</f>
        <v>5.4506155436520043E-3</v>
      </c>
      <c r="AL47">
        <f ca="1">IF(ISNUMBER(ETL_Price!AR47/ETL_Price!AR48-1),ETL_Price!AR47/ETL_Price!AR48-1,"")</f>
        <v>-1.7189380088444839E-4</v>
      </c>
      <c r="AM47">
        <f ca="1">IF(ISNUMBER(ETL_Price!AS47/ETL_Price!AS48-1),ETL_Price!AS47/ETL_Price!AS48-1,"")</f>
        <v>-3.6416605972333649E-4</v>
      </c>
      <c r="AN47" t="str">
        <f>IF(ISNUMBER(ETL_Price!AT47/ETL_Price!AT48-1),ETL_Price!AT47/ETL_Price!AT48-1,"")</f>
        <v/>
      </c>
      <c r="AO47" t="str">
        <f>IF(ISNUMBER(ETL_Price!AU47/ETL_Price!AU48-1),ETL_Price!AU47/ETL_Price!AU48-1,"")</f>
        <v/>
      </c>
      <c r="AP47" t="str">
        <f>IF(ISNUMBER(ETL_Price!AV47/ETL_Price!AV48-1),ETL_Price!AV47/ETL_Price!AV48-1,"")</f>
        <v/>
      </c>
    </row>
    <row r="48" spans="1:42">
      <c r="A48" s="8">
        <f>MATCH($B48,ETL_Price!$B$5:$B$187,0)</f>
        <v>44</v>
      </c>
      <c r="B48" s="1">
        <f>IF(ISNUMBER(Equities!$C49),Equities!B49,"")</f>
        <v>43259</v>
      </c>
      <c r="C48" s="67">
        <f ca="1">IF(ISNUMBER(OFFSET(ETL_Price!$B$4,ETL_Rtn!$A48,ETL_Rtn!$C$1)/OFFSET(ETL_Price!$B$4,ETL_Rtn!$A49,ETL_Rtn!$C$1)-1),OFFSET(ETL_Price!$B$4,ETL_Rtn!$A48,ETL_Rtn!$C$1)/OFFSET(ETL_Price!$B$4,ETL_Rtn!$A49,ETL_Rtn!$C$1)-1,"")</f>
        <v>-9.7749244937582747E-3</v>
      </c>
      <c r="E48">
        <f ca="1">IF(ISNUMBER(ETL_Price!K48/ETL_Price!K49-1),ETL_Price!K48/ETL_Price!K49-1,"")</f>
        <v>-1.3367875647668503E-2</v>
      </c>
      <c r="F48">
        <f ca="1">IF(ISNUMBER(ETL_Price!L48/ETL_Price!L49-1),ETL_Price!L48/ETL_Price!L49-1,"")</f>
        <v>4.4195989859119322E-4</v>
      </c>
      <c r="G48">
        <f ca="1">IF(ISNUMBER(ETL_Price!M48/ETL_Price!M49-1),ETL_Price!M48/ETL_Price!M49-1,"")</f>
        <v>3.4936547628756642E-3</v>
      </c>
      <c r="H48">
        <f ca="1">IF(ISNUMBER(ETL_Price!N48/ETL_Price!N49-1),ETL_Price!N48/ETL_Price!N49-1,"")</f>
        <v>-4.3041096389435651E-3</v>
      </c>
      <c r="I48">
        <f ca="1">IF(ISNUMBER(ETL_Price!O48/ETL_Price!O49-1),ETL_Price!O48/ETL_Price!O49-1,"")</f>
        <v>-2.5764745984986348E-3</v>
      </c>
      <c r="J48">
        <f ca="1">IF(ISNUMBER(ETL_Price!P48/ETL_Price!P49-1),ETL_Price!P48/ETL_Price!P49-1,"")</f>
        <v>7.002955991399995E-3</v>
      </c>
      <c r="K48">
        <f ca="1">IF(ISNUMBER(ETL_Price!Q48/ETL_Price!Q49-1),ETL_Price!Q48/ETL_Price!Q49-1,"")</f>
        <v>1.0126976707953705E-3</v>
      </c>
      <c r="L48">
        <f ca="1">IF(ISNUMBER(ETL_Price!R48/ETL_Price!R49-1),ETL_Price!R48/ETL_Price!R49-1,"")</f>
        <v>2.8901734104036514E-4</v>
      </c>
      <c r="M48">
        <f ca="1">IF(ISNUMBER(ETL_Price!S48/ETL_Price!S49-1),ETL_Price!S48/ETL_Price!S49-1,"")</f>
        <v>0</v>
      </c>
      <c r="N48">
        <f ca="1">IF(ISNUMBER(ETL_Price!T48/ETL_Price!T49-1),ETL_Price!T48/ETL_Price!T49-1,"")</f>
        <v>-2.6085622218812166E-3</v>
      </c>
      <c r="O48">
        <f ca="1">IF(ISNUMBER(ETL_Price!U48/ETL_Price!U49-1),ETL_Price!U48/ETL_Price!U49-1,"")</f>
        <v>-3.9943442912689919E-3</v>
      </c>
      <c r="P48">
        <f ca="1">IF(ISNUMBER(ETL_Price!V48/ETL_Price!V49-1),ETL_Price!V48/ETL_Price!V49-1,"")</f>
        <v>-3.9725233799553505E-3</v>
      </c>
      <c r="Q48">
        <f ca="1">IF(ISNUMBER(ETL_Price!W48/ETL_Price!W49-1),ETL_Price!W48/ETL_Price!W49-1,"")</f>
        <v>-2.2241748585863919E-3</v>
      </c>
      <c r="R48">
        <f ca="1">IF(ISNUMBER(ETL_Price!X48/ETL_Price!X49-1),ETL_Price!X48/ETL_Price!X49-1,"")</f>
        <v>-1.0471290163665326E-2</v>
      </c>
      <c r="S48">
        <f ca="1">IF(ISNUMBER(ETL_Price!Y48/ETL_Price!Y49-1),ETL_Price!Y48/ETL_Price!Y49-1,"")</f>
        <v>-1.3529551388559158E-2</v>
      </c>
      <c r="T48">
        <f ca="1">IF(ISNUMBER(ETL_Price!Z48/ETL_Price!Z49-1),ETL_Price!Z48/ETL_Price!Z49-1,"")</f>
        <v>2.8556198598828075E-4</v>
      </c>
      <c r="U48">
        <f ca="1">IF(ISNUMBER(ETL_Price!AA48/ETL_Price!AA49-1),ETL_Price!AA48/ETL_Price!AA49-1,"")</f>
        <v>-4.2360035383082195E-4</v>
      </c>
      <c r="V48">
        <f ca="1">IF(ISNUMBER(ETL_Price!AB48/ETL_Price!AB49-1),ETL_Price!AB48/ETL_Price!AB49-1,"")</f>
        <v>-3.2071498059615955E-5</v>
      </c>
      <c r="W48">
        <f ca="1">IF(ISNUMBER(ETL_Price!AC48/ETL_Price!AC49-1),ETL_Price!AC48/ETL_Price!AC49-1,"")</f>
        <v>8.4061869536133926E-5</v>
      </c>
      <c r="X48">
        <f ca="1">IF(ISNUMBER(ETL_Price!AD48/ETL_Price!AD49-1),ETL_Price!AD48/ETL_Price!AD49-1,"")</f>
        <v>1.7723183930979935E-3</v>
      </c>
      <c r="Y48">
        <f ca="1">IF(ISNUMBER(ETL_Price!AE48/ETL_Price!AE49-1),ETL_Price!AE48/ETL_Price!AE49-1,"")</f>
        <v>2.2024583630497752E-4</v>
      </c>
      <c r="Z48">
        <f ca="1">IF(ISNUMBER(ETL_Price!AF48/ETL_Price!AF49-1),ETL_Price!AF48/ETL_Price!AF49-1,"")</f>
        <v>-3.1942297784637308E-4</v>
      </c>
      <c r="AA48">
        <f ca="1">IF(ISNUMBER(ETL_Price!AG48/ETL_Price!AG49-1),ETL_Price!AG48/ETL_Price!AG49-1,"")</f>
        <v>-3.6144469444332472E-5</v>
      </c>
      <c r="AB48">
        <f ca="1">IF(ISNUMBER(ETL_Price!AH48/ETL_Price!AH49-1),ETL_Price!AH48/ETL_Price!AH49-1,"")</f>
        <v>4.0959359213554869E-4</v>
      </c>
      <c r="AC48">
        <f ca="1">IF(ISNUMBER(ETL_Price!AI48/ETL_Price!AI49-1),ETL_Price!AI48/ETL_Price!AI49-1,"")</f>
        <v>1.9306261664198132E-4</v>
      </c>
      <c r="AD48">
        <f ca="1">IF(ISNUMBER(ETL_Price!AJ48/ETL_Price!AJ49-1),ETL_Price!AJ48/ETL_Price!AJ49-1,"")</f>
        <v>4.1220115416322756E-3</v>
      </c>
      <c r="AE48">
        <f ca="1">IF(ISNUMBER(ETL_Price!AK48/ETL_Price!AK49-1),ETL_Price!AK48/ETL_Price!AK49-1,"")</f>
        <v>-1.8269747447608786E-2</v>
      </c>
      <c r="AF48">
        <f ca="1">IF(ISNUMBER(ETL_Price!AL48/ETL_Price!AL49-1),ETL_Price!AL48/ETL_Price!AL49-1,"")</f>
        <v>-4.6200046200062239E-4</v>
      </c>
      <c r="AG48">
        <f ca="1">IF(ISNUMBER(ETL_Price!AM48/ETL_Price!AM49-1),ETL_Price!AM48/ETL_Price!AM49-1,"")</f>
        <v>-4.4008325899494993E-3</v>
      </c>
      <c r="AH48">
        <f ca="1">IF(ISNUMBER(ETL_Price!AN48/ETL_Price!AN49-1),ETL_Price!AN48/ETL_Price!AN49-1,"")</f>
        <v>-3.1842304776347197E-3</v>
      </c>
      <c r="AI48">
        <f ca="1">IF(ISNUMBER(ETL_Price!AO48/ETL_Price!AO49-1),ETL_Price!AO48/ETL_Price!AO49-1,"")</f>
        <v>8.8001643610464697E-3</v>
      </c>
      <c r="AJ48">
        <f ca="1">IF(ISNUMBER(ETL_Price!AP48/ETL_Price!AP49-1),ETL_Price!AP48/ETL_Price!AP49-1,"")</f>
        <v>-4.3060140663125912E-3</v>
      </c>
      <c r="AK48">
        <f ca="1">IF(ISNUMBER(ETL_Price!AQ48/ETL_Price!AQ49-1),ETL_Price!AQ48/ETL_Price!AQ49-1,"")</f>
        <v>-5.5140186915888512E-3</v>
      </c>
      <c r="AL48">
        <f ca="1">IF(ISNUMBER(ETL_Price!AR48/ETL_Price!AR49-1),ETL_Price!AR48/ETL_Price!AR49-1,"")</f>
        <v>1.5180918993364934E-3</v>
      </c>
      <c r="AM48">
        <f ca="1">IF(ISNUMBER(ETL_Price!AS48/ETL_Price!AS49-1),ETL_Price!AS48/ETL_Price!AS49-1,"")</f>
        <v>-1.0004547521600404E-3</v>
      </c>
      <c r="AN48" t="str">
        <f>IF(ISNUMBER(ETL_Price!AT48/ETL_Price!AT49-1),ETL_Price!AT48/ETL_Price!AT49-1,"")</f>
        <v/>
      </c>
      <c r="AO48" t="str">
        <f>IF(ISNUMBER(ETL_Price!AU48/ETL_Price!AU49-1),ETL_Price!AU48/ETL_Price!AU49-1,"")</f>
        <v/>
      </c>
      <c r="AP48" t="str">
        <f>IF(ISNUMBER(ETL_Price!AV48/ETL_Price!AV49-1),ETL_Price!AV48/ETL_Price!AV49-1,"")</f>
        <v/>
      </c>
    </row>
    <row r="49" spans="1:42">
      <c r="A49" s="8">
        <f>MATCH($B49,ETL_Price!$B$5:$B$187,0)</f>
        <v>45</v>
      </c>
      <c r="B49" s="1">
        <f>IF(ISNUMBER(Equities!$C50),Equities!B50,"")</f>
        <v>43258</v>
      </c>
      <c r="C49" s="67">
        <f ca="1">IF(ISNUMBER(OFFSET(ETL_Price!$B$4,ETL_Rtn!$A49,ETL_Rtn!$C$1)/OFFSET(ETL_Price!$B$4,ETL_Rtn!$A50,ETL_Rtn!$C$1)-1),OFFSET(ETL_Price!$B$4,ETL_Rtn!$A49,ETL_Rtn!$C$1)/OFFSET(ETL_Price!$B$4,ETL_Rtn!$A50,ETL_Rtn!$C$1)-1,"")</f>
        <v>2.4674924191807612E-3</v>
      </c>
      <c r="E49">
        <f ca="1">IF(ISNUMBER(ETL_Price!K49/ETL_Price!K50-1),ETL_Price!K49/ETL_Price!K50-1,"")</f>
        <v>1.1411972196286868E-3</v>
      </c>
      <c r="F49">
        <f ca="1">IF(ISNUMBER(ETL_Price!L49/ETL_Price!L50-1),ETL_Price!L49/ETL_Price!L50-1,"")</f>
        <v>-8.9071398597206919E-3</v>
      </c>
      <c r="G49">
        <f ca="1">IF(ISNUMBER(ETL_Price!M49/ETL_Price!M50-1),ETL_Price!M49/ETL_Price!M50-1,"")</f>
        <v>-3.8249408695367748E-4</v>
      </c>
      <c r="H49">
        <f ca="1">IF(ISNUMBER(ETL_Price!N49/ETL_Price!N50-1),ETL_Price!N49/ETL_Price!N50-1,"")</f>
        <v>1.5044434612604629E-2</v>
      </c>
      <c r="I49">
        <f ca="1">IF(ISNUMBER(ETL_Price!O49/ETL_Price!O50-1),ETL_Price!O49/ETL_Price!O50-1,"")</f>
        <v>3.1411433467989358E-3</v>
      </c>
      <c r="J49">
        <f ca="1">IF(ISNUMBER(ETL_Price!P49/ETL_Price!P50-1),ETL_Price!P49/ETL_Price!P50-1,"")</f>
        <v>2.2517791420146871E-3</v>
      </c>
      <c r="K49">
        <f ca="1">IF(ISNUMBER(ETL_Price!Q49/ETL_Price!Q50-1),ETL_Price!Q49/ETL_Price!Q50-1,"")</f>
        <v>-3.1150221945319689E-4</v>
      </c>
      <c r="L49">
        <f ca="1">IF(ISNUMBER(ETL_Price!R49/ETL_Price!R50-1),ETL_Price!R49/ETL_Price!R50-1,"")</f>
        <v>-3.3707324119991444E-4</v>
      </c>
      <c r="M49">
        <f ca="1">IF(ISNUMBER(ETL_Price!S49/ETL_Price!S50-1),ETL_Price!S49/ETL_Price!S50-1,"")</f>
        <v>2.799509127166866E-3</v>
      </c>
      <c r="N49">
        <f ca="1">IF(ISNUMBER(ETL_Price!T49/ETL_Price!T50-1),ETL_Price!T49/ETL_Price!T50-1,"")</f>
        <v>2.615384615384686E-3</v>
      </c>
      <c r="O49">
        <f ca="1">IF(ISNUMBER(ETL_Price!U49/ETL_Price!U50-1),ETL_Price!U49/ETL_Price!U50-1,"")</f>
        <v>-1.3414289748658881E-3</v>
      </c>
      <c r="P49">
        <f ca="1">IF(ISNUMBER(ETL_Price!V49/ETL_Price!V50-1),ETL_Price!V49/ETL_Price!V50-1,"")</f>
        <v>4.9904349995841812E-3</v>
      </c>
      <c r="Q49">
        <f ca="1">IF(ISNUMBER(ETL_Price!W49/ETL_Price!W50-1),ETL_Price!W49/ETL_Price!W50-1,"")</f>
        <v>-5.8893779643087729E-3</v>
      </c>
      <c r="R49">
        <f ca="1">IF(ISNUMBER(ETL_Price!X49/ETL_Price!X50-1),ETL_Price!X49/ETL_Price!X50-1,"")</f>
        <v>-5.5522290566653032E-3</v>
      </c>
      <c r="S49">
        <f ca="1">IF(ISNUMBER(ETL_Price!Y49/ETL_Price!Y50-1),ETL_Price!Y49/ETL_Price!Y50-1,"")</f>
        <v>1.6468637104303241E-3</v>
      </c>
      <c r="T49">
        <f ca="1">IF(ISNUMBER(ETL_Price!Z49/ETL_Price!Z50-1),ETL_Price!Z49/ETL_Price!Z50-1,"")</f>
        <v>-3.4055874401177633E-3</v>
      </c>
      <c r="U49">
        <f ca="1">IF(ISNUMBER(ETL_Price!AA49/ETL_Price!AA50-1),ETL_Price!AA49/ETL_Price!AA50-1,"")</f>
        <v>1.9306866836710235E-3</v>
      </c>
      <c r="V49">
        <f ca="1">IF(ISNUMBER(ETL_Price!AB49/ETL_Price!AB50-1),ETL_Price!AB49/ETL_Price!AB50-1,"")</f>
        <v>0</v>
      </c>
      <c r="W49">
        <f ca="1">IF(ISNUMBER(ETL_Price!AC49/ETL_Price!AC50-1),ETL_Price!AC49/ETL_Price!AC50-1,"")</f>
        <v>1.541371820921178E-4</v>
      </c>
      <c r="X49">
        <f ca="1">IF(ISNUMBER(ETL_Price!AD49/ETL_Price!AD50-1),ETL_Price!AD49/ETL_Price!AD50-1,"")</f>
        <v>1.7837831811529092E-4</v>
      </c>
      <c r="Y49">
        <f ca="1">IF(ISNUMBER(ETL_Price!AE49/ETL_Price!AE50-1),ETL_Price!AE49/ETL_Price!AE50-1,"")</f>
        <v>-3.0405653354581563E-4</v>
      </c>
      <c r="Z49">
        <f ca="1">IF(ISNUMBER(ETL_Price!AF49/ETL_Price!AF50-1),ETL_Price!AF49/ETL_Price!AF50-1,"")</f>
        <v>1.2896569512510503E-3</v>
      </c>
      <c r="AA49">
        <f ca="1">IF(ISNUMBER(ETL_Price!AG49/ETL_Price!AG50-1),ETL_Price!AG49/ETL_Price!AG50-1,"")</f>
        <v>8.863243766337181E-4</v>
      </c>
      <c r="AB49">
        <f ca="1">IF(ISNUMBER(ETL_Price!AH49/ETL_Price!AH50-1),ETL_Price!AH49/ETL_Price!AH50-1,"")</f>
        <v>-1.762690920324439E-3</v>
      </c>
      <c r="AC49">
        <f ca="1">IF(ISNUMBER(ETL_Price!AI49/ETL_Price!AI50-1),ETL_Price!AI49/ETL_Price!AI50-1,"")</f>
        <v>-1.2212366628101545E-3</v>
      </c>
      <c r="AD49">
        <f ca="1">IF(ISNUMBER(ETL_Price!AJ49/ETL_Price!AJ50-1),ETL_Price!AJ49/ETL_Price!AJ50-1,"")</f>
        <v>4.209621993127155E-2</v>
      </c>
      <c r="AE49">
        <f ca="1">IF(ISNUMBER(ETL_Price!AK49/ETL_Price!AK50-1),ETL_Price!AK49/ETL_Price!AK50-1,"")</f>
        <v>8.8940901111761228E-2</v>
      </c>
      <c r="AF49">
        <f ca="1">IF(ISNUMBER(ETL_Price!AL49/ETL_Price!AL50-1),ETL_Price!AL49/ETL_Price!AL50-1,"")</f>
        <v>1.2335209313083517E-3</v>
      </c>
      <c r="AG49">
        <f ca="1">IF(ISNUMBER(ETL_Price!AM49/ETL_Price!AM50-1),ETL_Price!AM49/ETL_Price!AM50-1,"")</f>
        <v>7.2481130945252215E-3</v>
      </c>
      <c r="AH49">
        <f ca="1">IF(ISNUMBER(ETL_Price!AN49/ETL_Price!AN50-1),ETL_Price!AN49/ETL_Price!AN50-1,"")</f>
        <v>1.884752046964322E-2</v>
      </c>
      <c r="AI49">
        <f ca="1">IF(ISNUMBER(ETL_Price!AO49/ETL_Price!AO50-1),ETL_Price!AO49/ETL_Price!AO50-1,"")</f>
        <v>-1.7262846182319991E-2</v>
      </c>
      <c r="AJ49">
        <f ca="1">IF(ISNUMBER(ETL_Price!AP49/ETL_Price!AP50-1),ETL_Price!AP49/ETL_Price!AP50-1,"")</f>
        <v>-2.5769506084466487E-3</v>
      </c>
      <c r="AK49">
        <f ca="1">IF(ISNUMBER(ETL_Price!AQ49/ETL_Price!AQ50-1),ETL_Price!AQ49/ETL_Price!AQ50-1,"")</f>
        <v>-8.2491426452867556E-3</v>
      </c>
      <c r="AL49">
        <f ca="1">IF(ISNUMBER(ETL_Price!AR49/ETL_Price!AR50-1),ETL_Price!AR49/ETL_Price!AR50-1,"")</f>
        <v>1.8815855494229705E-3</v>
      </c>
      <c r="AM49">
        <f ca="1">IF(ISNUMBER(ETL_Price!AS49/ETL_Price!AS50-1),ETL_Price!AS49/ETL_Price!AS50-1,"")</f>
        <v>-2.8115363685833339E-3</v>
      </c>
      <c r="AN49" t="str">
        <f>IF(ISNUMBER(ETL_Price!AT49/ETL_Price!AT50-1),ETL_Price!AT49/ETL_Price!AT50-1,"")</f>
        <v/>
      </c>
      <c r="AO49" t="str">
        <f>IF(ISNUMBER(ETL_Price!AU49/ETL_Price!AU50-1),ETL_Price!AU49/ETL_Price!AU50-1,"")</f>
        <v/>
      </c>
      <c r="AP49" t="str">
        <f>IF(ISNUMBER(ETL_Price!AV49/ETL_Price!AV50-1),ETL_Price!AV49/ETL_Price!AV50-1,"")</f>
        <v/>
      </c>
    </row>
    <row r="50" spans="1:42">
      <c r="A50" s="8">
        <f>MATCH($B50,ETL_Price!$B$5:$B$187,0)</f>
        <v>46</v>
      </c>
      <c r="B50" s="1">
        <f>IF(ISNUMBER(Equities!$C51),Equities!B51,"")</f>
        <v>43257</v>
      </c>
      <c r="C50" s="67">
        <f ca="1">IF(ISNUMBER(OFFSET(ETL_Price!$B$4,ETL_Rtn!$A50,ETL_Rtn!$C$1)/OFFSET(ETL_Price!$B$4,ETL_Rtn!$A51,ETL_Rtn!$C$1)-1),OFFSET(ETL_Price!$B$4,ETL_Rtn!$A50,ETL_Rtn!$C$1)/OFFSET(ETL_Price!$B$4,ETL_Rtn!$A51,ETL_Rtn!$C$1)-1,"")</f>
        <v>7.4514228432633889E-3</v>
      </c>
      <c r="E50">
        <f ca="1">IF(ISNUMBER(ETL_Price!K50/ETL_Price!K51-1),ETL_Price!K50/ETL_Price!K51-1,"")</f>
        <v>5.9486537257358307E-3</v>
      </c>
      <c r="F50">
        <f ca="1">IF(ISNUMBER(ETL_Price!L50/ETL_Price!L51-1),ETL_Price!L50/ETL_Price!L51-1,"")</f>
        <v>5.3345429839126712E-3</v>
      </c>
      <c r="G50">
        <f ca="1">IF(ISNUMBER(ETL_Price!M50/ETL_Price!M51-1),ETL_Price!M50/ETL_Price!M51-1,"")</f>
        <v>9.7289486359855015E-3</v>
      </c>
      <c r="H50">
        <f ca="1">IF(ISNUMBER(ETL_Price!N50/ETL_Price!N51-1),ETL_Price!N50/ETL_Price!N51-1,"")</f>
        <v>6.9589003612582356E-3</v>
      </c>
      <c r="I50">
        <f ca="1">IF(ISNUMBER(ETL_Price!O50/ETL_Price!O51-1),ETL_Price!O50/ETL_Price!O51-1,"")</f>
        <v>1.3046796007503358E-2</v>
      </c>
      <c r="J50">
        <f ca="1">IF(ISNUMBER(ETL_Price!P50/ETL_Price!P51-1),ETL_Price!P50/ETL_Price!P51-1,"")</f>
        <v>-7.0341769248416508E-4</v>
      </c>
      <c r="K50">
        <f ca="1">IF(ISNUMBER(ETL_Price!Q50/ETL_Price!Q51-1),ETL_Price!Q50/ETL_Price!Q51-1,"")</f>
        <v>1.0903365479236315E-2</v>
      </c>
      <c r="L50">
        <f ca="1">IF(ISNUMBER(ETL_Price!R50/ETL_Price!R51-1),ETL_Price!R50/ETL_Price!R51-1,"")</f>
        <v>4.5955882352941568E-3</v>
      </c>
      <c r="M50">
        <f ca="1">IF(ISNUMBER(ETL_Price!S50/ETL_Price!S51-1),ETL_Price!S50/ETL_Price!S51-1,"")</f>
        <v>8.0408226380082048E-3</v>
      </c>
      <c r="N50">
        <f ca="1">IF(ISNUMBER(ETL_Price!T50/ETL_Price!T51-1),ETL_Price!T50/ETL_Price!T51-1,"")</f>
        <v>1.2145748987854255E-2</v>
      </c>
      <c r="O50">
        <f ca="1">IF(ISNUMBER(ETL_Price!U50/ETL_Price!U51-1),ETL_Price!U50/ETL_Price!U51-1,"")</f>
        <v>1.8809566624707674E-2</v>
      </c>
      <c r="P50">
        <f ca="1">IF(ISNUMBER(ETL_Price!V50/ETL_Price!V51-1),ETL_Price!V50/ETL_Price!V51-1,"")</f>
        <v>-1.0615536537195491E-2</v>
      </c>
      <c r="Q50">
        <f ca="1">IF(ISNUMBER(ETL_Price!W50/ETL_Price!W51-1),ETL_Price!W50/ETL_Price!W51-1,"")</f>
        <v>4.111419467571098E-3</v>
      </c>
      <c r="R50">
        <f ca="1">IF(ISNUMBER(ETL_Price!X50/ETL_Price!X51-1),ETL_Price!X50/ETL_Price!X51-1,"")</f>
        <v>-3.5797580951348884E-3</v>
      </c>
      <c r="S50">
        <f ca="1">IF(ISNUMBER(ETL_Price!Y50/ETL_Price!Y51-1),ETL_Price!Y50/ETL_Price!Y51-1,"")</f>
        <v>6.5195059883735862E-3</v>
      </c>
      <c r="T50">
        <f ca="1">IF(ISNUMBER(ETL_Price!Z50/ETL_Price!Z51-1),ETL_Price!Z50/ETL_Price!Z51-1,"")</f>
        <v>-1.7802524549490606E-3</v>
      </c>
      <c r="U50">
        <f ca="1">IF(ISNUMBER(ETL_Price!AA50/ETL_Price!AA51-1),ETL_Price!AA50/ETL_Price!AA51-1,"")</f>
        <v>4.3709204742237162E-4</v>
      </c>
      <c r="V50">
        <f ca="1">IF(ISNUMBER(ETL_Price!AB50/ETL_Price!AB51-1),ETL_Price!AB50/ETL_Price!AB51-1,"")</f>
        <v>-1.1319102587377117E-3</v>
      </c>
      <c r="W50">
        <f ca="1">IF(ISNUMBER(ETL_Price!AC50/ETL_Price!AC51-1),ETL_Price!AC50/ETL_Price!AC51-1,"")</f>
        <v>1.6421513586346581E-3</v>
      </c>
      <c r="X50">
        <f ca="1">IF(ISNUMBER(ETL_Price!AD50/ETL_Price!AD51-1),ETL_Price!AD50/ETL_Price!AD51-1,"")</f>
        <v>1.0937622071676145E-3</v>
      </c>
      <c r="Y50">
        <f ca="1">IF(ISNUMBER(ETL_Price!AE50/ETL_Price!AE51-1),ETL_Price!AE50/ETL_Price!AE51-1,"")</f>
        <v>3.8808474931828485E-4</v>
      </c>
      <c r="Z50">
        <f ca="1">IF(ISNUMBER(ETL_Price!AF50/ETL_Price!AF51-1),ETL_Price!AF50/ETL_Price!AF51-1,"")</f>
        <v>1.4051183502257203E-3</v>
      </c>
      <c r="AA50">
        <f ca="1">IF(ISNUMBER(ETL_Price!AG50/ETL_Price!AG51-1),ETL_Price!AG50/ETL_Price!AG51-1,"")</f>
        <v>-1.0570442513053724E-3</v>
      </c>
      <c r="AB50">
        <f ca="1">IF(ISNUMBER(ETL_Price!AH50/ETL_Price!AH51-1),ETL_Price!AH50/ETL_Price!AH51-1,"")</f>
        <v>6.910158842730052E-4</v>
      </c>
      <c r="AC50">
        <f ca="1">IF(ISNUMBER(ETL_Price!AI50/ETL_Price!AI51-1),ETL_Price!AI50/ETL_Price!AI51-1,"")</f>
        <v>7.9336149409270362E-4</v>
      </c>
      <c r="AD50">
        <f ca="1">IF(ISNUMBER(ETL_Price!AJ50/ETL_Price!AJ51-1),ETL_Price!AJ50/ETL_Price!AJ51-1,"")</f>
        <v>-6.1290322580645151E-2</v>
      </c>
      <c r="AE50">
        <f ca="1">IF(ISNUMBER(ETL_Price!AK50/ETL_Price!AK51-1),ETL_Price!AK50/ETL_Price!AK51-1,"")</f>
        <v>-3.9347948285553658E-2</v>
      </c>
      <c r="AF50">
        <f ca="1">IF(ISNUMBER(ETL_Price!AL50/ETL_Price!AL51-1),ETL_Price!AL50/ETL_Price!AL51-1,"")</f>
        <v>-3.0828516377656712E-4</v>
      </c>
      <c r="AG50">
        <f ca="1">IF(ISNUMBER(ETL_Price!AM50/ETL_Price!AM51-1),ETL_Price!AM50/ETL_Price!AM51-1,"")</f>
        <v>9.1277277398296164E-3</v>
      </c>
      <c r="AH50">
        <f ca="1">IF(ISNUMBER(ETL_Price!AN50/ETL_Price!AN51-1),ETL_Price!AN50/ETL_Price!AN51-1,"")</f>
        <v>-1.2057387057386904E-2</v>
      </c>
      <c r="AI50">
        <f ca="1">IF(ISNUMBER(ETL_Price!AO50/ETL_Price!AO51-1),ETL_Price!AO50/ETL_Price!AO51-1,"")</f>
        <v>1.50288622468151E-2</v>
      </c>
      <c r="AJ50">
        <f ca="1">IF(ISNUMBER(ETL_Price!AP50/ETL_Price!AP51-1),ETL_Price!AP50/ETL_Price!AP51-1,"")</f>
        <v>7.1613957512255411E-3</v>
      </c>
      <c r="AK50">
        <f ca="1">IF(ISNUMBER(ETL_Price!AQ50/ETL_Price!AQ51-1),ETL_Price!AQ50/ETL_Price!AQ51-1,"")</f>
        <v>1.001685077700798E-2</v>
      </c>
      <c r="AL50">
        <f ca="1">IF(ISNUMBER(ETL_Price!AR50/ETL_Price!AR51-1),ETL_Price!AR50/ETL_Price!AR51-1,"")</f>
        <v>-2.9859146122218627E-3</v>
      </c>
      <c r="AM50">
        <f ca="1">IF(ISNUMBER(ETL_Price!AS50/ETL_Price!AS51-1),ETL_Price!AS50/ETL_Price!AS51-1,"")</f>
        <v>2.545917439534362E-3</v>
      </c>
      <c r="AN50" t="str">
        <f>IF(ISNUMBER(ETL_Price!AT50/ETL_Price!AT51-1),ETL_Price!AT50/ETL_Price!AT51-1,"")</f>
        <v/>
      </c>
      <c r="AO50" t="str">
        <f>IF(ISNUMBER(ETL_Price!AU50/ETL_Price!AU51-1),ETL_Price!AU50/ETL_Price!AU51-1,"")</f>
        <v/>
      </c>
      <c r="AP50" t="str">
        <f>IF(ISNUMBER(ETL_Price!AV50/ETL_Price!AV51-1),ETL_Price!AV50/ETL_Price!AV51-1,"")</f>
        <v/>
      </c>
    </row>
    <row r="51" spans="1:42">
      <c r="A51" s="8">
        <f>MATCH($B51,ETL_Price!$B$5:$B$187,0)</f>
        <v>47</v>
      </c>
      <c r="B51" s="1">
        <f>IF(ISNUMBER(Equities!$C52),Equities!B52,"")</f>
        <v>43256</v>
      </c>
      <c r="C51" s="67">
        <f ca="1">IF(ISNUMBER(OFFSET(ETL_Price!$B$4,ETL_Rtn!$A51,ETL_Rtn!$C$1)/OFFSET(ETL_Price!$B$4,ETL_Rtn!$A52,ETL_Rtn!$C$1)-1),OFFSET(ETL_Price!$B$4,ETL_Rtn!$A51,ETL_Rtn!$C$1)/OFFSET(ETL_Price!$B$4,ETL_Rtn!$A52,ETL_Rtn!$C$1)-1,"")</f>
        <v>9.2453192044175125E-3</v>
      </c>
      <c r="E51">
        <f ca="1">IF(ISNUMBER(ETL_Price!K51/ETL_Price!K52-1),ETL_Price!K51/ETL_Price!K52-1,"")</f>
        <v>4.7184649260771927E-3</v>
      </c>
      <c r="F51">
        <f ca="1">IF(ISNUMBER(ETL_Price!L51/ETL_Price!L52-1),ETL_Price!L51/ETL_Price!L52-1,"")</f>
        <v>5.1723177007398924E-3</v>
      </c>
      <c r="G51">
        <f ca="1">IF(ISNUMBER(ETL_Price!M51/ETL_Price!M52-1),ETL_Price!M51/ETL_Price!M52-1,"")</f>
        <v>-2.8969561221393603E-3</v>
      </c>
      <c r="H51">
        <f ca="1">IF(ISNUMBER(ETL_Price!N51/ETL_Price!N52-1),ETL_Price!N51/ETL_Price!N52-1,"")</f>
        <v>-5.5035853822154035E-3</v>
      </c>
      <c r="I51">
        <f ca="1">IF(ISNUMBER(ETL_Price!O51/ETL_Price!O52-1),ETL_Price!O51/ETL_Price!O52-1,"")</f>
        <v>-7.2537337687652581E-3</v>
      </c>
      <c r="J51">
        <f ca="1">IF(ISNUMBER(ETL_Price!P51/ETL_Price!P52-1),ETL_Price!P51/ETL_Price!P52-1,"")</f>
        <v>-4.1297028496748434E-3</v>
      </c>
      <c r="K51">
        <f ca="1">IF(ISNUMBER(ETL_Price!Q51/ETL_Price!Q52-1),ETL_Price!Q51/ETL_Price!Q52-1,"")</f>
        <v>2.6838220783833577E-3</v>
      </c>
      <c r="L51">
        <f ca="1">IF(ISNUMBER(ETL_Price!R51/ETL_Price!R52-1),ETL_Price!R51/ETL_Price!R52-1,"")</f>
        <v>-3.8550501156515704E-3</v>
      </c>
      <c r="M51">
        <f ca="1">IF(ISNUMBER(ETL_Price!S51/ETL_Price!S52-1),ETL_Price!S51/ETL_Price!S52-1,"")</f>
        <v>-3.0916679548609327E-4</v>
      </c>
      <c r="N51">
        <f ca="1">IF(ISNUMBER(ETL_Price!T51/ETL_Price!T52-1),ETL_Price!T51/ETL_Price!T52-1,"")</f>
        <v>1.0911925175369763E-3</v>
      </c>
      <c r="O51">
        <f ca="1">IF(ISNUMBER(ETL_Price!U51/ETL_Price!U52-1),ETL_Price!U51/ETL_Price!U52-1,"")</f>
        <v>2.6684937434640066E-3</v>
      </c>
      <c r="P51">
        <f ca="1">IF(ISNUMBER(ETL_Price!V51/ETL_Price!V52-1),ETL_Price!V51/ETL_Price!V52-1,"")</f>
        <v>-7.9190137970446273E-3</v>
      </c>
      <c r="Q51">
        <f ca="1">IF(ISNUMBER(ETL_Price!W51/ETL_Price!W52-1),ETL_Price!W51/ETL_Price!W52-1,"")</f>
        <v>-3.0141321696963708E-4</v>
      </c>
      <c r="R51">
        <f ca="1">IF(ISNUMBER(ETL_Price!X51/ETL_Price!X52-1),ETL_Price!X51/ETL_Price!X52-1,"")</f>
        <v>-2.0064314261381E-4</v>
      </c>
      <c r="S51">
        <f ca="1">IF(ISNUMBER(ETL_Price!Y51/ETL_Price!Y52-1),ETL_Price!Y51/ETL_Price!Y52-1,"")</f>
        <v>4.9976536837166297E-3</v>
      </c>
      <c r="T51">
        <f ca="1">IF(ISNUMBER(ETL_Price!Z51/ETL_Price!Z52-1),ETL_Price!Z51/ETL_Price!Z52-1,"")</f>
        <v>1.1850812491704943E-3</v>
      </c>
      <c r="U51">
        <f ca="1">IF(ISNUMBER(ETL_Price!AA51/ETL_Price!AA52-1),ETL_Price!AA51/ETL_Price!AA52-1,"")</f>
        <v>-4.1626081237589041E-5</v>
      </c>
      <c r="V51">
        <f ca="1">IF(ISNUMBER(ETL_Price!AB51/ETL_Price!AB52-1),ETL_Price!AB51/ETL_Price!AB52-1,"")</f>
        <v>1.3883845611628587E-4</v>
      </c>
      <c r="W51">
        <f ca="1">IF(ISNUMBER(ETL_Price!AC51/ETL_Price!AC52-1),ETL_Price!AC51/ETL_Price!AC52-1,"")</f>
        <v>-1.737376001793467E-3</v>
      </c>
      <c r="X51">
        <f ca="1">IF(ISNUMBER(ETL_Price!AD51/ETL_Price!AD52-1),ETL_Price!AD51/ETL_Price!AD52-1,"")</f>
        <v>1.7217284364692276E-3</v>
      </c>
      <c r="Y51">
        <f ca="1">IF(ISNUMBER(ETL_Price!AE51/ETL_Price!AE52-1),ETL_Price!AE51/ETL_Price!AE52-1,"")</f>
        <v>-1.4139827179889819E-3</v>
      </c>
      <c r="Z51">
        <f ca="1">IF(ISNUMBER(ETL_Price!AF51/ETL_Price!AF52-1),ETL_Price!AF51/ETL_Price!AF52-1,"")</f>
        <v>-3.5115623353954017E-4</v>
      </c>
      <c r="AA51">
        <f ca="1">IF(ISNUMBER(ETL_Price!AG51/ETL_Price!AG52-1),ETL_Price!AG51/ETL_Price!AG52-1,"")</f>
        <v>-1.6259575083110711E-4</v>
      </c>
      <c r="AB51">
        <f ca="1">IF(ISNUMBER(ETL_Price!AH51/ETL_Price!AH52-1),ETL_Price!AH51/ETL_Price!AH52-1,"")</f>
        <v>1.2927777423730191E-3</v>
      </c>
      <c r="AC51">
        <f ca="1">IF(ISNUMBER(ETL_Price!AI51/ETL_Price!AI52-1),ETL_Price!AI51/ETL_Price!AI52-1,"")</f>
        <v>8.5776167092044275E-5</v>
      </c>
      <c r="AD51">
        <f ca="1">IF(ISNUMBER(ETL_Price!AJ51/ETL_Price!AJ52-1),ETL_Price!AJ51/ETL_Price!AJ52-1,"")</f>
        <v>-2.6687598116169498E-2</v>
      </c>
      <c r="AE51">
        <f ca="1">IF(ISNUMBER(ETL_Price!AK51/ETL_Price!AK52-1),ETL_Price!AK51/ETL_Price!AK52-1,"")</f>
        <v>3.3101045296167309E-2</v>
      </c>
      <c r="AF51">
        <f ca="1">IF(ISNUMBER(ETL_Price!AL51/ETL_Price!AL52-1),ETL_Price!AL51/ETL_Price!AL52-1,"")</f>
        <v>3.402675740468819E-3</v>
      </c>
      <c r="AG51">
        <f ca="1">IF(ISNUMBER(ETL_Price!AM51/ETL_Price!AM52-1),ETL_Price!AM51/ETL_Price!AM52-1,"")</f>
        <v>6.8163836650232401E-3</v>
      </c>
      <c r="AH51">
        <f ca="1">IF(ISNUMBER(ETL_Price!AN51/ETL_Price!AN52-1),ETL_Price!AN51/ETL_Price!AN52-1,"")</f>
        <v>1.189189189189177E-2</v>
      </c>
      <c r="AI51">
        <f ca="1">IF(ISNUMBER(ETL_Price!AO51/ETL_Price!AO52-1),ETL_Price!AO51/ETL_Price!AO52-1,"")</f>
        <v>-4.995921696574368E-3</v>
      </c>
      <c r="AJ51">
        <f ca="1">IF(ISNUMBER(ETL_Price!AP51/ETL_Price!AP52-1),ETL_Price!AP51/ETL_Price!AP52-1,"")</f>
        <v>-4.0687377339525543E-3</v>
      </c>
      <c r="AK51">
        <f ca="1">IF(ISNUMBER(ETL_Price!AQ51/ETL_Price!AQ52-1),ETL_Price!AQ51/ETL_Price!AQ52-1,"")</f>
        <v>5.1515009600522355E-4</v>
      </c>
      <c r="AL51">
        <f ca="1">IF(ISNUMBER(ETL_Price!AR51/ETL_Price!AR52-1),ETL_Price!AR51/ETL_Price!AR52-1,"")</f>
        <v>-1.3738193739755156E-3</v>
      </c>
      <c r="AM51">
        <f ca="1">IF(ISNUMBER(ETL_Price!AS51/ETL_Price!AS52-1),ETL_Price!AS51/ETL_Price!AS52-1,"")</f>
        <v>1.8188432157151269E-4</v>
      </c>
      <c r="AN51" t="str">
        <f>IF(ISNUMBER(ETL_Price!AT51/ETL_Price!AT52-1),ETL_Price!AT51/ETL_Price!AT52-1,"")</f>
        <v/>
      </c>
      <c r="AO51" t="str">
        <f>IF(ISNUMBER(ETL_Price!AU51/ETL_Price!AU52-1),ETL_Price!AU51/ETL_Price!AU52-1,"")</f>
        <v/>
      </c>
      <c r="AP51" t="str">
        <f>IF(ISNUMBER(ETL_Price!AV51/ETL_Price!AV52-1),ETL_Price!AV51/ETL_Price!AV52-1,"")</f>
        <v/>
      </c>
    </row>
    <row r="52" spans="1:42">
      <c r="A52" s="8">
        <f>MATCH($B52,ETL_Price!$B$5:$B$187,0)</f>
        <v>48</v>
      </c>
      <c r="B52" s="1">
        <f>IF(ISNUMBER(Equities!$C53),Equities!B53,"")</f>
        <v>43255</v>
      </c>
      <c r="C52" s="67">
        <f ca="1">IF(ISNUMBER(OFFSET(ETL_Price!$B$4,ETL_Rtn!$A52,ETL_Rtn!$C$1)/OFFSET(ETL_Price!$B$4,ETL_Rtn!$A53,ETL_Rtn!$C$1)-1),OFFSET(ETL_Price!$B$4,ETL_Rtn!$A52,ETL_Rtn!$C$1)/OFFSET(ETL_Price!$B$4,ETL_Rtn!$A53,ETL_Rtn!$C$1)-1,"")</f>
        <v>2.0804249614721382E-2</v>
      </c>
      <c r="E52">
        <f ca="1">IF(ISNUMBER(ETL_Price!K52/ETL_Price!K53-1),ETL_Price!K52/ETL_Price!K53-1,"")</f>
        <v>2.1529562982005146E-2</v>
      </c>
      <c r="F52">
        <f ca="1">IF(ISNUMBER(ETL_Price!L52/ETL_Price!L53-1),ETL_Price!L52/ETL_Price!L53-1,"")</f>
        <v>7.871445271922628E-3</v>
      </c>
      <c r="G52">
        <f ca="1">IF(ISNUMBER(ETL_Price!M52/ETL_Price!M53-1),ETL_Price!M52/ETL_Price!M53-1,"")</f>
        <v>3.2664908067798759E-3</v>
      </c>
      <c r="H52">
        <f ca="1">IF(ISNUMBER(ETL_Price!N52/ETL_Price!N53-1),ETL_Price!N52/ETL_Price!N53-1,"")</f>
        <v>-5.542022472102559E-3</v>
      </c>
      <c r="I52">
        <f ca="1">IF(ISNUMBER(ETL_Price!O52/ETL_Price!O53-1),ETL_Price!O52/ETL_Price!O53-1,"")</f>
        <v>6.8539053790843685E-3</v>
      </c>
      <c r="J52">
        <f ca="1">IF(ISNUMBER(ETL_Price!P52/ETL_Price!P53-1),ETL_Price!P52/ETL_Price!P53-1,"")</f>
        <v>8.5576774053019999E-3</v>
      </c>
      <c r="K52">
        <f ca="1">IF(ISNUMBER(ETL_Price!Q52/ETL_Price!Q53-1),ETL_Price!Q52/ETL_Price!Q53-1,"")</f>
        <v>1.1618621736005696E-2</v>
      </c>
      <c r="L52">
        <f ca="1">IF(ISNUMBER(ETL_Price!R52/ETL_Price!R53-1),ETL_Price!R52/ETL_Price!R53-1,"")</f>
        <v>1.1158212736929407E-2</v>
      </c>
      <c r="M52">
        <f ca="1">IF(ISNUMBER(ETL_Price!S52/ETL_Price!S53-1),ETL_Price!S52/ETL_Price!S53-1,"")</f>
        <v>2.7902650751820968E-3</v>
      </c>
      <c r="N52">
        <f ca="1">IF(ISNUMBER(ETL_Price!T52/ETL_Price!T53-1),ETL_Price!T52/ETL_Price!T53-1,"")</f>
        <v>6.1166875784190999E-3</v>
      </c>
      <c r="O52">
        <f ca="1">IF(ISNUMBER(ETL_Price!U52/ETL_Price!U53-1),ETL_Price!U52/ETL_Price!U53-1,"")</f>
        <v>6.9719307164386457E-3</v>
      </c>
      <c r="P52">
        <f ca="1">IF(ISNUMBER(ETL_Price!V52/ETL_Price!V53-1),ETL_Price!V52/ETL_Price!V53-1,"")</f>
        <v>7.3529411764705621E-4</v>
      </c>
      <c r="Q52">
        <f ca="1">IF(ISNUMBER(ETL_Price!W52/ETL_Price!W53-1),ETL_Price!W52/ETL_Price!W53-1,"")</f>
        <v>5.3460908424196596E-4</v>
      </c>
      <c r="R52">
        <f ca="1">IF(ISNUMBER(ETL_Price!X52/ETL_Price!X53-1),ETL_Price!X52/ETL_Price!X53-1,"")</f>
        <v>1.8873866656353044E-2</v>
      </c>
      <c r="S52">
        <f ca="1">IF(ISNUMBER(ETL_Price!Y52/ETL_Price!Y53-1),ETL_Price!Y52/ETL_Price!Y53-1,"")</f>
        <v>2.1682588006856074E-2</v>
      </c>
      <c r="T52">
        <f ca="1">IF(ISNUMBER(ETL_Price!Z52/ETL_Price!Z53-1),ETL_Price!Z52/ETL_Price!Z53-1,"")</f>
        <v>-4.8327947767912161E-4</v>
      </c>
      <c r="U52">
        <f ca="1">IF(ISNUMBER(ETL_Price!AA52/ETL_Price!AA53-1),ETL_Price!AA52/ETL_Price!AA53-1,"")</f>
        <v>-7.0298623561271256E-4</v>
      </c>
      <c r="V52">
        <f ca="1">IF(ISNUMBER(ETL_Price!AB52/ETL_Price!AB53-1),ETL_Price!AB52/ETL_Price!AB53-1,"")</f>
        <v>1.1547591044203109E-3</v>
      </c>
      <c r="W52">
        <f ca="1">IF(ISNUMBER(ETL_Price!AC52/ETL_Price!AC53-1),ETL_Price!AC52/ETL_Price!AC53-1,"")</f>
        <v>-6.720806496779419E-4</v>
      </c>
      <c r="X52">
        <f ca="1">IF(ISNUMBER(ETL_Price!AD52/ETL_Price!AD53-1),ETL_Price!AD52/ETL_Price!AD53-1,"")</f>
        <v>-2.3472604117757978E-4</v>
      </c>
      <c r="Y52">
        <f ca="1">IF(ISNUMBER(ETL_Price!AE52/ETL_Price!AE53-1),ETL_Price!AE52/ETL_Price!AE53-1,"")</f>
        <v>1.2374550373857041E-3</v>
      </c>
      <c r="Z52">
        <f ca="1">IF(ISNUMBER(ETL_Price!AF52/ETL_Price!AF53-1),ETL_Price!AF52/ETL_Price!AF53-1,"")</f>
        <v>-1.2893509922845547E-3</v>
      </c>
      <c r="AA52">
        <f ca="1">IF(ISNUMBER(ETL_Price!AG52/ETL_Price!AG53-1),ETL_Price!AG52/ETL_Price!AG53-1,"")</f>
        <v>9.4032549728750858E-4</v>
      </c>
      <c r="AB52">
        <f ca="1">IF(ISNUMBER(ETL_Price!AH52/ETL_Price!AH53-1),ETL_Price!AH52/ETL_Price!AH53-1,"")</f>
        <v>-4.6409201761732355E-4</v>
      </c>
      <c r="AC52">
        <f ca="1">IF(ISNUMBER(ETL_Price!AI52/ETL_Price!AI53-1),ETL_Price!AI52/ETL_Price!AI53-1,"")</f>
        <v>4.2889923012490172E-5</v>
      </c>
      <c r="AD52">
        <f ca="1">IF(ISNUMBER(ETL_Price!AJ52/ETL_Price!AJ53-1),ETL_Price!AJ52/ETL_Price!AJ53-1,"")</f>
        <v>-5.3491827637444311E-2</v>
      </c>
      <c r="AE52">
        <f ca="1">IF(ISNUMBER(ETL_Price!AK52/ETL_Price!AK53-1),ETL_Price!AK52/ETL_Price!AK53-1,"")</f>
        <v>-3.204047217537942E-2</v>
      </c>
      <c r="AF52">
        <f ca="1">IF(ISNUMBER(ETL_Price!AL52/ETL_Price!AL53-1),ETL_Price!AL52/ETL_Price!AL53-1,"")</f>
        <v>-1.3129440840284889E-3</v>
      </c>
      <c r="AG52">
        <f ca="1">IF(ISNUMBER(ETL_Price!AM52/ETL_Price!AM53-1),ETL_Price!AM52/ETL_Price!AM53-1,"")</f>
        <v>-6.082355087888569E-4</v>
      </c>
      <c r="AH52">
        <f ca="1">IF(ISNUMBER(ETL_Price!AN52/ETL_Price!AN53-1),ETL_Price!AN52/ETL_Price!AN53-1,"")</f>
        <v>-1.6106974623917414E-2</v>
      </c>
      <c r="AI52">
        <f ca="1">IF(ISNUMBER(ETL_Price!AO52/ETL_Price!AO53-1),ETL_Price!AO52/ETL_Price!AO53-1,"")</f>
        <v>1.3851560884845959E-2</v>
      </c>
      <c r="AJ52">
        <f ca="1">IF(ISNUMBER(ETL_Price!AP52/ETL_Price!AP53-1),ETL_Price!AP52/ETL_Price!AP53-1,"")</f>
        <v>6.4556535144772997E-3</v>
      </c>
      <c r="AK52">
        <f ca="1">IF(ISNUMBER(ETL_Price!AQ52/ETL_Price!AQ53-1),ETL_Price!AQ52/ETL_Price!AQ53-1,"")</f>
        <v>1.0697212098262909E-2</v>
      </c>
      <c r="AL52">
        <f ca="1">IF(ISNUMBER(ETL_Price!AR52/ETL_Price!AR53-1),ETL_Price!AR52/ETL_Price!AR53-1,"")</f>
        <v>-1.1850743010400899E-3</v>
      </c>
      <c r="AM52">
        <f ca="1">IF(ISNUMBER(ETL_Price!AS52/ETL_Price!AS53-1),ETL_Price!AS52/ETL_Price!AS53-1,"")</f>
        <v>7.2806698216232313E-4</v>
      </c>
      <c r="AN52" t="str">
        <f>IF(ISNUMBER(ETL_Price!AT52/ETL_Price!AT53-1),ETL_Price!AT52/ETL_Price!AT53-1,"")</f>
        <v/>
      </c>
      <c r="AO52" t="str">
        <f>IF(ISNUMBER(ETL_Price!AU52/ETL_Price!AU53-1),ETL_Price!AU52/ETL_Price!AU53-1,"")</f>
        <v/>
      </c>
      <c r="AP52" t="str">
        <f>IF(ISNUMBER(ETL_Price!AV52/ETL_Price!AV53-1),ETL_Price!AV52/ETL_Price!AV53-1,"")</f>
        <v/>
      </c>
    </row>
    <row r="53" spans="1:42">
      <c r="A53" s="8">
        <f>MATCH($B53,ETL_Price!$B$5:$B$187,0)</f>
        <v>49</v>
      </c>
      <c r="B53" s="1">
        <f>IF(ISNUMBER(Equities!$C54),Equities!B54,"")</f>
        <v>43252</v>
      </c>
      <c r="C53" s="67">
        <f ca="1">IF(ISNUMBER(OFFSET(ETL_Price!$B$4,ETL_Rtn!$A53,ETL_Rtn!$C$1)/OFFSET(ETL_Price!$B$4,ETL_Rtn!$A54,ETL_Rtn!$C$1)-1),OFFSET(ETL_Price!$B$4,ETL_Rtn!$A53,ETL_Rtn!$C$1)/OFFSET(ETL_Price!$B$4,ETL_Rtn!$A54,ETL_Rtn!$C$1)-1,"")</f>
        <v>3.315095136379842E-3</v>
      </c>
      <c r="E53">
        <f ca="1">IF(ISNUMBER(ETL_Price!K53/ETL_Price!K54-1),ETL_Price!K53/ETL_Price!K54-1,"")</f>
        <v>8.6430423509074039E-3</v>
      </c>
      <c r="F53">
        <f ca="1">IF(ISNUMBER(ETL_Price!L53/ETL_Price!L54-1),ETL_Price!L53/ETL_Price!L54-1,"")</f>
        <v>1.6933380798238362E-2</v>
      </c>
      <c r="G53">
        <f ca="1">IF(ISNUMBER(ETL_Price!M53/ETL_Price!M54-1),ETL_Price!M53/ETL_Price!M54-1,"")</f>
        <v>9.7142086279227158E-3</v>
      </c>
      <c r="H53">
        <f ca="1">IF(ISNUMBER(ETL_Price!N53/ETL_Price!N54-1),ETL_Price!N53/ETL_Price!N54-1,"")</f>
        <v>4.8084266213703764E-3</v>
      </c>
      <c r="I53">
        <f ca="1">IF(ISNUMBER(ETL_Price!O53/ETL_Price!O54-1),ETL_Price!O53/ETL_Price!O54-1,"")</f>
        <v>8.9731863316075966E-3</v>
      </c>
      <c r="J53">
        <f ca="1">IF(ISNUMBER(ETL_Price!P53/ETL_Price!P54-1),ETL_Price!P53/ETL_Price!P54-1,"")</f>
        <v>-2.7791894958889563E-3</v>
      </c>
      <c r="K53">
        <f ca="1">IF(ISNUMBER(ETL_Price!Q53/ETL_Price!Q54-1),ETL_Price!Q53/ETL_Price!Q54-1,"")</f>
        <v>5.3789338471419423E-3</v>
      </c>
      <c r="L53">
        <f ca="1">IF(ISNUMBER(ETL_Price!R53/ETL_Price!R54-1),ETL_Price!R53/ETL_Price!R54-1,"")</f>
        <v>2.4368846866162919E-4</v>
      </c>
      <c r="M53">
        <f ca="1">IF(ISNUMBER(ETL_Price!S53/ETL_Price!S54-1),ETL_Price!S53/ETL_Price!S54-1,"")</f>
        <v>7.9687500000000799E-3</v>
      </c>
      <c r="N53">
        <f ca="1">IF(ISNUMBER(ETL_Price!T53/ETL_Price!T54-1),ETL_Price!T53/ETL_Price!T54-1,"")</f>
        <v>9.4191522762954172E-4</v>
      </c>
      <c r="O53">
        <f ca="1">IF(ISNUMBER(ETL_Price!U53/ETL_Price!U54-1),ETL_Price!U53/ETL_Price!U54-1,"")</f>
        <v>9.9754281732495897E-3</v>
      </c>
      <c r="P53">
        <f ca="1">IF(ISNUMBER(ETL_Price!V53/ETL_Price!V54-1),ETL_Price!V53/ETL_Price!V54-1,"")</f>
        <v>-9.9490414947827066E-3</v>
      </c>
      <c r="Q53">
        <f ca="1">IF(ISNUMBER(ETL_Price!W53/ETL_Price!W54-1),ETL_Price!W53/ETL_Price!W54-1,"")</f>
        <v>-2.8635866593766934E-3</v>
      </c>
      <c r="R53">
        <f ca="1">IF(ISNUMBER(ETL_Price!X53/ETL_Price!X54-1),ETL_Price!X53/ETL_Price!X54-1,"")</f>
        <v>-1.474686989657048E-2</v>
      </c>
      <c r="S53">
        <f ca="1">IF(ISNUMBER(ETL_Price!Y53/ETL_Price!Y54-1),ETL_Price!Y53/ETL_Price!Y54-1,"")</f>
        <v>1.0243991039534883E-2</v>
      </c>
      <c r="T53">
        <f ca="1">IF(ISNUMBER(ETL_Price!Z53/ETL_Price!Z54-1),ETL_Price!Z53/ETL_Price!Z54-1,"")</f>
        <v>2.0890902012173918E-3</v>
      </c>
      <c r="U53">
        <f ca="1">IF(ISNUMBER(ETL_Price!AA53/ETL_Price!AA54-1),ETL_Price!AA53/ETL_Price!AA54-1,"")</f>
        <v>-9.4750884133787405E-4</v>
      </c>
      <c r="V53">
        <f ca="1">IF(ISNUMBER(ETL_Price!AB53/ETL_Price!AB54-1),ETL_Price!AB53/ETL_Price!AB54-1,"")</f>
        <v>-1.0574098798398213E-3</v>
      </c>
      <c r="W53">
        <f ca="1">IF(ISNUMBER(ETL_Price!AC53/ETL_Price!AC54-1),ETL_Price!AC53/ETL_Price!AC54-1,"")</f>
        <v>1.7673296490587909E-3</v>
      </c>
      <c r="X53">
        <f ca="1">IF(ISNUMBER(ETL_Price!AD53/ETL_Price!AD54-1),ETL_Price!AD53/ETL_Price!AD54-1,"")</f>
        <v>6.3751971278058761E-4</v>
      </c>
      <c r="Y53">
        <f ca="1">IF(ISNUMBER(ETL_Price!AE53/ETL_Price!AE54-1),ETL_Price!AE53/ETL_Price!AE54-1,"")</f>
        <v>-1.8945341120809589E-3</v>
      </c>
      <c r="Z53">
        <f ca="1">IF(ISNUMBER(ETL_Price!AF53/ETL_Price!AF54-1),ETL_Price!AF53/ETL_Price!AF54-1,"")</f>
        <v>-1.1024676729688432E-3</v>
      </c>
      <c r="AA53">
        <f ca="1">IF(ISNUMBER(ETL_Price!AG53/ETL_Price!AG54-1),ETL_Price!AG53/ETL_Price!AG54-1,"")</f>
        <v>-2.8924723407330877E-4</v>
      </c>
      <c r="AB53">
        <f ca="1">IF(ISNUMBER(ETL_Price!AH53/ETL_Price!AH54-1),ETL_Price!AH53/ETL_Price!AH54-1,"")</f>
        <v>4.6430749902137691E-4</v>
      </c>
      <c r="AC53">
        <f ca="1">IF(ISNUMBER(ETL_Price!AI53/ETL_Price!AI54-1),ETL_Price!AI53/ETL_Price!AI54-1,"")</f>
        <v>8.8001717106678257E-4</v>
      </c>
      <c r="AD53">
        <f ca="1">IF(ISNUMBER(ETL_Price!AJ53/ETL_Price!AJ54-1),ETL_Price!AJ53/ETL_Price!AJ54-1,"")</f>
        <v>-0.12767336357744641</v>
      </c>
      <c r="AE53">
        <f ca="1">IF(ISNUMBER(ETL_Price!AK53/ETL_Price!AK54-1),ETL_Price!AK53/ETL_Price!AK54-1,"")</f>
        <v>-7.9668908432488306E-2</v>
      </c>
      <c r="AF53">
        <f ca="1">IF(ISNUMBER(ETL_Price!AL53/ETL_Price!AL54-1),ETL_Price!AL53/ETL_Price!AL54-1,"")</f>
        <v>-4.0766094915775097E-3</v>
      </c>
      <c r="AG53">
        <f ca="1">IF(ISNUMBER(ETL_Price!AM53/ETL_Price!AM54-1),ETL_Price!AM53/ETL_Price!AM54-1,"")</f>
        <v>-1.0329323125530809E-3</v>
      </c>
      <c r="AH53">
        <f ca="1">IF(ISNUMBER(ETL_Price!AN53/ETL_Price!AN54-1),ETL_Price!AN53/ETL_Price!AN54-1,"")</f>
        <v>-1.8347255369928428E-2</v>
      </c>
      <c r="AI53">
        <f ca="1">IF(ISNUMBER(ETL_Price!AO53/ETL_Price!AO54-1),ETL_Price!AO53/ETL_Price!AO54-1,"")</f>
        <v>1.5252221367102914E-2</v>
      </c>
      <c r="AJ53">
        <f ca="1">IF(ISNUMBER(ETL_Price!AP53/ETL_Price!AP54-1),ETL_Price!AP53/ETL_Price!AP54-1,"")</f>
        <v>1.0220470141626414E-2</v>
      </c>
      <c r="AK53">
        <f ca="1">IF(ISNUMBER(ETL_Price!AQ53/ETL_Price!AQ54-1),ETL_Price!AQ53/ETL_Price!AQ54-1,"")</f>
        <v>1.1151526754092034E-2</v>
      </c>
      <c r="AL53">
        <f ca="1">IF(ISNUMBER(ETL_Price!AR53/ETL_Price!AR54-1),ETL_Price!AR53/ETL_Price!AR54-1,"")</f>
        <v>5.7727712422384059E-4</v>
      </c>
      <c r="AM53">
        <f ca="1">IF(ISNUMBER(ETL_Price!AS53/ETL_Price!AS54-1),ETL_Price!AS53/ETL_Price!AS54-1,"")</f>
        <v>1.366991706917009E-3</v>
      </c>
      <c r="AN53" t="str">
        <f>IF(ISNUMBER(ETL_Price!AT53/ETL_Price!AT54-1),ETL_Price!AT53/ETL_Price!AT54-1,"")</f>
        <v/>
      </c>
      <c r="AO53" t="str">
        <f>IF(ISNUMBER(ETL_Price!AU53/ETL_Price!AU54-1),ETL_Price!AU53/ETL_Price!AU54-1,"")</f>
        <v/>
      </c>
      <c r="AP53" t="str">
        <f>IF(ISNUMBER(ETL_Price!AV53/ETL_Price!AV54-1),ETL_Price!AV53/ETL_Price!AV54-1,"")</f>
        <v/>
      </c>
    </row>
    <row r="54" spans="1:42">
      <c r="A54" s="8">
        <f>MATCH($B54,ETL_Price!$B$5:$B$187,0)</f>
        <v>50</v>
      </c>
      <c r="B54" s="1">
        <f>IF(ISNUMBER(Equities!$C55),Equities!B55,"")</f>
        <v>43251</v>
      </c>
      <c r="C54" s="67">
        <f ca="1">IF(ISNUMBER(OFFSET(ETL_Price!$B$4,ETL_Rtn!$A54,ETL_Rtn!$C$1)/OFFSET(ETL_Price!$B$4,ETL_Rtn!$A55,ETL_Rtn!$C$1)-1),OFFSET(ETL_Price!$B$4,ETL_Rtn!$A54,ETL_Rtn!$C$1)/OFFSET(ETL_Price!$B$4,ETL_Rtn!$A55,ETL_Rtn!$C$1)-1,"")</f>
        <v>1.8556648202692649E-2</v>
      </c>
      <c r="E54">
        <f ca="1">IF(ISNUMBER(ETL_Price!K54/ETL_Price!K55-1),ETL_Price!K54/ETL_Price!K55-1,"")</f>
        <v>1.3578624616732426E-2</v>
      </c>
      <c r="F54">
        <f ca="1">IF(ISNUMBER(ETL_Price!L54/ETL_Price!L55-1),ETL_Price!L54/ETL_Price!L55-1,"")</f>
        <v>8.1073366632655741E-4</v>
      </c>
      <c r="G54">
        <f ca="1">IF(ISNUMBER(ETL_Price!M54/ETL_Price!M55-1),ETL_Price!M54/ETL_Price!M55-1,"")</f>
        <v>-7.2502872759478976E-3</v>
      </c>
      <c r="H54">
        <f ca="1">IF(ISNUMBER(ETL_Price!N54/ETL_Price!N55-1),ETL_Price!N54/ETL_Price!N55-1,"")</f>
        <v>-3.5523521793204837E-3</v>
      </c>
      <c r="I54">
        <f ca="1">IF(ISNUMBER(ETL_Price!O54/ETL_Price!O55-1),ETL_Price!O54/ETL_Price!O55-1,"")</f>
        <v>-5.3161447417854335E-3</v>
      </c>
      <c r="J54">
        <f ca="1">IF(ISNUMBER(ETL_Price!P54/ETL_Price!P55-1),ETL_Price!P54/ETL_Price!P55-1,"")</f>
        <v>-7.548688997974673E-3</v>
      </c>
      <c r="K54">
        <f ca="1">IF(ISNUMBER(ETL_Price!Q54/ETL_Price!Q55-1),ETL_Price!Q54/ETL_Price!Q55-1,"")</f>
        <v>-1.9230769230769162E-3</v>
      </c>
      <c r="L54">
        <f ca="1">IF(ISNUMBER(ETL_Price!R54/ETL_Price!R55-1),ETL_Price!R54/ETL_Price!R55-1,"")</f>
        <v>4.3883173241021645E-4</v>
      </c>
      <c r="M54">
        <f ca="1">IF(ISNUMBER(ETL_Price!S54/ETL_Price!S55-1),ETL_Price!S54/ETL_Price!S55-1,"")</f>
        <v>-5.5935363579863173E-3</v>
      </c>
      <c r="N54">
        <f ca="1">IF(ISNUMBER(ETL_Price!T54/ETL_Price!T55-1),ETL_Price!T54/ETL_Price!T55-1,"")</f>
        <v>-6.2402496099842608E-3</v>
      </c>
      <c r="O54">
        <f ca="1">IF(ISNUMBER(ETL_Price!U54/ETL_Price!U55-1),ETL_Price!U54/ETL_Price!U55-1,"")</f>
        <v>-1.8333822235261366E-4</v>
      </c>
      <c r="P54">
        <f ca="1">IF(ISNUMBER(ETL_Price!V54/ETL_Price!V55-1),ETL_Price!V54/ETL_Price!V55-1,"")</f>
        <v>-2.0180820148530954E-3</v>
      </c>
      <c r="Q54">
        <f ca="1">IF(ISNUMBER(ETL_Price!W54/ETL_Price!W55-1),ETL_Price!W54/ETL_Price!W55-1,"")</f>
        <v>1.2055859507390521E-2</v>
      </c>
      <c r="R54">
        <f ca="1">IF(ISNUMBER(ETL_Price!X54/ETL_Price!X55-1),ETL_Price!X54/ETL_Price!X55-1,"")</f>
        <v>2.5506472916468903E-2</v>
      </c>
      <c r="S54">
        <f ca="1">IF(ISNUMBER(ETL_Price!Y54/ETL_Price!Y55-1),ETL_Price!Y54/ETL_Price!Y55-1,"")</f>
        <v>1.178589368192795E-2</v>
      </c>
      <c r="T54">
        <f ca="1">IF(ISNUMBER(ETL_Price!Z54/ETL_Price!Z55-1),ETL_Price!Z54/ETL_Price!Z55-1,"")</f>
        <v>4.0848897079759361E-4</v>
      </c>
      <c r="U54">
        <f ca="1">IF(ISNUMBER(ETL_Price!AA54/ETL_Price!AA55-1),ETL_Price!AA54/ETL_Price!AA55-1,"")</f>
        <v>-2.4541606729043819E-3</v>
      </c>
      <c r="V54">
        <f ca="1">IF(ISNUMBER(ETL_Price!AB54/ETL_Price!AB55-1),ETL_Price!AB54/ETL_Price!AB55-1,"")</f>
        <v>1.2619376089491041E-3</v>
      </c>
      <c r="W54">
        <f ca="1">IF(ISNUMBER(ETL_Price!AC54/ETL_Price!AC55-1),ETL_Price!AC54/ETL_Price!AC55-1,"")</f>
        <v>4.6308640069603335E-4</v>
      </c>
      <c r="X54">
        <f ca="1">IF(ISNUMBER(ETL_Price!AD54/ETL_Price!AD55-1),ETL_Price!AD54/ETL_Price!AD55-1,"")</f>
        <v>-7.8230646296884032E-4</v>
      </c>
      <c r="Y54">
        <f ca="1">IF(ISNUMBER(ETL_Price!AE54/ETL_Price!AE55-1),ETL_Price!AE54/ETL_Price!AE55-1,"")</f>
        <v>-6.3808198830528351E-4</v>
      </c>
      <c r="Z54">
        <f ca="1">IF(ISNUMBER(ETL_Price!AF54/ETL_Price!AF55-1),ETL_Price!AF54/ETL_Price!AF55-1,"")</f>
        <v>-1.8542746180716385E-4</v>
      </c>
      <c r="AA54">
        <f ca="1">IF(ISNUMBER(ETL_Price!AG54/ETL_Price!AG55-1),ETL_Price!AG54/ETL_Price!AG55-1,"")</f>
        <v>-1.2368081322392532E-3</v>
      </c>
      <c r="AB54">
        <f ca="1">IF(ISNUMBER(ETL_Price!AH54/ETL_Price!AH55-1),ETL_Price!AH54/ETL_Price!AH55-1,"")</f>
        <v>-1.0367877768177047E-3</v>
      </c>
      <c r="AC54">
        <f ca="1">IF(ISNUMBER(ETL_Price!AI54/ETL_Price!AI55-1),ETL_Price!AI54/ETL_Price!AI55-1,"")</f>
        <v>-1.1803714951019728E-4</v>
      </c>
      <c r="AD54">
        <f ca="1">IF(ISNUMBER(ETL_Price!AJ54/ETL_Price!AJ55-1),ETL_Price!AJ54/ETL_Price!AJ55-1,"")</f>
        <v>3.2797858099062882E-2</v>
      </c>
      <c r="AE54">
        <f ca="1">IF(ISNUMBER(ETL_Price!AK54/ETL_Price!AK55-1),ETL_Price!AK54/ETL_Price!AK55-1,"")</f>
        <v>-3.8786673296867247E-2</v>
      </c>
      <c r="AF54">
        <f ca="1">IF(ISNUMBER(ETL_Price!AL54/ETL_Price!AL55-1),ETL_Price!AL54/ETL_Price!AL55-1,"")</f>
        <v>-1.0756819054937861E-3</v>
      </c>
      <c r="AG54">
        <f ca="1">IF(ISNUMBER(ETL_Price!AM54/ETL_Price!AM55-1),ETL_Price!AM54/ETL_Price!AM55-1,"")</f>
        <v>-5.1982591876210682E-3</v>
      </c>
      <c r="AH54">
        <f ca="1">IF(ISNUMBER(ETL_Price!AN54/ETL_Price!AN55-1),ETL_Price!AN54/ETL_Price!AN55-1,"")</f>
        <v>-1.715291013047926E-2</v>
      </c>
      <c r="AI54">
        <f ca="1">IF(ISNUMBER(ETL_Price!AO54/ETL_Price!AO55-1),ETL_Price!AO54/ETL_Price!AO55-1,"")</f>
        <v>1.2609457092820353E-3</v>
      </c>
      <c r="AJ54">
        <f ca="1">IF(ISNUMBER(ETL_Price!AP54/ETL_Price!AP55-1),ETL_Price!AP54/ETL_Price!AP55-1,"")</f>
        <v>9.9287294175474106E-3</v>
      </c>
      <c r="AK54">
        <f ca="1">IF(ISNUMBER(ETL_Price!AQ54/ETL_Price!AQ55-1),ETL_Price!AQ54/ETL_Price!AQ55-1,"")</f>
        <v>5.5828279911445122E-3</v>
      </c>
      <c r="AL54">
        <f ca="1">IF(ISNUMBER(ETL_Price!AR54/ETL_Price!AR55-1),ETL_Price!AR54/ETL_Price!AR55-1,"")</f>
        <v>1.3748711058338969E-3</v>
      </c>
      <c r="AM54">
        <f ca="1">IF(ISNUMBER(ETL_Price!AS54/ETL_Price!AS55-1),ETL_Price!AS54/ETL_Price!AS55-1,"")</f>
        <v>8.2086829624228308E-4</v>
      </c>
      <c r="AN54" t="str">
        <f>IF(ISNUMBER(ETL_Price!AT54/ETL_Price!AT55-1),ETL_Price!AT54/ETL_Price!AT55-1,"")</f>
        <v/>
      </c>
      <c r="AO54" t="str">
        <f>IF(ISNUMBER(ETL_Price!AU54/ETL_Price!AU55-1),ETL_Price!AU54/ETL_Price!AU55-1,"")</f>
        <v/>
      </c>
      <c r="AP54" t="str">
        <f>IF(ISNUMBER(ETL_Price!AV54/ETL_Price!AV55-1),ETL_Price!AV54/ETL_Price!AV55-1,"")</f>
        <v/>
      </c>
    </row>
    <row r="55" spans="1:42">
      <c r="A55" s="8">
        <f>MATCH($B55,ETL_Price!$B$5:$B$187,0)</f>
        <v>51</v>
      </c>
      <c r="B55" s="1">
        <f>IF(ISNUMBER(Equities!$C56),Equities!B56,"")</f>
        <v>43250</v>
      </c>
      <c r="C55" s="67">
        <f ca="1">IF(ISNUMBER(OFFSET(ETL_Price!$B$4,ETL_Rtn!$A55,ETL_Rtn!$C$1)/OFFSET(ETL_Price!$B$4,ETL_Rtn!$A56,ETL_Rtn!$C$1)-1),OFFSET(ETL_Price!$B$4,ETL_Rtn!$A55,ETL_Rtn!$C$1)/OFFSET(ETL_Price!$B$4,ETL_Rtn!$A56,ETL_Rtn!$C$1)-1,"")</f>
        <v>-1.3049878459387987E-2</v>
      </c>
      <c r="E55">
        <f ca="1">IF(ISNUMBER(ETL_Price!K55/ETL_Price!K56-1),ETL_Price!K55/ETL_Price!K56-1,"")</f>
        <v>-1.1902185674096621E-2</v>
      </c>
      <c r="F55">
        <f ca="1">IF(ISNUMBER(ETL_Price!L55/ETL_Price!L56-1),ETL_Price!L55/ETL_Price!L56-1,"")</f>
        <v>6.2709999082881662E-3</v>
      </c>
      <c r="G55">
        <f ca="1">IF(ISNUMBER(ETL_Price!M55/ETL_Price!M56-1),ETL_Price!M55/ETL_Price!M56-1,"")</f>
        <v>1.1306570039943065E-2</v>
      </c>
      <c r="H55">
        <f ca="1">IF(ISNUMBER(ETL_Price!N55/ETL_Price!N56-1),ETL_Price!N55/ETL_Price!N56-1,"")</f>
        <v>2.7731318293972462E-2</v>
      </c>
      <c r="I55">
        <f ca="1">IF(ISNUMBER(ETL_Price!O55/ETL_Price!O56-1),ETL_Price!O55/ETL_Price!O56-1,"")</f>
        <v>8.492757235446069E-3</v>
      </c>
      <c r="J55">
        <f ca="1">IF(ISNUMBER(ETL_Price!P55/ETL_Price!P56-1),ETL_Price!P55/ETL_Price!P56-1,"")</f>
        <v>6.0885100111918167E-3</v>
      </c>
      <c r="K55">
        <f ca="1">IF(ISNUMBER(ETL_Price!Q55/ETL_Price!Q56-1),ETL_Price!Q55/ETL_Price!Q56-1,"")</f>
        <v>4.0629148396957859E-3</v>
      </c>
      <c r="L55">
        <f ca="1">IF(ISNUMBER(ETL_Price!R55/ETL_Price!R56-1),ETL_Price!R55/ETL_Price!R56-1,"")</f>
        <v>6.8237604320078304E-3</v>
      </c>
      <c r="M55">
        <f ca="1">IF(ISNUMBER(ETL_Price!S55/ETL_Price!S56-1),ETL_Price!S55/ETL_Price!S56-1,"")</f>
        <v>4.64390243902435E-3</v>
      </c>
      <c r="N55">
        <f ca="1">IF(ISNUMBER(ETL_Price!T55/ETL_Price!T56-1),ETL_Price!T55/ETL_Price!T56-1,"")</f>
        <v>6.7535731113552711E-3</v>
      </c>
      <c r="O55">
        <f ca="1">IF(ISNUMBER(ETL_Price!U55/ETL_Price!U56-1),ETL_Price!U55/ETL_Price!U56-1,"")</f>
        <v>6.3839994095724606E-3</v>
      </c>
      <c r="P55">
        <f ca="1">IF(ISNUMBER(ETL_Price!V55/ETL_Price!V56-1),ETL_Price!V55/ETL_Price!V56-1,"")</f>
        <v>7.4821080026024056E-3</v>
      </c>
      <c r="Q55">
        <f ca="1">IF(ISNUMBER(ETL_Price!W55/ETL_Price!W56-1),ETL_Price!W55/ETL_Price!W56-1,"")</f>
        <v>-8.0616389483506579E-3</v>
      </c>
      <c r="R55">
        <f ca="1">IF(ISNUMBER(ETL_Price!X55/ETL_Price!X56-1),ETL_Price!X55/ETL_Price!X56-1,"")</f>
        <v>-7.0618885285884669E-3</v>
      </c>
      <c r="S55">
        <f ca="1">IF(ISNUMBER(ETL_Price!Y55/ETL_Price!Y56-1),ETL_Price!Y55/ETL_Price!Y56-1,"")</f>
        <v>-1.2706610945466212E-2</v>
      </c>
      <c r="T55">
        <f ca="1">IF(ISNUMBER(ETL_Price!Z55/ETL_Price!Z56-1),ETL_Price!Z55/ETL_Price!Z56-1,"")</f>
        <v>7.415294520287663E-4</v>
      </c>
      <c r="U55">
        <f ca="1">IF(ISNUMBER(ETL_Price!AA55/ETL_Price!AA56-1),ETL_Price!AA55/ETL_Price!AA56-1,"")</f>
        <v>-6.0902349090596886E-4</v>
      </c>
      <c r="V55">
        <f ca="1">IF(ISNUMBER(ETL_Price!AB55/ETL_Price!AB56-1),ETL_Price!AB55/ETL_Price!AB56-1,"")</f>
        <v>1.0694500887753478E-5</v>
      </c>
      <c r="W55">
        <f ca="1">IF(ISNUMBER(ETL_Price!AC55/ETL_Price!AC56-1),ETL_Price!AC55/ETL_Price!AC56-1,"")</f>
        <v>-1.9642230796212967E-4</v>
      </c>
      <c r="X55">
        <f ca="1">IF(ISNUMBER(ETL_Price!AD55/ETL_Price!AD56-1),ETL_Price!AD55/ETL_Price!AD56-1,"")</f>
        <v>2.6829131965788733E-4</v>
      </c>
      <c r="Y55">
        <f ca="1">IF(ISNUMBER(ETL_Price!AE55/ETL_Price!AE56-1),ETL_Price!AE55/ETL_Price!AE56-1,"")</f>
        <v>-3.4507277898621069E-4</v>
      </c>
      <c r="Z55">
        <f ca="1">IF(ISNUMBER(ETL_Price!AF55/ETL_Price!AF56-1),ETL_Price!AF55/ETL_Price!AF56-1,"")</f>
        <v>-5.2510193155141938E-4</v>
      </c>
      <c r="AA55">
        <f ca="1">IF(ISNUMBER(ETL_Price!AG55/ETL_Price!AG56-1),ETL_Price!AG55/ETL_Price!AG56-1,"")</f>
        <v>9.0278780875419073E-6</v>
      </c>
      <c r="AB55">
        <f ca="1">IF(ISNUMBER(ETL_Price!AH55/ETL_Price!AH56-1),ETL_Price!AH55/ETL_Price!AH56-1,"")</f>
        <v>1.3660580119303489E-3</v>
      </c>
      <c r="AC55">
        <f ca="1">IF(ISNUMBER(ETL_Price!AI55/ETL_Price!AI56-1),ETL_Price!AI55/ETL_Price!AI56-1,"")</f>
        <v>-1.0076646834968894E-3</v>
      </c>
      <c r="AD55">
        <f ca="1">IF(ISNUMBER(ETL_Price!AJ55/ETL_Price!AJ56-1),ETL_Price!AJ55/ETL_Price!AJ56-1,"")</f>
        <v>-0.12220916568742657</v>
      </c>
      <c r="AE55">
        <f ca="1">IF(ISNUMBER(ETL_Price!AK55/ETL_Price!AK56-1),ETL_Price!AK55/ETL_Price!AK56-1,"")</f>
        <v>-0.10263275323516285</v>
      </c>
      <c r="AF55">
        <f ca="1">IF(ISNUMBER(ETL_Price!AL55/ETL_Price!AL56-1),ETL_Price!AL55/ETL_Price!AL56-1,"")</f>
        <v>1.9245573518091863E-3</v>
      </c>
      <c r="AG55">
        <f ca="1">IF(ISNUMBER(ETL_Price!AM55/ETL_Price!AM56-1),ETL_Price!AM55/ETL_Price!AM56-1,"")</f>
        <v>1.4658080343453062E-2</v>
      </c>
      <c r="AH55">
        <f ca="1">IF(ISNUMBER(ETL_Price!AN55/ETL_Price!AN56-1),ETL_Price!AN55/ETL_Price!AN56-1,"")</f>
        <v>2.2178930016484077E-2</v>
      </c>
      <c r="AI55">
        <f ca="1">IF(ISNUMBER(ETL_Price!AO55/ETL_Price!AO56-1),ETL_Price!AO55/ETL_Price!AO56-1,"")</f>
        <v>2.6609133405249841E-2</v>
      </c>
      <c r="AJ55">
        <f ca="1">IF(ISNUMBER(ETL_Price!AP55/ETL_Price!AP56-1),ETL_Price!AP55/ETL_Price!AP56-1,"")</f>
        <v>2.3647798742138404E-2</v>
      </c>
      <c r="AK55">
        <f ca="1">IF(ISNUMBER(ETL_Price!AQ55/ETL_Price!AQ56-1),ETL_Price!AQ55/ETL_Price!AQ56-1,"")</f>
        <v>1.2918636961926522E-2</v>
      </c>
      <c r="AL55">
        <f ca="1">IF(ISNUMBER(ETL_Price!AR55/ETL_Price!AR56-1),ETL_Price!AR55/ETL_Price!AR56-1,"")</f>
        <v>-3.6270801226668814E-3</v>
      </c>
      <c r="AM55">
        <f ca="1">IF(ISNUMBER(ETL_Price!AS55/ETL_Price!AS56-1),ETL_Price!AS55/ETL_Price!AS56-1,"")</f>
        <v>2.5603511338698759E-3</v>
      </c>
      <c r="AN55" t="str">
        <f>IF(ISNUMBER(ETL_Price!AT55/ETL_Price!AT56-1),ETL_Price!AT55/ETL_Price!AT56-1,"")</f>
        <v/>
      </c>
      <c r="AO55" t="str">
        <f>IF(ISNUMBER(ETL_Price!AU55/ETL_Price!AU56-1),ETL_Price!AU55/ETL_Price!AU56-1,"")</f>
        <v/>
      </c>
      <c r="AP55" t="str">
        <f>IF(ISNUMBER(ETL_Price!AV55/ETL_Price!AV56-1),ETL_Price!AV55/ETL_Price!AV56-1,"")</f>
        <v/>
      </c>
    </row>
    <row r="56" spans="1:42">
      <c r="A56" s="8">
        <f>MATCH($B56,ETL_Price!$B$5:$B$187,0)</f>
        <v>52</v>
      </c>
      <c r="B56" s="1">
        <f>IF(ISNUMBER(Equities!$C57),Equities!B57,"")</f>
        <v>43249</v>
      </c>
      <c r="C56" s="67">
        <f ca="1">IF(ISNUMBER(OFFSET(ETL_Price!$B$4,ETL_Rtn!$A56,ETL_Rtn!$C$1)/OFFSET(ETL_Price!$B$4,ETL_Rtn!$A57,ETL_Rtn!$C$1)-1),OFFSET(ETL_Price!$B$4,ETL_Rtn!$A56,ETL_Rtn!$C$1)/OFFSET(ETL_Price!$B$4,ETL_Rtn!$A57,ETL_Rtn!$C$1)-1,"")</f>
        <v>-7.7293664674265017E-3</v>
      </c>
      <c r="E56">
        <f ca="1">IF(ISNUMBER(ETL_Price!K56/ETL_Price!K57-1),ETL_Price!K56/ETL_Price!K57-1,"")</f>
        <v>-9.1133269003966788E-3</v>
      </c>
      <c r="F56">
        <f ca="1">IF(ISNUMBER(ETL_Price!L56/ETL_Price!L57-1),ETL_Price!L56/ETL_Price!L57-1,"")</f>
        <v>-6.9308922726883937E-3</v>
      </c>
      <c r="G56">
        <f ca="1">IF(ISNUMBER(ETL_Price!M56/ETL_Price!M57-1),ETL_Price!M56/ETL_Price!M57-1,"")</f>
        <v>-9.3758839104219893E-3</v>
      </c>
      <c r="H56">
        <f ca="1">IF(ISNUMBER(ETL_Price!N56/ETL_Price!N57-1),ETL_Price!N56/ETL_Price!N57-1,"")</f>
        <v>-2.0437524843376353E-3</v>
      </c>
      <c r="I56">
        <f ca="1">IF(ISNUMBER(ETL_Price!O56/ETL_Price!O57-1),ETL_Price!O56/ETL_Price!O57-1,"")</f>
        <v>-2.7690648693090902E-2</v>
      </c>
      <c r="J56">
        <f ca="1">IF(ISNUMBER(ETL_Price!P56/ETL_Price!P57-1),ETL_Price!P56/ETL_Price!P57-1,"")</f>
        <v>-4.7322649607144385E-3</v>
      </c>
      <c r="K56">
        <f ca="1">IF(ISNUMBER(ETL_Price!Q56/ETL_Price!Q57-1),ETL_Price!Q56/ETL_Price!Q57-1,"")</f>
        <v>-9.16736418350661E-3</v>
      </c>
      <c r="L56">
        <f ca="1">IF(ISNUMBER(ETL_Price!R56/ETL_Price!R57-1),ETL_Price!R56/ETL_Price!R57-1,"")</f>
        <v>-6.377863906197323E-4</v>
      </c>
      <c r="M56">
        <f ca="1">IF(ISNUMBER(ETL_Price!S56/ETL_Price!S57-1),ETL_Price!S56/ETL_Price!S57-1,"")</f>
        <v>-1.1952959321380408E-2</v>
      </c>
      <c r="N56">
        <f ca="1">IF(ISNUMBER(ETL_Price!T56/ETL_Price!T57-1),ETL_Price!T56/ETL_Price!T57-1,"")</f>
        <v>-8.2554517133957006E-3</v>
      </c>
      <c r="O56">
        <f ca="1">IF(ISNUMBER(ETL_Price!U56/ETL_Price!U57-1),ETL_Price!U56/ETL_Price!U57-1,"")</f>
        <v>-1.3218265239239635E-2</v>
      </c>
      <c r="P56">
        <f ca="1">IF(ISNUMBER(ETL_Price!V56/ETL_Price!V57-1),ETL_Price!V56/ETL_Price!V57-1,"")</f>
        <v>-4.9364732540260192E-3</v>
      </c>
      <c r="Q56">
        <f ca="1">IF(ISNUMBER(ETL_Price!W56/ETL_Price!W57-1),ETL_Price!W56/ETL_Price!W57-1,"")</f>
        <v>-1.7790716480672875E-2</v>
      </c>
      <c r="R56">
        <f ca="1">IF(ISNUMBER(ETL_Price!X56/ETL_Price!X57-1),ETL_Price!X56/ETL_Price!X57-1,"")</f>
        <v>-8.6874814546173962E-3</v>
      </c>
      <c r="S56">
        <f ca="1">IF(ISNUMBER(ETL_Price!Y56/ETL_Price!Y57-1),ETL_Price!Y56/ETL_Price!Y57-1,"")</f>
        <v>-9.1803042923315203E-3</v>
      </c>
      <c r="T56">
        <f ca="1">IF(ISNUMBER(ETL_Price!Z56/ETL_Price!Z57-1),ETL_Price!Z56/ETL_Price!Z57-1,"")</f>
        <v>8.1825274495272993E-4</v>
      </c>
      <c r="U56">
        <f ca="1">IF(ISNUMBER(ETL_Price!AA56/ETL_Price!AA57-1),ETL_Price!AA56/ETL_Price!AA57-1,"")</f>
        <v>-6.1692868884033469E-4</v>
      </c>
      <c r="V56">
        <f ca="1">IF(ISNUMBER(ETL_Price!AB56/ETL_Price!AB57-1),ETL_Price!AB56/ETL_Price!AB57-1,"")</f>
        <v>1.3707725588467667E-3</v>
      </c>
      <c r="W56">
        <f ca="1">IF(ISNUMBER(ETL_Price!AC56/ETL_Price!AC57-1),ETL_Price!AC56/ETL_Price!AC57-1,"")</f>
        <v>-4.0522601830503824E-3</v>
      </c>
      <c r="X56">
        <f ca="1">IF(ISNUMBER(ETL_Price!AD56/ETL_Price!AD57-1),ETL_Price!AD56/ETL_Price!AD57-1,"")</f>
        <v>-1.6765396222206963E-4</v>
      </c>
      <c r="Y56">
        <f ca="1">IF(ISNUMBER(ETL_Price!AE56/ETL_Price!AE57-1),ETL_Price!AE56/ETL_Price!AE57-1,"")</f>
        <v>1.4975546921636163E-3</v>
      </c>
      <c r="Z56">
        <f ca="1">IF(ISNUMBER(ETL_Price!AF56/ETL_Price!AF57-1),ETL_Price!AF56/ETL_Price!AF57-1,"")</f>
        <v>-2.0587993082443745E-4</v>
      </c>
      <c r="AA56">
        <f ca="1">IF(ISNUMBER(ETL_Price!AG56/ETL_Price!AG57-1),ETL_Price!AG56/ETL_Price!AG57-1,"")</f>
        <v>1.0121457489880026E-3</v>
      </c>
      <c r="AB56">
        <f ca="1">IF(ISNUMBER(ETL_Price!AH56/ETL_Price!AH57-1),ETL_Price!AH56/ETL_Price!AH57-1,"")</f>
        <v>1.6395383788614382E-4</v>
      </c>
      <c r="AC56">
        <f ca="1">IF(ISNUMBER(ETL_Price!AI56/ETL_Price!AI57-1),ETL_Price!AI56/ETL_Price!AI57-1,"")</f>
        <v>1.1793211398680725E-4</v>
      </c>
      <c r="AD56">
        <f ca="1">IF(ISNUMBER(ETL_Price!AJ56/ETL_Price!AJ57-1),ETL_Price!AJ56/ETL_Price!AJ57-1,"")</f>
        <v>0.28744326777609674</v>
      </c>
      <c r="AE56">
        <f ca="1">IF(ISNUMBER(ETL_Price!AK56/ETL_Price!AK57-1),ETL_Price!AK56/ETL_Price!AK57-1,"")</f>
        <v>0.2172732210755024</v>
      </c>
      <c r="AF56">
        <f ca="1">IF(ISNUMBER(ETL_Price!AL56/ETL_Price!AL57-1),ETL_Price!AL56/ETL_Price!AL57-1,"")</f>
        <v>-3.6051238781928951E-3</v>
      </c>
      <c r="AG56">
        <f ca="1">IF(ISNUMBER(ETL_Price!AM56/ETL_Price!AM57-1),ETL_Price!AM56/ETL_Price!AM57-1,"")</f>
        <v>-1.0678963655118112E-2</v>
      </c>
      <c r="AH56">
        <f ca="1">IF(ISNUMBER(ETL_Price!AN56/ETL_Price!AN57-1),ETL_Price!AN56/ETL_Price!AN57-1,"")</f>
        <v>-1.694166175603995E-2</v>
      </c>
      <c r="AI56">
        <f ca="1">IF(ISNUMBER(ETL_Price!AO56/ETL_Price!AO57-1),ETL_Price!AO56/ETL_Price!AO57-1,"")</f>
        <v>-5.1274178692047978E-2</v>
      </c>
      <c r="AJ56">
        <f ca="1">IF(ISNUMBER(ETL_Price!AP56/ETL_Price!AP57-1),ETL_Price!AP56/ETL_Price!AP57-1,"")</f>
        <v>-3.7203894782735003E-2</v>
      </c>
      <c r="AK56">
        <f ca="1">IF(ISNUMBER(ETL_Price!AQ56/ETL_Price!AQ57-1),ETL_Price!AQ56/ETL_Price!AQ57-1,"")</f>
        <v>-2.5742104013298572E-2</v>
      </c>
      <c r="AL56">
        <f ca="1">IF(ISNUMBER(ETL_Price!AR56/ETL_Price!AR57-1),ETL_Price!AR56/ETL_Price!AR57-1,"")</f>
        <v>4.2050961388149233E-3</v>
      </c>
      <c r="AM56">
        <f ca="1">IF(ISNUMBER(ETL_Price!AS56/ETL_Price!AS57-1),ETL_Price!AS56/ETL_Price!AS57-1,"")</f>
        <v>-4.0072859744990641E-3</v>
      </c>
      <c r="AN56" t="str">
        <f>IF(ISNUMBER(ETL_Price!AT56/ETL_Price!AT57-1),ETL_Price!AT56/ETL_Price!AT57-1,"")</f>
        <v/>
      </c>
      <c r="AO56" t="str">
        <f>IF(ISNUMBER(ETL_Price!AU56/ETL_Price!AU57-1),ETL_Price!AU56/ETL_Price!AU57-1,"")</f>
        <v/>
      </c>
      <c r="AP56" t="str">
        <f>IF(ISNUMBER(ETL_Price!AV56/ETL_Price!AV57-1),ETL_Price!AV56/ETL_Price!AV57-1,"")</f>
        <v/>
      </c>
    </row>
    <row r="57" spans="1:42">
      <c r="A57" s="8">
        <f>MATCH($B57,ETL_Price!$B$5:$B$187,0)</f>
        <v>53</v>
      </c>
      <c r="B57" s="1">
        <f>IF(ISNUMBER(Equities!$C58),Equities!B58,"")</f>
        <v>43248</v>
      </c>
      <c r="C57" s="67">
        <f ca="1">IF(ISNUMBER(OFFSET(ETL_Price!$B$4,ETL_Rtn!$A57,ETL_Rtn!$C$1)/OFFSET(ETL_Price!$B$4,ETL_Rtn!$A58,ETL_Rtn!$C$1)-1),OFFSET(ETL_Price!$B$4,ETL_Rtn!$A57,ETL_Rtn!$C$1)/OFFSET(ETL_Price!$B$4,ETL_Rtn!$A58,ETL_Rtn!$C$1)-1,"")</f>
        <v>1.0940472624531461E-2</v>
      </c>
      <c r="E57">
        <f ca="1">IF(ISNUMBER(ETL_Price!K57/ETL_Price!K58-1),ETL_Price!K57/ETL_Price!K58-1,"")</f>
        <v>3.9827771797631417E-3</v>
      </c>
      <c r="F57">
        <f ca="1">IF(ISNUMBER(ETL_Price!L57/ETL_Price!L58-1),ETL_Price!L57/ETL_Price!L58-1,"")</f>
        <v>-4.3201084496191644E-4</v>
      </c>
      <c r="G57">
        <f ca="1">IF(ISNUMBER(ETL_Price!M57/ETL_Price!M58-1),ETL_Price!M57/ETL_Price!M58-1,"")</f>
        <v>-2.1552206599190216E-3</v>
      </c>
      <c r="H57">
        <f ca="1">IF(ISNUMBER(ETL_Price!N57/ETL_Price!N58-1),ETL_Price!N57/ETL_Price!N58-1,"")</f>
        <v>-3.3376222246372933E-3</v>
      </c>
      <c r="I57">
        <f ca="1">IF(ISNUMBER(ETL_Price!O57/ETL_Price!O58-1),ETL_Price!O57/ETL_Price!O58-1,"")</f>
        <v>-2.5001237082626915E-3</v>
      </c>
      <c r="J57">
        <f ca="1">IF(ISNUMBER(ETL_Price!P57/ETL_Price!P58-1),ETL_Price!P57/ETL_Price!P58-1,"")</f>
        <v>-3.7899098951210686E-4</v>
      </c>
      <c r="K57">
        <f ca="1">IF(ISNUMBER(ETL_Price!Q57/ETL_Price!Q58-1),ETL_Price!Q57/ETL_Price!Q58-1,"")</f>
        <v>-1.1943150603129782E-3</v>
      </c>
      <c r="L57">
        <f ca="1">IF(ISNUMBER(ETL_Price!R57/ETL_Price!R58-1),ETL_Price!R57/ETL_Price!R58-1,"")</f>
        <v>5.8907270138930379E-4</v>
      </c>
      <c r="M57">
        <f ca="1">IF(ISNUMBER(ETL_Price!S57/ETL_Price!S58-1),ETL_Price!S57/ETL_Price!S58-1,"")</f>
        <v>-2.2313699842264612E-3</v>
      </c>
      <c r="N57">
        <f ca="1">IF(ISNUMBER(ETL_Price!T57/ETL_Price!T58-1),ETL_Price!T57/ETL_Price!T58-1,"")</f>
        <v>-2.950768752911892E-3</v>
      </c>
      <c r="O57">
        <f ca="1">IF(ISNUMBER(ETL_Price!U57/ETL_Price!U58-1),ETL_Price!U57/ETL_Price!U58-1,"")</f>
        <v>-4.0979147778784641E-3</v>
      </c>
      <c r="P57">
        <f ca="1">IF(ISNUMBER(ETL_Price!V57/ETL_Price!V58-1),ETL_Price!V57/ETL_Price!V58-1,"")</f>
        <v>-1.2931382849754591E-3</v>
      </c>
      <c r="Q57">
        <f ca="1">IF(ISNUMBER(ETL_Price!W57/ETL_Price!W58-1),ETL_Price!W57/ETL_Price!W58-1,"")</f>
        <v>3.8016640735980545E-3</v>
      </c>
      <c r="R57">
        <f ca="1">IF(ISNUMBER(ETL_Price!X57/ETL_Price!X58-1),ETL_Price!X57/ETL_Price!X58-1,"")</f>
        <v>1.1432287179943268E-2</v>
      </c>
      <c r="S57">
        <f ca="1">IF(ISNUMBER(ETL_Price!Y57/ETL_Price!Y58-1),ETL_Price!Y57/ETL_Price!Y58-1,"")</f>
        <v>2.8303927695783049E-3</v>
      </c>
      <c r="T57">
        <f ca="1">IF(ISNUMBER(ETL_Price!Z57/ETL_Price!Z58-1),ETL_Price!Z57/ETL_Price!Z58-1,"")</f>
        <v>0</v>
      </c>
      <c r="U57">
        <f ca="1">IF(ISNUMBER(ETL_Price!AA57/ETL_Price!AA58-1),ETL_Price!AA57/ETL_Price!AA58-1,"")</f>
        <v>0</v>
      </c>
      <c r="V57">
        <f ca="1">IF(ISNUMBER(ETL_Price!AB57/ETL_Price!AB58-1),ETL_Price!AB57/ETL_Price!AB58-1,"")</f>
        <v>0</v>
      </c>
      <c r="W57">
        <f ca="1">IF(ISNUMBER(ETL_Price!AC57/ETL_Price!AC58-1),ETL_Price!AC57/ETL_Price!AC58-1,"")</f>
        <v>0</v>
      </c>
      <c r="X57">
        <f ca="1">IF(ISNUMBER(ETL_Price!AD57/ETL_Price!AD58-1),ETL_Price!AD57/ETL_Price!AD58-1,"")</f>
        <v>0</v>
      </c>
      <c r="Y57">
        <f ca="1">IF(ISNUMBER(ETL_Price!AE57/ETL_Price!AE58-1),ETL_Price!AE57/ETL_Price!AE58-1,"")</f>
        <v>0</v>
      </c>
      <c r="Z57">
        <f ca="1">IF(ISNUMBER(ETL_Price!AF57/ETL_Price!AF58-1),ETL_Price!AF57/ETL_Price!AF58-1,"")</f>
        <v>0</v>
      </c>
      <c r="AA57">
        <f ca="1">IF(ISNUMBER(ETL_Price!AG57/ETL_Price!AG58-1),ETL_Price!AG57/ETL_Price!AG58-1,"")</f>
        <v>0</v>
      </c>
      <c r="AB57">
        <f ca="1">IF(ISNUMBER(ETL_Price!AH57/ETL_Price!AH58-1),ETL_Price!AH57/ETL_Price!AH58-1,"")</f>
        <v>0</v>
      </c>
      <c r="AC57">
        <f ca="1">IF(ISNUMBER(ETL_Price!AI57/ETL_Price!AI58-1),ETL_Price!AI57/ETL_Price!AI58-1,"")</f>
        <v>0</v>
      </c>
      <c r="AD57">
        <f ca="1">IF(ISNUMBER(ETL_Price!AJ57/ETL_Price!AJ58-1),ETL_Price!AJ57/ETL_Price!AJ58-1,"")</f>
        <v>0</v>
      </c>
      <c r="AE57">
        <f ca="1">IF(ISNUMBER(ETL_Price!AK57/ETL_Price!AK58-1),ETL_Price!AK57/ETL_Price!AK58-1,"")</f>
        <v>0</v>
      </c>
      <c r="AF57">
        <f ca="1">IF(ISNUMBER(ETL_Price!AL57/ETL_Price!AL58-1),ETL_Price!AL57/ETL_Price!AL58-1,"")</f>
        <v>0</v>
      </c>
      <c r="AG57">
        <f ca="1">IF(ISNUMBER(ETL_Price!AM57/ETL_Price!AM58-1),ETL_Price!AM57/ETL_Price!AM58-1,"")</f>
        <v>0</v>
      </c>
      <c r="AH57">
        <f ca="1">IF(ISNUMBER(ETL_Price!AN57/ETL_Price!AN58-1),ETL_Price!AN57/ETL_Price!AN58-1,"")</f>
        <v>0</v>
      </c>
      <c r="AI57">
        <f ca="1">IF(ISNUMBER(ETL_Price!AO57/ETL_Price!AO58-1),ETL_Price!AO57/ETL_Price!AO58-1,"")</f>
        <v>0</v>
      </c>
      <c r="AJ57">
        <f ca="1">IF(ISNUMBER(ETL_Price!AP57/ETL_Price!AP58-1),ETL_Price!AP57/ETL_Price!AP58-1,"")</f>
        <v>-3.8739044114100007E-4</v>
      </c>
      <c r="AK57">
        <f ca="1">IF(ISNUMBER(ETL_Price!AQ57/ETL_Price!AQ58-1),ETL_Price!AQ57/ETL_Price!AQ58-1,"")</f>
        <v>0</v>
      </c>
      <c r="AL57">
        <f ca="1">IF(ISNUMBER(ETL_Price!AR57/ETL_Price!AR58-1),ETL_Price!AR57/ETL_Price!AR58-1,"")</f>
        <v>1.3148420624236046E-3</v>
      </c>
      <c r="AM57">
        <f ca="1">IF(ISNUMBER(ETL_Price!AS57/ETL_Price!AS58-1),ETL_Price!AS57/ETL_Price!AS58-1,"")</f>
        <v>6.3792946322793753E-4</v>
      </c>
      <c r="AN57" t="str">
        <f>IF(ISNUMBER(ETL_Price!AT57/ETL_Price!AT58-1),ETL_Price!AT57/ETL_Price!AT58-1,"")</f>
        <v/>
      </c>
      <c r="AO57" t="str">
        <f>IF(ISNUMBER(ETL_Price!AU57/ETL_Price!AU58-1),ETL_Price!AU57/ETL_Price!AU58-1,"")</f>
        <v/>
      </c>
      <c r="AP57" t="str">
        <f>IF(ISNUMBER(ETL_Price!AV57/ETL_Price!AV58-1),ETL_Price!AV57/ETL_Price!AV58-1,"")</f>
        <v/>
      </c>
    </row>
    <row r="58" spans="1:42">
      <c r="A58" s="8">
        <f>MATCH($B58,ETL_Price!$B$5:$B$187,0)</f>
        <v>54</v>
      </c>
      <c r="B58" s="1">
        <f>IF(ISNUMBER(Equities!$C59),Equities!B59,"")</f>
        <v>43245</v>
      </c>
      <c r="C58" s="67">
        <f ca="1">IF(ISNUMBER(OFFSET(ETL_Price!$B$4,ETL_Rtn!$A58,ETL_Rtn!$C$1)/OFFSET(ETL_Price!$B$4,ETL_Rtn!$A59,ETL_Rtn!$C$1)-1),OFFSET(ETL_Price!$B$4,ETL_Rtn!$A58,ETL_Rtn!$C$1)/OFFSET(ETL_Price!$B$4,ETL_Rtn!$A59,ETL_Rtn!$C$1)-1,"")</f>
        <v>-3.1398610089627965E-3</v>
      </c>
      <c r="E58">
        <f ca="1">IF(ISNUMBER(ETL_Price!K58/ETL_Price!K59-1),ETL_Price!K58/ETL_Price!K59-1,"")</f>
        <v>-3.2188841201716833E-3</v>
      </c>
      <c r="F58">
        <f ca="1">IF(ISNUMBER(ETL_Price!L58/ETL_Price!L59-1),ETL_Price!L58/ETL_Price!L59-1,"")</f>
        <v>3.6469382897474922E-4</v>
      </c>
      <c r="G58">
        <f ca="1">IF(ISNUMBER(ETL_Price!M58/ETL_Price!M59-1),ETL_Price!M58/ETL_Price!M59-1,"")</f>
        <v>-8.9464698501762197E-4</v>
      </c>
      <c r="H58">
        <f ca="1">IF(ISNUMBER(ETL_Price!N58/ETL_Price!N59-1),ETL_Price!N58/ETL_Price!N59-1,"")</f>
        <v>-2.4309899697184556E-2</v>
      </c>
      <c r="I58">
        <f ca="1">IF(ISNUMBER(ETL_Price!O58/ETL_Price!O59-1),ETL_Price!O58/ETL_Price!O59-1,"")</f>
        <v>-5.5123865334163469E-3</v>
      </c>
      <c r="J58">
        <f ca="1">IF(ISNUMBER(ETL_Price!P58/ETL_Price!P59-1),ETL_Price!P58/ETL_Price!P59-1,"")</f>
        <v>2.1841890037379574E-3</v>
      </c>
      <c r="K58">
        <f ca="1">IF(ISNUMBER(ETL_Price!Q58/ETL_Price!Q59-1),ETL_Price!Q58/ETL_Price!Q59-1,"")</f>
        <v>-3.1838261630923181E-4</v>
      </c>
      <c r="L58">
        <f ca="1">IF(ISNUMBER(ETL_Price!R58/ETL_Price!R59-1),ETL_Price!R58/ETL_Price!R59-1,"")</f>
        <v>1.3763948286880101E-3</v>
      </c>
      <c r="M58">
        <f ca="1">IF(ISNUMBER(ETL_Price!S58/ETL_Price!S59-1),ETL_Price!S58/ETL_Price!S59-1,"")</f>
        <v>-2.72406384284829E-3</v>
      </c>
      <c r="N58">
        <f ca="1">IF(ISNUMBER(ETL_Price!T58/ETL_Price!T59-1),ETL_Price!T58/ETL_Price!T59-1,"")</f>
        <v>-6.1737922518908528E-3</v>
      </c>
      <c r="O58">
        <f ca="1">IF(ISNUMBER(ETL_Price!U58/ETL_Price!U59-1),ETL_Price!U58/ETL_Price!U59-1,"")</f>
        <v>-5.7688840814855702E-3</v>
      </c>
      <c r="P58">
        <f ca="1">IF(ISNUMBER(ETL_Price!V58/ETL_Price!V59-1),ETL_Price!V58/ETL_Price!V59-1,"")</f>
        <v>-2.4187696525034275E-3</v>
      </c>
      <c r="Q58">
        <f ca="1">IF(ISNUMBER(ETL_Price!W58/ETL_Price!W59-1),ETL_Price!W58/ETL_Price!W59-1,"")</f>
        <v>-2.0293168642937509E-5</v>
      </c>
      <c r="R58">
        <f ca="1">IF(ISNUMBER(ETL_Price!X58/ETL_Price!X59-1),ETL_Price!X58/ETL_Price!X59-1,"")</f>
        <v>1.5474447679111325E-3</v>
      </c>
      <c r="S58">
        <f ca="1">IF(ISNUMBER(ETL_Price!Y58/ETL_Price!Y59-1),ETL_Price!Y58/ETL_Price!Y59-1,"")</f>
        <v>-3.8371974690061261E-3</v>
      </c>
      <c r="T58">
        <f ca="1">IF(ISNUMBER(ETL_Price!Z58/ETL_Price!Z59-1),ETL_Price!Z58/ETL_Price!Z59-1,"")</f>
        <v>-3.1488893525807304E-3</v>
      </c>
      <c r="U58">
        <f ca="1">IF(ISNUMBER(ETL_Price!AA58/ETL_Price!AA59-1),ETL_Price!AA58/ETL_Price!AA59-1,"")</f>
        <v>-9.4726740241901641E-4</v>
      </c>
      <c r="V58">
        <f ca="1">IF(ISNUMBER(ETL_Price!AB58/ETL_Price!AB59-1),ETL_Price!AB58/ETL_Price!AB59-1,"")</f>
        <v>1.2852644431582405E-4</v>
      </c>
      <c r="W58">
        <f ca="1">IF(ISNUMBER(ETL_Price!AC58/ETL_Price!AC59-1),ETL_Price!AC58/ETL_Price!AC59-1,"")</f>
        <v>-5.5862020808594703E-4</v>
      </c>
      <c r="X58">
        <f ca="1">IF(ISNUMBER(ETL_Price!AD58/ETL_Price!AD59-1),ETL_Price!AD58/ETL_Price!AD59-1,"")</f>
        <v>7.8244637447877352E-5</v>
      </c>
      <c r="Y58">
        <f ca="1">IF(ISNUMBER(ETL_Price!AE58/ETL_Price!AE59-1),ETL_Price!AE58/ETL_Price!AE59-1,"")</f>
        <v>1.8570589222763889E-3</v>
      </c>
      <c r="Z58">
        <f ca="1">IF(ISNUMBER(ETL_Price!AF58/ETL_Price!AF59-1),ETL_Price!AF58/ETL_Price!AF59-1,"")</f>
        <v>1.029410250885654E-5</v>
      </c>
      <c r="AA58">
        <f ca="1">IF(ISNUMBER(ETL_Price!AG58/ETL_Price!AG59-1),ETL_Price!AG58/ETL_Price!AG59-1,"")</f>
        <v>-1.8070765116195986E-4</v>
      </c>
      <c r="AB58">
        <f ca="1">IF(ISNUMBER(ETL_Price!AH58/ETL_Price!AH59-1),ETL_Price!AH58/ETL_Price!AH59-1,"")</f>
        <v>-5.4621427986212279E-4</v>
      </c>
      <c r="AC58">
        <f ca="1">IF(ISNUMBER(ETL_Price!AI58/ETL_Price!AI59-1),ETL_Price!AI58/ETL_Price!AI59-1,"")</f>
        <v>6.4330745807916756E-5</v>
      </c>
      <c r="AD58">
        <f ca="1">IF(ISNUMBER(ETL_Price!AJ58/ETL_Price!AJ59-1),ETL_Price!AJ58/ETL_Price!AJ59-1,"")</f>
        <v>5.5067837190742264E-2</v>
      </c>
      <c r="AE58">
        <f ca="1">IF(ISNUMBER(ETL_Price!AK58/ETL_Price!AK59-1),ETL_Price!AK58/ETL_Price!AK59-1,"")</f>
        <v>-3.8140020898641658E-2</v>
      </c>
      <c r="AF58">
        <f ca="1">IF(ISNUMBER(ETL_Price!AL58/ETL_Price!AL59-1),ETL_Price!AL58/ETL_Price!AL59-1,"")</f>
        <v>-5.3664520085872081E-4</v>
      </c>
      <c r="AG58">
        <f ca="1">IF(ISNUMBER(ETL_Price!AM58/ETL_Price!AM59-1),ETL_Price!AM58/ETL_Price!AM59-1,"")</f>
        <v>-8.4230792371094987E-3</v>
      </c>
      <c r="AH58">
        <f ca="1">IF(ISNUMBER(ETL_Price!AN58/ETL_Price!AN59-1),ETL_Price!AN58/ETL_Price!AN59-1,"")</f>
        <v>-4.0022627633997998E-2</v>
      </c>
      <c r="AI58">
        <f ca="1">IF(ISNUMBER(ETL_Price!AO58/ETL_Price!AO59-1),ETL_Price!AO58/ETL_Price!AO59-1,"")</f>
        <v>-1.5351024521330081E-2</v>
      </c>
      <c r="AJ58">
        <f ca="1">IF(ISNUMBER(ETL_Price!AP58/ETL_Price!AP59-1),ETL_Price!AP58/ETL_Price!AP59-1,"")</f>
        <v>-2.2715441768018541E-2</v>
      </c>
      <c r="AK58">
        <f ca="1">IF(ISNUMBER(ETL_Price!AQ58/ETL_Price!AQ59-1),ETL_Price!AQ58/ETL_Price!AQ59-1,"")</f>
        <v>-1.23833200431539E-2</v>
      </c>
      <c r="AL58">
        <f ca="1">IF(ISNUMBER(ETL_Price!AR58/ETL_Price!AR59-1),ETL_Price!AR58/ETL_Price!AR59-1,"")</f>
        <v>1.9133053133428835E-3</v>
      </c>
      <c r="AM58">
        <f ca="1">IF(ISNUMBER(ETL_Price!AS58/ETL_Price!AS59-1),ETL_Price!AS58/ETL_Price!AS59-1,"")</f>
        <v>0</v>
      </c>
      <c r="AN58" t="str">
        <f>IF(ISNUMBER(ETL_Price!AT58/ETL_Price!AT59-1),ETL_Price!AT58/ETL_Price!AT59-1,"")</f>
        <v/>
      </c>
      <c r="AO58" t="str">
        <f>IF(ISNUMBER(ETL_Price!AU58/ETL_Price!AU59-1),ETL_Price!AU58/ETL_Price!AU59-1,"")</f>
        <v/>
      </c>
      <c r="AP58" t="str">
        <f>IF(ISNUMBER(ETL_Price!AV58/ETL_Price!AV59-1),ETL_Price!AV58/ETL_Price!AV59-1,"")</f>
        <v/>
      </c>
    </row>
    <row r="59" spans="1:42">
      <c r="A59" s="8">
        <f>MATCH($B59,ETL_Price!$B$5:$B$187,0)</f>
        <v>55</v>
      </c>
      <c r="B59" s="1">
        <f>IF(ISNUMBER(Equities!$C60),Equities!B60,"")</f>
        <v>43244</v>
      </c>
      <c r="C59" s="67">
        <f ca="1">IF(ISNUMBER(OFFSET(ETL_Price!$B$4,ETL_Rtn!$A59,ETL_Rtn!$C$1)/OFFSET(ETL_Price!$B$4,ETL_Rtn!$A60,ETL_Rtn!$C$1)-1),OFFSET(ETL_Price!$B$4,ETL_Rtn!$A59,ETL_Rtn!$C$1)/OFFSET(ETL_Price!$B$4,ETL_Rtn!$A60,ETL_Rtn!$C$1)-1,"")</f>
        <v>4.3544442243592663E-4</v>
      </c>
      <c r="E59">
        <f ca="1">IF(ISNUMBER(ETL_Price!K59/ETL_Price!K60-1),ETL_Price!K59/ETL_Price!K60-1,"")</f>
        <v>2.3661002366099915E-3</v>
      </c>
      <c r="F59">
        <f ca="1">IF(ISNUMBER(ETL_Price!L59/ETL_Price!L60-1),ETL_Price!L59/ETL_Price!L60-1,"")</f>
        <v>-6.9454671209279173E-4</v>
      </c>
      <c r="G59">
        <f ca="1">IF(ISNUMBER(ETL_Price!M59/ETL_Price!M60-1),ETL_Price!M59/ETL_Price!M60-1,"")</f>
        <v>-2.0752998615737317E-3</v>
      </c>
      <c r="H59">
        <f ca="1">IF(ISNUMBER(ETL_Price!N59/ETL_Price!N60-1),ETL_Price!N59/ETL_Price!N60-1,"")</f>
        <v>-1.4772609987846352E-2</v>
      </c>
      <c r="I59">
        <f ca="1">IF(ISNUMBER(ETL_Price!O59/ETL_Price!O60-1),ETL_Price!O59/ETL_Price!O60-1,"")</f>
        <v>-6.6807756014259922E-3</v>
      </c>
      <c r="J59">
        <f ca="1">IF(ISNUMBER(ETL_Price!P59/ETL_Price!P60-1),ETL_Price!P59/ETL_Price!P60-1,"")</f>
        <v>2.1100807405702859E-3</v>
      </c>
      <c r="K59">
        <f ca="1">IF(ISNUMBER(ETL_Price!Q59/ETL_Price!Q60-1),ETL_Price!Q59/ETL_Price!Q60-1,"")</f>
        <v>-1.2322124175212501E-3</v>
      </c>
      <c r="L59">
        <f ca="1">IF(ISNUMBER(ETL_Price!R59/ETL_Price!R60-1),ETL_Price!R59/ETL_Price!R60-1,"")</f>
        <v>-4.9132805974549942E-4</v>
      </c>
      <c r="M59">
        <f ca="1">IF(ISNUMBER(ETL_Price!S59/ETL_Price!S60-1),ETL_Price!S59/ETL_Price!S60-1,"")</f>
        <v>2.1531836358044121E-3</v>
      </c>
      <c r="N59">
        <f ca="1">IF(ISNUMBER(ETL_Price!T59/ETL_Price!T60-1),ETL_Price!T59/ETL_Price!T60-1,"")</f>
        <v>-7.7112893275754768E-4</v>
      </c>
      <c r="O59">
        <f ca="1">IF(ISNUMBER(ETL_Price!U59/ETL_Price!U60-1),ETL_Price!U59/ETL_Price!U60-1,"")</f>
        <v>-3.6999784467274255E-3</v>
      </c>
      <c r="P59">
        <f ca="1">IF(ISNUMBER(ETL_Price!V59/ETL_Price!V60-1),ETL_Price!V59/ETL_Price!V60-1,"")</f>
        <v>2.1816418875242327E-3</v>
      </c>
      <c r="Q59">
        <f ca="1">IF(ISNUMBER(ETL_Price!W59/ETL_Price!W60-1),ETL_Price!W59/ETL_Price!W60-1,"")</f>
        <v>4.7234568908098851E-3</v>
      </c>
      <c r="R59">
        <f ca="1">IF(ISNUMBER(ETL_Price!X59/ETL_Price!X60-1),ETL_Price!X59/ETL_Price!X60-1,"")</f>
        <v>3.0820942607161506E-3</v>
      </c>
      <c r="S59">
        <f ca="1">IF(ISNUMBER(ETL_Price!Y59/ETL_Price!Y60-1),ETL_Price!Y59/ETL_Price!Y60-1,"")</f>
        <v>2.364165491584469E-3</v>
      </c>
      <c r="T59">
        <f ca="1">IF(ISNUMBER(ETL_Price!Z59/ETL_Price!Z60-1),ETL_Price!Z59/ETL_Price!Z60-1,"")</f>
        <v>1.7006317989642916E-3</v>
      </c>
      <c r="U59">
        <f ca="1">IF(ISNUMBER(ETL_Price!AA59/ETL_Price!AA60-1),ETL_Price!AA59/ETL_Price!AA60-1,"")</f>
        <v>1.9859329747617949E-4</v>
      </c>
      <c r="V59">
        <f ca="1">IF(ISNUMBER(ETL_Price!AB59/ETL_Price!AB60-1),ETL_Price!AB59/ETL_Price!AB60-1,"")</f>
        <v>7.8248100071820481E-4</v>
      </c>
      <c r="W59">
        <f ca="1">IF(ISNUMBER(ETL_Price!AC59/ETL_Price!AC60-1),ETL_Price!AC59/ETL_Price!AC60-1,"")</f>
        <v>-6.9778801200193197E-4</v>
      </c>
      <c r="X59">
        <f ca="1">IF(ISNUMBER(ETL_Price!AD59/ETL_Price!AD60-1),ETL_Price!AD59/ETL_Price!AD60-1,"")</f>
        <v>7.9425451942016778E-4</v>
      </c>
      <c r="Y59">
        <f ca="1">IF(ISNUMBER(ETL_Price!AE59/ETL_Price!AE60-1),ETL_Price!AE59/ETL_Price!AE60-1,"")</f>
        <v>-2.2028049049127585E-4</v>
      </c>
      <c r="Z59">
        <f ca="1">IF(ISNUMBER(ETL_Price!AF59/ETL_Price!AF60-1),ETL_Price!AF59/ETL_Price!AF60-1,"")</f>
        <v>-1.2351397251819662E-4</v>
      </c>
      <c r="AA59">
        <f ca="1">IF(ISNUMBER(ETL_Price!AG59/ETL_Price!AG60-1),ETL_Price!AG59/ETL_Price!AG60-1,"")</f>
        <v>-1.8067500180674045E-4</v>
      </c>
      <c r="AB59">
        <f ca="1">IF(ISNUMBER(ETL_Price!AH59/ETL_Price!AH60-1),ETL_Price!AH59/ETL_Price!AH60-1,"")</f>
        <v>2.7311459888545997E-5</v>
      </c>
      <c r="AC59">
        <f ca="1">IF(ISNUMBER(ETL_Price!AI59/ETL_Price!AI60-1),ETL_Price!AI59/ETL_Price!AI60-1,"")</f>
        <v>-2.6797294545144457E-4</v>
      </c>
      <c r="AD59">
        <f ca="1">IF(ISNUMBER(ETL_Price!AJ59/ETL_Price!AJ60-1),ETL_Price!AJ59/ETL_Price!AJ60-1,"")</f>
        <v>-3.9745627980922738E-3</v>
      </c>
      <c r="AE59">
        <f ca="1">IF(ISNUMBER(ETL_Price!AK59/ETL_Price!AK60-1),ETL_Price!AK59/ETL_Price!AK60-1,"")</f>
        <v>3.8524145415084199E-2</v>
      </c>
      <c r="AF59">
        <f ca="1">IF(ISNUMBER(ETL_Price!AL59/ETL_Price!AL60-1),ETL_Price!AL59/ETL_Price!AL60-1,"")</f>
        <v>1.1476426799007511E-2</v>
      </c>
      <c r="AG59">
        <f ca="1">IF(ISNUMBER(ETL_Price!AM59/ETL_Price!AM60-1),ETL_Price!AM59/ETL_Price!AM60-1,"")</f>
        <v>1.7321581588933599E-2</v>
      </c>
      <c r="AH59">
        <f ca="1">IF(ISNUMBER(ETL_Price!AN59/ETL_Price!AN60-1),ETL_Price!AN59/ETL_Price!AN60-1,"")</f>
        <v>-1.5729398663697269E-2</v>
      </c>
      <c r="AI59">
        <f ca="1">IF(ISNUMBER(ETL_Price!AO59/ETL_Price!AO60-1),ETL_Price!AO59/ETL_Price!AO60-1,"")</f>
        <v>-5.511942542174797E-3</v>
      </c>
      <c r="AJ59">
        <f ca="1">IF(ISNUMBER(ETL_Price!AP59/ETL_Price!AP60-1),ETL_Price!AP59/ETL_Price!AP60-1,"")</f>
        <v>-9.4688979515304972E-3</v>
      </c>
      <c r="AK59">
        <f ca="1">IF(ISNUMBER(ETL_Price!AQ59/ETL_Price!AQ60-1),ETL_Price!AQ59/ETL_Price!AQ60-1,"")</f>
        <v>-7.9110242449624835E-3</v>
      </c>
      <c r="AL59">
        <f ca="1">IF(ISNUMBER(ETL_Price!AR59/ETL_Price!AR60-1),ETL_Price!AR59/ETL_Price!AR60-1,"")</f>
        <v>-2.508623392912801E-4</v>
      </c>
      <c r="AM59">
        <f ca="1">IF(ISNUMBER(ETL_Price!AS59/ETL_Price!AS60-1),ETL_Price!AS59/ETL_Price!AS60-1,"")</f>
        <v>4.5587162654991964E-4</v>
      </c>
      <c r="AN59" t="str">
        <f>IF(ISNUMBER(ETL_Price!AT59/ETL_Price!AT60-1),ETL_Price!AT59/ETL_Price!AT60-1,"")</f>
        <v/>
      </c>
      <c r="AO59" t="str">
        <f>IF(ISNUMBER(ETL_Price!AU59/ETL_Price!AU60-1),ETL_Price!AU59/ETL_Price!AU60-1,"")</f>
        <v/>
      </c>
      <c r="AP59" t="str">
        <f>IF(ISNUMBER(ETL_Price!AV59/ETL_Price!AV60-1),ETL_Price!AV59/ETL_Price!AV60-1,"")</f>
        <v/>
      </c>
    </row>
    <row r="60" spans="1:42">
      <c r="A60" s="8">
        <f>MATCH($B60,ETL_Price!$B$5:$B$187,0)</f>
        <v>56</v>
      </c>
      <c r="B60" s="1">
        <f>IF(ISNUMBER(Equities!$C61),Equities!B61,"")</f>
        <v>43243</v>
      </c>
      <c r="C60" s="67">
        <f ca="1">IF(ISNUMBER(OFFSET(ETL_Price!$B$4,ETL_Rtn!$A60,ETL_Rtn!$C$1)/OFFSET(ETL_Price!$B$4,ETL_Rtn!$A61,ETL_Rtn!$C$1)-1),OFFSET(ETL_Price!$B$4,ETL_Rtn!$A60,ETL_Rtn!$C$1)/OFFSET(ETL_Price!$B$4,ETL_Rtn!$A61,ETL_Rtn!$C$1)-1,"")</f>
        <v>-8.5649242604547426E-3</v>
      </c>
      <c r="E60">
        <f ca="1">IF(ISNUMBER(ETL_Price!K60/ETL_Price!K61-1),ETL_Price!K60/ETL_Price!K61-1,"")</f>
        <v>-8.6363151721932097E-3</v>
      </c>
      <c r="F60">
        <f ca="1">IF(ISNUMBER(ETL_Price!L60/ETL_Price!L61-1),ETL_Price!L60/ETL_Price!L61-1,"")</f>
        <v>6.6409711441726138E-3</v>
      </c>
      <c r="G60">
        <f ca="1">IF(ISNUMBER(ETL_Price!M60/ETL_Price!M61-1),ETL_Price!M60/ETL_Price!M61-1,"")</f>
        <v>-1.052733281192153E-3</v>
      </c>
      <c r="H60">
        <f ca="1">IF(ISNUMBER(ETL_Price!N60/ETL_Price!N61-1),ETL_Price!N60/ETL_Price!N61-1,"")</f>
        <v>-1.21934827994159E-2</v>
      </c>
      <c r="I60">
        <f ca="1">IF(ISNUMBER(ETL_Price!O60/ETL_Price!O61-1),ETL_Price!O60/ETL_Price!O61-1,"")</f>
        <v>-1.0711729073798582E-2</v>
      </c>
      <c r="J60">
        <f ca="1">IF(ISNUMBER(ETL_Price!P60/ETL_Price!P61-1),ETL_Price!P60/ETL_Price!P61-1,"")</f>
        <v>1.2954142613335051E-3</v>
      </c>
      <c r="K60">
        <f ca="1">IF(ISNUMBER(ETL_Price!Q60/ETL_Price!Q61-1),ETL_Price!Q60/ETL_Price!Q61-1,"")</f>
        <v>5.9658751938918009E-4</v>
      </c>
      <c r="L60">
        <f ca="1">IF(ISNUMBER(ETL_Price!R60/ETL_Price!R61-1),ETL_Price!R60/ETL_Price!R61-1,"")</f>
        <v>2.5614501748683072E-3</v>
      </c>
      <c r="M60">
        <f ca="1">IF(ISNUMBER(ETL_Price!S60/ETL_Price!S61-1),ETL_Price!S60/ETL_Price!S61-1,"")</f>
        <v>-5.9623910717016004E-3</v>
      </c>
      <c r="N60">
        <f ca="1">IF(ISNUMBER(ETL_Price!T60/ETL_Price!T61-1),ETL_Price!T60/ETL_Price!T61-1,"")</f>
        <v>-4.7582501918649323E-3</v>
      </c>
      <c r="O60">
        <f ca="1">IF(ISNUMBER(ETL_Price!U60/ETL_Price!U61-1),ETL_Price!U60/ETL_Price!U61-1,"")</f>
        <v>-1.2311513216249903E-2</v>
      </c>
      <c r="P60">
        <f ca="1">IF(ISNUMBER(ETL_Price!V60/ETL_Price!V61-1),ETL_Price!V60/ETL_Price!V61-1,"")</f>
        <v>2.6735801668962278E-3</v>
      </c>
      <c r="Q60">
        <f ca="1">IF(ISNUMBER(ETL_Price!W60/ETL_Price!W61-1),ETL_Price!W60/ETL_Price!W61-1,"")</f>
        <v>-3.2313789249059921E-3</v>
      </c>
      <c r="R60">
        <f ca="1">IF(ISNUMBER(ETL_Price!X60/ETL_Price!X61-1),ETL_Price!X60/ETL_Price!X61-1,"")</f>
        <v>-5.375776794193321E-3</v>
      </c>
      <c r="S60">
        <f ca="1">IF(ISNUMBER(ETL_Price!Y60/ETL_Price!Y61-1),ETL_Price!Y60/ETL_Price!Y61-1,"")</f>
        <v>-9.2561767293652952E-3</v>
      </c>
      <c r="T60">
        <f ca="1">IF(ISNUMBER(ETL_Price!Z60/ETL_Price!Z61-1),ETL_Price!Z60/ETL_Price!Z61-1,"")</f>
        <v>1.4462003938993107E-3</v>
      </c>
      <c r="U60">
        <f ca="1">IF(ISNUMBER(ETL_Price!AA60/ETL_Price!AA61-1),ETL_Price!AA60/ETL_Price!AA61-1,"")</f>
        <v>-1.4624835780445711E-3</v>
      </c>
      <c r="V60">
        <f ca="1">IF(ISNUMBER(ETL_Price!AB60/ETL_Price!AB61-1),ETL_Price!AB60/ETL_Price!AB61-1,"")</f>
        <v>3.0021980378491797E-4</v>
      </c>
      <c r="W60">
        <f ca="1">IF(ISNUMBER(ETL_Price!AC60/ETL_Price!AC61-1),ETL_Price!AC60/ETL_Price!AC61-1,"")</f>
        <v>3.7694756240580496E-4</v>
      </c>
      <c r="X60">
        <f ca="1">IF(ISNUMBER(ETL_Price!AD60/ETL_Price!AD61-1),ETL_Price!AD60/ETL_Price!AD61-1,"")</f>
        <v>2.6855250201407443E-4</v>
      </c>
      <c r="Y60">
        <f ca="1">IF(ISNUMBER(ETL_Price!AE60/ETL_Price!AE61-1),ETL_Price!AE60/ETL_Price!AE61-1,"")</f>
        <v>8.8189902256186059E-4</v>
      </c>
      <c r="Z60">
        <f ca="1">IF(ISNUMBER(ETL_Price!AF60/ETL_Price!AF61-1),ETL_Price!AF60/ETL_Price!AF61-1,"")</f>
        <v>-1.9552555210244904E-4</v>
      </c>
      <c r="AA60">
        <f ca="1">IF(ISNUMBER(ETL_Price!AG60/ETL_Price!AG61-1),ETL_Price!AG60/ETL_Price!AG61-1,"")</f>
        <v>1.1214412328619527E-3</v>
      </c>
      <c r="AB60">
        <f ca="1">IF(ISNUMBER(ETL_Price!AH60/ETL_Price!AH61-1),ETL_Price!AH60/ETL_Price!AH61-1,"")</f>
        <v>-6.8232061790951537E-4</v>
      </c>
      <c r="AC60">
        <f ca="1">IF(ISNUMBER(ETL_Price!AI60/ETL_Price!AI61-1),ETL_Price!AI60/ETL_Price!AI61-1,"")</f>
        <v>-5.8919312679439617E-4</v>
      </c>
      <c r="AD60">
        <f ca="1">IF(ISNUMBER(ETL_Price!AJ60/ETL_Price!AJ61-1),ETL_Price!AJ60/ETL_Price!AJ61-1,"")</f>
        <v>-4.8411497730711073E-2</v>
      </c>
      <c r="AE60">
        <f ca="1">IF(ISNUMBER(ETL_Price!AK60/ETL_Price!AK61-1),ETL_Price!AK60/ETL_Price!AK61-1,"")</f>
        <v>3.0184460592509677E-2</v>
      </c>
      <c r="AF60">
        <f ca="1">IF(ISNUMBER(ETL_Price!AL60/ETL_Price!AL61-1),ETL_Price!AL60/ETL_Price!AL61-1,"")</f>
        <v>-1.8575851393189957E-3</v>
      </c>
      <c r="AG60">
        <f ca="1">IF(ISNUMBER(ETL_Price!AM60/ETL_Price!AM61-1),ETL_Price!AM60/ETL_Price!AM61-1,"")</f>
        <v>-1.0298037315241038E-2</v>
      </c>
      <c r="AH60">
        <f ca="1">IF(ISNUMBER(ETL_Price!AN60/ETL_Price!AN61-1),ETL_Price!AN60/ETL_Price!AN61-1,"")</f>
        <v>-4.0205185082489159E-3</v>
      </c>
      <c r="AI60">
        <f ca="1">IF(ISNUMBER(ETL_Price!AO60/ETL_Price!AO61-1),ETL_Price!AO60/ETL_Price!AO61-1,"")</f>
        <v>-2.1636108115174579E-2</v>
      </c>
      <c r="AJ60">
        <f ca="1">IF(ISNUMBER(ETL_Price!AP60/ETL_Price!AP61-1),ETL_Price!AP60/ETL_Price!AP61-1,"")</f>
        <v>-8.0442667162650139E-3</v>
      </c>
      <c r="AK60">
        <f ca="1">IF(ISNUMBER(ETL_Price!AQ60/ETL_Price!AQ61-1),ETL_Price!AQ60/ETL_Price!AQ61-1,"")</f>
        <v>-9.769135062900447E-3</v>
      </c>
      <c r="AL60">
        <f ca="1">IF(ISNUMBER(ETL_Price!AR60/ETL_Price!AR61-1),ETL_Price!AR60/ETL_Price!AR61-1,"")</f>
        <v>4.1564330247496617E-3</v>
      </c>
      <c r="AM60">
        <f ca="1">IF(ISNUMBER(ETL_Price!AS60/ETL_Price!AS61-1),ETL_Price!AS60/ETL_Price!AS61-1,"")</f>
        <v>-2.7277686852155147E-3</v>
      </c>
      <c r="AN60" t="str">
        <f>IF(ISNUMBER(ETL_Price!AT60/ETL_Price!AT61-1),ETL_Price!AT60/ETL_Price!AT61-1,"")</f>
        <v/>
      </c>
      <c r="AO60" t="str">
        <f>IF(ISNUMBER(ETL_Price!AU60/ETL_Price!AU61-1),ETL_Price!AU60/ETL_Price!AU61-1,"")</f>
        <v/>
      </c>
      <c r="AP60" t="str">
        <f>IF(ISNUMBER(ETL_Price!AV60/ETL_Price!AV61-1),ETL_Price!AV60/ETL_Price!AV61-1,"")</f>
        <v/>
      </c>
    </row>
    <row r="61" spans="1:42">
      <c r="A61" s="8">
        <f>MATCH($B61,ETL_Price!$B$5:$B$187,0)</f>
        <v>57</v>
      </c>
      <c r="B61" s="1">
        <f>IF(ISNUMBER(Equities!$C62),Equities!B62,"")</f>
        <v>43242</v>
      </c>
      <c r="C61" s="67">
        <f ca="1">IF(ISNUMBER(OFFSET(ETL_Price!$B$4,ETL_Rtn!$A61,ETL_Rtn!$C$1)/OFFSET(ETL_Price!$B$4,ETL_Rtn!$A62,ETL_Rtn!$C$1)-1),OFFSET(ETL_Price!$B$4,ETL_Rtn!$A61,ETL_Rtn!$C$1)/OFFSET(ETL_Price!$B$4,ETL_Rtn!$A62,ETL_Rtn!$C$1)-1,"")</f>
        <v>-1.7286951659489791E-4</v>
      </c>
      <c r="E61">
        <f ca="1">IF(ISNUMBER(ETL_Price!K61/ETL_Price!K62-1),ETL_Price!K61/ETL_Price!K62-1,"")</f>
        <v>-1.1714589989350044E-3</v>
      </c>
      <c r="F61">
        <f ca="1">IF(ISNUMBER(ETL_Price!L61/ETL_Price!L62-1),ETL_Price!L61/ETL_Price!L62-1,"")</f>
        <v>-2.5017871391608271E-3</v>
      </c>
      <c r="G61">
        <f ca="1">IF(ISNUMBER(ETL_Price!M61/ETL_Price!M62-1),ETL_Price!M61/ETL_Price!M62-1,"")</f>
        <v>-1.3416565813210157E-3</v>
      </c>
      <c r="H61">
        <f ca="1">IF(ISNUMBER(ETL_Price!N61/ETL_Price!N62-1),ETL_Price!N61/ETL_Price!N62-1,"")</f>
        <v>-8.7464747425124445E-3</v>
      </c>
      <c r="I61">
        <f ca="1">IF(ISNUMBER(ETL_Price!O61/ETL_Price!O62-1),ETL_Price!O61/ETL_Price!O62-1,"")</f>
        <v>6.0767170573980955E-3</v>
      </c>
      <c r="J61">
        <f ca="1">IF(ISNUMBER(ETL_Price!P61/ETL_Price!P62-1),ETL_Price!P61/ETL_Price!P62-1,"")</f>
        <v>-1.6612449014732356E-3</v>
      </c>
      <c r="K61">
        <f ca="1">IF(ISNUMBER(ETL_Price!Q61/ETL_Price!Q62-1),ETL_Price!Q61/ETL_Price!Q62-1,"")</f>
        <v>-2.9345282944044371E-3</v>
      </c>
      <c r="L61">
        <f ca="1">IF(ISNUMBER(ETL_Price!R61/ETL_Price!R62-1),ETL_Price!R61/ETL_Price!R62-1,"")</f>
        <v>1.3317549570877052E-3</v>
      </c>
      <c r="M61">
        <f ca="1">IF(ISNUMBER(ETL_Price!S61/ETL_Price!S62-1),ETL_Price!S61/ETL_Price!S62-1,"")</f>
        <v>-4.2245480494766952E-3</v>
      </c>
      <c r="N61">
        <f ca="1">IF(ISNUMBER(ETL_Price!T61/ETL_Price!T62-1),ETL_Price!T61/ETL_Price!T62-1,"")</f>
        <v>6.1776061776062097E-3</v>
      </c>
      <c r="O61">
        <f ca="1">IF(ISNUMBER(ETL_Price!U61/ETL_Price!U62-1),ETL_Price!U61/ETL_Price!U62-1,"")</f>
        <v>-4.2557718906266473E-4</v>
      </c>
      <c r="P61">
        <f ca="1">IF(ISNUMBER(ETL_Price!V61/ETL_Price!V62-1),ETL_Price!V61/ETL_Price!V62-1,"")</f>
        <v>1.7855693531370065E-3</v>
      </c>
      <c r="Q61">
        <f ca="1">IF(ISNUMBER(ETL_Price!W61/ETL_Price!W62-1),ETL_Price!W61/ETL_Price!W62-1,"")</f>
        <v>-1.515161763810613E-3</v>
      </c>
      <c r="R61">
        <f ca="1">IF(ISNUMBER(ETL_Price!X61/ETL_Price!X62-1),ETL_Price!X61/ETL_Price!X62-1,"")</f>
        <v>-2.99798468807011E-4</v>
      </c>
      <c r="S61">
        <f ca="1">IF(ISNUMBER(ETL_Price!Y61/ETL_Price!Y62-1),ETL_Price!Y61/ETL_Price!Y62-1,"")</f>
        <v>-1.2409378877932253E-3</v>
      </c>
      <c r="T61">
        <f ca="1">IF(ISNUMBER(ETL_Price!Z61/ETL_Price!Z62-1),ETL_Price!Z61/ETL_Price!Z62-1,"")</f>
        <v>-1.3302547437835655E-3</v>
      </c>
      <c r="U61">
        <f ca="1">IF(ISNUMBER(ETL_Price!AA61/ETL_Price!AA62-1),ETL_Price!AA61/ETL_Price!AA62-1,"")</f>
        <v>1.5557891078210595E-3</v>
      </c>
      <c r="V61">
        <f ca="1">IF(ISNUMBER(ETL_Price!AB61/ETL_Price!AB62-1),ETL_Price!AB61/ETL_Price!AB62-1,"")</f>
        <v>1.6085790884723394E-4</v>
      </c>
      <c r="W61">
        <f ca="1">IF(ISNUMBER(ETL_Price!AC61/ETL_Price!AC62-1),ETL_Price!AC61/ETL_Price!AC62-1,"")</f>
        <v>1.3000629062696056E-3</v>
      </c>
      <c r="X61">
        <f ca="1">IF(ISNUMBER(ETL_Price!AD61/ETL_Price!AD62-1),ETL_Price!AD61/ETL_Price!AD62-1,"")</f>
        <v>-5.8152538581979218E-4</v>
      </c>
      <c r="Y61">
        <f ca="1">IF(ISNUMBER(ETL_Price!AE61/ETL_Price!AE62-1),ETL_Price!AE61/ETL_Price!AE62-1,"")</f>
        <v>-1.2896867004991153E-3</v>
      </c>
      <c r="Z61">
        <f ca="1">IF(ISNUMBER(ETL_Price!AF61/ETL_Price!AF62-1),ETL_Price!AF61/ETL_Price!AF62-1,"")</f>
        <v>-8.1231427308148252E-4</v>
      </c>
      <c r="AA61">
        <f ca="1">IF(ISNUMBER(ETL_Price!AG61/ETL_Price!AG62-1),ETL_Price!AG61/ETL_Price!AG62-1,"")</f>
        <v>4.5221449437748973E-5</v>
      </c>
      <c r="AB61">
        <f ca="1">IF(ISNUMBER(ETL_Price!AH61/ETL_Price!AH62-1),ETL_Price!AH61/ETL_Price!AH62-1,"")</f>
        <v>-2.0010733029540706E-4</v>
      </c>
      <c r="AC61">
        <f ca="1">IF(ISNUMBER(ETL_Price!AI61/ETL_Price!AI62-1),ETL_Price!AI61/ETL_Price!AI62-1,"")</f>
        <v>1.4053230633896963E-3</v>
      </c>
      <c r="AD61">
        <f ca="1">IF(ISNUMBER(ETL_Price!AJ61/ETL_Price!AJ62-1),ETL_Price!AJ61/ETL_Price!AJ62-1,"")</f>
        <v>1.070336391437321E-2</v>
      </c>
      <c r="AE61">
        <f ca="1">IF(ISNUMBER(ETL_Price!AK61/ETL_Price!AK62-1),ETL_Price!AK61/ETL_Price!AK62-1,"")</f>
        <v>-2.4536532170119862E-2</v>
      </c>
      <c r="AF61">
        <f ca="1">IF(ISNUMBER(ETL_Price!AL61/ETL_Price!AL62-1),ETL_Price!AL61/ETL_Price!AL62-1,"")</f>
        <v>8.521186768919442E-4</v>
      </c>
      <c r="AG61">
        <f ca="1">IF(ISNUMBER(ETL_Price!AM61/ETL_Price!AM62-1),ETL_Price!AM61/ETL_Price!AM62-1,"")</f>
        <v>3.4038414782395776E-3</v>
      </c>
      <c r="AH61">
        <f ca="1">IF(ISNUMBER(ETL_Price!AN61/ETL_Price!AN62-1),ETL_Price!AN61/ETL_Price!AN62-1,"")</f>
        <v>-1.5227021040974398E-3</v>
      </c>
      <c r="AI61">
        <f ca="1">IF(ISNUMBER(ETL_Price!AO61/ETL_Price!AO62-1),ETL_Price!AO61/ETL_Price!AO62-1,"")</f>
        <v>3.2684010981665068E-5</v>
      </c>
      <c r="AJ61">
        <f ca="1">IF(ISNUMBER(ETL_Price!AP61/ETL_Price!AP62-1),ETL_Price!AP61/ETL_Price!AP62-1,"")</f>
        <v>-2.2269648325138336E-3</v>
      </c>
      <c r="AK61">
        <f ca="1">IF(ISNUMBER(ETL_Price!AQ61/ETL_Price!AQ62-1),ETL_Price!AQ61/ETL_Price!AQ62-1,"")</f>
        <v>-1.1506950197919252E-3</v>
      </c>
      <c r="AL61">
        <f ca="1">IF(ISNUMBER(ETL_Price!AR61/ETL_Price!AR62-1),ETL_Price!AR61/ETL_Price!AR62-1,"")</f>
        <v>-1.0066058508964026E-3</v>
      </c>
      <c r="AM61">
        <f ca="1">IF(ISNUMBER(ETL_Price!AS61/ETL_Price!AS62-1),ETL_Price!AS61/ETL_Price!AS62-1,"")</f>
        <v>3.0095759233925712E-3</v>
      </c>
      <c r="AN61" t="str">
        <f>IF(ISNUMBER(ETL_Price!AT61/ETL_Price!AT62-1),ETL_Price!AT61/ETL_Price!AT62-1,"")</f>
        <v/>
      </c>
      <c r="AO61" t="str">
        <f>IF(ISNUMBER(ETL_Price!AU61/ETL_Price!AU62-1),ETL_Price!AU61/ETL_Price!AU62-1,"")</f>
        <v/>
      </c>
      <c r="AP61" t="str">
        <f>IF(ISNUMBER(ETL_Price!AV61/ETL_Price!AV62-1),ETL_Price!AV61/ETL_Price!AV62-1,"")</f>
        <v/>
      </c>
    </row>
    <row r="62" spans="1:42">
      <c r="A62" s="8">
        <f>MATCH($B62,ETL_Price!$B$5:$B$187,0)</f>
        <v>58</v>
      </c>
      <c r="B62" s="1">
        <f>IF(ISNUMBER(Equities!$C63),Equities!B63,"")</f>
        <v>43241</v>
      </c>
      <c r="C62" s="67">
        <f ca="1">IF(ISNUMBER(OFFSET(ETL_Price!$B$4,ETL_Rtn!$A62,ETL_Rtn!$C$1)/OFFSET(ETL_Price!$B$4,ETL_Rtn!$A63,ETL_Rtn!$C$1)-1),OFFSET(ETL_Price!$B$4,ETL_Rtn!$A62,ETL_Rtn!$C$1)/OFFSET(ETL_Price!$B$4,ETL_Rtn!$A63,ETL_Rtn!$C$1)-1,"")</f>
        <v>1.4458191297156198E-2</v>
      </c>
      <c r="E62">
        <f ca="1">IF(ISNUMBER(ETL_Price!K62/ETL_Price!K63-1),ETL_Price!K62/ETL_Price!K63-1,"")</f>
        <v>-1.0648493238196721E-4</v>
      </c>
      <c r="F62">
        <f ca="1">IF(ISNUMBER(ETL_Price!L62/ETL_Price!L63-1),ETL_Price!L62/ETL_Price!L63-1,"")</f>
        <v>6.9750623535271838E-3</v>
      </c>
      <c r="G62">
        <f ca="1">IF(ISNUMBER(ETL_Price!M62/ETL_Price!M63-1),ETL_Price!M62/ETL_Price!M63-1,"")</f>
        <v>1.0979308897960394E-3</v>
      </c>
      <c r="H62">
        <f ca="1">IF(ISNUMBER(ETL_Price!N62/ETL_Price!N63-1),ETL_Price!N62/ETL_Price!N63-1,"")</f>
        <v>6.4752932502010196E-3</v>
      </c>
      <c r="I62">
        <f ca="1">IF(ISNUMBER(ETL_Price!O62/ETL_Price!O63-1),ETL_Price!O62/ETL_Price!O63-1,"")</f>
        <v>3.1154292955961616E-3</v>
      </c>
      <c r="J62">
        <f ca="1">IF(ISNUMBER(ETL_Price!P62/ETL_Price!P63-1),ETL_Price!P62/ETL_Price!P63-1,"")</f>
        <v>2.4978596734639424E-3</v>
      </c>
      <c r="K62">
        <f ca="1">IF(ISNUMBER(ETL_Price!Q62/ETL_Price!Q63-1),ETL_Price!Q62/ETL_Price!Q63-1,"")</f>
        <v>4.3012465649765463E-3</v>
      </c>
      <c r="L62">
        <f ca="1">IF(ISNUMBER(ETL_Price!R62/ETL_Price!R63-1),ETL_Price!R62/ETL_Price!R63-1,"")</f>
        <v>5.6048807102822007E-3</v>
      </c>
      <c r="M62">
        <f ca="1">IF(ISNUMBER(ETL_Price!S62/ETL_Price!S63-1),ETL_Price!S62/ETL_Price!S63-1,"")</f>
        <v>8.9858300372489541E-3</v>
      </c>
      <c r="N62">
        <f ca="1">IF(ISNUMBER(ETL_Price!T62/ETL_Price!T63-1),ETL_Price!T62/ETL_Price!T63-1,"")</f>
        <v>4.9666304516529092E-3</v>
      </c>
      <c r="O62">
        <f ca="1">IF(ISNUMBER(ETL_Price!U62/ETL_Price!U63-1),ETL_Price!U62/ETL_Price!U63-1,"")</f>
        <v>2.7739251040221902E-3</v>
      </c>
      <c r="P62">
        <f ca="1">IF(ISNUMBER(ETL_Price!V62/ETL_Price!V63-1),ETL_Price!V62/ETL_Price!V63-1,"")</f>
        <v>3.0120481927708997E-3</v>
      </c>
      <c r="Q62">
        <f ca="1">IF(ISNUMBER(ETL_Price!W62/ETL_Price!W63-1),ETL_Price!W62/ETL_Price!W63-1,"")</f>
        <v>5.143371480005321E-4</v>
      </c>
      <c r="R62">
        <f ca="1">IF(ISNUMBER(ETL_Price!X62/ETL_Price!X63-1),ETL_Price!X62/ETL_Price!X63-1,"")</f>
        <v>7.7714119463778708E-3</v>
      </c>
      <c r="S62">
        <f ca="1">IF(ISNUMBER(ETL_Price!Y62/ETL_Price!Y63-1),ETL_Price!Y62/ETL_Price!Y63-1,"")</f>
        <v>-1.3519202604225233E-3</v>
      </c>
      <c r="T62">
        <f ca="1">IF(ISNUMBER(ETL_Price!Z62/ETL_Price!Z63-1),ETL_Price!Z62/ETL_Price!Z63-1,"")</f>
        <v>1.3606089438631397E-3</v>
      </c>
      <c r="U62">
        <f ca="1">IF(ISNUMBER(ETL_Price!AA62/ETL_Price!AA63-1),ETL_Price!AA62/ETL_Price!AA63-1,"")</f>
        <v>1.7491792950228291E-3</v>
      </c>
      <c r="V62">
        <f ca="1">IF(ISNUMBER(ETL_Price!AB62/ETL_Price!AB63-1),ETL_Price!AB62/ETL_Price!AB63-1,"")</f>
        <v>6.8679844611851948E-4</v>
      </c>
      <c r="W62">
        <f ca="1">IF(ISNUMBER(ETL_Price!AC62/ETL_Price!AC63-1),ETL_Price!AC62/ETL_Price!AC63-1,"")</f>
        <v>-8.3867991780839368E-5</v>
      </c>
      <c r="X62">
        <f ca="1">IF(ISNUMBER(ETL_Price!AD62/ETL_Price!AD63-1),ETL_Price!AD62/ETL_Price!AD63-1,"")</f>
        <v>1.9015021867274662E-4</v>
      </c>
      <c r="Y62">
        <f ca="1">IF(ISNUMBER(ETL_Price!AE62/ETL_Price!AE63-1),ETL_Price!AE62/ETL_Price!AE63-1,"")</f>
        <v>-2.9350104821801448E-4</v>
      </c>
      <c r="Z62">
        <f ca="1">IF(ISNUMBER(ETL_Price!AF62/ETL_Price!AF63-1),ETL_Price!AF62/ETL_Price!AF63-1,"")</f>
        <v>-4.9331455997370099E-4</v>
      </c>
      <c r="AA62">
        <f ca="1">IF(ISNUMBER(ETL_Price!AG62/ETL_Price!AG63-1),ETL_Price!AG62/ETL_Price!AG63-1,"")</f>
        <v>3.347507464037669E-4</v>
      </c>
      <c r="AB62">
        <f ca="1">IF(ISNUMBER(ETL_Price!AH62/ETL_Price!AH63-1),ETL_Price!AH62/ETL_Price!AH63-1,"")</f>
        <v>7.3730202075394935E-4</v>
      </c>
      <c r="AC62">
        <f ca="1">IF(ISNUMBER(ETL_Price!AI62/ETL_Price!AI63-1),ETL_Price!AI62/ETL_Price!AI63-1,"")</f>
        <v>-8.7889473627800196E-4</v>
      </c>
      <c r="AD62">
        <f ca="1">IF(ISNUMBER(ETL_Price!AJ62/ETL_Price!AJ63-1),ETL_Price!AJ62/ETL_Price!AJ63-1,"")</f>
        <v>-2.5335320417287588E-2</v>
      </c>
      <c r="AE62">
        <f ca="1">IF(ISNUMBER(ETL_Price!AK62/ETL_Price!AK63-1),ETL_Price!AK62/ETL_Price!AK63-1,"")</f>
        <v>-3.828002097535399E-2</v>
      </c>
      <c r="AF62">
        <f ca="1">IF(ISNUMBER(ETL_Price!AL62/ETL_Price!AL63-1),ETL_Price!AL62/ETL_Price!AL63-1,"")</f>
        <v>-3.097653527451838E-4</v>
      </c>
      <c r="AG62">
        <f ca="1">IF(ISNUMBER(ETL_Price!AM62/ETL_Price!AM63-1),ETL_Price!AM62/ETL_Price!AM63-1,"")</f>
        <v>3.9665588576311972E-3</v>
      </c>
      <c r="AH62">
        <f ca="1">IF(ISNUMBER(ETL_Price!AN62/ETL_Price!AN63-1),ETL_Price!AN62/ETL_Price!AN63-1,"")</f>
        <v>1.3468013468013407E-2</v>
      </c>
      <c r="AI62">
        <f ca="1">IF(ISNUMBER(ETL_Price!AO62/ETL_Price!AO63-1),ETL_Price!AO62/ETL_Price!AO63-1,"")</f>
        <v>1.2107726038157463E-3</v>
      </c>
      <c r="AJ62">
        <f ca="1">IF(ISNUMBER(ETL_Price!AP62/ETL_Price!AP63-1),ETL_Price!AP62/ETL_Price!AP63-1,"")</f>
        <v>4.3334420576861543E-3</v>
      </c>
      <c r="AK62">
        <f ca="1">IF(ISNUMBER(ETL_Price!AQ62/ETL_Price!AQ63-1),ETL_Price!AQ62/ETL_Price!AQ63-1,"")</f>
        <v>1.2442969722106234E-3</v>
      </c>
      <c r="AL62">
        <f ca="1">IF(ISNUMBER(ETL_Price!AR62/ETL_Price!AR63-1),ETL_Price!AR62/ETL_Price!AR63-1,"")</f>
        <v>-1.0683760683760646E-3</v>
      </c>
      <c r="AM62">
        <f ca="1">IF(ISNUMBER(ETL_Price!AS62/ETL_Price!AS63-1),ETL_Price!AS62/ETL_Price!AS63-1,"")</f>
        <v>-1.0021865889212611E-3</v>
      </c>
      <c r="AN62" t="str">
        <f>IF(ISNUMBER(ETL_Price!AT62/ETL_Price!AT63-1),ETL_Price!AT62/ETL_Price!AT63-1,"")</f>
        <v/>
      </c>
      <c r="AO62" t="str">
        <f>IF(ISNUMBER(ETL_Price!AU62/ETL_Price!AU63-1),ETL_Price!AU62/ETL_Price!AU63-1,"")</f>
        <v/>
      </c>
      <c r="AP62" t="str">
        <f>IF(ISNUMBER(ETL_Price!AV62/ETL_Price!AV63-1),ETL_Price!AV62/ETL_Price!AV63-1,"")</f>
        <v/>
      </c>
    </row>
    <row r="63" spans="1:42">
      <c r="A63" s="8">
        <f>MATCH($B63,ETL_Price!$B$5:$B$187,0)</f>
        <v>59</v>
      </c>
      <c r="B63" s="1">
        <f>IF(ISNUMBER(Equities!$C64),Equities!B64,"")</f>
        <v>43238</v>
      </c>
      <c r="C63" s="67">
        <f ca="1">IF(ISNUMBER(OFFSET(ETL_Price!$B$4,ETL_Rtn!$A63,ETL_Rtn!$C$1)/OFFSET(ETL_Price!$B$4,ETL_Rtn!$A64,ETL_Rtn!$C$1)-1),OFFSET(ETL_Price!$B$4,ETL_Rtn!$A63,ETL_Rtn!$C$1)/OFFSET(ETL_Price!$B$4,ETL_Rtn!$A64,ETL_Rtn!$C$1)-1,"")</f>
        <v>7.1422652897463745E-3</v>
      </c>
      <c r="E63">
        <f ca="1">IF(ISNUMBER(ETL_Price!K63/ETL_Price!K64-1),ETL_Price!K63/ETL_Price!K64-1,"")</f>
        <v>-1.3823904721396163E-3</v>
      </c>
      <c r="F63">
        <f ca="1">IF(ISNUMBER(ETL_Price!L63/ETL_Price!L64-1),ETL_Price!L63/ETL_Price!L64-1,"")</f>
        <v>-3.7606861825097981E-3</v>
      </c>
      <c r="G63">
        <f ca="1">IF(ISNUMBER(ETL_Price!M63/ETL_Price!M64-1),ETL_Price!M63/ETL_Price!M64-1,"")</f>
        <v>1.7829401699223091E-3</v>
      </c>
      <c r="H63">
        <f ca="1">IF(ISNUMBER(ETL_Price!N63/ETL_Price!N64-1),ETL_Price!N63/ETL_Price!N64-1,"")</f>
        <v>-5.2161544675556337E-3</v>
      </c>
      <c r="I63">
        <f ca="1">IF(ISNUMBER(ETL_Price!O63/ETL_Price!O64-1),ETL_Price!O63/ETL_Price!O64-1,"")</f>
        <v>-6.7079959534279698E-3</v>
      </c>
      <c r="J63">
        <f ca="1">IF(ISNUMBER(ETL_Price!P63/ETL_Price!P64-1),ETL_Price!P63/ETL_Price!P64-1,"")</f>
        <v>-2.7750501841240505E-3</v>
      </c>
      <c r="K63">
        <f ca="1">IF(ISNUMBER(ETL_Price!Q63/ETL_Price!Q64-1),ETL_Price!Q63/ETL_Price!Q64-1,"")</f>
        <v>-1.4316961622587998E-3</v>
      </c>
      <c r="L63">
        <f ca="1">IF(ISNUMBER(ETL_Price!R63/ETL_Price!R64-1),ETL_Price!R63/ETL_Price!R64-1,"")</f>
        <v>9.4330255188168621E-4</v>
      </c>
      <c r="M63">
        <f ca="1">IF(ISNUMBER(ETL_Price!S63/ETL_Price!S64-1),ETL_Price!S63/ETL_Price!S64-1,"")</f>
        <v>3.9710077878019057E-3</v>
      </c>
      <c r="N63">
        <f ca="1">IF(ISNUMBER(ETL_Price!T63/ETL_Price!T64-1),ETL_Price!T63/ETL_Price!T64-1,"")</f>
        <v>-6.0166615242207566E-3</v>
      </c>
      <c r="O63">
        <f ca="1">IF(ISNUMBER(ETL_Price!U63/ETL_Price!U64-1),ETL_Price!U63/ETL_Price!U64-1,"")</f>
        <v>-2.9430536841358323E-3</v>
      </c>
      <c r="P63">
        <f ca="1">IF(ISNUMBER(ETL_Price!V63/ETL_Price!V64-1),ETL_Price!V63/ETL_Price!V64-1,"")</f>
        <v>0</v>
      </c>
      <c r="Q63">
        <f ca="1">IF(ISNUMBER(ETL_Price!W63/ETL_Price!W64-1),ETL_Price!W63/ETL_Price!W64-1,"")</f>
        <v>1.087752184055879E-2</v>
      </c>
      <c r="R63">
        <f ca="1">IF(ISNUMBER(ETL_Price!X63/ETL_Price!X64-1),ETL_Price!X63/ETL_Price!X64-1,"")</f>
        <v>4.7840972335437826E-3</v>
      </c>
      <c r="S63">
        <f ca="1">IF(ISNUMBER(ETL_Price!Y63/ETL_Price!Y64-1),ETL_Price!Y63/ETL_Price!Y64-1,"")</f>
        <v>-2.3484731966446626E-3</v>
      </c>
      <c r="T63">
        <f ca="1">IF(ISNUMBER(ETL_Price!Z63/ETL_Price!Z64-1),ETL_Price!Z63/ETL_Price!Z64-1,"")</f>
        <v>2.5660348561018509E-3</v>
      </c>
      <c r="U63">
        <f ca="1">IF(ISNUMBER(ETL_Price!AA63/ETL_Price!AA64-1),ETL_Price!AA63/ETL_Price!AA64-1,"")</f>
        <v>-1.0682610531894676E-3</v>
      </c>
      <c r="V63">
        <f ca="1">IF(ISNUMBER(ETL_Price!AB63/ETL_Price!AB64-1),ETL_Price!AB63/ETL_Price!AB64-1,"")</f>
        <v>7.8399364213366241E-4</v>
      </c>
      <c r="W63">
        <f ca="1">IF(ISNUMBER(ETL_Price!AC63/ETL_Price!AC64-1),ETL_Price!AC63/ETL_Price!AC64-1,"")</f>
        <v>-1.3540299840867354E-3</v>
      </c>
      <c r="X63">
        <f ca="1">IF(ISNUMBER(ETL_Price!AD63/ETL_Price!AD64-1),ETL_Price!AD63/ETL_Price!AD64-1,"")</f>
        <v>-2.6661609513397577E-3</v>
      </c>
      <c r="Y63">
        <f ca="1">IF(ISNUMBER(ETL_Price!AE63/ETL_Price!AE64-1),ETL_Price!AE63/ETL_Price!AE64-1,"")</f>
        <v>3.1456432840504256E-4</v>
      </c>
      <c r="Z63">
        <f ca="1">IF(ISNUMBER(ETL_Price!AF63/ETL_Price!AF64-1),ETL_Price!AF63/ETL_Price!AF64-1,"")</f>
        <v>1.3362387961524114E-4</v>
      </c>
      <c r="AA63">
        <f ca="1">IF(ISNUMBER(ETL_Price!AG63/ETL_Price!AG64-1),ETL_Price!AG63/ETL_Price!AG64-1,"")</f>
        <v>-8.0456341134893528E-4</v>
      </c>
      <c r="AB63">
        <f ca="1">IF(ISNUMBER(ETL_Price!AH63/ETL_Price!AH64-1),ETL_Price!AH63/ETL_Price!AH64-1,"")</f>
        <v>-1.1001900328239111E-3</v>
      </c>
      <c r="AC63">
        <f ca="1">IF(ISNUMBER(ETL_Price!AI63/ETL_Price!AI64-1),ETL_Price!AI63/ETL_Price!AI64-1,"")</f>
        <v>-3.2153651583044507E-5</v>
      </c>
      <c r="AD63">
        <f ca="1">IF(ISNUMBER(ETL_Price!AJ63/ETL_Price!AJ64-1),ETL_Price!AJ63/ETL_Price!AJ64-1,"")</f>
        <v>-7.446016381236209E-4</v>
      </c>
      <c r="AE63">
        <f ca="1">IF(ISNUMBER(ETL_Price!AK63/ETL_Price!AK64-1),ETL_Price!AK63/ETL_Price!AK64-1,"")</f>
        <v>-2.6150627615063593E-3</v>
      </c>
      <c r="AF63">
        <f ca="1">IF(ISNUMBER(ETL_Price!AL63/ETL_Price!AL64-1),ETL_Price!AL63/ETL_Price!AL64-1,"")</f>
        <v>1.4735535908172448E-3</v>
      </c>
      <c r="AG63">
        <f ca="1">IF(ISNUMBER(ETL_Price!AM63/ETL_Price!AM64-1),ETL_Price!AM63/ETL_Price!AM64-1,"")</f>
        <v>-1.5841101565832183E-3</v>
      </c>
      <c r="AH63">
        <f ca="1">IF(ISNUMBER(ETL_Price!AN63/ETL_Price!AN64-1),ETL_Price!AN63/ETL_Price!AN64-1,"")</f>
        <v>-2.9374737725554878E-3</v>
      </c>
      <c r="AI63">
        <f ca="1">IF(ISNUMBER(ETL_Price!AO63/ETL_Price!AO64-1),ETL_Price!AO63/ETL_Price!AO64-1,"")</f>
        <v>-1.7774492157367039E-2</v>
      </c>
      <c r="AJ63">
        <f ca="1">IF(ISNUMBER(ETL_Price!AP63/ETL_Price!AP64-1),ETL_Price!AP63/ETL_Price!AP64-1,"")</f>
        <v>-7.8590911192270019E-3</v>
      </c>
      <c r="AK63">
        <f ca="1">IF(ISNUMBER(ETL_Price!AQ63/ETL_Price!AQ64-1),ETL_Price!AQ63/ETL_Price!AQ64-1,"")</f>
        <v>-8.9065497396546567E-3</v>
      </c>
      <c r="AL63">
        <f ca="1">IF(ISNUMBER(ETL_Price!AR63/ETL_Price!AR64-1),ETL_Price!AR63/ETL_Price!AR64-1,"")</f>
        <v>1.1167560595812809E-3</v>
      </c>
      <c r="AM63">
        <f ca="1">IF(ISNUMBER(ETL_Price!AS63/ETL_Price!AS64-1),ETL_Price!AS63/ETL_Price!AS64-1,"")</f>
        <v>-9.1024940833783763E-4</v>
      </c>
      <c r="AN63" t="str">
        <f>IF(ISNUMBER(ETL_Price!AT63/ETL_Price!AT64-1),ETL_Price!AT63/ETL_Price!AT64-1,"")</f>
        <v/>
      </c>
      <c r="AO63" t="str">
        <f>IF(ISNUMBER(ETL_Price!AU63/ETL_Price!AU64-1),ETL_Price!AU63/ETL_Price!AU64-1,"")</f>
        <v/>
      </c>
      <c r="AP63" t="str">
        <f>IF(ISNUMBER(ETL_Price!AV63/ETL_Price!AV64-1),ETL_Price!AV63/ETL_Price!AV64-1,"")</f>
        <v/>
      </c>
    </row>
    <row r="64" spans="1:42">
      <c r="A64" s="8">
        <f>MATCH($B64,ETL_Price!$B$5:$B$187,0)</f>
        <v>60</v>
      </c>
      <c r="B64" s="1">
        <f>IF(ISNUMBER(Equities!$C65),Equities!B65,"")</f>
        <v>43237</v>
      </c>
      <c r="C64" s="67">
        <f ca="1">IF(ISNUMBER(OFFSET(ETL_Price!$B$4,ETL_Rtn!$A64,ETL_Rtn!$C$1)/OFFSET(ETL_Price!$B$4,ETL_Rtn!$A65,ETL_Rtn!$C$1)-1),OFFSET(ETL_Price!$B$4,ETL_Rtn!$A64,ETL_Rtn!$C$1)/OFFSET(ETL_Price!$B$4,ETL_Rtn!$A65,ETL_Rtn!$C$1)-1,"")</f>
        <v>-7.426317136477012E-3</v>
      </c>
      <c r="E64">
        <f ca="1">IF(ISNUMBER(ETL_Price!K64/ETL_Price!K65-1),ETL_Price!K64/ETL_Price!K65-1,"")</f>
        <v>-3.1799872800508666E-3</v>
      </c>
      <c r="F64">
        <f ca="1">IF(ISNUMBER(ETL_Price!L64/ETL_Price!L65-1),ETL_Price!L64/ETL_Price!L65-1,"")</f>
        <v>-3.7039958484691438E-3</v>
      </c>
      <c r="G64">
        <f ca="1">IF(ISNUMBER(ETL_Price!M64/ETL_Price!M65-1),ETL_Price!M64/ETL_Price!M65-1,"")</f>
        <v>1.9109353229989079E-3</v>
      </c>
      <c r="H64">
        <f ca="1">IF(ISNUMBER(ETL_Price!N64/ETL_Price!N65-1),ETL_Price!N64/ETL_Price!N65-1,"")</f>
        <v>1.386901108030214E-2</v>
      </c>
      <c r="I64">
        <f ca="1">IF(ISNUMBER(ETL_Price!O64/ETL_Price!O65-1),ETL_Price!O64/ETL_Price!O65-1,"")</f>
        <v>1.9791749463471398E-4</v>
      </c>
      <c r="J64">
        <f ca="1">IF(ISNUMBER(ETL_Price!P64/ETL_Price!P65-1),ETL_Price!P64/ETL_Price!P65-1,"")</f>
        <v>1.6802500397465892E-3</v>
      </c>
      <c r="K64">
        <f ca="1">IF(ISNUMBER(ETL_Price!Q64/ETL_Price!Q65-1),ETL_Price!Q64/ETL_Price!Q65-1,"")</f>
        <v>6.7653613498874776E-4</v>
      </c>
      <c r="L64">
        <f ca="1">IF(ISNUMBER(ETL_Price!R64/ETL_Price!R65-1),ETL_Price!R64/ETL_Price!R65-1,"")</f>
        <v>-3.7590266099516434E-3</v>
      </c>
      <c r="M64">
        <f ca="1">IF(ISNUMBER(ETL_Price!S64/ETL_Price!S65-1),ETL_Price!S64/ETL_Price!S65-1,"")</f>
        <v>3.1714108910891881E-3</v>
      </c>
      <c r="N64">
        <f ca="1">IF(ISNUMBER(ETL_Price!T64/ETL_Price!T65-1),ETL_Price!T64/ETL_Price!T65-1,"")</f>
        <v>-2.1551724137931494E-3</v>
      </c>
      <c r="O64">
        <f ca="1">IF(ISNUMBER(ETL_Price!U64/ETL_Price!U65-1),ETL_Price!U64/ETL_Price!U65-1,"")</f>
        <v>5.7415926678789919E-3</v>
      </c>
      <c r="P64">
        <f ca="1">IF(ISNUMBER(ETL_Price!V64/ETL_Price!V65-1),ETL_Price!V64/ETL_Price!V65-1,"")</f>
        <v>-7.3212397299282639E-4</v>
      </c>
      <c r="Q64">
        <f ca="1">IF(ISNUMBER(ETL_Price!W64/ETL_Price!W65-1),ETL_Price!W64/ETL_Price!W65-1,"")</f>
        <v>1.1232184317406801E-3</v>
      </c>
      <c r="R64">
        <f ca="1">IF(ISNUMBER(ETL_Price!X64/ETL_Price!X65-1),ETL_Price!X64/ETL_Price!X65-1,"")</f>
        <v>-2.4954297186052798E-3</v>
      </c>
      <c r="S64">
        <f ca="1">IF(ISNUMBER(ETL_Price!Y64/ETL_Price!Y65-1),ETL_Price!Y64/ETL_Price!Y65-1,"")</f>
        <v>-3.1842251129219346E-3</v>
      </c>
      <c r="T64">
        <f ca="1">IF(ISNUMBER(ETL_Price!Z64/ETL_Price!Z65-1),ETL_Price!Z64/ETL_Price!Z65-1,"")</f>
        <v>7.8282370237414689E-4</v>
      </c>
      <c r="U64">
        <f ca="1">IF(ISNUMBER(ETL_Price!AA64/ETL_Price!AA65-1),ETL_Price!AA64/ETL_Price!AA65-1,"")</f>
        <v>1.7171298216507314E-3</v>
      </c>
      <c r="V64">
        <f ca="1">IF(ISNUMBER(ETL_Price!AB64/ETL_Price!AB65-1),ETL_Price!AB64/ETL_Price!AB65-1,"")</f>
        <v>-1.1692518933299478E-3</v>
      </c>
      <c r="W64">
        <f ca="1">IF(ISNUMBER(ETL_Price!AC64/ETL_Price!AC65-1),ETL_Price!AC64/ETL_Price!AC65-1,"")</f>
        <v>-1.8809301547936252E-3</v>
      </c>
      <c r="X64">
        <f ca="1">IF(ISNUMBER(ETL_Price!AD64/ETL_Price!AD65-1),ETL_Price!AD64/ETL_Price!AD65-1,"")</f>
        <v>-1.0363849111272305E-3</v>
      </c>
      <c r="Y64">
        <f ca="1">IF(ISNUMBER(ETL_Price!AE64/ETL_Price!AE65-1),ETL_Price!AE64/ETL_Price!AE65-1,"")</f>
        <v>-2.830277681687976E-4</v>
      </c>
      <c r="Z64">
        <f ca="1">IF(ISNUMBER(ETL_Price!AF64/ETL_Price!AF65-1),ETL_Price!AF64/ETL_Price!AF65-1,"")</f>
        <v>-9.2500282639740306E-5</v>
      </c>
      <c r="AA64">
        <f ca="1">IF(ISNUMBER(ETL_Price!AG64/ETL_Price!AG65-1),ETL_Price!AG64/ETL_Price!AG65-1,"")</f>
        <v>-6.1434495469192552E-4</v>
      </c>
      <c r="AB64">
        <f ca="1">IF(ISNUMBER(ETL_Price!AH64/ETL_Price!AH65-1),ETL_Price!AH64/ETL_Price!AH65-1,"")</f>
        <v>1.2563385923545223E-3</v>
      </c>
      <c r="AC64">
        <f ca="1">IF(ISNUMBER(ETL_Price!AI64/ETL_Price!AI65-1),ETL_Price!AI64/ETL_Price!AI65-1,"")</f>
        <v>1.6079410850378117E-4</v>
      </c>
      <c r="AD64">
        <f ca="1">IF(ISNUMBER(ETL_Price!AJ64/ETL_Price!AJ65-1),ETL_Price!AJ64/ETL_Price!AJ65-1,"")</f>
        <v>7.4515648286133107E-4</v>
      </c>
      <c r="AE64">
        <f ca="1">IF(ISNUMBER(ETL_Price!AK64/ETL_Price!AK65-1),ETL_Price!AK64/ETL_Price!AK65-1,"")</f>
        <v>3.5752979414951147E-2</v>
      </c>
      <c r="AF64">
        <f ca="1">IF(ISNUMBER(ETL_Price!AL64/ETL_Price!AL65-1),ETL_Price!AL64/ETL_Price!AL65-1,"")</f>
        <v>-1.6260162601625661E-3</v>
      </c>
      <c r="AG64">
        <f ca="1">IF(ISNUMBER(ETL_Price!AM64/ETL_Price!AM65-1),ETL_Price!AM64/ETL_Price!AM65-1,"")</f>
        <v>7.1178744554212248E-3</v>
      </c>
      <c r="AH64">
        <f ca="1">IF(ISNUMBER(ETL_Price!AN64/ETL_Price!AN65-1),ETL_Price!AN64/ETL_Price!AN65-1,"")</f>
        <v>0</v>
      </c>
      <c r="AI64">
        <f ca="1">IF(ISNUMBER(ETL_Price!AO64/ETL_Price!AO65-1),ETL_Price!AO64/ETL_Price!AO65-1,"")</f>
        <v>4.7797442190931072E-3</v>
      </c>
      <c r="AJ64">
        <f ca="1">IF(ISNUMBER(ETL_Price!AP64/ETL_Price!AP65-1),ETL_Price!AP64/ETL_Price!AP65-1,"")</f>
        <v>-4.5559134836631321E-3</v>
      </c>
      <c r="AK64">
        <f ca="1">IF(ISNUMBER(ETL_Price!AQ64/ETL_Price!AQ65-1),ETL_Price!AQ64/ETL_Price!AQ65-1,"")</f>
        <v>-4.365620736698439E-3</v>
      </c>
      <c r="AL64">
        <f ca="1">IF(ISNUMBER(ETL_Price!AR64/ETL_Price!AR65-1),ETL_Price!AR64/ETL_Price!AR65-1,"")</f>
        <v>1.1180045979908293E-3</v>
      </c>
      <c r="AM64">
        <f ca="1">IF(ISNUMBER(ETL_Price!AS64/ETL_Price!AS65-1),ETL_Price!AS64/ETL_Price!AS65-1,"")</f>
        <v>-1.7264879600181748E-3</v>
      </c>
      <c r="AN64" t="str">
        <f>IF(ISNUMBER(ETL_Price!AT64/ETL_Price!AT65-1),ETL_Price!AT64/ETL_Price!AT65-1,"")</f>
        <v/>
      </c>
      <c r="AO64" t="str">
        <f>IF(ISNUMBER(ETL_Price!AU64/ETL_Price!AU65-1),ETL_Price!AU64/ETL_Price!AU65-1,"")</f>
        <v/>
      </c>
      <c r="AP64" t="str">
        <f>IF(ISNUMBER(ETL_Price!AV64/ETL_Price!AV65-1),ETL_Price!AV64/ETL_Price!AV65-1,"")</f>
        <v/>
      </c>
    </row>
    <row r="65" spans="1:42">
      <c r="A65" s="8">
        <f>MATCH($B65,ETL_Price!$B$5:$B$187,0)</f>
        <v>61</v>
      </c>
      <c r="B65" s="1">
        <f>IF(ISNUMBER(Equities!$C66),Equities!B66,"")</f>
        <v>43236</v>
      </c>
      <c r="C65" s="67">
        <f ca="1">IF(ISNUMBER(OFFSET(ETL_Price!$B$4,ETL_Rtn!$A65,ETL_Rtn!$C$1)/OFFSET(ETL_Price!$B$4,ETL_Rtn!$A66,ETL_Rtn!$C$1)-1),OFFSET(ETL_Price!$B$4,ETL_Rtn!$A65,ETL_Rtn!$C$1)/OFFSET(ETL_Price!$B$4,ETL_Rtn!$A66,ETL_Rtn!$C$1)-1,"")</f>
        <v>4.3218034522258808E-3</v>
      </c>
      <c r="E65">
        <f ca="1">IF(ISNUMBER(ETL_Price!K65/ETL_Price!K66-1),ETL_Price!K65/ETL_Price!K66-1,"")</f>
        <v>3.403531163582274E-3</v>
      </c>
      <c r="F65">
        <f ca="1">IF(ISNUMBER(ETL_Price!L65/ETL_Price!L66-1),ETL_Price!L65/ETL_Price!L66-1,"")</f>
        <v>2.9070251581335693E-3</v>
      </c>
      <c r="G65">
        <f ca="1">IF(ISNUMBER(ETL_Price!M65/ETL_Price!M66-1),ETL_Price!M65/ETL_Price!M66-1,"")</f>
        <v>4.7683821617194866E-3</v>
      </c>
      <c r="H65">
        <f ca="1">IF(ISNUMBER(ETL_Price!N65/ETL_Price!N66-1),ETL_Price!N65/ETL_Price!N66-1,"")</f>
        <v>-3.0306505936139594E-4</v>
      </c>
      <c r="I65">
        <f ca="1">IF(ISNUMBER(ETL_Price!O65/ETL_Price!O66-1),ETL_Price!O65/ETL_Price!O66-1,"")</f>
        <v>-3.0832232559503403E-3</v>
      </c>
      <c r="J65">
        <f ca="1">IF(ISNUMBER(ETL_Price!P65/ETL_Price!P66-1),ETL_Price!P65/ETL_Price!P66-1,"")</f>
        <v>3.2416531268397719E-3</v>
      </c>
      <c r="K65">
        <f ca="1">IF(ISNUMBER(ETL_Price!Q65/ETL_Price!Q66-1),ETL_Price!Q65/ETL_Price!Q66-1,"")</f>
        <v>4.9190161967607171E-3</v>
      </c>
      <c r="L65">
        <f ca="1">IF(ISNUMBER(ETL_Price!R65/ETL_Price!R66-1),ETL_Price!R65/ETL_Price!R66-1,"")</f>
        <v>-5.9491617090318138E-3</v>
      </c>
      <c r="M65">
        <f ca="1">IF(ISNUMBER(ETL_Price!S65/ETL_Price!S66-1),ETL_Price!S65/ETL_Price!S66-1,"")</f>
        <v>8.1285078382031806E-4</v>
      </c>
      <c r="N65">
        <f ca="1">IF(ISNUMBER(ETL_Price!T65/ETL_Price!T66-1),ETL_Price!T65/ETL_Price!T66-1,"")</f>
        <v>-3.9865072063784979E-3</v>
      </c>
      <c r="O65">
        <f ca="1">IF(ISNUMBER(ETL_Price!U65/ETL_Price!U66-1),ETL_Price!U65/ETL_Price!U66-1,"")</f>
        <v>1.0122478386167089E-2</v>
      </c>
      <c r="P65">
        <f ca="1">IF(ISNUMBER(ETL_Price!V65/ETL_Price!V66-1),ETL_Price!V65/ETL_Price!V66-1,"")</f>
        <v>-1.1498874236088752E-2</v>
      </c>
      <c r="Q65">
        <f ca="1">IF(ISNUMBER(ETL_Price!W65/ETL_Price!W66-1),ETL_Price!W65/ETL_Price!W66-1,"")</f>
        <v>5.758646580286797E-3</v>
      </c>
      <c r="R65">
        <f ca="1">IF(ISNUMBER(ETL_Price!X65/ETL_Price!X66-1),ETL_Price!X65/ETL_Price!X66-1,"")</f>
        <v>6.9583955286689481E-4</v>
      </c>
      <c r="S65">
        <f ca="1">IF(ISNUMBER(ETL_Price!Y65/ETL_Price!Y66-1),ETL_Price!Y65/ETL_Price!Y66-1,"")</f>
        <v>3.7763098704926001E-3</v>
      </c>
      <c r="T65">
        <f ca="1">IF(ISNUMBER(ETL_Price!Z65/ETL_Price!Z66-1),ETL_Price!Z65/ETL_Price!Z66-1,"")</f>
        <v>2.8648096334005224E-4</v>
      </c>
      <c r="U65">
        <f ca="1">IF(ISNUMBER(ETL_Price!AA65/ETL_Price!AA66-1),ETL_Price!AA65/ETL_Price!AA66-1,"")</f>
        <v>2.2280973046673314E-3</v>
      </c>
      <c r="V65">
        <f ca="1">IF(ISNUMBER(ETL_Price!AB65/ETL_Price!AB66-1),ETL_Price!AB65/ETL_Price!AB66-1,"")</f>
        <v>6.0107764635164429E-4</v>
      </c>
      <c r="W65">
        <f ca="1">IF(ISNUMBER(ETL_Price!AC65/ETL_Price!AC66-1),ETL_Price!AC65/ETL_Price!AC66-1,"")</f>
        <v>-1.3079716698901622E-3</v>
      </c>
      <c r="X65">
        <f ca="1">IF(ISNUMBER(ETL_Price!AD65/ETL_Price!AD66-1),ETL_Price!AD65/ETL_Price!AD66-1,"")</f>
        <v>1.16031283819229E-3</v>
      </c>
      <c r="Y65">
        <f ca="1">IF(ISNUMBER(ETL_Price!AE65/ETL_Price!AE66-1),ETL_Price!AE65/ETL_Price!AE66-1,"")</f>
        <v>-5.4479355467318413E-4</v>
      </c>
      <c r="Z65">
        <f ca="1">IF(ISNUMBER(ETL_Price!AF65/ETL_Price!AF66-1),ETL_Price!AF65/ETL_Price!AF66-1,"")</f>
        <v>-4.6228760452826645E-4</v>
      </c>
      <c r="AA65">
        <f ca="1">IF(ISNUMBER(ETL_Price!AG65/ETL_Price!AG66-1),ETL_Price!AG65/ETL_Price!AG66-1,"")</f>
        <v>-1.2271820831416536E-3</v>
      </c>
      <c r="AB65">
        <f ca="1">IF(ISNUMBER(ETL_Price!AH65/ETL_Price!AH66-1),ETL_Price!AH65/ETL_Price!AH66-1,"")</f>
        <v>2.2537318880251345E-3</v>
      </c>
      <c r="AC65">
        <f ca="1">IF(ISNUMBER(ETL_Price!AI65/ETL_Price!AI66-1),ETL_Price!AI65/ETL_Price!AI66-1,"")</f>
        <v>4.8261513052061389E-4</v>
      </c>
      <c r="AD65">
        <f ca="1">IF(ISNUMBER(ETL_Price!AJ65/ETL_Price!AJ66-1),ETL_Price!AJ65/ETL_Price!AJ66-1,"")</f>
        <v>-8.2706766917293284E-2</v>
      </c>
      <c r="AE65">
        <f ca="1">IF(ISNUMBER(ETL_Price!AK65/ETL_Price!AK66-1),ETL_Price!AK65/ETL_Price!AK66-1,"")</f>
        <v>-4.6979865771812124E-2</v>
      </c>
      <c r="AF65">
        <f ca="1">IF(ISNUMBER(ETL_Price!AL65/ETL_Price!AL66-1),ETL_Price!AL65/ETL_Price!AL66-1,"")</f>
        <v>9.3001627528477293E-4</v>
      </c>
      <c r="AG65">
        <f ca="1">IF(ISNUMBER(ETL_Price!AM65/ETL_Price!AM66-1),ETL_Price!AM65/ETL_Price!AM66-1,"")</f>
        <v>6.3603803877980702E-3</v>
      </c>
      <c r="AH65">
        <f ca="1">IF(ISNUMBER(ETL_Price!AN65/ETL_Price!AN66-1),ETL_Price!AN65/ETL_Price!AN66-1,"")</f>
        <v>2.5241901556583013E-3</v>
      </c>
      <c r="AI65">
        <f ca="1">IF(ISNUMBER(ETL_Price!AO65/ETL_Price!AO66-1),ETL_Price!AO65/ETL_Price!AO66-1,"")</f>
        <v>7.8442860397749392E-3</v>
      </c>
      <c r="AJ65">
        <f ca="1">IF(ISNUMBER(ETL_Price!AP65/ETL_Price!AP66-1),ETL_Price!AP65/ETL_Price!AP66-1,"")</f>
        <v>1.98275464564035E-3</v>
      </c>
      <c r="AK65">
        <f ca="1">IF(ISNUMBER(ETL_Price!AQ65/ETL_Price!AQ66-1),ETL_Price!AQ65/ETL_Price!AQ66-1,"")</f>
        <v>3.7887433240515467E-3</v>
      </c>
      <c r="AL65">
        <f ca="1">IF(ISNUMBER(ETL_Price!AR65/ETL_Price!AR66-1),ETL_Price!AR65/ETL_Price!AR66-1,"")</f>
        <v>-2.5601155978577372E-3</v>
      </c>
      <c r="AM65">
        <f ca="1">IF(ISNUMBER(ETL_Price!AS65/ETL_Price!AS66-1),ETL_Price!AS65/ETL_Price!AS66-1,"")</f>
        <v>1.0916037478394536E-3</v>
      </c>
      <c r="AN65" t="str">
        <f>IF(ISNUMBER(ETL_Price!AT65/ETL_Price!AT66-1),ETL_Price!AT65/ETL_Price!AT66-1,"")</f>
        <v/>
      </c>
      <c r="AO65" t="str">
        <f>IF(ISNUMBER(ETL_Price!AU65/ETL_Price!AU66-1),ETL_Price!AU65/ETL_Price!AU66-1,"")</f>
        <v/>
      </c>
      <c r="AP65" t="str">
        <f>IF(ISNUMBER(ETL_Price!AV65/ETL_Price!AV66-1),ETL_Price!AV65/ETL_Price!AV66-1,"")</f>
        <v/>
      </c>
    </row>
    <row r="66" spans="1:42">
      <c r="A66" s="8">
        <f>MATCH($B66,ETL_Price!$B$5:$B$187,0)</f>
        <v>62</v>
      </c>
      <c r="B66" s="1">
        <f>IF(ISNUMBER(Equities!$C67),Equities!B67,"")</f>
        <v>43235</v>
      </c>
      <c r="C66" s="67">
        <f ca="1">IF(ISNUMBER(OFFSET(ETL_Price!$B$4,ETL_Rtn!$A66,ETL_Rtn!$C$1)/OFFSET(ETL_Price!$B$4,ETL_Rtn!$A67,ETL_Rtn!$C$1)-1),OFFSET(ETL_Price!$B$4,ETL_Rtn!$A66,ETL_Rtn!$C$1)/OFFSET(ETL_Price!$B$4,ETL_Rtn!$A67,ETL_Rtn!$C$1)-1,"")</f>
        <v>-6.3881082160973657E-3</v>
      </c>
      <c r="E66">
        <f ca="1">IF(ISNUMBER(ETL_Price!K66/ETL_Price!K67-1),ETL_Price!K66/ETL_Price!K67-1,"")</f>
        <v>-1.2083639802458856E-2</v>
      </c>
      <c r="F66">
        <f ca="1">IF(ISNUMBER(ETL_Price!L66/ETL_Price!L67-1),ETL_Price!L66/ETL_Price!L67-1,"")</f>
        <v>-9.5124037356784097E-3</v>
      </c>
      <c r="G66">
        <f ca="1">IF(ISNUMBER(ETL_Price!M66/ETL_Price!M67-1),ETL_Price!M66/ETL_Price!M67-1,"")</f>
        <v>-1.2023239093447158E-2</v>
      </c>
      <c r="H66">
        <f ca="1">IF(ISNUMBER(ETL_Price!N66/ETL_Price!N67-1),ETL_Price!N66/ETL_Price!N67-1,"")</f>
        <v>-1.3051577560316829E-3</v>
      </c>
      <c r="I66">
        <f ca="1">IF(ISNUMBER(ETL_Price!O66/ETL_Price!O67-1),ETL_Price!O66/ETL_Price!O67-1,"")</f>
        <v>-3.8024704611906435E-3</v>
      </c>
      <c r="J66">
        <f ca="1">IF(ISNUMBER(ETL_Price!P66/ETL_Price!P67-1),ETL_Price!P66/ETL_Price!P67-1,"")</f>
        <v>-6.8430486273491908E-3</v>
      </c>
      <c r="K66">
        <f ca="1">IF(ISNUMBER(ETL_Price!Q66/ETL_Price!Q67-1),ETL_Price!Q66/ETL_Price!Q67-1,"")</f>
        <v>-7.02883011675004E-3</v>
      </c>
      <c r="L66">
        <f ca="1">IF(ISNUMBER(ETL_Price!R66/ETL_Price!R67-1),ETL_Price!R66/ETL_Price!R67-1,"")</f>
        <v>-1.6156339186378377E-2</v>
      </c>
      <c r="M66">
        <f ca="1">IF(ISNUMBER(ETL_Price!S66/ETL_Price!S67-1),ETL_Price!S66/ETL_Price!S67-1,"")</f>
        <v>-5.849078385346429E-3</v>
      </c>
      <c r="N66">
        <f ca="1">IF(ISNUMBER(ETL_Price!T66/ETL_Price!T67-1),ETL_Price!T66/ETL_Price!T67-1,"")</f>
        <v>-1.6586248492159172E-2</v>
      </c>
      <c r="O66">
        <f ca="1">IF(ISNUMBER(ETL_Price!U66/ETL_Price!U67-1),ETL_Price!U66/ETL_Price!U67-1,"")</f>
        <v>-7.2950936918894094E-3</v>
      </c>
      <c r="P66">
        <f ca="1">IF(ISNUMBER(ETL_Price!V66/ETL_Price!V67-1),ETL_Price!V66/ETL_Price!V67-1,"")</f>
        <v>-8.6096938775510612E-3</v>
      </c>
      <c r="Q66">
        <f ca="1">IF(ISNUMBER(ETL_Price!W66/ETL_Price!W67-1),ETL_Price!W66/ETL_Price!W67-1,"")</f>
        <v>3.1024570907383087E-3</v>
      </c>
      <c r="R66">
        <f ca="1">IF(ISNUMBER(ETL_Price!X66/ETL_Price!X67-1),ETL_Price!X66/ETL_Price!X67-1,"")</f>
        <v>-5.6024909880248996E-3</v>
      </c>
      <c r="S66">
        <f ca="1">IF(ISNUMBER(ETL_Price!Y66/ETL_Price!Y67-1),ETL_Price!Y66/ETL_Price!Y67-1,"")</f>
        <v>-1.3119618678224754E-2</v>
      </c>
      <c r="T66">
        <f ca="1">IF(ISNUMBER(ETL_Price!Z66/ETL_Price!Z67-1),ETL_Price!Z66/ETL_Price!Z67-1,"")</f>
        <v>7.3584220485090057E-4</v>
      </c>
      <c r="U66">
        <f ca="1">IF(ISNUMBER(ETL_Price!AA66/ETL_Price!AA67-1),ETL_Price!AA66/ETL_Price!AA67-1,"")</f>
        <v>1.8115263046112329E-3</v>
      </c>
      <c r="V66">
        <f ca="1">IF(ISNUMBER(ETL_Price!AB66/ETL_Price!AB67-1),ETL_Price!AB66/ETL_Price!AB67-1,"")</f>
        <v>7.6266179708883719E-4</v>
      </c>
      <c r="W66">
        <f ca="1">IF(ISNUMBER(ETL_Price!AC66/ETL_Price!AC67-1),ETL_Price!AC66/ETL_Price!AC67-1,"")</f>
        <v>-2.0966980477102881E-3</v>
      </c>
      <c r="X66">
        <f ca="1">IF(ISNUMBER(ETL_Price!AD66/ETL_Price!AD67-1),ETL_Price!AD66/ETL_Price!AD67-1,"")</f>
        <v>5.5787383125283085E-5</v>
      </c>
      <c r="Y66">
        <f ca="1">IF(ISNUMBER(ETL_Price!AE66/ETL_Price!AE67-1),ETL_Price!AE66/ETL_Price!AE67-1,"")</f>
        <v>-1.6630407497281174E-3</v>
      </c>
      <c r="Z66">
        <f ca="1">IF(ISNUMBER(ETL_Price!AF66/ETL_Price!AF67-1),ETL_Price!AF66/ETL_Price!AF67-1,"")</f>
        <v>6.5790826291656224E-4</v>
      </c>
      <c r="AA66">
        <f ca="1">IF(ISNUMBER(ETL_Price!AG66/ETL_Price!AG67-1),ETL_Price!AG66/ETL_Price!AG67-1,"")</f>
        <v>-1.0816365160488672E-3</v>
      </c>
      <c r="AB66">
        <f ca="1">IF(ISNUMBER(ETL_Price!AH66/ETL_Price!AH67-1),ETL_Price!AH66/ETL_Price!AH67-1,"")</f>
        <v>9.2241654870095502E-4</v>
      </c>
      <c r="AC66">
        <f ca="1">IF(ISNUMBER(ETL_Price!AI66/ETL_Price!AI67-1),ETL_Price!AI66/ETL_Price!AI67-1,"")</f>
        <v>9.8765432098768535E-4</v>
      </c>
      <c r="AD66">
        <f ca="1">IF(ISNUMBER(ETL_Price!AJ66/ETL_Price!AJ67-1),ETL_Price!AJ66/ETL_Price!AJ67-1,"")</f>
        <v>0.13147718484145399</v>
      </c>
      <c r="AE66">
        <f ca="1">IF(ISNUMBER(ETL_Price!AK66/ETL_Price!AK67-1),ETL_Price!AK66/ETL_Price!AK67-1,"")</f>
        <v>0.11257897759908109</v>
      </c>
      <c r="AF66">
        <f ca="1">IF(ISNUMBER(ETL_Price!AL66/ETL_Price!AL67-1),ETL_Price!AL66/ETL_Price!AL67-1,"")</f>
        <v>-2.116522530723719E-2</v>
      </c>
      <c r="AG66">
        <f ca="1">IF(ISNUMBER(ETL_Price!AM66/ETL_Price!AM67-1),ETL_Price!AM66/ETL_Price!AM67-1,"")</f>
        <v>-2.2691611345805773E-2</v>
      </c>
      <c r="AH66">
        <f ca="1">IF(ISNUMBER(ETL_Price!AN66/ETL_Price!AN67-1),ETL_Price!AN66/ETL_Price!AN67-1,"")</f>
        <v>4.9323562570462443E-3</v>
      </c>
      <c r="AI66">
        <f ca="1">IF(ISNUMBER(ETL_Price!AO66/ETL_Price!AO67-1),ETL_Price!AO66/ETL_Price!AO67-1,"")</f>
        <v>2.3281374900079754E-2</v>
      </c>
      <c r="AJ66">
        <f ca="1">IF(ISNUMBER(ETL_Price!AP66/ETL_Price!AP67-1),ETL_Price!AP66/ETL_Price!AP67-1,"")</f>
        <v>1.34112149532708E-2</v>
      </c>
      <c r="AK66">
        <f ca="1">IF(ISNUMBER(ETL_Price!AQ66/ETL_Price!AQ67-1),ETL_Price!AQ66/ETL_Price!AQ67-1,"")</f>
        <v>1.1310128335333847E-2</v>
      </c>
      <c r="AL66">
        <f ca="1">IF(ISNUMBER(ETL_Price!AR66/ETL_Price!AR67-1),ETL_Price!AR66/ETL_Price!AR67-1,"")</f>
        <v>4.7341760166643709E-3</v>
      </c>
      <c r="AM66">
        <f ca="1">IF(ISNUMBER(ETL_Price!AS66/ETL_Price!AS67-1),ETL_Price!AS66/ETL_Price!AS67-1,"")</f>
        <v>-3.8060715903940334E-3</v>
      </c>
      <c r="AN66" t="str">
        <f>IF(ISNUMBER(ETL_Price!AT66/ETL_Price!AT67-1),ETL_Price!AT66/ETL_Price!AT67-1,"")</f>
        <v/>
      </c>
      <c r="AO66" t="str">
        <f>IF(ISNUMBER(ETL_Price!AU66/ETL_Price!AU67-1),ETL_Price!AU66/ETL_Price!AU67-1,"")</f>
        <v/>
      </c>
      <c r="AP66" t="str">
        <f>IF(ISNUMBER(ETL_Price!AV66/ETL_Price!AV67-1),ETL_Price!AV66/ETL_Price!AV67-1,"")</f>
        <v/>
      </c>
    </row>
    <row r="67" spans="1:42">
      <c r="A67" s="8">
        <f>MATCH($B67,ETL_Price!$B$5:$B$187,0)</f>
        <v>63</v>
      </c>
      <c r="B67" s="1">
        <f>IF(ISNUMBER(Equities!$C68),Equities!B68,"")</f>
        <v>43234</v>
      </c>
      <c r="C67" s="67">
        <f ca="1">IF(ISNUMBER(OFFSET(ETL_Price!$B$4,ETL_Rtn!$A67,ETL_Rtn!$C$1)/OFFSET(ETL_Price!$B$4,ETL_Rtn!$A68,ETL_Rtn!$C$1)-1),OFFSET(ETL_Price!$B$4,ETL_Rtn!$A67,ETL_Rtn!$C$1)/OFFSET(ETL_Price!$B$4,ETL_Rtn!$A68,ETL_Rtn!$C$1)-1,"")</f>
        <v>1.7778920834013334E-2</v>
      </c>
      <c r="E67">
        <f ca="1">IF(ISNUMBER(ETL_Price!K67/ETL_Price!K68-1),ETL_Price!K67/ETL_Price!K68-1,"")</f>
        <v>1.3525026624068071E-2</v>
      </c>
      <c r="F67">
        <f ca="1">IF(ISNUMBER(ETL_Price!L67/ETL_Price!L68-1),ETL_Price!L67/ETL_Price!L68-1,"")</f>
        <v>7.9599412861508512E-5</v>
      </c>
      <c r="G67">
        <f ca="1">IF(ISNUMBER(ETL_Price!M67/ETL_Price!M68-1),ETL_Price!M67/ETL_Price!M68-1,"")</f>
        <v>8.3361180405556734E-3</v>
      </c>
      <c r="H67">
        <f ca="1">IF(ISNUMBER(ETL_Price!N67/ETL_Price!N68-1),ETL_Price!N67/ETL_Price!N68-1,"")</f>
        <v>8.1051375243592627E-3</v>
      </c>
      <c r="I67">
        <f ca="1">IF(ISNUMBER(ETL_Price!O67/ETL_Price!O68-1),ETL_Price!O67/ETL_Price!O68-1,"")</f>
        <v>-5.3675339970138403E-5</v>
      </c>
      <c r="J67">
        <f ca="1">IF(ISNUMBER(ETL_Price!P67/ETL_Price!P68-1),ETL_Price!P67/ETL_Price!P68-1,"")</f>
        <v>2.2398381058532646E-3</v>
      </c>
      <c r="K67">
        <f ca="1">IF(ISNUMBER(ETL_Price!Q67/ETL_Price!Q68-1),ETL_Price!Q67/ETL_Price!Q68-1,"")</f>
        <v>2.1489971346704273E-3</v>
      </c>
      <c r="L67">
        <f ca="1">IF(ISNUMBER(ETL_Price!R67/ETL_Price!R68-1),ETL_Price!R67/ETL_Price!R68-1,"")</f>
        <v>7.2611094975294499E-4</v>
      </c>
      <c r="M67">
        <f ca="1">IF(ISNUMBER(ETL_Price!S67/ETL_Price!S68-1),ETL_Price!S67/ETL_Price!S68-1,"")</f>
        <v>-1.0379026677942438E-3</v>
      </c>
      <c r="N67">
        <f ca="1">IF(ISNUMBER(ETL_Price!T67/ETL_Price!T68-1),ETL_Price!T67/ETL_Price!T68-1,"")</f>
        <v>-4.8019207683074328E-3</v>
      </c>
      <c r="O67">
        <f ca="1">IF(ISNUMBER(ETL_Price!U67/ETL_Price!U68-1),ETL_Price!U67/ETL_Price!U68-1,"")</f>
        <v>3.6248788716217728E-3</v>
      </c>
      <c r="P67">
        <f ca="1">IF(ISNUMBER(ETL_Price!V67/ETL_Price!V68-1),ETL_Price!V67/ETL_Price!V68-1,"")</f>
        <v>0</v>
      </c>
      <c r="Q67">
        <f ca="1">IF(ISNUMBER(ETL_Price!W67/ETL_Price!W68-1),ETL_Price!W67/ETL_Price!W68-1,"")</f>
        <v>8.1853583097060145E-3</v>
      </c>
      <c r="R67">
        <f ca="1">IF(ISNUMBER(ETL_Price!X67/ETL_Price!X68-1),ETL_Price!X67/ETL_Price!X68-1,"")</f>
        <v>1.3041339973657307E-2</v>
      </c>
      <c r="S67">
        <f ca="1">IF(ISNUMBER(ETL_Price!Y67/ETL_Price!Y68-1),ETL_Price!Y67/ETL_Price!Y68-1,"")</f>
        <v>1.361200746025637E-2</v>
      </c>
      <c r="T67">
        <f ca="1">IF(ISNUMBER(ETL_Price!Z67/ETL_Price!Z68-1),ETL_Price!Z67/ETL_Price!Z68-1,"")</f>
        <v>-1.9171523134591251E-3</v>
      </c>
      <c r="U67">
        <f ca="1">IF(ISNUMBER(ETL_Price!AA67/ETL_Price!AA68-1),ETL_Price!AA67/ETL_Price!AA68-1,"")</f>
        <v>1.3135179764318661E-3</v>
      </c>
      <c r="V67">
        <f ca="1">IF(ISNUMBER(ETL_Price!AB67/ETL_Price!AB68-1),ETL_Price!AB67/ETL_Price!AB68-1,"")</f>
        <v>-1.0740561731370502E-4</v>
      </c>
      <c r="W67">
        <f ca="1">IF(ISNUMBER(ETL_Price!AC67/ETL_Price!AC68-1),ETL_Price!AC67/ETL_Price!AC68-1,"")</f>
        <v>1.0703215134624244E-3</v>
      </c>
      <c r="X67">
        <f ca="1">IF(ISNUMBER(ETL_Price!AD67/ETL_Price!AD68-1),ETL_Price!AD67/ETL_Price!AD68-1,"")</f>
        <v>1.5868758660766424E-3</v>
      </c>
      <c r="Y67">
        <f ca="1">IF(ISNUMBER(ETL_Price!AE67/ETL_Price!AE68-1),ETL_Price!AE67/ETL_Price!AE68-1,"")</f>
        <v>-1.8270465531461388E-3</v>
      </c>
      <c r="Z67">
        <f ca="1">IF(ISNUMBER(ETL_Price!AF67/ETL_Price!AF68-1),ETL_Price!AF67/ETL_Price!AF68-1,"")</f>
        <v>1.6450412288460114E-4</v>
      </c>
      <c r="AA67">
        <f ca="1">IF(ISNUMBER(ETL_Price!AG67/ETL_Price!AG68-1),ETL_Price!AG67/ETL_Price!AG68-1,"")</f>
        <v>4.7795112273418816E-4</v>
      </c>
      <c r="AB67">
        <f ca="1">IF(ISNUMBER(ETL_Price!AH67/ETL_Price!AH68-1),ETL_Price!AH67/ETL_Price!AH68-1,"")</f>
        <v>5.574136008918984E-4</v>
      </c>
      <c r="AC67">
        <f ca="1">IF(ISNUMBER(ETL_Price!AI67/ETL_Price!AI68-1),ETL_Price!AI67/ETL_Price!AI68-1,"")</f>
        <v>1.4513788098693414E-3</v>
      </c>
      <c r="AD67">
        <f ca="1">IF(ISNUMBER(ETL_Price!AJ67/ETL_Price!AJ68-1),ETL_Price!AJ67/ETL_Price!AJ68-1,"")</f>
        <v>2.2134387351778528E-2</v>
      </c>
      <c r="AE67">
        <f ca="1">IF(ISNUMBER(ETL_Price!AK67/ETL_Price!AK68-1),ETL_Price!AK67/ETL_Price!AK68-1,"")</f>
        <v>-4.004576659038972E-3</v>
      </c>
      <c r="AF67">
        <f ca="1">IF(ISNUMBER(ETL_Price!AL67/ETL_Price!AL68-1),ETL_Price!AL67/ETL_Price!AL68-1,"")</f>
        <v>-1.8929355644733414E-3</v>
      </c>
      <c r="AG67">
        <f ca="1">IF(ISNUMBER(ETL_Price!AM67/ETL_Price!AM68-1),ETL_Price!AM67/ETL_Price!AM68-1,"")</f>
        <v>-6.3564403933795699E-3</v>
      </c>
      <c r="AH67">
        <f ca="1">IF(ISNUMBER(ETL_Price!AN67/ETL_Price!AN68-1),ETL_Price!AN67/ETL_Price!AN68-1,"")</f>
        <v>3.6775106082036491E-3</v>
      </c>
      <c r="AI67">
        <f ca="1">IF(ISNUMBER(ETL_Price!AO67/ETL_Price!AO68-1),ETL_Price!AO67/ETL_Price!AO68-1,"")</f>
        <v>1.1079306280518564E-2</v>
      </c>
      <c r="AJ67">
        <f ca="1">IF(ISNUMBER(ETL_Price!AP67/ETL_Price!AP68-1),ETL_Price!AP67/ETL_Price!AP68-1,"")</f>
        <v>5.610622779130825E-4</v>
      </c>
      <c r="AK67">
        <f ca="1">IF(ISNUMBER(ETL_Price!AQ67/ETL_Price!AQ68-1),ETL_Price!AQ67/ETL_Price!AQ68-1,"")</f>
        <v>-1.2448706717690383E-3</v>
      </c>
      <c r="AL67">
        <f ca="1">IF(ISNUMBER(ETL_Price!AR67/ETL_Price!AR68-1),ETL_Price!AR67/ETL_Price!AR68-1,"")</f>
        <v>5.5262576183401357E-4</v>
      </c>
      <c r="AM67">
        <f ca="1">IF(ISNUMBER(ETL_Price!AS67/ETL_Price!AS68-1),ETL_Price!AS67/ETL_Price!AS68-1,"")</f>
        <v>9.0628965017103269E-5</v>
      </c>
      <c r="AN67" t="str">
        <f>IF(ISNUMBER(ETL_Price!AT67/ETL_Price!AT68-1),ETL_Price!AT67/ETL_Price!AT68-1,"")</f>
        <v/>
      </c>
      <c r="AO67" t="str">
        <f>IF(ISNUMBER(ETL_Price!AU67/ETL_Price!AU68-1),ETL_Price!AU67/ETL_Price!AU68-1,"")</f>
        <v/>
      </c>
      <c r="AP67" t="str">
        <f>IF(ISNUMBER(ETL_Price!AV67/ETL_Price!AV68-1),ETL_Price!AV67/ETL_Price!AV68-1,"")</f>
        <v/>
      </c>
    </row>
    <row r="68" spans="1:42">
      <c r="A68" s="8">
        <f>MATCH($B68,ETL_Price!$B$5:$B$187,0)</f>
        <v>64</v>
      </c>
      <c r="B68" s="1">
        <f>IF(ISNUMBER(Equities!$C69),Equities!B69,"")</f>
        <v>43231</v>
      </c>
      <c r="C68" s="67">
        <f ca="1">IF(ISNUMBER(OFFSET(ETL_Price!$B$4,ETL_Rtn!$A68,ETL_Rtn!$C$1)/OFFSET(ETL_Price!$B$4,ETL_Rtn!$A69,ETL_Rtn!$C$1)-1),OFFSET(ETL_Price!$B$4,ETL_Rtn!$A68,ETL_Rtn!$C$1)/OFFSET(ETL_Price!$B$4,ETL_Rtn!$A69,ETL_Rtn!$C$1)-1,"")</f>
        <v>3.8578024924282861E-3</v>
      </c>
      <c r="E68">
        <f ca="1">IF(ISNUMBER(ETL_Price!K68/ETL_Price!K69-1),ETL_Price!K68/ETL_Price!K69-1,"")</f>
        <v>3.7413148049172396E-3</v>
      </c>
      <c r="F68">
        <f ca="1">IF(ISNUMBER(ETL_Price!L68/ETL_Price!L69-1),ETL_Price!L68/ETL_Price!L69-1,"")</f>
        <v>-1.6174133821192926E-3</v>
      </c>
      <c r="G68">
        <f ca="1">IF(ISNUMBER(ETL_Price!M68/ETL_Price!M69-1),ETL_Price!M68/ETL_Price!M69-1,"")</f>
        <v>1.0644227620050906E-2</v>
      </c>
      <c r="H68">
        <f ca="1">IF(ISNUMBER(ETL_Price!N68/ETL_Price!N69-1),ETL_Price!N68/ETL_Price!N69-1,"")</f>
        <v>3.584932793083917E-3</v>
      </c>
      <c r="I68">
        <f ca="1">IF(ISNUMBER(ETL_Price!O68/ETL_Price!O69-1),ETL_Price!O68/ETL_Price!O69-1,"")</f>
        <v>3.8907545845132674E-3</v>
      </c>
      <c r="J68">
        <f ca="1">IF(ISNUMBER(ETL_Price!P68/ETL_Price!P69-1),ETL_Price!P68/ETL_Price!P69-1,"")</f>
        <v>1.7578326956881885E-3</v>
      </c>
      <c r="K68">
        <f ca="1">IF(ISNUMBER(ETL_Price!Q68/ETL_Price!Q69-1),ETL_Price!Q68/ETL_Price!Q69-1,"")</f>
        <v>4.5574478292156329E-3</v>
      </c>
      <c r="L68">
        <f ca="1">IF(ISNUMBER(ETL_Price!R68/ETL_Price!R69-1),ETL_Price!R68/ETL_Price!R69-1,"")</f>
        <v>1.6485647788984092E-3</v>
      </c>
      <c r="M68">
        <f ca="1">IF(ISNUMBER(ETL_Price!S68/ETL_Price!S69-1),ETL_Price!S68/ETL_Price!S69-1,"")</f>
        <v>4.5954817532340986E-3</v>
      </c>
      <c r="N68">
        <f ca="1">IF(ISNUMBER(ETL_Price!T68/ETL_Price!T69-1),ETL_Price!T68/ETL_Price!T69-1,"")</f>
        <v>1.3690295101916661E-2</v>
      </c>
      <c r="O68">
        <f ca="1">IF(ISNUMBER(ETL_Price!U68/ETL_Price!U69-1),ETL_Price!U68/ETL_Price!U69-1,"")</f>
        <v>6.9022838970800304E-3</v>
      </c>
      <c r="P68">
        <f ca="1">IF(ISNUMBER(ETL_Price!V68/ETL_Price!V69-1),ETL_Price!V68/ETL_Price!V69-1,"")</f>
        <v>3.3594624860022737E-3</v>
      </c>
      <c r="Q68">
        <f ca="1">IF(ISNUMBER(ETL_Price!W68/ETL_Price!W69-1),ETL_Price!W68/ETL_Price!W69-1,"")</f>
        <v>-6.1961319428016637E-4</v>
      </c>
      <c r="R68">
        <f ca="1">IF(ISNUMBER(ETL_Price!X68/ETL_Price!X69-1),ETL_Price!X68/ETL_Price!X69-1,"")</f>
        <v>-1.0739438609985719E-4</v>
      </c>
      <c r="S68">
        <f ca="1">IF(ISNUMBER(ETL_Price!Y68/ETL_Price!Y69-1),ETL_Price!Y68/ETL_Price!Y69-1,"")</f>
        <v>4.3947287042984673E-3</v>
      </c>
      <c r="T68">
        <f ca="1">IF(ISNUMBER(ETL_Price!Z68/ETL_Price!Z69-1),ETL_Price!Z68/ETL_Price!Z69-1,"")</f>
        <v>1.5188567498376493E-3</v>
      </c>
      <c r="U68">
        <f ca="1">IF(ISNUMBER(ETL_Price!AA68/ETL_Price!AA69-1),ETL_Price!AA68/ETL_Price!AA69-1,"")</f>
        <v>-1.4592514457012484E-4</v>
      </c>
      <c r="V68">
        <f ca="1">IF(ISNUMBER(ETL_Price!AB68/ETL_Price!AB69-1),ETL_Price!AB68/ETL_Price!AB69-1,"")</f>
        <v>9.7834734556090375E-4</v>
      </c>
      <c r="W68">
        <f ca="1">IF(ISNUMBER(ETL_Price!AC68/ETL_Price!AC69-1),ETL_Price!AC68/ETL_Price!AC69-1,"")</f>
        <v>1.5292645627695833E-4</v>
      </c>
      <c r="X68">
        <f ca="1">IF(ISNUMBER(ETL_Price!AD68/ETL_Price!AD69-1),ETL_Price!AD68/ETL_Price!AD69-1,"")</f>
        <v>-5.9193406077928667E-4</v>
      </c>
      <c r="Y68">
        <f ca="1">IF(ISNUMBER(ETL_Price!AE68/ETL_Price!AE69-1),ETL_Price!AE68/ETL_Price!AE69-1,"")</f>
        <v>-5.1131146172467279E-4</v>
      </c>
      <c r="Z68">
        <f ca="1">IF(ISNUMBER(ETL_Price!AF68/ETL_Price!AF69-1),ETL_Price!AF68/ETL_Price!AF69-1,"")</f>
        <v>-1.0270947597624813E-3</v>
      </c>
      <c r="AA68">
        <f ca="1">IF(ISNUMBER(ETL_Price!AG68/ETL_Price!AG69-1),ETL_Price!AG68/ETL_Price!AG69-1,"")</f>
        <v>9.0180270360118442E-6</v>
      </c>
      <c r="AB68">
        <f ca="1">IF(ISNUMBER(ETL_Price!AH68/ETL_Price!AH69-1),ETL_Price!AH68/ETL_Price!AH69-1,"")</f>
        <v>-3.927765649406334E-4</v>
      </c>
      <c r="AC68">
        <f ca="1">IF(ISNUMBER(ETL_Price!AI68/ETL_Price!AI69-1),ETL_Price!AI68/ETL_Price!AI69-1,"")</f>
        <v>6.8853481942099393E-4</v>
      </c>
      <c r="AD68">
        <f ca="1">IF(ISNUMBER(ETL_Price!AJ68/ETL_Price!AJ69-1),ETL_Price!AJ68/ETL_Price!AJ69-1,"")</f>
        <v>-4.3839758125472361E-2</v>
      </c>
      <c r="AE68">
        <f ca="1">IF(ISNUMBER(ETL_Price!AK68/ETL_Price!AK69-1),ETL_Price!AK68/ETL_Price!AK69-1,"")</f>
        <v>-3.5852178709321447E-2</v>
      </c>
      <c r="AF68">
        <f ca="1">IF(ISNUMBER(ETL_Price!AL68/ETL_Price!AL69-1),ETL_Price!AL68/ETL_Price!AL69-1,"")</f>
        <v>-1.2100128563865553E-3</v>
      </c>
      <c r="AG68">
        <f ca="1">IF(ISNUMBER(ETL_Price!AM68/ETL_Price!AM69-1),ETL_Price!AM68/ETL_Price!AM69-1,"")</f>
        <v>-2.3980815347734996E-4</v>
      </c>
      <c r="AH68">
        <f ca="1">IF(ISNUMBER(ETL_Price!AN68/ETL_Price!AN69-1),ETL_Price!AN68/ETL_Price!AN69-1,"")</f>
        <v>-9.2488789237668012E-3</v>
      </c>
      <c r="AI68">
        <f ca="1">IF(ISNUMBER(ETL_Price!AO68/ETL_Price!AO69-1),ETL_Price!AO68/ETL_Price!AO69-1,"")</f>
        <v>2.4643845790290886E-3</v>
      </c>
      <c r="AJ68">
        <f ca="1">IF(ISNUMBER(ETL_Price!AP68/ETL_Price!AP69-1),ETL_Price!AP68/ETL_Price!AP69-1,"")</f>
        <v>1.8705574261135283E-4</v>
      </c>
      <c r="AK68">
        <f ca="1">IF(ISNUMBER(ETL_Price!AQ68/ETL_Price!AQ69-1),ETL_Price!AQ68/ETL_Price!AQ69-1,"")</f>
        <v>-3.9494833524685857E-3</v>
      </c>
      <c r="AL68">
        <f ca="1">IF(ISNUMBER(ETL_Price!AR68/ETL_Price!AR69-1),ETL_Price!AR68/ETL_Price!AR69-1,"")</f>
        <v>5.6873834876314255E-4</v>
      </c>
      <c r="AM68">
        <f ca="1">IF(ISNUMBER(ETL_Price!AS68/ETL_Price!AS69-1),ETL_Price!AS68/ETL_Price!AS69-1,"")</f>
        <v>-8.1499592502043416E-4</v>
      </c>
      <c r="AN68" t="str">
        <f>IF(ISNUMBER(ETL_Price!AT68/ETL_Price!AT69-1),ETL_Price!AT68/ETL_Price!AT69-1,"")</f>
        <v/>
      </c>
      <c r="AO68" t="str">
        <f>IF(ISNUMBER(ETL_Price!AU68/ETL_Price!AU69-1),ETL_Price!AU68/ETL_Price!AU69-1,"")</f>
        <v/>
      </c>
      <c r="AP68" t="str">
        <f>IF(ISNUMBER(ETL_Price!AV68/ETL_Price!AV69-1),ETL_Price!AV68/ETL_Price!AV69-1,"")</f>
        <v/>
      </c>
    </row>
    <row r="69" spans="1:42">
      <c r="A69" s="8">
        <f>MATCH($B69,ETL_Price!$B$5:$B$187,0)</f>
        <v>65</v>
      </c>
      <c r="B69" s="1">
        <f>IF(ISNUMBER(Equities!$C70),Equities!B70,"")</f>
        <v>43230</v>
      </c>
      <c r="C69" s="67">
        <f ca="1">IF(ISNUMBER(OFFSET(ETL_Price!$B$4,ETL_Rtn!$A69,ETL_Rtn!$C$1)/OFFSET(ETL_Price!$B$4,ETL_Rtn!$A70,ETL_Rtn!$C$1)-1),OFFSET(ETL_Price!$B$4,ETL_Rtn!$A69,ETL_Rtn!$C$1)/OFFSET(ETL_Price!$B$4,ETL_Rtn!$A70,ETL_Rtn!$C$1)-1,"")</f>
        <v>1.1548016848251796E-2</v>
      </c>
      <c r="E69">
        <f ca="1">IF(ISNUMBER(ETL_Price!K69/ETL_Price!K70-1),ETL_Price!K69/ETL_Price!K70-1,"")</f>
        <v>9.7139773340528812E-3</v>
      </c>
      <c r="F69">
        <f ca="1">IF(ISNUMBER(ETL_Price!L69/ETL_Price!L70-1),ETL_Price!L69/ETL_Price!L70-1,"")</f>
        <v>1.1473452335485579E-2</v>
      </c>
      <c r="G69">
        <f ca="1">IF(ISNUMBER(ETL_Price!M69/ETL_Price!M70-1),ETL_Price!M69/ETL_Price!M70-1,"")</f>
        <v>9.4904016307149064E-3</v>
      </c>
      <c r="H69">
        <f ca="1">IF(ISNUMBER(ETL_Price!N69/ETL_Price!N70-1),ETL_Price!N69/ETL_Price!N70-1,"")</f>
        <v>3.2098948775338698E-3</v>
      </c>
      <c r="I69">
        <f ca="1">IF(ISNUMBER(ETL_Price!O69/ETL_Price!O70-1),ETL_Price!O69/ETL_Price!O70-1,"")</f>
        <v>5.4792927035454131E-3</v>
      </c>
      <c r="J69">
        <f ca="1">IF(ISNUMBER(ETL_Price!P69/ETL_Price!P70-1),ETL_Price!P69/ETL_Price!P70-1,"")</f>
        <v>2.613654695396761E-3</v>
      </c>
      <c r="K69">
        <f ca="1">IF(ISNUMBER(ETL_Price!Q69/ETL_Price!Q70-1),ETL_Price!Q69/ETL_Price!Q70-1,"")</f>
        <v>4.094412331406394E-3</v>
      </c>
      <c r="L69">
        <f ca="1">IF(ISNUMBER(ETL_Price!R69/ETL_Price!R70-1),ETL_Price!R69/ETL_Price!R70-1,"")</f>
        <v>5.6072943585743218E-3</v>
      </c>
      <c r="M69">
        <f ca="1">IF(ISNUMBER(ETL_Price!S69/ETL_Price!S70-1),ETL_Price!S69/ETL_Price!S70-1,"")</f>
        <v>4.7336359756333657E-3</v>
      </c>
      <c r="N69">
        <f ca="1">IF(ISNUMBER(ETL_Price!T69/ETL_Price!T70-1),ETL_Price!T69/ETL_Price!T70-1,"")</f>
        <v>4.12402627157471E-3</v>
      </c>
      <c r="O69">
        <f ca="1">IF(ISNUMBER(ETL_Price!U69/ETL_Price!U70-1),ETL_Price!U69/ETL_Price!U70-1,"")</f>
        <v>8.3445687424845705E-3</v>
      </c>
      <c r="P69">
        <f ca="1">IF(ISNUMBER(ETL_Price!V69/ETL_Price!V70-1),ETL_Price!V69/ETL_Price!V70-1,"")</f>
        <v>4.4994375703037992E-3</v>
      </c>
      <c r="Q69">
        <f ca="1">IF(ISNUMBER(ETL_Price!W69/ETL_Price!W70-1),ETL_Price!W69/ETL_Price!W70-1,"")</f>
        <v>5.6852393821853475E-3</v>
      </c>
      <c r="R69">
        <f ca="1">IF(ISNUMBER(ETL_Price!X69/ETL_Price!X70-1),ETL_Price!X69/ETL_Price!X70-1,"")</f>
        <v>8.2808537315133268E-3</v>
      </c>
      <c r="S69">
        <f ca="1">IF(ISNUMBER(ETL_Price!Y69/ETL_Price!Y70-1),ETL_Price!Y69/ETL_Price!Y70-1,"")</f>
        <v>9.9338146088334689E-3</v>
      </c>
      <c r="T69">
        <f ca="1">IF(ISNUMBER(ETL_Price!Z69/ETL_Price!Z70-1),ETL_Price!Z69/ETL_Price!Z70-1,"")</f>
        <v>7.4565512494495501E-4</v>
      </c>
      <c r="U69">
        <f ca="1">IF(ISNUMBER(ETL_Price!AA69/ETL_Price!AA70-1),ETL_Price!AA69/ETL_Price!AA70-1,"")</f>
        <v>1.2816124103496307E-3</v>
      </c>
      <c r="V69">
        <f ca="1">IF(ISNUMBER(ETL_Price!AB69/ETL_Price!AB70-1),ETL_Price!AB69/ETL_Price!AB70-1,"")</f>
        <v>1.1624652874948627E-3</v>
      </c>
      <c r="W69">
        <f ca="1">IF(ISNUMBER(ETL_Price!AC69/ETL_Price!AC70-1),ETL_Price!AC69/ETL_Price!AC70-1,"")</f>
        <v>1.3085361100282356E-3</v>
      </c>
      <c r="X69">
        <f ca="1">IF(ISNUMBER(ETL_Price!AD69/ETL_Price!AD70-1),ETL_Price!AD69/ETL_Price!AD70-1,"")</f>
        <v>1.3644243135939593E-3</v>
      </c>
      <c r="Y69">
        <f ca="1">IF(ISNUMBER(ETL_Price!AE69/ETL_Price!AE70-1),ETL_Price!AE69/ETL_Price!AE70-1,"")</f>
        <v>4.1741453437493803E-5</v>
      </c>
      <c r="Z69">
        <f ca="1">IF(ISNUMBER(ETL_Price!AF69/ETL_Price!AF70-1),ETL_Price!AF69/ETL_Price!AF70-1,"")</f>
        <v>3.5961244053561714E-4</v>
      </c>
      <c r="AA69">
        <f ca="1">IF(ISNUMBER(ETL_Price!AG69/ETL_Price!AG70-1),ETL_Price!AG69/ETL_Price!AG70-1,"")</f>
        <v>4.3305275123817211E-4</v>
      </c>
      <c r="AB69">
        <f ca="1">IF(ISNUMBER(ETL_Price!AH69/ETL_Price!AH70-1),ETL_Price!AH69/ETL_Price!AH70-1,"")</f>
        <v>3.2894436271591054E-4</v>
      </c>
      <c r="AC69">
        <f ca="1">IF(ISNUMBER(ETL_Price!AI69/ETL_Price!AI70-1),ETL_Price!AI69/ETL_Price!AI70-1,"")</f>
        <v>-2.1516250147901594E-5</v>
      </c>
      <c r="AD69">
        <f ca="1">IF(ISNUMBER(ETL_Price!AJ69/ETL_Price!AJ70-1),ETL_Price!AJ69/ETL_Price!AJ70-1,"")</f>
        <v>-1.4157973174366623E-2</v>
      </c>
      <c r="AE69">
        <f ca="1">IF(ISNUMBER(ETL_Price!AK69/ETL_Price!AK70-1),ETL_Price!AK69/ETL_Price!AK70-1,"")</f>
        <v>-1.7344173441734445E-2</v>
      </c>
      <c r="AF69">
        <f ca="1">IF(ISNUMBER(ETL_Price!AL69/ETL_Price!AL70-1),ETL_Price!AL69/ETL_Price!AL70-1,"")</f>
        <v>7.0830159939070381E-3</v>
      </c>
      <c r="AG69">
        <f ca="1">IF(ISNUMBER(ETL_Price!AM69/ETL_Price!AM70-1),ETL_Price!AM69/ETL_Price!AM70-1,"")</f>
        <v>1.3488880787459134E-2</v>
      </c>
      <c r="AH69">
        <f ca="1">IF(ISNUMBER(ETL_Price!AN69/ETL_Price!AN70-1),ETL_Price!AN69/ETL_Price!AN70-1,"")</f>
        <v>3.0924936744447518E-3</v>
      </c>
      <c r="AI69">
        <f ca="1">IF(ISNUMBER(ETL_Price!AO69/ETL_Price!AO70-1),ETL_Price!AO69/ETL_Price!AO70-1,"")</f>
        <v>-1.398042740163763E-2</v>
      </c>
      <c r="AJ69">
        <f ca="1">IF(ISNUMBER(ETL_Price!AP69/ETL_Price!AP70-1),ETL_Price!AP69/ETL_Price!AP70-1,"")</f>
        <v>-1.4009526478006018E-3</v>
      </c>
      <c r="AK69">
        <f ca="1">IF(ISNUMBER(ETL_Price!AQ69/ETL_Price!AQ70-1),ETL_Price!AQ69/ETL_Price!AQ70-1,"")</f>
        <v>-4.4804096374524427E-3</v>
      </c>
      <c r="AL69">
        <f ca="1">IF(ISNUMBER(ETL_Price!AR69/ETL_Price!AR70-1),ETL_Price!AR69/ETL_Price!AR70-1,"")</f>
        <v>-5.4677434559909921E-3</v>
      </c>
      <c r="AM69">
        <f ca="1">IF(ISNUMBER(ETL_Price!AS69/ETL_Price!AS70-1),ETL_Price!AS69/ETL_Price!AS70-1,"")</f>
        <v>5.6461160185776738E-3</v>
      </c>
      <c r="AN69" t="str">
        <f>IF(ISNUMBER(ETL_Price!AT69/ETL_Price!AT70-1),ETL_Price!AT69/ETL_Price!AT70-1,"")</f>
        <v/>
      </c>
      <c r="AO69" t="str">
        <f>IF(ISNUMBER(ETL_Price!AU69/ETL_Price!AU70-1),ETL_Price!AU69/ETL_Price!AU70-1,"")</f>
        <v/>
      </c>
      <c r="AP69" t="str">
        <f>IF(ISNUMBER(ETL_Price!AV69/ETL_Price!AV70-1),ETL_Price!AV69/ETL_Price!AV70-1,"")</f>
        <v/>
      </c>
    </row>
    <row r="70" spans="1:42">
      <c r="A70" s="8">
        <f>MATCH($B70,ETL_Price!$B$5:$B$187,0)</f>
        <v>66</v>
      </c>
      <c r="B70" s="1">
        <f>IF(ISNUMBER(Equities!$C71),Equities!B71,"")</f>
        <v>43229</v>
      </c>
      <c r="C70" s="67">
        <f ca="1">IF(ISNUMBER(OFFSET(ETL_Price!$B$4,ETL_Rtn!$A70,ETL_Rtn!$C$1)/OFFSET(ETL_Price!$B$4,ETL_Rtn!$A71,ETL_Rtn!$C$1)-1),OFFSET(ETL_Price!$B$4,ETL_Rtn!$A70,ETL_Rtn!$C$1)/OFFSET(ETL_Price!$B$4,ETL_Rtn!$A71,ETL_Rtn!$C$1)-1,"")</f>
        <v>4.9710285049004987E-3</v>
      </c>
      <c r="E70">
        <f ca="1">IF(ISNUMBER(ETL_Price!K70/ETL_Price!K71-1),ETL_Price!K70/ETL_Price!K71-1,"")</f>
        <v>2.8141573763393879E-3</v>
      </c>
      <c r="F70">
        <f ca="1">IF(ISNUMBER(ETL_Price!L70/ETL_Price!L71-1),ETL_Price!L70/ETL_Price!L71-1,"")</f>
        <v>1.1735779569099547E-2</v>
      </c>
      <c r="G70">
        <f ca="1">IF(ISNUMBER(ETL_Price!M70/ETL_Price!M71-1),ETL_Price!M70/ETL_Price!M71-1,"")</f>
        <v>3.0083735685511037E-3</v>
      </c>
      <c r="H70">
        <f ca="1">IF(ISNUMBER(ETL_Price!N70/ETL_Price!N71-1),ETL_Price!N70/ETL_Price!N71-1,"")</f>
        <v>2.2732697156297332E-2</v>
      </c>
      <c r="I70">
        <f ca="1">IF(ISNUMBER(ETL_Price!O70/ETL_Price!O71-1),ETL_Price!O70/ETL_Price!O71-1,"")</f>
        <v>9.4446758987443147E-3</v>
      </c>
      <c r="J70">
        <f ca="1">IF(ISNUMBER(ETL_Price!P70/ETL_Price!P71-1),ETL_Price!P70/ETL_Price!P71-1,"")</f>
        <v>3.1348386341580881E-3</v>
      </c>
      <c r="K70">
        <f ca="1">IF(ISNUMBER(ETL_Price!Q70/ETL_Price!Q71-1),ETL_Price!Q70/ETL_Price!Q71-1,"")</f>
        <v>7.2306579898784307E-4</v>
      </c>
      <c r="L70">
        <f ca="1">IF(ISNUMBER(ETL_Price!R70/ETL_Price!R71-1),ETL_Price!R70/ETL_Price!R71-1,"")</f>
        <v>3.3266474242943378E-3</v>
      </c>
      <c r="M70">
        <f ca="1">IF(ISNUMBER(ETL_Price!S70/ETL_Price!S71-1),ETL_Price!S70/ETL_Price!S71-1,"")</f>
        <v>6.0897060545730408E-3</v>
      </c>
      <c r="N70">
        <f ca="1">IF(ISNUMBER(ETL_Price!T70/ETL_Price!T71-1),ETL_Price!T70/ETL_Price!T71-1,"")</f>
        <v>-4.4099756690998415E-3</v>
      </c>
      <c r="O70">
        <f ca="1">IF(ISNUMBER(ETL_Price!U70/ETL_Price!U71-1),ETL_Price!U70/ETL_Price!U71-1,"")</f>
        <v>1.0568566799234125E-2</v>
      </c>
      <c r="P70">
        <f ca="1">IF(ISNUMBER(ETL_Price!V70/ETL_Price!V71-1),ETL_Price!V70/ETL_Price!V71-1,"")</f>
        <v>-5.5928411633109354E-3</v>
      </c>
      <c r="Q70">
        <f ca="1">IF(ISNUMBER(ETL_Price!W70/ETL_Price!W71-1),ETL_Price!W70/ETL_Price!W71-1,"")</f>
        <v>3.491909589753428E-3</v>
      </c>
      <c r="R70">
        <f ca="1">IF(ISNUMBER(ETL_Price!X70/ETL_Price!X71-1),ETL_Price!X70/ETL_Price!X71-1,"")</f>
        <v>1.7126709102845972E-3</v>
      </c>
      <c r="S70">
        <f ca="1">IF(ISNUMBER(ETL_Price!Y70/ETL_Price!Y71-1),ETL_Price!Y70/ETL_Price!Y71-1,"")</f>
        <v>2.9153465286895219E-3</v>
      </c>
      <c r="T70">
        <f ca="1">IF(ISNUMBER(ETL_Price!Z70/ETL_Price!Z71-1),ETL_Price!Z70/ETL_Price!Z71-1,"")</f>
        <v>1.2443049121328986E-3</v>
      </c>
      <c r="U70">
        <f ca="1">IF(ISNUMBER(ETL_Price!AA70/ETL_Price!AA71-1),ETL_Price!AA70/ETL_Price!AA71-1,"")</f>
        <v>-9.9674286119411093E-4</v>
      </c>
      <c r="V70">
        <f ca="1">IF(ISNUMBER(ETL_Price!AB70/ETL_Price!AB71-1),ETL_Price!AB70/ETL_Price!AB71-1,"")</f>
        <v>2.2608602034757119E-4</v>
      </c>
      <c r="W70">
        <f ca="1">IF(ISNUMBER(ETL_Price!AC70/ETL_Price!AC71-1),ETL_Price!AC70/ETL_Price!AC71-1,"")</f>
        <v>1.4498410751129231E-3</v>
      </c>
      <c r="X70">
        <f ca="1">IF(ISNUMBER(ETL_Price!AD70/ETL_Price!AD71-1),ETL_Price!AD70/ETL_Price!AD71-1,"")</f>
        <v>3.5015656038517307E-3</v>
      </c>
      <c r="Y70">
        <f ca="1">IF(ISNUMBER(ETL_Price!AE70/ETL_Price!AE71-1),ETL_Price!AE70/ETL_Price!AE71-1,"")</f>
        <v>-1.9476123522366162E-3</v>
      </c>
      <c r="Z70">
        <f ca="1">IF(ISNUMBER(ETL_Price!AF70/ETL_Price!AF71-1),ETL_Price!AF70/ETL_Price!AF71-1,"")</f>
        <v>-1.7334044473620303E-3</v>
      </c>
      <c r="AA70">
        <f ca="1">IF(ISNUMBER(ETL_Price!AG70/ETL_Price!AG71-1),ETL_Price!AG70/ETL_Price!AG71-1,"")</f>
        <v>2.5267793489924806E-4</v>
      </c>
      <c r="AB70">
        <f ca="1">IF(ISNUMBER(ETL_Price!AH70/ETL_Price!AH71-1),ETL_Price!AH70/ETL_Price!AH71-1,"")</f>
        <v>1.5282683895530003E-3</v>
      </c>
      <c r="AC70">
        <f ca="1">IF(ISNUMBER(ETL_Price!AI70/ETL_Price!AI71-1),ETL_Price!AI70/ETL_Price!AI71-1,"")</f>
        <v>2.2597167821625241E-4</v>
      </c>
      <c r="AD70">
        <f ca="1">IF(ISNUMBER(ETL_Price!AJ70/ETL_Price!AJ71-1),ETL_Price!AJ70/ETL_Price!AJ71-1,"")</f>
        <v>-8.7695445275322914E-2</v>
      </c>
      <c r="AE70">
        <f ca="1">IF(ISNUMBER(ETL_Price!AK70/ETL_Price!AK71-1),ETL_Price!AK70/ETL_Price!AK71-1,"")</f>
        <v>-3.0987394957983194E-2</v>
      </c>
      <c r="AF70">
        <f ca="1">IF(ISNUMBER(ETL_Price!AL70/ETL_Price!AL71-1),ETL_Price!AL70/ETL_Price!AL71-1,"")</f>
        <v>-5.3284615970161653E-4</v>
      </c>
      <c r="AG70">
        <f ca="1">IF(ISNUMBER(ETL_Price!AM70/ETL_Price!AM71-1),ETL_Price!AM70/ETL_Price!AM71-1,"")</f>
        <v>4.2714181108125526E-3</v>
      </c>
      <c r="AH70">
        <f ca="1">IF(ISNUMBER(ETL_Price!AN70/ETL_Price!AN71-1),ETL_Price!AN70/ETL_Price!AN71-1,"")</f>
        <v>3.0118737329858147E-2</v>
      </c>
      <c r="AI70">
        <f ca="1">IF(ISNUMBER(ETL_Price!AO70/ETL_Price!AO71-1),ETL_Price!AO70/ETL_Price!AO71-1,"")</f>
        <v>9.4758064516129448E-3</v>
      </c>
      <c r="AJ70">
        <f ca="1">IF(ISNUMBER(ETL_Price!AP70/ETL_Price!AP71-1),ETL_Price!AP70/ETL_Price!AP71-1,"")</f>
        <v>1.1716904469432077E-2</v>
      </c>
      <c r="AK70">
        <f ca="1">IF(ISNUMBER(ETL_Price!AQ70/ETL_Price!AQ71-1),ETL_Price!AQ70/ETL_Price!AQ71-1,"")</f>
        <v>9.2280717943986623E-3</v>
      </c>
      <c r="AL70">
        <f ca="1">IF(ISNUMBER(ETL_Price!AR70/ETL_Price!AR71-1),ETL_Price!AR70/ETL_Price!AR71-1,"")</f>
        <v>-2.513273224215018E-4</v>
      </c>
      <c r="AM70">
        <f ca="1">IF(ISNUMBER(ETL_Price!AS70/ETL_Price!AS71-1),ETL_Price!AS70/ETL_Price!AS71-1,"")</f>
        <v>-1.9087438647518162E-3</v>
      </c>
      <c r="AN70" t="str">
        <f>IF(ISNUMBER(ETL_Price!AT70/ETL_Price!AT71-1),ETL_Price!AT70/ETL_Price!AT71-1,"")</f>
        <v/>
      </c>
      <c r="AO70" t="str">
        <f>IF(ISNUMBER(ETL_Price!AU70/ETL_Price!AU71-1),ETL_Price!AU70/ETL_Price!AU71-1,"")</f>
        <v/>
      </c>
      <c r="AP70" t="str">
        <f>IF(ISNUMBER(ETL_Price!AV70/ETL_Price!AV71-1),ETL_Price!AV70/ETL_Price!AV71-1,"")</f>
        <v/>
      </c>
    </row>
    <row r="71" spans="1:42">
      <c r="A71" s="8">
        <f>MATCH($B71,ETL_Price!$B$5:$B$187,0)</f>
        <v>67</v>
      </c>
      <c r="B71" s="1">
        <f>IF(ISNUMBER(Equities!$C72),Equities!B72,"")</f>
        <v>43228</v>
      </c>
      <c r="C71" s="67">
        <f ca="1">IF(ISNUMBER(OFFSET(ETL_Price!$B$4,ETL_Rtn!$A71,ETL_Rtn!$C$1)/OFFSET(ETL_Price!$B$4,ETL_Rtn!$A72,ETL_Rtn!$C$1)-1),OFFSET(ETL_Price!$B$4,ETL_Rtn!$A71,ETL_Rtn!$C$1)/OFFSET(ETL_Price!$B$4,ETL_Rtn!$A72,ETL_Rtn!$C$1)-1,"")</f>
        <v>1.2352856349645114E-2</v>
      </c>
      <c r="E71">
        <f ca="1">IF(ISNUMBER(ETL_Price!K71/ETL_Price!K72-1),ETL_Price!K71/ETL_Price!K72-1,"")</f>
        <v>1.3826401843520353E-2</v>
      </c>
      <c r="F71">
        <f ca="1">IF(ISNUMBER(ETL_Price!L71/ETL_Price!L72-1),ETL_Price!L71/ETL_Price!L72-1,"")</f>
        <v>3.192824535839911E-3</v>
      </c>
      <c r="G71">
        <f ca="1">IF(ISNUMBER(ETL_Price!M71/ETL_Price!M72-1),ETL_Price!M71/ETL_Price!M72-1,"")</f>
        <v>-4.3352892094248308E-3</v>
      </c>
      <c r="H71">
        <f ca="1">IF(ISNUMBER(ETL_Price!N71/ETL_Price!N72-1),ETL_Price!N71/ETL_Price!N72-1,"")</f>
        <v>-1.9243487943909621E-3</v>
      </c>
      <c r="I71">
        <f ca="1">IF(ISNUMBER(ETL_Price!O71/ETL_Price!O72-1),ETL_Price!O71/ETL_Price!O72-1,"")</f>
        <v>2.2748451460834485E-3</v>
      </c>
      <c r="J71">
        <f ca="1">IF(ISNUMBER(ETL_Price!P71/ETL_Price!P72-1),ETL_Price!P71/ETL_Price!P72-1,"")</f>
        <v>-3.150067524691269E-3</v>
      </c>
      <c r="K71">
        <f ca="1">IF(ISNUMBER(ETL_Price!Q71/ETL_Price!Q72-1),ETL_Price!Q71/ETL_Price!Q72-1,"")</f>
        <v>-3.2432432432432101E-3</v>
      </c>
      <c r="L71">
        <f ca="1">IF(ISNUMBER(ETL_Price!R71/ETL_Price!R72-1),ETL_Price!R71/ETL_Price!R72-1,"")</f>
        <v>-2.7807590984485486E-3</v>
      </c>
      <c r="M71">
        <f ca="1">IF(ISNUMBER(ETL_Price!S71/ETL_Price!S72-1),ETL_Price!S71/ETL_Price!S72-1,"")</f>
        <v>3.9583006740868676E-3</v>
      </c>
      <c r="N71">
        <f ca="1">IF(ISNUMBER(ETL_Price!T71/ETL_Price!T72-1),ETL_Price!T71/ETL_Price!T72-1,"")</f>
        <v>-7.0964819568171134E-3</v>
      </c>
      <c r="O71">
        <f ca="1">IF(ISNUMBER(ETL_Price!U71/ETL_Price!U72-1),ETL_Price!U71/ETL_Price!U72-1,"")</f>
        <v>-4.3264647649776666E-3</v>
      </c>
      <c r="P71">
        <f ca="1">IF(ISNUMBER(ETL_Price!V71/ETL_Price!V72-1),ETL_Price!V71/ETL_Price!V72-1,"")</f>
        <v>-1.6347060672744385E-2</v>
      </c>
      <c r="Q71">
        <f ca="1">IF(ISNUMBER(ETL_Price!W71/ETL_Price!W72-1),ETL_Price!W71/ETL_Price!W72-1,"")</f>
        <v>2.3098428884302802E-3</v>
      </c>
      <c r="R71">
        <f ca="1">IF(ISNUMBER(ETL_Price!X71/ETL_Price!X72-1),ETL_Price!X71/ETL_Price!X72-1,"")</f>
        <v>8.8987443842876157E-3</v>
      </c>
      <c r="S71">
        <f ca="1">IF(ISNUMBER(ETL_Price!Y71/ETL_Price!Y72-1),ETL_Price!Y71/ETL_Price!Y72-1,"")</f>
        <v>1.4649708778213144E-2</v>
      </c>
      <c r="T71">
        <f ca="1">IF(ISNUMBER(ETL_Price!Z71/ETL_Price!Z72-1),ETL_Price!Z71/ETL_Price!Z72-1,"")</f>
        <v>1.1690974950648858E-3</v>
      </c>
      <c r="U71">
        <f ca="1">IF(ISNUMBER(ETL_Price!AA71/ETL_Price!AA72-1),ETL_Price!AA71/ETL_Price!AA72-1,"")</f>
        <v>-1.5428366511271996E-4</v>
      </c>
      <c r="V71">
        <f ca="1">IF(ISNUMBER(ETL_Price!AB71/ETL_Price!AB72-1),ETL_Price!AB71/ETL_Price!AB72-1,"")</f>
        <v>-1.6230276452126047E-3</v>
      </c>
      <c r="W71">
        <f ca="1">IF(ISNUMBER(ETL_Price!AC71/ETL_Price!AC72-1),ETL_Price!AC71/ETL_Price!AC72-1,"")</f>
        <v>-1.4199404181863828E-3</v>
      </c>
      <c r="X71">
        <f ca="1">IF(ISNUMBER(ETL_Price!AD71/ETL_Price!AD72-1),ETL_Price!AD71/ETL_Price!AD72-1,"")</f>
        <v>1.3469374010832702E-4</v>
      </c>
      <c r="Y71">
        <f ca="1">IF(ISNUMBER(ETL_Price!AE71/ETL_Price!AE72-1),ETL_Price!AE71/ETL_Price!AE72-1,"")</f>
        <v>-3.0194494190172172E-4</v>
      </c>
      <c r="Z71">
        <f ca="1">IF(ISNUMBER(ETL_Price!AF71/ETL_Price!AF72-1),ETL_Price!AF71/ETL_Price!AF72-1,"")</f>
        <v>-1.3623001362299547E-3</v>
      </c>
      <c r="AA71">
        <f ca="1">IF(ISNUMBER(ETL_Price!AG71/ETL_Price!AG72-1),ETL_Price!AG71/ETL_Price!AG72-1,"")</f>
        <v>-2.7065308589624415E-4</v>
      </c>
      <c r="AB71">
        <f ca="1">IF(ISNUMBER(ETL_Price!AH71/ETL_Price!AH72-1),ETL_Price!AH71/ETL_Price!AH72-1,"")</f>
        <v>-2.1958315797176997E-4</v>
      </c>
      <c r="AC71">
        <f ca="1">IF(ISNUMBER(ETL_Price!AI71/ETL_Price!AI72-1),ETL_Price!AI71/ETL_Price!AI72-1,"")</f>
        <v>-4.8399066435778071E-4</v>
      </c>
      <c r="AD71">
        <f ca="1">IF(ISNUMBER(ETL_Price!AJ71/ETL_Price!AJ72-1),ETL_Price!AJ71/ETL_Price!AJ72-1,"")</f>
        <v>-2.7118644067796183E-3</v>
      </c>
      <c r="AE71">
        <f ca="1">IF(ISNUMBER(ETL_Price!AK71/ETL_Price!AK72-1),ETL_Price!AK71/ETL_Price!AK72-1,"")</f>
        <v>-3.153611393692779E-2</v>
      </c>
      <c r="AF71">
        <f ca="1">IF(ISNUMBER(ETL_Price!AL71/ETL_Price!AL72-1),ETL_Price!AL71/ETL_Price!AL72-1,"")</f>
        <v>-3.0439083783562193E-4</v>
      </c>
      <c r="AG71">
        <f ca="1">IF(ISNUMBER(ETL_Price!AM71/ETL_Price!AM72-1),ETL_Price!AM71/ETL_Price!AM72-1,"")</f>
        <v>-1.5231828428683425E-3</v>
      </c>
      <c r="AH71">
        <f ca="1">IF(ISNUMBER(ETL_Price!AN71/ETL_Price!AN72-1),ETL_Price!AN71/ETL_Price!AN72-1,"")</f>
        <v>-2.3610914746218015E-2</v>
      </c>
      <c r="AI71">
        <f ca="1">IF(ISNUMBER(ETL_Price!AO71/ETL_Price!AO72-1),ETL_Price!AO71/ETL_Price!AO72-1,"")</f>
        <v>8.9161609655219465E-3</v>
      </c>
      <c r="AJ71">
        <f ca="1">IF(ISNUMBER(ETL_Price!AP71/ETL_Price!AP72-1),ETL_Price!AP71/ETL_Price!AP72-1,"")</f>
        <v>-9.9117383301083883E-4</v>
      </c>
      <c r="AK71">
        <f ca="1">IF(ISNUMBER(ETL_Price!AQ71/ETL_Price!AQ72-1),ETL_Price!AQ71/ETL_Price!AQ72-1,"")</f>
        <v>-1.4743146740382462E-3</v>
      </c>
      <c r="AL71">
        <f ca="1">IF(ISNUMBER(ETL_Price!AR71/ETL_Price!AR72-1),ETL_Price!AR71/ETL_Price!AR72-1,"")</f>
        <v>1.0063209534891815E-3</v>
      </c>
      <c r="AM71">
        <f ca="1">IF(ISNUMBER(ETL_Price!AS71/ETL_Price!AS72-1),ETL_Price!AS71/ETL_Price!AS72-1,"")</f>
        <v>-1.4521691777092949E-3</v>
      </c>
      <c r="AN71" t="str">
        <f>IF(ISNUMBER(ETL_Price!AT71/ETL_Price!AT72-1),ETL_Price!AT71/ETL_Price!AT72-1,"")</f>
        <v/>
      </c>
      <c r="AO71" t="str">
        <f>IF(ISNUMBER(ETL_Price!AU71/ETL_Price!AU72-1),ETL_Price!AU71/ETL_Price!AU72-1,"")</f>
        <v/>
      </c>
      <c r="AP71" t="str">
        <f>IF(ISNUMBER(ETL_Price!AV71/ETL_Price!AV72-1),ETL_Price!AV71/ETL_Price!AV72-1,"")</f>
        <v/>
      </c>
    </row>
    <row r="72" spans="1:42">
      <c r="A72" s="8">
        <f>MATCH($B72,ETL_Price!$B$5:$B$187,0)</f>
        <v>68</v>
      </c>
      <c r="B72" s="1">
        <f>IF(ISNUMBER(Equities!$C73),Equities!B73,"")</f>
        <v>43227</v>
      </c>
      <c r="C72" s="67">
        <f ca="1">IF(ISNUMBER(OFFSET(ETL_Price!$B$4,ETL_Rtn!$A72,ETL_Rtn!$C$1)/OFFSET(ETL_Price!$B$4,ETL_Rtn!$A73,ETL_Rtn!$C$1)-1),OFFSET(ETL_Price!$B$4,ETL_Rtn!$A72,ETL_Rtn!$C$1)/OFFSET(ETL_Price!$B$4,ETL_Rtn!$A73,ETL_Rtn!$C$1)-1,"")</f>
        <v>1.4259966256096712E-2</v>
      </c>
      <c r="E72">
        <f ca="1">IF(ISNUMBER(ETL_Price!K72/ETL_Price!K73-1),ETL_Price!K72/ETL_Price!K73-1,"")</f>
        <v>1.0870770937326579E-2</v>
      </c>
      <c r="F72">
        <f ca="1">IF(ISNUMBER(ETL_Price!L72/ETL_Price!L73-1),ETL_Price!L72/ETL_Price!L73-1,"")</f>
        <v>7.3283719559684712E-3</v>
      </c>
      <c r="G72">
        <f ca="1">IF(ISNUMBER(ETL_Price!M72/ETL_Price!M73-1),ETL_Price!M72/ETL_Price!M73-1,"")</f>
        <v>1.0686330230893493E-3</v>
      </c>
      <c r="H72">
        <f ca="1">IF(ISNUMBER(ETL_Price!N72/ETL_Price!N73-1),ETL_Price!N72/ETL_Price!N73-1,"")</f>
        <v>3.9617832068397085E-3</v>
      </c>
      <c r="I72">
        <f ca="1">IF(ISNUMBER(ETL_Price!O72/ETL_Price!O73-1),ETL_Price!O72/ETL_Price!O73-1,"")</f>
        <v>3.8380586851554099E-3</v>
      </c>
      <c r="J72">
        <f ca="1">IF(ISNUMBER(ETL_Price!P72/ETL_Price!P73-1),ETL_Price!P72/ETL_Price!P73-1,"")</f>
        <v>-8.5233870593148797E-4</v>
      </c>
      <c r="K72">
        <f ca="1">IF(ISNUMBER(ETL_Price!Q72/ETL_Price!Q73-1),ETL_Price!Q72/ETL_Price!Q73-1,"")</f>
        <v>3.4956605593057244E-3</v>
      </c>
      <c r="L72">
        <f ca="1">IF(ISNUMBER(ETL_Price!R72/ETL_Price!R73-1),ETL_Price!R72/ETL_Price!R73-1,"")</f>
        <v>1.7593588114552805E-3</v>
      </c>
      <c r="M72">
        <f ca="1">IF(ISNUMBER(ETL_Price!S72/ETL_Price!S73-1),ETL_Price!S72/ETL_Price!S73-1,"")</f>
        <v>6.111746382240435E-3</v>
      </c>
      <c r="N72">
        <f ca="1">IF(ISNUMBER(ETL_Price!T72/ETL_Price!T73-1),ETL_Price!T72/ETL_Price!T73-1,"")</f>
        <v>-1.5076134479118375E-3</v>
      </c>
      <c r="O72">
        <f ca="1">IF(ISNUMBER(ETL_Price!U72/ETL_Price!U73-1),ETL_Price!U72/ETL_Price!U73-1,"")</f>
        <v>2.3889154323937234E-3</v>
      </c>
      <c r="P72">
        <f ca="1">IF(ISNUMBER(ETL_Price!V72/ETL_Price!V73-1),ETL_Price!V72/ETL_Price!V73-1,"")</f>
        <v>-1.2558869701727593E-3</v>
      </c>
      <c r="Q72">
        <f ca="1">IF(ISNUMBER(ETL_Price!W72/ETL_Price!W73-1),ETL_Price!W72/ETL_Price!W73-1,"")</f>
        <v>9.3255336238085018E-3</v>
      </c>
      <c r="R72">
        <f ca="1">IF(ISNUMBER(ETL_Price!X72/ETL_Price!X73-1),ETL_Price!X72/ETL_Price!X73-1,"")</f>
        <v>1.5731493994652901E-2</v>
      </c>
      <c r="S72">
        <f ca="1">IF(ISNUMBER(ETL_Price!Y72/ETL_Price!Y73-1),ETL_Price!Y72/ETL_Price!Y73-1,"")</f>
        <v>1.0012407483996899E-2</v>
      </c>
      <c r="T72">
        <f ca="1">IF(ISNUMBER(ETL_Price!Z72/ETL_Price!Z73-1),ETL_Price!Z72/ETL_Price!Z73-1,"")</f>
        <v>5.9448471598955166E-4</v>
      </c>
      <c r="U72">
        <f ca="1">IF(ISNUMBER(ETL_Price!AA72/ETL_Price!AA73-1),ETL_Price!AA72/ETL_Price!AA73-1,"")</f>
        <v>-1.4448400058294508E-3</v>
      </c>
      <c r="V72">
        <f ca="1">IF(ISNUMBER(ETL_Price!AB72/ETL_Price!AB73-1),ETL_Price!AB72/ETL_Price!AB73-1,"")</f>
        <v>-4.0827728474113201E-4</v>
      </c>
      <c r="W72">
        <f ca="1">IF(ISNUMBER(ETL_Price!AC72/ETL_Price!AC73-1),ETL_Price!AC72/ETL_Price!AC73-1,"")</f>
        <v>-1.2652068126520755E-3</v>
      </c>
      <c r="X72">
        <f ca="1">IF(ISNUMBER(ETL_Price!AD72/ETL_Price!AD73-1),ETL_Price!AD72/ETL_Price!AD73-1,"")</f>
        <v>1.4838296293797626E-3</v>
      </c>
      <c r="Y72">
        <f ca="1">IF(ISNUMBER(ETL_Price!AE72/ETL_Price!AE73-1),ETL_Price!AE72/ETL_Price!AE73-1,"")</f>
        <v>1.1048802351518727E-3</v>
      </c>
      <c r="Z72">
        <f ca="1">IF(ISNUMBER(ETL_Price!AF72/ETL_Price!AF73-1),ETL_Price!AF72/ETL_Price!AF73-1,"")</f>
        <v>1.0766580534022907E-3</v>
      </c>
      <c r="AA72">
        <f ca="1">IF(ISNUMBER(ETL_Price!AG72/ETL_Price!AG73-1),ETL_Price!AG72/ETL_Price!AG73-1,"")</f>
        <v>-8.8335241254366981E-4</v>
      </c>
      <c r="AB72">
        <f ca="1">IF(ISNUMBER(ETL_Price!AH72/ETL_Price!AH73-1),ETL_Price!AH72/ETL_Price!AH73-1,"")</f>
        <v>1.5761596686398871E-3</v>
      </c>
      <c r="AC72">
        <f ca="1">IF(ISNUMBER(ETL_Price!AI72/ETL_Price!AI73-1),ETL_Price!AI72/ETL_Price!AI73-1,"")</f>
        <v>8.8271704612719049E-4</v>
      </c>
      <c r="AD72">
        <f ca="1">IF(ISNUMBER(ETL_Price!AJ72/ETL_Price!AJ73-1),ETL_Price!AJ72/ETL_Price!AJ73-1,"")</f>
        <v>-1.3540961408259333E-3</v>
      </c>
      <c r="AE72">
        <f ca="1">IF(ISNUMBER(ETL_Price!AK72/ETL_Price!AK73-1),ETL_Price!AK72/ETL_Price!AK73-1,"")</f>
        <v>2.7705175117616276E-2</v>
      </c>
      <c r="AF72">
        <f ca="1">IF(ISNUMBER(ETL_Price!AL72/ETL_Price!AL73-1),ETL_Price!AL72/ETL_Price!AL73-1,"")</f>
        <v>-4.5637788088548348E-4</v>
      </c>
      <c r="AG72">
        <f ca="1">IF(ISNUMBER(ETL_Price!AM72/ETL_Price!AM73-1),ETL_Price!AM72/ETL_Price!AM73-1,"")</f>
        <v>-1.277838627236294E-3</v>
      </c>
      <c r="AH72">
        <f ca="1">IF(ISNUMBER(ETL_Price!AN72/ETL_Price!AN73-1),ETL_Price!AN72/ETL_Price!AN73-1,"")</f>
        <v>1.4486517498565776E-2</v>
      </c>
      <c r="AI72">
        <f ca="1">IF(ISNUMBER(ETL_Price!AO72/ETL_Price!AO73-1),ETL_Price!AO72/ETL_Price!AO73-1,"")</f>
        <v>0</v>
      </c>
      <c r="AJ72">
        <f ca="1">IF(ISNUMBER(ETL_Price!AP72/ETL_Price!AP73-1),ETL_Price!AP72/ETL_Price!AP73-1,"")</f>
        <v>5.4574791192103511E-3</v>
      </c>
      <c r="AK72">
        <f ca="1">IF(ISNUMBER(ETL_Price!AQ72/ETL_Price!AQ73-1),ETL_Price!AQ72/ETL_Price!AQ73-1,"")</f>
        <v>3.7458379578247936E-3</v>
      </c>
      <c r="AL72">
        <f ca="1">IF(ISNUMBER(ETL_Price!AR72/ETL_Price!AR73-1),ETL_Price!AR72/ETL_Price!AR73-1,"")</f>
        <v>5.348939651375062E-4</v>
      </c>
      <c r="AM72">
        <f ca="1">IF(ISNUMBER(ETL_Price!AS72/ETL_Price!AS73-1),ETL_Price!AS72/ETL_Price!AS73-1,"")</f>
        <v>-2.1735192899836608E-3</v>
      </c>
      <c r="AN72" t="str">
        <f>IF(ISNUMBER(ETL_Price!AT72/ETL_Price!AT73-1),ETL_Price!AT72/ETL_Price!AT73-1,"")</f>
        <v/>
      </c>
      <c r="AO72" t="str">
        <f>IF(ISNUMBER(ETL_Price!AU72/ETL_Price!AU73-1),ETL_Price!AU72/ETL_Price!AU73-1,"")</f>
        <v/>
      </c>
      <c r="AP72" t="str">
        <f>IF(ISNUMBER(ETL_Price!AV72/ETL_Price!AV73-1),ETL_Price!AV72/ETL_Price!AV73-1,"")</f>
        <v/>
      </c>
    </row>
    <row r="73" spans="1:42">
      <c r="A73" s="8">
        <f>MATCH($B73,ETL_Price!$B$5:$B$187,0)</f>
        <v>69</v>
      </c>
      <c r="B73" s="1">
        <f>IF(ISNUMBER(Equities!$C74),Equities!B74,"")</f>
        <v>43224</v>
      </c>
      <c r="C73" s="67">
        <f ca="1">IF(ISNUMBER(OFFSET(ETL_Price!$B$4,ETL_Rtn!$A73,ETL_Rtn!$C$1)/OFFSET(ETL_Price!$B$4,ETL_Rtn!$A74,ETL_Rtn!$C$1)-1),OFFSET(ETL_Price!$B$4,ETL_Rtn!$A73,ETL_Rtn!$C$1)/OFFSET(ETL_Price!$B$4,ETL_Rtn!$A74,ETL_Rtn!$C$1)-1,"")</f>
        <v>1.0538882429278473E-4</v>
      </c>
      <c r="E73">
        <f ca="1">IF(ISNUMBER(ETL_Price!K73/ETL_Price!K74-1),ETL_Price!K73/ETL_Price!K74-1,"")</f>
        <v>-3.3266799733866481E-4</v>
      </c>
      <c r="F73">
        <f ca="1">IF(ISNUMBER(ETL_Price!L73/ETL_Price!L74-1),ETL_Price!L73/ETL_Price!L74-1,"")</f>
        <v>1.730284726120912E-2</v>
      </c>
      <c r="G73">
        <f ca="1">IF(ISNUMBER(ETL_Price!M73/ETL_Price!M74-1),ETL_Price!M73/ETL_Price!M74-1,"")</f>
        <v>6.5371115532999458E-3</v>
      </c>
      <c r="H73">
        <f ca="1">IF(ISNUMBER(ETL_Price!N73/ETL_Price!N74-1),ETL_Price!N73/ETL_Price!N74-1,"")</f>
        <v>7.9970124616641769E-3</v>
      </c>
      <c r="I73">
        <f ca="1">IF(ISNUMBER(ETL_Price!O73/ETL_Price!O74-1),ETL_Price!O73/ETL_Price!O74-1,"")</f>
        <v>5.3825157729028295E-3</v>
      </c>
      <c r="J73">
        <f ca="1">IF(ISNUMBER(ETL_Price!P73/ETL_Price!P74-1),ETL_Price!P73/ETL_Price!P74-1,"")</f>
        <v>8.2428737146413855E-3</v>
      </c>
      <c r="K73">
        <f ca="1">IF(ISNUMBER(ETL_Price!Q73/ETL_Price!Q74-1),ETL_Price!Q73/ETL_Price!Q74-1,"")</f>
        <v>8.5096036955993881E-3</v>
      </c>
      <c r="L73">
        <f ca="1">IF(ISNUMBER(ETL_Price!R73/ETL_Price!R74-1),ETL_Price!R73/ETL_Price!R74-1,"")</f>
        <v>4.5164457535591396E-3</v>
      </c>
      <c r="M73">
        <f ca="1">IF(ISNUMBER(ETL_Price!S73/ETL_Price!S74-1),ETL_Price!S73/ETL_Price!S74-1,"")</f>
        <v>7.4683192309221713E-3</v>
      </c>
      <c r="N73">
        <f ca="1">IF(ISNUMBER(ETL_Price!T73/ETL_Price!T74-1),ETL_Price!T73/ETL_Price!T74-1,"")</f>
        <v>4.0871934604904681E-3</v>
      </c>
      <c r="O73">
        <f ca="1">IF(ISNUMBER(ETL_Price!U73/ETL_Price!U74-1),ETL_Price!U73/ETL_Price!U74-1,"")</f>
        <v>8.1888246628130101E-3</v>
      </c>
      <c r="P73">
        <f ca="1">IF(ISNUMBER(ETL_Price!V73/ETL_Price!V74-1),ETL_Price!V73/ETL_Price!V74-1,"")</f>
        <v>3.8610038610038533E-3</v>
      </c>
      <c r="Q73">
        <f ca="1">IF(ISNUMBER(ETL_Price!W73/ETL_Price!W74-1),ETL_Price!W73/ETL_Price!W74-1,"")</f>
        <v>-3.0823956237067129E-3</v>
      </c>
      <c r="R73">
        <f ca="1">IF(ISNUMBER(ETL_Price!X73/ETL_Price!X74-1),ETL_Price!X73/ETL_Price!X74-1,"")</f>
        <v>9.07621679861359E-4</v>
      </c>
      <c r="S73">
        <f ca="1">IF(ISNUMBER(ETL_Price!Y73/ETL_Price!Y74-1),ETL_Price!Y73/ETL_Price!Y74-1,"")</f>
        <v>-4.9975320829220848E-4</v>
      </c>
      <c r="T73">
        <f ca="1">IF(ISNUMBER(ETL_Price!Z73/ETL_Price!Z74-1),ETL_Price!Z73/ETL_Price!Z74-1,"")</f>
        <v>-2.7443368171429228E-3</v>
      </c>
      <c r="U73">
        <f ca="1">IF(ISNUMBER(ETL_Price!AA73/ETL_Price!AA74-1),ETL_Price!AA73/ETL_Price!AA74-1,"")</f>
        <v>-9.941598309511912E-4</v>
      </c>
      <c r="V73">
        <f ca="1">IF(ISNUMBER(ETL_Price!AB73/ETL_Price!AB74-1),ETL_Price!AB73/ETL_Price!AB74-1,"")</f>
        <v>-3.2222031276851748E-4</v>
      </c>
      <c r="W73">
        <f ca="1">IF(ISNUMBER(ETL_Price!AC73/ETL_Price!AC74-1),ETL_Price!AC73/ETL_Price!AC74-1,"")</f>
        <v>4.451059212997599E-4</v>
      </c>
      <c r="X73">
        <f ca="1">IF(ISNUMBER(ETL_Price!AD73/ETL_Price!AD74-1),ETL_Price!AD73/ETL_Price!AD74-1,"")</f>
        <v>1.6890180049320414E-3</v>
      </c>
      <c r="Y73">
        <f ca="1">IF(ISNUMBER(ETL_Price!AE73/ETL_Price!AE74-1),ETL_Price!AE73/ETL_Price!AE74-1,"")</f>
        <v>1.1792329767805754E-3</v>
      </c>
      <c r="Z73">
        <f ca="1">IF(ISNUMBER(ETL_Price!AF73/ETL_Price!AF74-1),ETL_Price!AF73/ETL_Price!AF74-1,"")</f>
        <v>7.3882526782420577E-4</v>
      </c>
      <c r="AA73">
        <f ca="1">IF(ISNUMBER(ETL_Price!AG73/ETL_Price!AG74-1),ETL_Price!AG73/ETL_Price!AG74-1,"")</f>
        <v>2.1637801238760801E-4</v>
      </c>
      <c r="AB73">
        <f ca="1">IF(ISNUMBER(ETL_Price!AH73/ETL_Price!AH74-1),ETL_Price!AH73/ETL_Price!AH74-1,"")</f>
        <v>1.1192249825695555E-3</v>
      </c>
      <c r="AC73">
        <f ca="1">IF(ISNUMBER(ETL_Price!AI73/ETL_Price!AI74-1),ETL_Price!AI73/ETL_Price!AI74-1,"")</f>
        <v>-2.7980757848067306E-4</v>
      </c>
      <c r="AD73">
        <f ca="1">IF(ISNUMBER(ETL_Price!AJ73/ETL_Price!AJ74-1),ETL_Price!AJ73/ETL_Price!AJ74-1,"")</f>
        <v>-7.1069182389937202E-2</v>
      </c>
      <c r="AE73">
        <f ca="1">IF(ISNUMBER(ETL_Price!AK73/ETL_Price!AK74-1),ETL_Price!AK73/ETL_Price!AK74-1,"")</f>
        <v>-3.2372281234193223E-2</v>
      </c>
      <c r="AF73">
        <f ca="1">IF(ISNUMBER(ETL_Price!AL73/ETL_Price!AL74-1),ETL_Price!AL73/ETL_Price!AL74-1,"")</f>
        <v>1.5235773596404822E-3</v>
      </c>
      <c r="AG73">
        <f ca="1">IF(ISNUMBER(ETL_Price!AM73/ETL_Price!AM74-1),ETL_Price!AM73/ETL_Price!AM74-1,"")</f>
        <v>4.4004400440045277E-3</v>
      </c>
      <c r="AH73">
        <f ca="1">IF(ISNUMBER(ETL_Price!AN73/ETL_Price!AN74-1),ETL_Price!AN73/ETL_Price!AN74-1,"")</f>
        <v>1.8851380973257115E-2</v>
      </c>
      <c r="AI73">
        <f ca="1">IF(ISNUMBER(ETL_Price!AO73/ETL_Price!AO74-1),ETL_Price!AO73/ETL_Price!AO74-1,"")</f>
        <v>1.3239187996469948E-3</v>
      </c>
      <c r="AJ73">
        <f ca="1">IF(ISNUMBER(ETL_Price!AP73/ETL_Price!AP74-1),ETL_Price!AP73/ETL_Price!AP74-1,"")</f>
        <v>3.8587966271259599E-3</v>
      </c>
      <c r="AK73">
        <f ca="1">IF(ISNUMBER(ETL_Price!AQ73/ETL_Price!AQ74-1),ETL_Price!AQ73/ETL_Price!AQ74-1,"")</f>
        <v>-1.4776505356484115E-3</v>
      </c>
      <c r="AL73">
        <f ca="1">IF(ISNUMBER(ETL_Price!AR73/ETL_Price!AR74-1),ETL_Price!AR73/ETL_Price!AR74-1,"")</f>
        <v>1.9230162983512322E-3</v>
      </c>
      <c r="AM73">
        <f ca="1">IF(ISNUMBER(ETL_Price!AS73/ETL_Price!AS74-1),ETL_Price!AS73/ETL_Price!AS74-1,"")</f>
        <v>-1.0855798805862182E-3</v>
      </c>
      <c r="AN73" t="str">
        <f>IF(ISNUMBER(ETL_Price!AT73/ETL_Price!AT74-1),ETL_Price!AT73/ETL_Price!AT74-1,"")</f>
        <v/>
      </c>
      <c r="AO73" t="str">
        <f>IF(ISNUMBER(ETL_Price!AU73/ETL_Price!AU74-1),ETL_Price!AU73/ETL_Price!AU74-1,"")</f>
        <v/>
      </c>
      <c r="AP73" t="str">
        <f>IF(ISNUMBER(ETL_Price!AV73/ETL_Price!AV74-1),ETL_Price!AV73/ETL_Price!AV74-1,"")</f>
        <v/>
      </c>
    </row>
    <row r="74" spans="1:42">
      <c r="A74" s="8">
        <f>MATCH($B74,ETL_Price!$B$5:$B$187,0)</f>
        <v>70</v>
      </c>
      <c r="B74" s="1">
        <f>IF(ISNUMBER(Equities!$C75),Equities!B75,"")</f>
        <v>43223</v>
      </c>
      <c r="C74" s="67">
        <f ca="1">IF(ISNUMBER(OFFSET(ETL_Price!$B$4,ETL_Rtn!$A74,ETL_Rtn!$C$1)/OFFSET(ETL_Price!$B$4,ETL_Rtn!$A75,ETL_Rtn!$C$1)-1),OFFSET(ETL_Price!$B$4,ETL_Rtn!$A74,ETL_Rtn!$C$1)/OFFSET(ETL_Price!$B$4,ETL_Rtn!$A75,ETL_Rtn!$C$1)-1,"")</f>
        <v>-6.1084117156497975E-3</v>
      </c>
      <c r="E74">
        <f ca="1">IF(ISNUMBER(ETL_Price!K74/ETL_Price!K75-1),ETL_Price!K74/ETL_Price!K75-1,"")</f>
        <v>-1.0207441554165197E-2</v>
      </c>
      <c r="F74">
        <f ca="1">IF(ISNUMBER(ETL_Price!L74/ETL_Price!L75-1),ETL_Price!L74/ETL_Price!L75-1,"")</f>
        <v>2.7622545452965497E-3</v>
      </c>
      <c r="G74">
        <f ca="1">IF(ISNUMBER(ETL_Price!M74/ETL_Price!M75-1),ETL_Price!M74/ETL_Price!M75-1,"")</f>
        <v>-7.0603317500965712E-3</v>
      </c>
      <c r="H74">
        <f ca="1">IF(ISNUMBER(ETL_Price!N74/ETL_Price!N75-1),ETL_Price!N74/ETL_Price!N75-1,"")</f>
        <v>-3.1298063478748528E-3</v>
      </c>
      <c r="I74">
        <f ca="1">IF(ISNUMBER(ETL_Price!O74/ETL_Price!O75-1),ETL_Price!O74/ETL_Price!O75-1,"")</f>
        <v>-7.9066249865815674E-3</v>
      </c>
      <c r="J74">
        <f ca="1">IF(ISNUMBER(ETL_Price!P74/ETL_Price!P75-1),ETL_Price!P74/ETL_Price!P75-1,"")</f>
        <v>-1.3660895511219406E-3</v>
      </c>
      <c r="K74">
        <f ca="1">IF(ISNUMBER(ETL_Price!Q74/ETL_Price!Q75-1),ETL_Price!Q74/ETL_Price!Q75-1,"")</f>
        <v>-3.4727830722015574E-3</v>
      </c>
      <c r="L74">
        <f ca="1">IF(ISNUMBER(ETL_Price!R74/ETL_Price!R75-1),ETL_Price!R74/ETL_Price!R75-1,"")</f>
        <v>-1.6663399333464168E-3</v>
      </c>
      <c r="M74">
        <f ca="1">IF(ISNUMBER(ETL_Price!S74/ETL_Price!S75-1),ETL_Price!S74/ETL_Price!S75-1,"")</f>
        <v>1.5915330442046738E-3</v>
      </c>
      <c r="N74">
        <f ca="1">IF(ISNUMBER(ETL_Price!T74/ETL_Price!T75-1),ETL_Price!T74/ETL_Price!T75-1,"")</f>
        <v>-4.5207956600361587E-3</v>
      </c>
      <c r="O74">
        <f ca="1">IF(ISNUMBER(ETL_Price!U74/ETL_Price!U75-1),ETL_Price!U74/ETL_Price!U75-1,"")</f>
        <v>-1.0364228605271864E-3</v>
      </c>
      <c r="P74">
        <f ca="1">IF(ISNUMBER(ETL_Price!V74/ETL_Price!V75-1),ETL_Price!V74/ETL_Price!V75-1,"")</f>
        <v>-5.5126791620729865E-4</v>
      </c>
      <c r="Q74">
        <f ca="1">IF(ISNUMBER(ETL_Price!W74/ETL_Price!W75-1),ETL_Price!W74/ETL_Price!W75-1,"")</f>
        <v>-3.6571073551631139E-3</v>
      </c>
      <c r="R74">
        <f ca="1">IF(ISNUMBER(ETL_Price!X74/ETL_Price!X75-1),ETL_Price!X74/ETL_Price!X75-1,"")</f>
        <v>-2.5873296771971033E-3</v>
      </c>
      <c r="S74">
        <f ca="1">IF(ISNUMBER(ETL_Price!Y74/ETL_Price!Y75-1),ETL_Price!Y74/ETL_Price!Y75-1,"")</f>
        <v>-1.129133598892218E-2</v>
      </c>
      <c r="T74">
        <f ca="1">IF(ISNUMBER(ETL_Price!Z74/ETL_Price!Z75-1),ETL_Price!Z74/ETL_Price!Z75-1,"")</f>
        <v>2.7038169841893112E-3</v>
      </c>
      <c r="U74">
        <f ca="1">IF(ISNUMBER(ETL_Price!AA74/ETL_Price!AA75-1),ETL_Price!AA74/ETL_Price!AA75-1,"")</f>
        <v>-3.4199868175053272E-3</v>
      </c>
      <c r="V74">
        <f ca="1">IF(ISNUMBER(ETL_Price!AB74/ETL_Price!AB75-1),ETL_Price!AB74/ETL_Price!AB75-1,"")</f>
        <v>1.6029261470604794E-3</v>
      </c>
      <c r="W74">
        <f ca="1">IF(ISNUMBER(ETL_Price!AC74/ETL_Price!AC75-1),ETL_Price!AC74/ETL_Price!AC75-1,"")</f>
        <v>1.6694258566252174E-4</v>
      </c>
      <c r="X74">
        <f ca="1">IF(ISNUMBER(ETL_Price!AD74/ETL_Price!AD75-1),ETL_Price!AD74/ETL_Price!AD75-1,"")</f>
        <v>-1.2932391705275936E-3</v>
      </c>
      <c r="Y74">
        <f ca="1">IF(ISNUMBER(ETL_Price!AE74/ETL_Price!AE75-1),ETL_Price!AE74/ETL_Price!AE75-1,"")</f>
        <v>4.0715762219956098E-4</v>
      </c>
      <c r="Z74">
        <f ca="1">IF(ISNUMBER(ETL_Price!AF74/ETL_Price!AF75-1),ETL_Price!AF74/ETL_Price!AF75-1,"")</f>
        <v>1.3341680435963177E-4</v>
      </c>
      <c r="AA74">
        <f ca="1">IF(ISNUMBER(ETL_Price!AG74/ETL_Price!AG75-1),ETL_Price!AG74/ETL_Price!AG75-1,"")</f>
        <v>1.2186095214026249E-3</v>
      </c>
      <c r="AB74">
        <f ca="1">IF(ISNUMBER(ETL_Price!AH74/ETL_Price!AH75-1),ETL_Price!AH74/ETL_Price!AH75-1,"")</f>
        <v>-2.0142093312824905E-3</v>
      </c>
      <c r="AC74">
        <f ca="1">IF(ISNUMBER(ETL_Price!AI74/ETL_Price!AI75-1),ETL_Price!AI74/ETL_Price!AI75-1,"")</f>
        <v>-1.397083319899739E-3</v>
      </c>
      <c r="AD74">
        <f ca="1">IF(ISNUMBER(ETL_Price!AJ74/ETL_Price!AJ75-1),ETL_Price!AJ74/ETL_Price!AJ75-1,"")</f>
        <v>-4.3832185347526531E-3</v>
      </c>
      <c r="AE74">
        <f ca="1">IF(ISNUMBER(ETL_Price!AK74/ETL_Price!AK75-1),ETL_Price!AK74/ETL_Price!AK75-1,"")</f>
        <v>1.4887063655030675E-2</v>
      </c>
      <c r="AF74">
        <f ca="1">IF(ISNUMBER(ETL_Price!AL74/ETL_Price!AL75-1),ETL_Price!AL74/ETL_Price!AL75-1,"")</f>
        <v>5.4381127450982003E-3</v>
      </c>
      <c r="AG74">
        <f ca="1">IF(ISNUMBER(ETL_Price!AM74/ETL_Price!AM75-1),ETL_Price!AM74/ETL_Price!AM75-1,"")</f>
        <v>4.3582346080657253E-3</v>
      </c>
      <c r="AH74">
        <f ca="1">IF(ISNUMBER(ETL_Price!AN74/ETL_Price!AN75-1),ETL_Price!AN74/ETL_Price!AN75-1,"")</f>
        <v>7.3605181804798914E-3</v>
      </c>
      <c r="AI74">
        <f ca="1">IF(ISNUMBER(ETL_Price!AO74/ETL_Price!AO75-1),ETL_Price!AO74/ETL_Price!AO75-1,"")</f>
        <v>-6.9109665239522888E-3</v>
      </c>
      <c r="AJ74">
        <f ca="1">IF(ISNUMBER(ETL_Price!AP74/ETL_Price!AP75-1),ETL_Price!AP74/ETL_Price!AP75-1,"")</f>
        <v>-2.2814772565236119E-3</v>
      </c>
      <c r="AK74">
        <f ca="1">IF(ISNUMBER(ETL_Price!AQ74/ETL_Price!AQ75-1),ETL_Price!AQ74/ETL_Price!AQ75-1,"")</f>
        <v>-2.9924957414483311E-3</v>
      </c>
      <c r="AL74">
        <f ca="1">IF(ISNUMBER(ETL_Price!AR74/ETL_Price!AR75-1),ETL_Price!AR74/ETL_Price!AR75-1,"")</f>
        <v>-4.7845388802609801E-3</v>
      </c>
      <c r="AM74">
        <f ca="1">IF(ISNUMBER(ETL_Price!AS74/ETL_Price!AS75-1),ETL_Price!AS74/ETL_Price!AS75-1,"")</f>
        <v>2.9942836403231698E-3</v>
      </c>
      <c r="AN74" t="str">
        <f>IF(ISNUMBER(ETL_Price!AT74/ETL_Price!AT75-1),ETL_Price!AT74/ETL_Price!AT75-1,"")</f>
        <v/>
      </c>
      <c r="AO74" t="str">
        <f>IF(ISNUMBER(ETL_Price!AU74/ETL_Price!AU75-1),ETL_Price!AU74/ETL_Price!AU75-1,"")</f>
        <v/>
      </c>
      <c r="AP74" t="str">
        <f>IF(ISNUMBER(ETL_Price!AV74/ETL_Price!AV75-1),ETL_Price!AV74/ETL_Price!AV75-1,"")</f>
        <v/>
      </c>
    </row>
    <row r="75" spans="1:42">
      <c r="A75" s="8">
        <f>MATCH($B75,ETL_Price!$B$5:$B$187,0)</f>
        <v>71</v>
      </c>
      <c r="B75" s="1">
        <f>IF(ISNUMBER(Equities!$C76),Equities!B76,"")</f>
        <v>43222</v>
      </c>
      <c r="C75" s="67">
        <f ca="1">IF(ISNUMBER(OFFSET(ETL_Price!$B$4,ETL_Rtn!$A75,ETL_Rtn!$C$1)/OFFSET(ETL_Price!$B$4,ETL_Rtn!$A76,ETL_Rtn!$C$1)-1),OFFSET(ETL_Price!$B$4,ETL_Rtn!$A75,ETL_Rtn!$C$1)/OFFSET(ETL_Price!$B$4,ETL_Rtn!$A76,ETL_Rtn!$C$1)-1,"")</f>
        <v>-3.3150589591022239E-3</v>
      </c>
      <c r="E75">
        <f ca="1">IF(ISNUMBER(ETL_Price!K75/ETL_Price!K76-1),ETL_Price!K75/ETL_Price!K76-1,"")</f>
        <v>-3.7178786221979676E-3</v>
      </c>
      <c r="F75">
        <f ca="1">IF(ISNUMBER(ETL_Price!L75/ETL_Price!L76-1),ETL_Price!L75/ETL_Price!L76-1,"")</f>
        <v>4.8240000521504456E-4</v>
      </c>
      <c r="G75">
        <f ca="1">IF(ISNUMBER(ETL_Price!M75/ETL_Price!M76-1),ETL_Price!M75/ETL_Price!M76-1,"")</f>
        <v>-8.8057117554721787E-3</v>
      </c>
      <c r="H75">
        <f ca="1">IF(ISNUMBER(ETL_Price!N75/ETL_Price!N76-1),ETL_Price!N75/ETL_Price!N76-1,"")</f>
        <v>2.7849294829216387E-3</v>
      </c>
      <c r="I75">
        <f ca="1">IF(ISNUMBER(ETL_Price!O75/ETL_Price!O76-1),ETL_Price!O75/ETL_Price!O76-1,"")</f>
        <v>-4.6955107864196099E-3</v>
      </c>
      <c r="J75">
        <f ca="1">IF(ISNUMBER(ETL_Price!P75/ETL_Price!P76-1),ETL_Price!P75/ETL_Price!P76-1,"")</f>
        <v>-1.2665031436318364E-2</v>
      </c>
      <c r="K75">
        <f ca="1">IF(ISNUMBER(ETL_Price!Q75/ETL_Price!Q76-1),ETL_Price!Q75/ETL_Price!Q76-1,"")</f>
        <v>-3.0194452272636063E-3</v>
      </c>
      <c r="L75">
        <f ca="1">IF(ISNUMBER(ETL_Price!R75/ETL_Price!R76-1),ETL_Price!R75/ETL_Price!R76-1,"")</f>
        <v>-3.9541127654381114E-3</v>
      </c>
      <c r="M75">
        <f ca="1">IF(ISNUMBER(ETL_Price!S75/ETL_Price!S76-1),ETL_Price!S75/ETL_Price!S76-1,"")</f>
        <v>-3.2915609137055268E-3</v>
      </c>
      <c r="N75">
        <f ca="1">IF(ISNUMBER(ETL_Price!T75/ETL_Price!T76-1),ETL_Price!T75/ETL_Price!T76-1,"")</f>
        <v>-9.4043887147334804E-3</v>
      </c>
      <c r="O75">
        <f ca="1">IF(ISNUMBER(ETL_Price!U75/ETL_Price!U76-1),ETL_Price!U75/ETL_Price!U76-1,"")</f>
        <v>6.4823783622680597E-3</v>
      </c>
      <c r="P75">
        <f ca="1">IF(ISNUMBER(ETL_Price!V75/ETL_Price!V76-1),ETL_Price!V75/ETL_Price!V76-1,"")</f>
        <v>1.8145956607495961E-3</v>
      </c>
      <c r="Q75">
        <f ca="1">IF(ISNUMBER(ETL_Price!W75/ETL_Price!W76-1),ETL_Price!W75/ETL_Price!W76-1,"")</f>
        <v>6.4518879588444378E-3</v>
      </c>
      <c r="R75">
        <f ca="1">IF(ISNUMBER(ETL_Price!X75/ETL_Price!X76-1),ETL_Price!X75/ETL_Price!X76-1,"")</f>
        <v>-9.3786160610970226E-3</v>
      </c>
      <c r="S75">
        <f ca="1">IF(ISNUMBER(ETL_Price!Y75/ETL_Price!Y76-1),ETL_Price!Y75/ETL_Price!Y76-1,"")</f>
        <v>-2.9073834157496981E-3</v>
      </c>
      <c r="T75">
        <f ca="1">IF(ISNUMBER(ETL_Price!Z75/ETL_Price!Z76-1),ETL_Price!Z75/ETL_Price!Z76-1,"")</f>
        <v>1.4210410085551128E-3</v>
      </c>
      <c r="U75">
        <f ca="1">IF(ISNUMBER(ETL_Price!AA75/ETL_Price!AA76-1),ETL_Price!AA75/ETL_Price!AA76-1,"")</f>
        <v>-5.758841271419346E-4</v>
      </c>
      <c r="V75">
        <f ca="1">IF(ISNUMBER(ETL_Price!AB75/ETL_Price!AB76-1),ETL_Price!AB75/ETL_Price!AB76-1,"")</f>
        <v>8.6070556338579962E-5</v>
      </c>
      <c r="W75">
        <f ca="1">IF(ISNUMBER(ETL_Price!AC75/ETL_Price!AC76-1),ETL_Price!AC75/ETL_Price!AC76-1,"")</f>
        <v>-2.6224503954490608E-3</v>
      </c>
      <c r="X75">
        <f ca="1">IF(ISNUMBER(ETL_Price!AD75/ETL_Price!AD76-1),ETL_Price!AD75/ETL_Price!AD76-1,"")</f>
        <v>1.6871182894862002E-4</v>
      </c>
      <c r="Y75">
        <f ca="1">IF(ISNUMBER(ETL_Price!AE75/ETL_Price!AE76-1),ETL_Price!AE75/ETL_Price!AE76-1,"")</f>
        <v>5.6407470856134623E-4</v>
      </c>
      <c r="Z75">
        <f ca="1">IF(ISNUMBER(ETL_Price!AF75/ETL_Price!AF76-1),ETL_Price!AF75/ETL_Price!AF76-1,"")</f>
        <v>8.3198093633796155E-4</v>
      </c>
      <c r="AA75">
        <f ca="1">IF(ISNUMBER(ETL_Price!AG75/ETL_Price!AG76-1),ETL_Price!AG75/ETL_Price!AG76-1,"")</f>
        <v>-9.288902917437003E-4</v>
      </c>
      <c r="AB75">
        <f ca="1">IF(ISNUMBER(ETL_Price!AH75/ETL_Price!AH76-1),ETL_Price!AH75/ETL_Price!AH76-1,"")</f>
        <v>1.5864136963439357E-3</v>
      </c>
      <c r="AC75">
        <f ca="1">IF(ISNUMBER(ETL_Price!AI75/ETL_Price!AI76-1),ETL_Price!AI75/ETL_Price!AI76-1,"")</f>
        <v>-7.6244066922970255E-4</v>
      </c>
      <c r="AD75">
        <f ca="1">IF(ISNUMBER(ETL_Price!AJ75/ETL_Price!AJ76-1),ETL_Price!AJ75/ETL_Price!AJ76-1,"")</f>
        <v>3.0987734021949764E-2</v>
      </c>
      <c r="AE75">
        <f ca="1">IF(ISNUMBER(ETL_Price!AK75/ETL_Price!AK76-1),ETL_Price!AK75/ETL_Price!AK76-1,"")</f>
        <v>2.096436058700224E-2</v>
      </c>
      <c r="AF75">
        <f ca="1">IF(ISNUMBER(ETL_Price!AL75/ETL_Price!AL76-1),ETL_Price!AL75/ETL_Price!AL76-1,"")</f>
        <v>-9.182736455464191E-4</v>
      </c>
      <c r="AG75">
        <f ca="1">IF(ISNUMBER(ETL_Price!AM75/ETL_Price!AM76-1),ETL_Price!AM75/ETL_Price!AM76-1,"")</f>
        <v>1.5711702724608756E-2</v>
      </c>
      <c r="AH75">
        <f ca="1">IF(ISNUMBER(ETL_Price!AN75/ETL_Price!AN76-1),ETL_Price!AN75/ETL_Price!AN76-1,"")</f>
        <v>1.0111524163568975E-2</v>
      </c>
      <c r="AI75">
        <f ca="1">IF(ISNUMBER(ETL_Price!AO75/ETL_Price!AO76-1),ETL_Price!AO75/ETL_Price!AO76-1,"")</f>
        <v>6.409391445150181E-4</v>
      </c>
      <c r="AJ75">
        <f ca="1">IF(ISNUMBER(ETL_Price!AP75/ETL_Price!AP76-1),ETL_Price!AP75/ETL_Price!AP76-1,"")</f>
        <v>7.7597355941945168E-3</v>
      </c>
      <c r="AK75">
        <f ca="1">IF(ISNUMBER(ETL_Price!AQ75/ETL_Price!AQ76-1),ETL_Price!AQ75/ETL_Price!AQ76-1,"")</f>
        <v>5.5552983658164745E-3</v>
      </c>
      <c r="AL75">
        <f ca="1">IF(ISNUMBER(ETL_Price!AR75/ETL_Price!AR76-1),ETL_Price!AR75/ETL_Price!AR76-1,"")</f>
        <v>5.7587327632451224E-3</v>
      </c>
      <c r="AM75">
        <f ca="1">IF(ISNUMBER(ETL_Price!AS75/ETL_Price!AS76-1),ETL_Price!AS75/ETL_Price!AS76-1,"")</f>
        <v>-3.0755314337403972E-3</v>
      </c>
      <c r="AN75" t="str">
        <f>IF(ISNUMBER(ETL_Price!AT75/ETL_Price!AT76-1),ETL_Price!AT75/ETL_Price!AT76-1,"")</f>
        <v/>
      </c>
      <c r="AO75" t="str">
        <f>IF(ISNUMBER(ETL_Price!AU75/ETL_Price!AU76-1),ETL_Price!AU75/ETL_Price!AU76-1,"")</f>
        <v/>
      </c>
      <c r="AP75" t="str">
        <f>IF(ISNUMBER(ETL_Price!AV75/ETL_Price!AV76-1),ETL_Price!AV75/ETL_Price!AV76-1,"")</f>
        <v/>
      </c>
    </row>
    <row r="76" spans="1:42">
      <c r="A76" s="8">
        <f>MATCH($B76,ETL_Price!$B$5:$B$187,0)</f>
        <v>72</v>
      </c>
      <c r="B76" s="1">
        <f>IF(ISNUMBER(Equities!$C77),Equities!B77,"")</f>
        <v>43221</v>
      </c>
      <c r="C76" s="67">
        <f ca="1">IF(ISNUMBER(OFFSET(ETL_Price!$B$4,ETL_Rtn!$A76,ETL_Rtn!$C$1)/OFFSET(ETL_Price!$B$4,ETL_Rtn!$A77,ETL_Rtn!$C$1)-1),OFFSET(ETL_Price!$B$4,ETL_Rtn!$A76,ETL_Rtn!$C$1)/OFFSET(ETL_Price!$B$4,ETL_Rtn!$A77,ETL_Rtn!$C$1)-1,"")</f>
        <v>7.5017298509472141E-4</v>
      </c>
      <c r="E76">
        <f ca="1">IF(ISNUMBER(ETL_Price!K76/ETL_Price!K77-1),ETL_Price!K76/ETL_Price!K77-1,"")</f>
        <v>1.8624014022787794E-3</v>
      </c>
      <c r="F76">
        <f ca="1">IF(ISNUMBER(ETL_Price!L76/ETL_Price!L77-1),ETL_Price!L76/ETL_Price!L77-1,"")</f>
        <v>1.0771926572377577E-2</v>
      </c>
      <c r="G76">
        <f ca="1">IF(ISNUMBER(ETL_Price!M76/ETL_Price!M77-1),ETL_Price!M76/ETL_Price!M77-1,"")</f>
        <v>-9.7248669368710239E-4</v>
      </c>
      <c r="H76">
        <f ca="1">IF(ISNUMBER(ETL_Price!N76/ETL_Price!N77-1),ETL_Price!N76/ETL_Price!N77-1,"")</f>
        <v>-5.8396386271665213E-3</v>
      </c>
      <c r="I76">
        <f ca="1">IF(ISNUMBER(ETL_Price!O76/ETL_Price!O77-1),ETL_Price!O76/ETL_Price!O77-1,"")</f>
        <v>-3.066548671148972E-3</v>
      </c>
      <c r="J76">
        <f ca="1">IF(ISNUMBER(ETL_Price!P76/ETL_Price!P77-1),ETL_Price!P76/ETL_Price!P77-1,"")</f>
        <v>-9.9985371562317793E-3</v>
      </c>
      <c r="K76">
        <f ca="1">IF(ISNUMBER(ETL_Price!Q76/ETL_Price!Q77-1),ETL_Price!Q76/ETL_Price!Q77-1,"")</f>
        <v>-9.251065883678633E-4</v>
      </c>
      <c r="L76">
        <f ca="1">IF(ISNUMBER(ETL_Price!R76/ETL_Price!R77-1),ETL_Price!R76/ETL_Price!R77-1,"")</f>
        <v>3.1340286959502528E-3</v>
      </c>
      <c r="M76">
        <f ca="1">IF(ISNUMBER(ETL_Price!S76/ETL_Price!S77-1),ETL_Price!S76/ETL_Price!S77-1,"")</f>
        <v>-5.7566437978078255E-3</v>
      </c>
      <c r="N76">
        <f ca="1">IF(ISNUMBER(ETL_Price!T76/ETL_Price!T77-1),ETL_Price!T76/ETL_Price!T77-1,"")</f>
        <v>-8.8770528184644037E-3</v>
      </c>
      <c r="O76">
        <f ca="1">IF(ISNUMBER(ETL_Price!U76/ETL_Price!U77-1),ETL_Price!U76/ETL_Price!U77-1,"")</f>
        <v>-5.8150301863031384E-3</v>
      </c>
      <c r="P76">
        <f ca="1">IF(ISNUMBER(ETL_Price!V76/ETL_Price!V77-1),ETL_Price!V76/ETL_Price!V77-1,"")</f>
        <v>-3.6160679191886702E-3</v>
      </c>
      <c r="Q76">
        <f ca="1">IF(ISNUMBER(ETL_Price!W76/ETL_Price!W77-1),ETL_Price!W76/ETL_Price!W77-1,"")</f>
        <v>-7.1050986187759513E-5</v>
      </c>
      <c r="R76">
        <f ca="1">IF(ISNUMBER(ETL_Price!X76/ETL_Price!X77-1),ETL_Price!X76/ETL_Price!X77-1,"")</f>
        <v>9.3236583487277258E-4</v>
      </c>
      <c r="S76">
        <f ca="1">IF(ISNUMBER(ETL_Price!Y76/ETL_Price!Y77-1),ETL_Price!Y76/ETL_Price!Y77-1,"")</f>
        <v>1.919631430765234E-3</v>
      </c>
      <c r="T76">
        <f ca="1">IF(ISNUMBER(ETL_Price!Z76/ETL_Price!Z77-1),ETL_Price!Z76/ETL_Price!Z77-1,"")</f>
        <v>-1.6583271026245905E-3</v>
      </c>
      <c r="U76">
        <f ca="1">IF(ISNUMBER(ETL_Price!AA76/ETL_Price!AA77-1),ETL_Price!AA76/ETL_Price!AA77-1,"")</f>
        <v>-2.2781590817788633E-4</v>
      </c>
      <c r="V76">
        <f ca="1">IF(ISNUMBER(ETL_Price!AB76/ETL_Price!AB77-1),ETL_Price!AB76/ETL_Price!AB77-1,"")</f>
        <v>-1.1820712036708647E-3</v>
      </c>
      <c r="W76">
        <f ca="1">IF(ISNUMBER(ETL_Price!AC76/ETL_Price!AC77-1),ETL_Price!AC76/ETL_Price!AC77-1,"")</f>
        <v>-2.6356309561781366E-4</v>
      </c>
      <c r="X76">
        <f ca="1">IF(ISNUMBER(ETL_Price!AD76/ETL_Price!AD77-1),ETL_Price!AD76/ETL_Price!AD77-1,"")</f>
        <v>-5.9575998741034919E-4</v>
      </c>
      <c r="Y76">
        <f ca="1">IF(ISNUMBER(ETL_Price!AE76/ETL_Price!AE77-1),ETL_Price!AE76/ETL_Price!AE77-1,"")</f>
        <v>1.8103998576795011E-3</v>
      </c>
      <c r="Z76">
        <f ca="1">IF(ISNUMBER(ETL_Price!AF76/ETL_Price!AF77-1),ETL_Price!AF76/ETL_Price!AF77-1,"")</f>
        <v>-1.0271264084482645E-5</v>
      </c>
      <c r="AA76">
        <f ca="1">IF(ISNUMBER(ETL_Price!AG76/ETL_Price!AG77-1),ETL_Price!AG76/ETL_Price!AG77-1,"")</f>
        <v>-1.3525698827776544E-4</v>
      </c>
      <c r="AB76">
        <f ca="1">IF(ISNUMBER(ETL_Price!AH76/ETL_Price!AH77-1),ETL_Price!AH76/ETL_Price!AH77-1,"")</f>
        <v>1.1016147836704349E-3</v>
      </c>
      <c r="AC76">
        <f ca="1">IF(ISNUMBER(ETL_Price!AI76/ETL_Price!AI77-1),ETL_Price!AI76/ETL_Price!AI77-1,"")</f>
        <v>2.2062701120355577E-3</v>
      </c>
      <c r="AD76">
        <f ca="1">IF(ISNUMBER(ETL_Price!AJ76/ETL_Price!AJ77-1),ETL_Price!AJ76/ETL_Price!AJ77-1,"")</f>
        <v>-2.7620841180163169E-2</v>
      </c>
      <c r="AE76">
        <f ca="1">IF(ISNUMBER(ETL_Price!AK76/ETL_Price!AK77-1),ETL_Price!AK76/ETL_Price!AK77-1,"")</f>
        <v>8.9899524061343161E-3</v>
      </c>
      <c r="AF76">
        <f ca="1">IF(ISNUMBER(ETL_Price!AL76/ETL_Price!AL77-1),ETL_Price!AL76/ETL_Price!AL77-1,"")</f>
        <v>-9.3996361431171183E-3</v>
      </c>
      <c r="AG76">
        <f ca="1">IF(ISNUMBER(ETL_Price!AM76/ETL_Price!AM77-1),ETL_Price!AM76/ETL_Price!AM77-1,"")</f>
        <v>-1.6736145169200523E-2</v>
      </c>
      <c r="AH76">
        <f ca="1">IF(ISNUMBER(ETL_Price!AN76/ETL_Price!AN77-1),ETL_Price!AN76/ETL_Price!AN77-1,"")</f>
        <v>-1.9250401050021737E-2</v>
      </c>
      <c r="AI76">
        <f ca="1">IF(ISNUMBER(ETL_Price!AO76/ETL_Price!AO77-1),ETL_Price!AO76/ETL_Price!AO77-1,"")</f>
        <v>3.8264874199993582E-3</v>
      </c>
      <c r="AJ76">
        <f ca="1">IF(ISNUMBER(ETL_Price!AP76/ETL_Price!AP77-1),ETL_Price!AP76/ETL_Price!AP77-1,"")</f>
        <v>-1.0381114903299182E-2</v>
      </c>
      <c r="AK76">
        <f ca="1">IF(ISNUMBER(ETL_Price!AQ76/ETL_Price!AQ77-1),ETL_Price!AQ76/ETL_Price!AQ77-1,"")</f>
        <v>-6.9875419482370305E-3</v>
      </c>
      <c r="AL76">
        <f ca="1">IF(ISNUMBER(ETL_Price!AR76/ETL_Price!AR77-1),ETL_Price!AR76/ETL_Price!AR77-1,"")</f>
        <v>3.5625504694649646E-3</v>
      </c>
      <c r="AM76">
        <f ca="1">IF(ISNUMBER(ETL_Price!AS76/ETL_Price!AS77-1),ETL_Price!AS76/ETL_Price!AS77-1,"")</f>
        <v>-2.8862631911248382E-3</v>
      </c>
      <c r="AN76" t="str">
        <f>IF(ISNUMBER(ETL_Price!AT76/ETL_Price!AT77-1),ETL_Price!AT76/ETL_Price!AT77-1,"")</f>
        <v/>
      </c>
      <c r="AO76" t="str">
        <f>IF(ISNUMBER(ETL_Price!AU76/ETL_Price!AU77-1),ETL_Price!AU76/ETL_Price!AU77-1,"")</f>
        <v/>
      </c>
      <c r="AP76" t="str">
        <f>IF(ISNUMBER(ETL_Price!AV76/ETL_Price!AV77-1),ETL_Price!AV76/ETL_Price!AV77-1,"")</f>
        <v/>
      </c>
    </row>
    <row r="77" spans="1:42">
      <c r="A77" s="8">
        <f>MATCH($B77,ETL_Price!$B$5:$B$187,0)</f>
        <v>73</v>
      </c>
      <c r="B77" s="1">
        <f>IF(ISNUMBER(Equities!$C78),Equities!B78,"")</f>
        <v>43220</v>
      </c>
      <c r="C77" s="67">
        <f ca="1">IF(ISNUMBER(OFFSET(ETL_Price!$B$4,ETL_Rtn!$A77,ETL_Rtn!$C$1)/OFFSET(ETL_Price!$B$4,ETL_Rtn!$A78,ETL_Rtn!$C$1)-1),OFFSET(ETL_Price!$B$4,ETL_Rtn!$A77,ETL_Rtn!$C$1)/OFFSET(ETL_Price!$B$4,ETL_Rtn!$A78,ETL_Rtn!$C$1)-1,"")</f>
        <v>9.2902626546191858E-3</v>
      </c>
      <c r="E77">
        <f ca="1">IF(ISNUMBER(ETL_Price!K77/ETL_Price!K78-1),ETL_Price!K77/ETL_Price!K78-1,"")</f>
        <v>1.2871726586773047E-2</v>
      </c>
      <c r="F77">
        <f ca="1">IF(ISNUMBER(ETL_Price!L77/ETL_Price!L78-1),ETL_Price!L77/ETL_Price!L78-1,"")</f>
        <v>-3.8960749145545703E-3</v>
      </c>
      <c r="G77">
        <f ca="1">IF(ISNUMBER(ETL_Price!M77/ETL_Price!M78-1),ETL_Price!M77/ETL_Price!M78-1,"")</f>
        <v>-1.0004949817278064E-2</v>
      </c>
      <c r="H77">
        <f ca="1">IF(ISNUMBER(ETL_Price!N77/ETL_Price!N78-1),ETL_Price!N77/ETL_Price!N78-1,"")</f>
        <v>6.2242237373055787E-4</v>
      </c>
      <c r="I77">
        <f ca="1">IF(ISNUMBER(ETL_Price!O77/ETL_Price!O78-1),ETL_Price!O77/ETL_Price!O78-1,"")</f>
        <v>-3.6546003678539218E-3</v>
      </c>
      <c r="J77">
        <f ca="1">IF(ISNUMBER(ETL_Price!P77/ETL_Price!P78-1),ETL_Price!P77/ETL_Price!P78-1,"")</f>
        <v>-3.410015011355183E-3</v>
      </c>
      <c r="K77">
        <f ca="1">IF(ISNUMBER(ETL_Price!Q77/ETL_Price!Q78-1),ETL_Price!Q77/ETL_Price!Q78-1,"")</f>
        <v>-1.6463879853833019E-3</v>
      </c>
      <c r="L77">
        <f ca="1">IF(ISNUMBER(ETL_Price!R77/ETL_Price!R78-1),ETL_Price!R77/ETL_Price!R78-1,"")</f>
        <v>2.5036818851251752E-3</v>
      </c>
      <c r="M77">
        <f ca="1">IF(ISNUMBER(ETL_Price!S77/ETL_Price!S78-1),ETL_Price!S77/ETL_Price!S78-1,"")</f>
        <v>-7.5911723274377785E-3</v>
      </c>
      <c r="N77">
        <f ca="1">IF(ISNUMBER(ETL_Price!T77/ETL_Price!T78-1),ETL_Price!T77/ETL_Price!T78-1,"")</f>
        <v>-1.2708150744960456E-2</v>
      </c>
      <c r="O77">
        <f ca="1">IF(ISNUMBER(ETL_Price!U77/ETL_Price!U78-1),ETL_Price!U77/ETL_Price!U78-1,"")</f>
        <v>-8.5561104582843051E-3</v>
      </c>
      <c r="P77">
        <f ca="1">IF(ISNUMBER(ETL_Price!V77/ETL_Price!V78-1),ETL_Price!V77/ETL_Price!V78-1,"")</f>
        <v>-3.9289643250051132E-4</v>
      </c>
      <c r="Q77">
        <f ca="1">IF(ISNUMBER(ETL_Price!W77/ETL_Price!W78-1),ETL_Price!W77/ETL_Price!W78-1,"")</f>
        <v>1.433461857230367E-2</v>
      </c>
      <c r="R77">
        <f ca="1">IF(ISNUMBER(ETL_Price!X77/ETL_Price!X78-1),ETL_Price!X77/ETL_Price!X78-1,"")</f>
        <v>1.4797750365830087E-2</v>
      </c>
      <c r="S77">
        <f ca="1">IF(ISNUMBER(ETL_Price!Y77/ETL_Price!Y78-1),ETL_Price!Y77/ETL_Price!Y78-1,"")</f>
        <v>1.2607142195975474E-2</v>
      </c>
      <c r="T77">
        <f ca="1">IF(ISNUMBER(ETL_Price!Z77/ETL_Price!Z78-1),ETL_Price!Z77/ETL_Price!Z78-1,"")</f>
        <v>1.1708253358926335E-3</v>
      </c>
      <c r="U77">
        <f ca="1">IF(ISNUMBER(ETL_Price!AA77/ETL_Price!AA78-1),ETL_Price!AA77/ETL_Price!AA78-1,"")</f>
        <v>-3.2369006676108425E-3</v>
      </c>
      <c r="V77">
        <f ca="1">IF(ISNUMBER(ETL_Price!AB77/ETL_Price!AB78-1),ETL_Price!AB77/ETL_Price!AB78-1,"")</f>
        <v>1.2588766946417529E-3</v>
      </c>
      <c r="W77">
        <f ca="1">IF(ISNUMBER(ETL_Price!AC77/ETL_Price!AC78-1),ETL_Price!AC77/ETL_Price!AC78-1,"")</f>
        <v>-2.7742714069689534E-5</v>
      </c>
      <c r="X77">
        <f ca="1">IF(ISNUMBER(ETL_Price!AD77/ETL_Price!AD78-1),ETL_Price!AD77/ETL_Price!AD78-1,"")</f>
        <v>-2.8093991257149842E-4</v>
      </c>
      <c r="Y77">
        <f ca="1">IF(ISNUMBER(ETL_Price!AE77/ETL_Price!AE78-1),ETL_Price!AE77/ETL_Price!AE78-1,"")</f>
        <v>1.0370835952231428E-3</v>
      </c>
      <c r="Z77">
        <f ca="1">IF(ISNUMBER(ETL_Price!AF77/ETL_Price!AF78-1),ETL_Price!AF77/ETL_Price!AF78-1,"")</f>
        <v>6.783632943789808E-4</v>
      </c>
      <c r="AA77">
        <f ca="1">IF(ISNUMBER(ETL_Price!AG77/ETL_Price!AG78-1),ETL_Price!AG77/ETL_Price!AG78-1,"")</f>
        <v>2.6156524248888147E-4</v>
      </c>
      <c r="AB77">
        <f ca="1">IF(ISNUMBER(ETL_Price!AH77/ETL_Price!AH78-1),ETL_Price!AH77/ETL_Price!AH78-1,"")</f>
        <v>-6.7886794183757981E-4</v>
      </c>
      <c r="AC77">
        <f ca="1">IF(ISNUMBER(ETL_Price!AI77/ETL_Price!AI78-1),ETL_Price!AI77/ETL_Price!AI78-1,"")</f>
        <v>2.5836177106985936E-4</v>
      </c>
      <c r="AD77">
        <f ca="1">IF(ISNUMBER(ETL_Price!AJ77/ETL_Price!AJ78-1),ETL_Price!AJ77/ETL_Price!AJ78-1,"")</f>
        <v>3.3744321868916183E-2</v>
      </c>
      <c r="AE77">
        <f ca="1">IF(ISNUMBER(ETL_Price!AK77/ETL_Price!AK78-1),ETL_Price!AK77/ETL_Price!AK78-1,"")</f>
        <v>3.2205240174672412E-2</v>
      </c>
      <c r="AF77">
        <f ca="1">IF(ISNUMBER(ETL_Price!AL77/ETL_Price!AL78-1),ETL_Price!AL77/ETL_Price!AL78-1,"")</f>
        <v>-3.1736436451564876E-3</v>
      </c>
      <c r="AG77">
        <f ca="1">IF(ISNUMBER(ETL_Price!AM77/ETL_Price!AM78-1),ETL_Price!AM77/ETL_Price!AM78-1,"")</f>
        <v>-5.7296111178835041E-3</v>
      </c>
      <c r="AH77">
        <f ca="1">IF(ISNUMBER(ETL_Price!AN77/ETL_Price!AN78-1),ETL_Price!AN77/ETL_Price!AN78-1,"")</f>
        <v>6.9016152716592227E-3</v>
      </c>
      <c r="AI77">
        <f ca="1">IF(ISNUMBER(ETL_Price!AO77/ETL_Price!AO78-1),ETL_Price!AO77/ETL_Price!AO78-1,"")</f>
        <v>-1.2513528138528018E-3</v>
      </c>
      <c r="AJ77">
        <f ca="1">IF(ISNUMBER(ETL_Price!AP77/ETL_Price!AP78-1),ETL_Price!AP77/ETL_Price!AP78-1,"")</f>
        <v>6.440532417346434E-3</v>
      </c>
      <c r="AK77">
        <f ca="1">IF(ISNUMBER(ETL_Price!AQ77/ETL_Price!AQ78-1),ETL_Price!AQ77/ETL_Price!AQ78-1,"")</f>
        <v>1.4271245741643845E-3</v>
      </c>
      <c r="AL77">
        <f ca="1">IF(ISNUMBER(ETL_Price!AR77/ETL_Price!AR78-1),ETL_Price!AR77/ETL_Price!AR78-1,"")</f>
        <v>-4.4314315106441793E-4</v>
      </c>
      <c r="AM77">
        <f ca="1">IF(ISNUMBER(ETL_Price!AS77/ETL_Price!AS78-1),ETL_Price!AS77/ETL_Price!AS78-1,"")</f>
        <v>-1.3511079084849165E-3</v>
      </c>
      <c r="AN77" t="str">
        <f>IF(ISNUMBER(ETL_Price!AT77/ETL_Price!AT78-1),ETL_Price!AT77/ETL_Price!AT78-1,"")</f>
        <v/>
      </c>
      <c r="AO77" t="str">
        <f>IF(ISNUMBER(ETL_Price!AU77/ETL_Price!AU78-1),ETL_Price!AU77/ETL_Price!AU78-1,"")</f>
        <v/>
      </c>
      <c r="AP77" t="str">
        <f>IF(ISNUMBER(ETL_Price!AV77/ETL_Price!AV78-1),ETL_Price!AV77/ETL_Price!AV78-1,"")</f>
        <v/>
      </c>
    </row>
    <row r="78" spans="1:42">
      <c r="A78" s="8">
        <f>MATCH($B78,ETL_Price!$B$5:$B$187,0)</f>
        <v>74</v>
      </c>
      <c r="B78" s="1">
        <f>IF(ISNUMBER(Equities!$C79),Equities!B79,"")</f>
        <v>43217</v>
      </c>
      <c r="C78" s="67">
        <f ca="1">IF(ISNUMBER(OFFSET(ETL_Price!$B$4,ETL_Rtn!$A78,ETL_Rtn!$C$1)/OFFSET(ETL_Price!$B$4,ETL_Rtn!$A79,ETL_Rtn!$C$1)-1),OFFSET(ETL_Price!$B$4,ETL_Rtn!$A78,ETL_Rtn!$C$1)/OFFSET(ETL_Price!$B$4,ETL_Rtn!$A79,ETL_Rtn!$C$1)-1,"")</f>
        <v>8.0628859799534158E-3</v>
      </c>
      <c r="E78">
        <f ca="1">IF(ISNUMBER(ETL_Price!K78/ETL_Price!K79-1),ETL_Price!K78/ETL_Price!K79-1,"")</f>
        <v>1.3381311143596086E-2</v>
      </c>
      <c r="F78">
        <f ca="1">IF(ISNUMBER(ETL_Price!L78/ETL_Price!L79-1),ETL_Price!L78/ETL_Price!L79-1,"")</f>
        <v>-1.9791179474818454E-3</v>
      </c>
      <c r="G78">
        <f ca="1">IF(ISNUMBER(ETL_Price!M78/ETL_Price!M79-1),ETL_Price!M78/ETL_Price!M79-1,"")</f>
        <v>5.1074144838865188E-3</v>
      </c>
      <c r="H78">
        <f ca="1">IF(ISNUMBER(ETL_Price!N78/ETL_Price!N79-1),ETL_Price!N78/ETL_Price!N79-1,"")</f>
        <v>-6.7553702249395498E-3</v>
      </c>
      <c r="I78">
        <f ca="1">IF(ISNUMBER(ETL_Price!O78/ETL_Price!O79-1),ETL_Price!O78/ETL_Price!O79-1,"")</f>
        <v>9.4086676352223009E-4</v>
      </c>
      <c r="J78">
        <f ca="1">IF(ISNUMBER(ETL_Price!P78/ETL_Price!P79-1),ETL_Price!P78/ETL_Price!P79-1,"")</f>
        <v>6.255271940440732E-3</v>
      </c>
      <c r="K78">
        <f ca="1">IF(ISNUMBER(ETL_Price!Q78/ETL_Price!Q79-1),ETL_Price!Q78/ETL_Price!Q79-1,"")</f>
        <v>3.4249335159963756E-3</v>
      </c>
      <c r="L78">
        <f ca="1">IF(ISNUMBER(ETL_Price!R78/ETL_Price!R79-1),ETL_Price!R78/ETL_Price!R79-1,"")</f>
        <v>1.1219221604447993E-2</v>
      </c>
      <c r="M78">
        <f ca="1">IF(ISNUMBER(ETL_Price!S78/ETL_Price!S79-1),ETL_Price!S78/ETL_Price!S79-1,"")</f>
        <v>-3.1294007197613105E-4</v>
      </c>
      <c r="N78">
        <f ca="1">IF(ISNUMBER(ETL_Price!T78/ETL_Price!T79-1),ETL_Price!T78/ETL_Price!T79-1,"")</f>
        <v>1.1375387797311287E-2</v>
      </c>
      <c r="O78">
        <f ca="1">IF(ISNUMBER(ETL_Price!U78/ETL_Price!U79-1),ETL_Price!U78/ETL_Price!U79-1,"")</f>
        <v>5.8788947677834713E-4</v>
      </c>
      <c r="P78">
        <f ca="1">IF(ISNUMBER(ETL_Price!V78/ETL_Price!V79-1),ETL_Price!V78/ETL_Price!V79-1,"")</f>
        <v>5.530973451327359E-3</v>
      </c>
      <c r="Q78">
        <f ca="1">IF(ISNUMBER(ETL_Price!W78/ETL_Price!W79-1),ETL_Price!W78/ETL_Price!W79-1,"")</f>
        <v>6.7988216343293217E-3</v>
      </c>
      <c r="R78">
        <f ca="1">IF(ISNUMBER(ETL_Price!X78/ETL_Price!X79-1),ETL_Price!X78/ETL_Price!X79-1,"")</f>
        <v>7.7941307115994007E-3</v>
      </c>
      <c r="S78">
        <f ca="1">IF(ISNUMBER(ETL_Price!Y78/ETL_Price!Y79-1),ETL_Price!Y78/ETL_Price!Y79-1,"")</f>
        <v>1.4206945757004874E-2</v>
      </c>
      <c r="T78">
        <f ca="1">IF(ISNUMBER(ETL_Price!Z78/ETL_Price!Z79-1),ETL_Price!Z78/ETL_Price!Z79-1,"")</f>
        <v>-7.2883501476850299E-4</v>
      </c>
      <c r="U78">
        <f ca="1">IF(ISNUMBER(ETL_Price!AA78/ETL_Price!AA79-1),ETL_Price!AA78/ETL_Price!AA79-1,"")</f>
        <v>-3.8127123314715128E-3</v>
      </c>
      <c r="V78">
        <f ca="1">IF(ISNUMBER(ETL_Price!AB78/ETL_Price!AB79-1),ETL_Price!AB78/ETL_Price!AB79-1,"")</f>
        <v>3.2491715152365153E-3</v>
      </c>
      <c r="W78">
        <f ca="1">IF(ISNUMBER(ETL_Price!AC78/ETL_Price!AC79-1),ETL_Price!AC78/ETL_Price!AC79-1,"")</f>
        <v>9.9973618072990433E-4</v>
      </c>
      <c r="X78">
        <f ca="1">IF(ISNUMBER(ETL_Price!AD78/ETL_Price!AD79-1),ETL_Price!AD78/ETL_Price!AD79-1,"")</f>
        <v>2.9868578255674016E-3</v>
      </c>
      <c r="Y78">
        <f ca="1">IF(ISNUMBER(ETL_Price!AE78/ETL_Price!AE79-1),ETL_Price!AE78/ETL_Price!AE79-1,"")</f>
        <v>-1.2569130216188995E-4</v>
      </c>
      <c r="Z78">
        <f ca="1">IF(ISNUMBER(ETL_Price!AF78/ETL_Price!AF79-1),ETL_Price!AF78/ETL_Price!AF79-1,"")</f>
        <v>-6.5737440553848003E-4</v>
      </c>
      <c r="AA78">
        <f ca="1">IF(ISNUMBER(ETL_Price!AG78/ETL_Price!AG79-1),ETL_Price!AG78/ETL_Price!AG79-1,"")</f>
        <v>6.949834828600121E-4</v>
      </c>
      <c r="AB78">
        <f ca="1">IF(ISNUMBER(ETL_Price!AH78/ETL_Price!AH79-1),ETL_Price!AH78/ETL_Price!AH79-1,"")</f>
        <v>4.2217714920300686E-4</v>
      </c>
      <c r="AC78">
        <f ca="1">IF(ISNUMBER(ETL_Price!AI78/ETL_Price!AI79-1),ETL_Price!AI78/ETL_Price!AI79-1,"")</f>
        <v>-1.7945411562433344E-3</v>
      </c>
      <c r="AD78">
        <f ca="1">IF(ISNUMBER(ETL_Price!AJ78/ETL_Price!AJ79-1),ETL_Price!AJ78/ETL_Price!AJ79-1,"")</f>
        <v>-5.1108374384236321E-2</v>
      </c>
      <c r="AE78">
        <f ca="1">IF(ISNUMBER(ETL_Price!AK78/ETL_Price!AK79-1),ETL_Price!AK78/ETL_Price!AK79-1,"")</f>
        <v>-4.1841004184100417E-2</v>
      </c>
      <c r="AF78">
        <f ca="1">IF(ISNUMBER(ETL_Price!AL78/ETL_Price!AL79-1),ETL_Price!AL78/ETL_Price!AL79-1,"")</f>
        <v>5.3939071640205505E-3</v>
      </c>
      <c r="AG78">
        <f ca="1">IF(ISNUMBER(ETL_Price!AM78/ETL_Price!AM79-1),ETL_Price!AM78/ETL_Price!AM79-1,"")</f>
        <v>-5.1543266023892365E-3</v>
      </c>
      <c r="AH78">
        <f ca="1">IF(ISNUMBER(ETL_Price!AN78/ETL_Price!AN79-1),ETL_Price!AN78/ETL_Price!AN79-1,"")</f>
        <v>-1.3198416190057793E-3</v>
      </c>
      <c r="AI78">
        <f ca="1">IF(ISNUMBER(ETL_Price!AO78/ETL_Price!AO79-1),ETL_Price!AO78/ETL_Price!AO79-1,"")</f>
        <v>-8.0848066020330345E-3</v>
      </c>
      <c r="AJ78">
        <f ca="1">IF(ISNUMBER(ETL_Price!AP78/ETL_Price!AP79-1),ETL_Price!AP78/ETL_Price!AP79-1,"")</f>
        <v>-4.0860930298854958E-3</v>
      </c>
      <c r="AK78">
        <f ca="1">IF(ISNUMBER(ETL_Price!AQ78/ETL_Price!AQ79-1),ETL_Price!AQ78/ETL_Price!AQ79-1,"")</f>
        <v>-1.8380663541953668E-3</v>
      </c>
      <c r="AL78">
        <f ca="1">IF(ISNUMBER(ETL_Price!AR78/ETL_Price!AR79-1),ETL_Price!AR78/ETL_Price!AR79-1,"")</f>
        <v>-1.3118796231902374E-3</v>
      </c>
      <c r="AM78">
        <f ca="1">IF(ISNUMBER(ETL_Price!AS78/ETL_Price!AS79-1),ETL_Price!AS78/ETL_Price!AS79-1,"")</f>
        <v>2.8001083912925218E-3</v>
      </c>
      <c r="AN78" t="str">
        <f>IF(ISNUMBER(ETL_Price!AT78/ETL_Price!AT79-1),ETL_Price!AT78/ETL_Price!AT79-1,"")</f>
        <v/>
      </c>
      <c r="AO78" t="str">
        <f>IF(ISNUMBER(ETL_Price!AU78/ETL_Price!AU79-1),ETL_Price!AU78/ETL_Price!AU79-1,"")</f>
        <v/>
      </c>
      <c r="AP78" t="str">
        <f>IF(ISNUMBER(ETL_Price!AV78/ETL_Price!AV79-1),ETL_Price!AV78/ETL_Price!AV79-1,"")</f>
        <v/>
      </c>
    </row>
    <row r="79" spans="1:42">
      <c r="A79" s="8">
        <f>MATCH($B79,ETL_Price!$B$5:$B$187,0)</f>
        <v>75</v>
      </c>
      <c r="B79" s="1">
        <f>IF(ISNUMBER(Equities!$C80),Equities!B80,"")</f>
        <v>43216</v>
      </c>
      <c r="C79" s="67">
        <f ca="1">IF(ISNUMBER(OFFSET(ETL_Price!$B$4,ETL_Rtn!$A79,ETL_Rtn!$C$1)/OFFSET(ETL_Price!$B$4,ETL_Rtn!$A80,ETL_Rtn!$C$1)-1),OFFSET(ETL_Price!$B$4,ETL_Rtn!$A79,ETL_Rtn!$C$1)/OFFSET(ETL_Price!$B$4,ETL_Rtn!$A80,ETL_Rtn!$C$1)-1,"")</f>
        <v>-7.082987046917566E-3</v>
      </c>
      <c r="E79">
        <f ca="1">IF(ISNUMBER(ETL_Price!K79/ETL_Price!K80-1),ETL_Price!K79/ETL_Price!K80-1,"")</f>
        <v>-3.9202508960572979E-3</v>
      </c>
      <c r="F79">
        <f ca="1">IF(ISNUMBER(ETL_Price!L79/ETL_Price!L80-1),ETL_Price!L79/ETL_Price!L80-1,"")</f>
        <v>2.0050808567163791E-2</v>
      </c>
      <c r="G79">
        <f ca="1">IF(ISNUMBER(ETL_Price!M79/ETL_Price!M80-1),ETL_Price!M79/ETL_Price!M80-1,"")</f>
        <v>9.7852378345901769E-3</v>
      </c>
      <c r="H79">
        <f ca="1">IF(ISNUMBER(ETL_Price!N79/ETL_Price!N80-1),ETL_Price!N79/ETL_Price!N80-1,"")</f>
        <v>1.1265981446789697E-2</v>
      </c>
      <c r="I79">
        <f ca="1">IF(ISNUMBER(ETL_Price!O79/ETL_Price!O80-1),ETL_Price!O79/ETL_Price!O80-1,"")</f>
        <v>-9.8940617277742948E-4</v>
      </c>
      <c r="J79">
        <f ca="1">IF(ISNUMBER(ETL_Price!P79/ETL_Price!P80-1),ETL_Price!P79/ETL_Price!P80-1,"")</f>
        <v>7.3960500520702244E-3</v>
      </c>
      <c r="K79">
        <f ca="1">IF(ISNUMBER(ETL_Price!Q79/ETL_Price!Q80-1),ETL_Price!Q79/ETL_Price!Q80-1,"")</f>
        <v>1.079297845477134E-2</v>
      </c>
      <c r="L79">
        <f ca="1">IF(ISNUMBER(ETL_Price!R79/ETL_Price!R80-1),ETL_Price!R79/ETL_Price!R80-1,"")</f>
        <v>8.107296566910227E-3</v>
      </c>
      <c r="M79">
        <f ca="1">IF(ISNUMBER(ETL_Price!S79/ETL_Price!S80-1),ETL_Price!S79/ETL_Price!S80-1,"")</f>
        <v>2.3476015337653422E-4</v>
      </c>
      <c r="N79">
        <f ca="1">IF(ISNUMBER(ETL_Price!T79/ETL_Price!T80-1),ETL_Price!T79/ETL_Price!T80-1,"")</f>
        <v>-9.3663105517342027E-3</v>
      </c>
      <c r="O79">
        <f ca="1">IF(ISNUMBER(ETL_Price!U79/ETL_Price!U80-1),ETL_Price!U79/ETL_Price!U80-1,"")</f>
        <v>1.6561775422327951E-3</v>
      </c>
      <c r="P79">
        <f ca="1">IF(ISNUMBER(ETL_Price!V79/ETL_Price!V80-1),ETL_Price!V79/ETL_Price!V80-1,"")</f>
        <v>9.9752613518473421E-3</v>
      </c>
      <c r="Q79">
        <f ca="1">IF(ISNUMBER(ETL_Price!W79/ETL_Price!W80-1),ETL_Price!W79/ETL_Price!W80-1,"")</f>
        <v>-8.8815056129676329E-3</v>
      </c>
      <c r="R79">
        <f ca="1">IF(ISNUMBER(ETL_Price!X79/ETL_Price!X80-1),ETL_Price!X79/ETL_Price!X80-1,"")</f>
        <v>-3.2998040187952604E-3</v>
      </c>
      <c r="S79">
        <f ca="1">IF(ISNUMBER(ETL_Price!Y79/ETL_Price!Y80-1),ETL_Price!Y79/ETL_Price!Y80-1,"")</f>
        <v>-3.9584580091762689E-3</v>
      </c>
      <c r="T79">
        <f ca="1">IF(ISNUMBER(ETL_Price!Z79/ETL_Price!Z80-1),ETL_Price!Z79/ETL_Price!Z80-1,"")</f>
        <v>-2.5886120245821598E-4</v>
      </c>
      <c r="U79">
        <f ca="1">IF(ISNUMBER(ETL_Price!AA79/ETL_Price!AA80-1),ETL_Price!AA79/ETL_Price!AA80-1,"")</f>
        <v>-3.5736826143618616E-3</v>
      </c>
      <c r="V79">
        <f ca="1">IF(ISNUMBER(ETL_Price!AB79/ETL_Price!AB80-1),ETL_Price!AB79/ETL_Price!AB80-1,"")</f>
        <v>8.4268752498339872E-4</v>
      </c>
      <c r="W79">
        <f ca="1">IF(ISNUMBER(ETL_Price!AC79/ETL_Price!AC80-1),ETL_Price!AC79/ETL_Price!AC80-1,"")</f>
        <v>2.212635680489905E-3</v>
      </c>
      <c r="X79">
        <f ca="1">IF(ISNUMBER(ETL_Price!AD79/ETL_Price!AD80-1),ETL_Price!AD79/ETL_Price!AD80-1,"")</f>
        <v>3.154574132492094E-3</v>
      </c>
      <c r="Y79">
        <f ca="1">IF(ISNUMBER(ETL_Price!AE79/ETL_Price!AE80-1),ETL_Price!AE79/ETL_Price!AE80-1,"")</f>
        <v>1.9520181348782195E-3</v>
      </c>
      <c r="Z79">
        <f ca="1">IF(ISNUMBER(ETL_Price!AF79/ETL_Price!AF80-1),ETL_Price!AF79/ETL_Price!AF80-1,"")</f>
        <v>-1.3744858499757928E-3</v>
      </c>
      <c r="AA79">
        <f ca="1">IF(ISNUMBER(ETL_Price!AG79/ETL_Price!AG80-1),ETL_Price!AG79/ETL_Price!AG80-1,"")</f>
        <v>2.3794229673124168E-3</v>
      </c>
      <c r="AB79">
        <f ca="1">IF(ISNUMBER(ETL_Price!AH79/ETL_Price!AH80-1),ETL_Price!AH79/ETL_Price!AH80-1,"")</f>
        <v>1.6178998556759527E-3</v>
      </c>
      <c r="AC79">
        <f ca="1">IF(ISNUMBER(ETL_Price!AI79/ETL_Price!AI80-1),ETL_Price!AI79/ETL_Price!AI80-1,"")</f>
        <v>1.3450260935061742E-3</v>
      </c>
      <c r="AD79">
        <f ca="1">IF(ISNUMBER(ETL_Price!AJ79/ETL_Price!AJ80-1),ETL_Price!AJ79/ETL_Price!AJ80-1,"")</f>
        <v>-8.9686098654708557E-2</v>
      </c>
      <c r="AE79">
        <f ca="1">IF(ISNUMBER(ETL_Price!AK79/ETL_Price!AK80-1),ETL_Price!AK79/ETL_Price!AK80-1,"")</f>
        <v>-7.4987905176584491E-2</v>
      </c>
      <c r="AF79">
        <f ca="1">IF(ISNUMBER(ETL_Price!AL79/ETL_Price!AL80-1),ETL_Price!AL79/ETL_Price!AL80-1,"")</f>
        <v>-3.7087496215562066E-3</v>
      </c>
      <c r="AG79">
        <f ca="1">IF(ISNUMBER(ETL_Price!AM79/ETL_Price!AM80-1),ETL_Price!AM79/ETL_Price!AM80-1,"")</f>
        <v>-6.6658586837953226E-4</v>
      </c>
      <c r="AH79">
        <f ca="1">IF(ISNUMBER(ETL_Price!AN79/ETL_Price!AN80-1),ETL_Price!AN79/ETL_Price!AN80-1,"")</f>
        <v>2.0573108008816732E-3</v>
      </c>
      <c r="AI79">
        <f ca="1">IF(ISNUMBER(ETL_Price!AO79/ETL_Price!AO80-1),ETL_Price!AO79/ETL_Price!AO80-1,"")</f>
        <v>-1.4871608447073581E-2</v>
      </c>
      <c r="AJ79">
        <f ca="1">IF(ISNUMBER(ETL_Price!AP79/ETL_Price!AP80-1),ETL_Price!AP79/ETL_Price!AP80-1,"")</f>
        <v>3.8024620942045395E-4</v>
      </c>
      <c r="AK79">
        <f ca="1">IF(ISNUMBER(ETL_Price!AQ79/ETL_Price!AQ80-1),ETL_Price!AQ79/ETL_Price!AQ80-1,"")</f>
        <v>-7.3468638075113724E-4</v>
      </c>
      <c r="AL79">
        <f ca="1">IF(ISNUMBER(ETL_Price!AR79/ETL_Price!AR80-1),ETL_Price!AR79/ETL_Price!AR80-1,"")</f>
        <v>7.1176628758529148E-4</v>
      </c>
      <c r="AM79">
        <f ca="1">IF(ISNUMBER(ETL_Price!AS79/ETL_Price!AS80-1),ETL_Price!AS79/ETL_Price!AS80-1,"")</f>
        <v>4.5183444785834581E-4</v>
      </c>
      <c r="AN79" t="str">
        <f>IF(ISNUMBER(ETL_Price!AT79/ETL_Price!AT80-1),ETL_Price!AT79/ETL_Price!AT80-1,"")</f>
        <v/>
      </c>
      <c r="AO79" t="str">
        <f>IF(ISNUMBER(ETL_Price!AU79/ETL_Price!AU80-1),ETL_Price!AU79/ETL_Price!AU80-1,"")</f>
        <v/>
      </c>
      <c r="AP79" t="str">
        <f>IF(ISNUMBER(ETL_Price!AV79/ETL_Price!AV80-1),ETL_Price!AV79/ETL_Price!AV80-1,"")</f>
        <v/>
      </c>
    </row>
    <row r="80" spans="1:42">
      <c r="A80" s="8">
        <f>MATCH($B80,ETL_Price!$B$5:$B$187,0)</f>
        <v>76</v>
      </c>
      <c r="B80" s="1">
        <f>IF(ISNUMBER(Equities!$C81),Equities!B81,"")</f>
        <v>43215</v>
      </c>
      <c r="C80" s="67">
        <f ca="1">IF(ISNUMBER(OFFSET(ETL_Price!$B$4,ETL_Rtn!$A80,ETL_Rtn!$C$1)/OFFSET(ETL_Price!$B$4,ETL_Rtn!$A81,ETL_Rtn!$C$1)-1),OFFSET(ETL_Price!$B$4,ETL_Rtn!$A80,ETL_Rtn!$C$1)/OFFSET(ETL_Price!$B$4,ETL_Rtn!$A81,ETL_Rtn!$C$1)-1,"")</f>
        <v>-1.4943951659406873E-2</v>
      </c>
      <c r="E80">
        <f ca="1">IF(ISNUMBER(ETL_Price!K80/ETL_Price!K81-1),ETL_Price!K80/ETL_Price!K81-1,"")</f>
        <v>-1.2717018688488402E-2</v>
      </c>
      <c r="F80">
        <f ca="1">IF(ISNUMBER(ETL_Price!L80/ETL_Price!L81-1),ETL_Price!L80/ETL_Price!L81-1,"")</f>
        <v>-3.0620057269943324E-3</v>
      </c>
      <c r="G80">
        <f ca="1">IF(ISNUMBER(ETL_Price!M80/ETL_Price!M81-1),ETL_Price!M80/ETL_Price!M81-1,"")</f>
        <v>-4.8988367934654775E-5</v>
      </c>
      <c r="H80">
        <f ca="1">IF(ISNUMBER(ETL_Price!N80/ETL_Price!N81-1),ETL_Price!N80/ETL_Price!N81-1,"")</f>
        <v>-2.2191680089644894E-4</v>
      </c>
      <c r="I80">
        <f ca="1">IF(ISNUMBER(ETL_Price!O80/ETL_Price!O81-1),ETL_Price!O80/ETL_Price!O81-1,"")</f>
        <v>-4.7211691028270497E-3</v>
      </c>
      <c r="J80">
        <f ca="1">IF(ISNUMBER(ETL_Price!P80/ETL_Price!P81-1),ETL_Price!P80/ETL_Price!P81-1,"")</f>
        <v>1.0864565105328516E-3</v>
      </c>
      <c r="K80">
        <f ca="1">IF(ISNUMBER(ETL_Price!Q80/ETL_Price!Q81-1),ETL_Price!Q80/ETL_Price!Q81-1,"")</f>
        <v>5.7052039610416827E-4</v>
      </c>
      <c r="L80">
        <f ca="1">IF(ISNUMBER(ETL_Price!R80/ETL_Price!R81-1),ETL_Price!R80/ETL_Price!R81-1,"")</f>
        <v>-3.9379891331440264E-3</v>
      </c>
      <c r="M80">
        <f ca="1">IF(ISNUMBER(ETL_Price!S80/ETL_Price!S81-1),ETL_Price!S80/ETL_Price!S81-1,"")</f>
        <v>-5.2930645286837219E-3</v>
      </c>
      <c r="N80">
        <f ca="1">IF(ISNUMBER(ETL_Price!T80/ETL_Price!T81-1),ETL_Price!T80/ETL_Price!T81-1,"")</f>
        <v>1.9061583577713037E-3</v>
      </c>
      <c r="O80">
        <f ca="1">IF(ISNUMBER(ETL_Price!U80/ETL_Price!U81-1),ETL_Price!U80/ETL_Price!U81-1,"")</f>
        <v>-6.9078947368422794E-3</v>
      </c>
      <c r="P80">
        <f ca="1">IF(ISNUMBER(ETL_Price!V80/ETL_Price!V81-1),ETL_Price!V80/ETL_Price!V81-1,"")</f>
        <v>-5.5830275961077369E-4</v>
      </c>
      <c r="Q80">
        <f ca="1">IF(ISNUMBER(ETL_Price!W80/ETL_Price!W81-1),ETL_Price!W80/ETL_Price!W81-1,"")</f>
        <v>-3.0327798330895828E-3</v>
      </c>
      <c r="R80">
        <f ca="1">IF(ISNUMBER(ETL_Price!X80/ETL_Price!X81-1),ETL_Price!X80/ETL_Price!X81-1,"")</f>
        <v>-4.2614721769951291E-3</v>
      </c>
      <c r="S80">
        <f ca="1">IF(ISNUMBER(ETL_Price!Y80/ETL_Price!Y81-1),ETL_Price!Y80/ETL_Price!Y81-1,"")</f>
        <v>-1.4068406010878554E-2</v>
      </c>
      <c r="T80">
        <f ca="1">IF(ISNUMBER(ETL_Price!Z80/ETL_Price!Z81-1),ETL_Price!Z80/ETL_Price!Z81-1,"")</f>
        <v>-7.6640832319430086E-4</v>
      </c>
      <c r="U80">
        <f ca="1">IF(ISNUMBER(ETL_Price!AA80/ETL_Price!AA81-1),ETL_Price!AA80/ETL_Price!AA81-1,"")</f>
        <v>1.5351021212319793E-3</v>
      </c>
      <c r="V80">
        <f ca="1">IF(ISNUMBER(ETL_Price!AB80/ETL_Price!AB81-1),ETL_Price!AB80/ETL_Price!AB81-1,"")</f>
        <v>1.2872936543995017E-3</v>
      </c>
      <c r="W80">
        <f ca="1">IF(ISNUMBER(ETL_Price!AC80/ETL_Price!AC81-1),ETL_Price!AC80/ETL_Price!AC81-1,"")</f>
        <v>3.61945596792701E-4</v>
      </c>
      <c r="X80">
        <f ca="1">IF(ISNUMBER(ETL_Price!AD80/ETL_Price!AD81-1),ETL_Price!AD80/ETL_Price!AD81-1,"")</f>
        <v>6.7844906543657046E-5</v>
      </c>
      <c r="Y80">
        <f ca="1">IF(ISNUMBER(ETL_Price!AE80/ETL_Price!AE81-1),ETL_Price!AE80/ETL_Price!AE81-1,"")</f>
        <v>-6.1880539094871789E-4</v>
      </c>
      <c r="Z80">
        <f ca="1">IF(ISNUMBER(ETL_Price!AF80/ETL_Price!AF81-1),ETL_Price!AF80/ETL_Price!AF81-1,"")</f>
        <v>1.3249522400935465E-3</v>
      </c>
      <c r="AA80">
        <f ca="1">IF(ISNUMBER(ETL_Price!AG80/ETL_Price!AG81-1),ETL_Price!AG80/ETL_Price!AG81-1,"")</f>
        <v>1.6947002102514208E-3</v>
      </c>
      <c r="AB80">
        <f ca="1">IF(ISNUMBER(ETL_Price!AH80/ETL_Price!AH81-1),ETL_Price!AH80/ETL_Price!AH81-1,"")</f>
        <v>-7.073305162593746E-4</v>
      </c>
      <c r="AC80">
        <f ca="1">IF(ISNUMBER(ETL_Price!AI80/ETL_Price!AI81-1),ETL_Price!AI80/ETL_Price!AI81-1,"")</f>
        <v>9.6851257990193673E-5</v>
      </c>
      <c r="AD80">
        <f ca="1">IF(ISNUMBER(ETL_Price!AJ80/ETL_Price!AJ81-1),ETL_Price!AJ80/ETL_Price!AJ81-1,"")</f>
        <v>-9.9889012208657091E-3</v>
      </c>
      <c r="AE80">
        <f ca="1">IF(ISNUMBER(ETL_Price!AK80/ETL_Price!AK81-1),ETL_Price!AK80/ETL_Price!AK81-1,"")</f>
        <v>3.6609829488465362E-2</v>
      </c>
      <c r="AF80">
        <f ca="1">IF(ISNUMBER(ETL_Price!AL80/ETL_Price!AL81-1),ETL_Price!AL80/ETL_Price!AL81-1,"")</f>
        <v>-7.6611086074809265E-3</v>
      </c>
      <c r="AG80">
        <f ca="1">IF(ISNUMBER(ETL_Price!AM80/ETL_Price!AM81-1),ETL_Price!AM80/ETL_Price!AM81-1,"")</f>
        <v>-1.203376638927145E-2</v>
      </c>
      <c r="AH80">
        <f ca="1">IF(ISNUMBER(ETL_Price!AN80/ETL_Price!AN81-1),ETL_Price!AN80/ETL_Price!AN81-1,"")</f>
        <v>5.1698670605611063E-3</v>
      </c>
      <c r="AI80">
        <f ca="1">IF(ISNUMBER(ETL_Price!AO80/ETL_Price!AO81-1),ETL_Price!AO80/ETL_Price!AO81-1,"")</f>
        <v>8.8014669111518007E-3</v>
      </c>
      <c r="AJ80">
        <f ca="1">IF(ISNUMBER(ETL_Price!AP80/ETL_Price!AP81-1),ETL_Price!AP80/ETL_Price!AP81-1,"")</f>
        <v>4.2482100238661058E-3</v>
      </c>
      <c r="AK80">
        <f ca="1">IF(ISNUMBER(ETL_Price!AQ80/ETL_Price!AQ81-1),ETL_Price!AQ80/ETL_Price!AQ81-1,"")</f>
        <v>5.215785829679076E-3</v>
      </c>
      <c r="AL80">
        <f ca="1">IF(ISNUMBER(ETL_Price!AR80/ETL_Price!AR81-1),ETL_Price!AR80/ETL_Price!AR81-1,"")</f>
        <v>4.0656216748455876E-3</v>
      </c>
      <c r="AM80">
        <f ca="1">IF(ISNUMBER(ETL_Price!AS80/ETL_Price!AS81-1),ETL_Price!AS80/ETL_Price!AS81-1,"")</f>
        <v>-3.3324326758533696E-3</v>
      </c>
      <c r="AN80" t="str">
        <f>IF(ISNUMBER(ETL_Price!AT80/ETL_Price!AT81-1),ETL_Price!AT80/ETL_Price!AT81-1,"")</f>
        <v/>
      </c>
      <c r="AO80" t="str">
        <f>IF(ISNUMBER(ETL_Price!AU80/ETL_Price!AU81-1),ETL_Price!AU80/ETL_Price!AU81-1,"")</f>
        <v/>
      </c>
      <c r="AP80" t="str">
        <f>IF(ISNUMBER(ETL_Price!AV80/ETL_Price!AV81-1),ETL_Price!AV80/ETL_Price!AV81-1,"")</f>
        <v/>
      </c>
    </row>
    <row r="81" spans="1:42">
      <c r="A81" s="8">
        <f>MATCH($B81,ETL_Price!$B$5:$B$187,0)</f>
        <v>77</v>
      </c>
      <c r="B81" s="1">
        <f>IF(ISNUMBER(Equities!$C82),Equities!B82,"")</f>
        <v>43214</v>
      </c>
      <c r="C81" s="67">
        <f ca="1">IF(ISNUMBER(OFFSET(ETL_Price!$B$4,ETL_Rtn!$A81,ETL_Rtn!$C$1)/OFFSET(ETL_Price!$B$4,ETL_Rtn!$A82,ETL_Rtn!$C$1)-1),OFFSET(ETL_Price!$B$4,ETL_Rtn!$A81,ETL_Rtn!$C$1)/OFFSET(ETL_Price!$B$4,ETL_Rtn!$A82,ETL_Rtn!$C$1)-1,"")</f>
        <v>1.035857808626317E-2</v>
      </c>
      <c r="E81">
        <f ca="1">IF(ISNUMBER(ETL_Price!K81/ETL_Price!K82-1),ETL_Price!K81/ETL_Price!K82-1,"")</f>
        <v>1.0278181208803527E-2</v>
      </c>
      <c r="F81">
        <f ca="1">IF(ISNUMBER(ETL_Price!L81/ETL_Price!L82-1),ETL_Price!L81/ETL_Price!L82-1,"")</f>
        <v>-1.6186365145663184E-2</v>
      </c>
      <c r="G81">
        <f ca="1">IF(ISNUMBER(ETL_Price!M81/ETL_Price!M82-1),ETL_Price!M81/ETL_Price!M82-1,"")</f>
        <v>-5.5333990278684242E-3</v>
      </c>
      <c r="H81">
        <f ca="1">IF(ISNUMBER(ETL_Price!N81/ETL_Price!N82-1),ETL_Price!N81/ETL_Price!N82-1,"")</f>
        <v>-3.9086939555852407E-3</v>
      </c>
      <c r="I81">
        <f ca="1">IF(ISNUMBER(ETL_Price!O81/ETL_Price!O82-1),ETL_Price!O81/ETL_Price!O82-1,"")</f>
        <v>-2.3301269328921403E-3</v>
      </c>
      <c r="J81">
        <f ca="1">IF(ISNUMBER(ETL_Price!P81/ETL_Price!P82-1),ETL_Price!P81/ETL_Price!P82-1,"")</f>
        <v>-2.9220949839905419E-3</v>
      </c>
      <c r="K81">
        <f ca="1">IF(ISNUMBER(ETL_Price!Q81/ETL_Price!Q82-1),ETL_Price!Q81/ETL_Price!Q82-1,"")</f>
        <v>-8.8456256563536062E-3</v>
      </c>
      <c r="L81">
        <f ca="1">IF(ISNUMBER(ETL_Price!R81/ETL_Price!R82-1),ETL_Price!R81/ETL_Price!R82-1,"")</f>
        <v>2.2482014388489624E-3</v>
      </c>
      <c r="M81">
        <f ca="1">IF(ISNUMBER(ETL_Price!S81/ETL_Price!S82-1),ETL_Price!S81/ETL_Price!S82-1,"")</f>
        <v>-1.4573905039502955E-2</v>
      </c>
      <c r="N81">
        <f ca="1">IF(ISNUMBER(ETL_Price!T81/ETL_Price!T82-1),ETL_Price!T81/ETL_Price!T82-1,"")</f>
        <v>5.8685446009398845E-4</v>
      </c>
      <c r="O81">
        <f ca="1">IF(ISNUMBER(ETL_Price!U81/ETL_Price!U82-1),ETL_Price!U81/ETL_Price!U82-1,"")</f>
        <v>-1.0201866724549591E-2</v>
      </c>
      <c r="P81">
        <f ca="1">IF(ISNUMBER(ETL_Price!V81/ETL_Price!V82-1),ETL_Price!V81/ETL_Price!V82-1,"")</f>
        <v>5.8563979141594835E-3</v>
      </c>
      <c r="Q81">
        <f ca="1">IF(ISNUMBER(ETL_Price!W81/ETL_Price!W82-1),ETL_Price!W81/ETL_Price!W82-1,"")</f>
        <v>1.6248196668755321E-2</v>
      </c>
      <c r="R81">
        <f ca="1">IF(ISNUMBER(ETL_Price!X81/ETL_Price!X82-1),ETL_Price!X81/ETL_Price!X82-1,"")</f>
        <v>1.4411610379698514E-2</v>
      </c>
      <c r="S81">
        <f ca="1">IF(ISNUMBER(ETL_Price!Y81/ETL_Price!Y82-1),ETL_Price!Y81/ETL_Price!Y82-1,"")</f>
        <v>9.5491604929078822E-3</v>
      </c>
      <c r="T81">
        <f ca="1">IF(ISNUMBER(ETL_Price!Z81/ETL_Price!Z82-1),ETL_Price!Z81/ETL_Price!Z82-1,"")</f>
        <v>-3.7508589753378896E-3</v>
      </c>
      <c r="U81">
        <f ca="1">IF(ISNUMBER(ETL_Price!AA81/ETL_Price!AA82-1),ETL_Price!AA81/ETL_Price!AA82-1,"")</f>
        <v>2.2749805618749175E-3</v>
      </c>
      <c r="V81">
        <f ca="1">IF(ISNUMBER(ETL_Price!AB81/ETL_Price!AB82-1),ETL_Price!AB81/ETL_Price!AB82-1,"")</f>
        <v>5.409089433872083E-5</v>
      </c>
      <c r="W81">
        <f ca="1">IF(ISNUMBER(ETL_Price!AC81/ETL_Price!AC82-1),ETL_Price!AC81/ETL_Price!AC82-1,"")</f>
        <v>-2.5826159400166304E-3</v>
      </c>
      <c r="X81">
        <f ca="1">IF(ISNUMBER(ETL_Price!AD81/ETL_Price!AD82-1),ETL_Price!AD81/ETL_Price!AD82-1,"")</f>
        <v>-7.1186440677961649E-4</v>
      </c>
      <c r="Y81">
        <f ca="1">IF(ISNUMBER(ETL_Price!AE81/ETL_Price!AE82-1),ETL_Price!AE81/ETL_Price!AE82-1,"")</f>
        <v>-1.005857021615375E-3</v>
      </c>
      <c r="Z81">
        <f ca="1">IF(ISNUMBER(ETL_Price!AF81/ETL_Price!AF82-1),ETL_Price!AF81/ETL_Price!AF82-1,"")</f>
        <v>2.8766926253931402E-4</v>
      </c>
      <c r="AA81">
        <f ca="1">IF(ISNUMBER(ETL_Price!AG81/ETL_Price!AG82-1),ETL_Price!AG81/ETL_Price!AG82-1,"")</f>
        <v>-9.0624858398724584E-6</v>
      </c>
      <c r="AB81">
        <f ca="1">IF(ISNUMBER(ETL_Price!AH81/ETL_Price!AH82-1),ETL_Price!AH81/ETL_Price!AH82-1,"")</f>
        <v>7.3494285819153404E-5</v>
      </c>
      <c r="AC81">
        <f ca="1">IF(ISNUMBER(ETL_Price!AI81/ETL_Price!AI82-1),ETL_Price!AI81/ETL_Price!AI82-1,"")</f>
        <v>-1.4828505114760082E-3</v>
      </c>
      <c r="AD81">
        <f ca="1">IF(ISNUMBER(ETL_Price!AJ81/ETL_Price!AJ82-1),ETL_Price!AJ81/ETL_Price!AJ82-1,"")</f>
        <v>0.10281517747858016</v>
      </c>
      <c r="AE81">
        <f ca="1">IF(ISNUMBER(ETL_Price!AK81/ETL_Price!AK82-1),ETL_Price!AK81/ETL_Price!AK82-1,"")</f>
        <v>3.5844155844156012E-2</v>
      </c>
      <c r="AF81">
        <f ca="1">IF(ISNUMBER(ETL_Price!AL81/ETL_Price!AL82-1),ETL_Price!AL81/ETL_Price!AL82-1,"")</f>
        <v>6.729678638941472E-3</v>
      </c>
      <c r="AG81">
        <f ca="1">IF(ISNUMBER(ETL_Price!AM81/ETL_Price!AM82-1),ETL_Price!AM81/ETL_Price!AM82-1,"")</f>
        <v>6.9934285886537051E-3</v>
      </c>
      <c r="AH81">
        <f ca="1">IF(ISNUMBER(ETL_Price!AN81/ETL_Price!AN82-1),ETL_Price!AN81/ETL_Price!AN82-1,"")</f>
        <v>-1.3694638694638717E-2</v>
      </c>
      <c r="AI81">
        <f ca="1">IF(ISNUMBER(ETL_Price!AO81/ETL_Price!AO82-1),ETL_Price!AO81/ETL_Price!AO82-1,"")</f>
        <v>8.1675181500404648E-3</v>
      </c>
      <c r="AJ81">
        <f ca="1">IF(ISNUMBER(ETL_Price!AP81/ETL_Price!AP82-1),ETL_Price!AP81/ETL_Price!AP82-1,"")</f>
        <v>-1.1186104686836229E-2</v>
      </c>
      <c r="AK81">
        <f ca="1">IF(ISNUMBER(ETL_Price!AQ81/ETL_Price!AQ82-1),ETL_Price!AQ81/ETL_Price!AQ82-1,"")</f>
        <v>-1.0052547406899648E-2</v>
      </c>
      <c r="AL81">
        <f ca="1">IF(ISNUMBER(ETL_Price!AR81/ETL_Price!AR82-1),ETL_Price!AR81/ETL_Price!AR82-1,"")</f>
        <v>-1.7122473246135028E-3</v>
      </c>
      <c r="AM81">
        <f ca="1">IF(ISNUMBER(ETL_Price!AS81/ETL_Price!AS82-1),ETL_Price!AS81/ETL_Price!AS82-1,"")</f>
        <v>2.3472059221811836E-3</v>
      </c>
      <c r="AN81" t="str">
        <f>IF(ISNUMBER(ETL_Price!AT81/ETL_Price!AT82-1),ETL_Price!AT81/ETL_Price!AT82-1,"")</f>
        <v/>
      </c>
      <c r="AO81" t="str">
        <f>IF(ISNUMBER(ETL_Price!AU81/ETL_Price!AU82-1),ETL_Price!AU81/ETL_Price!AU82-1,"")</f>
        <v/>
      </c>
      <c r="AP81" t="str">
        <f>IF(ISNUMBER(ETL_Price!AV81/ETL_Price!AV82-1),ETL_Price!AV81/ETL_Price!AV82-1,"")</f>
        <v/>
      </c>
    </row>
    <row r="82" spans="1:42">
      <c r="A82" s="8">
        <f>MATCH($B82,ETL_Price!$B$5:$B$187,0)</f>
        <v>78</v>
      </c>
      <c r="B82" s="1">
        <f>IF(ISNUMBER(Equities!$C83),Equities!B83,"")</f>
        <v>43213</v>
      </c>
      <c r="C82" s="67">
        <f ca="1">IF(ISNUMBER(OFFSET(ETL_Price!$B$4,ETL_Rtn!$A82,ETL_Rtn!$C$1)/OFFSET(ETL_Price!$B$4,ETL_Rtn!$A83,ETL_Rtn!$C$1)-1),OFFSET(ETL_Price!$B$4,ETL_Rtn!$A82,ETL_Rtn!$C$1)/OFFSET(ETL_Price!$B$4,ETL_Rtn!$A83,ETL_Rtn!$C$1)-1,"")</f>
        <v>-1.4937112252537244E-2</v>
      </c>
      <c r="E82">
        <f ca="1">IF(ISNUMBER(ETL_Price!K82/ETL_Price!K83-1),ETL_Price!K82/ETL_Price!K83-1,"")</f>
        <v>-1.1594522968197851E-2</v>
      </c>
      <c r="F82">
        <f ca="1">IF(ISNUMBER(ETL_Price!L82/ETL_Price!L83-1),ETL_Price!L82/ETL_Price!L83-1,"")</f>
        <v>-4.2577590883601246E-3</v>
      </c>
      <c r="G82">
        <f ca="1">IF(ISNUMBER(ETL_Price!M82/ETL_Price!M83-1),ETL_Price!M82/ETL_Price!M83-1,"")</f>
        <v>1.672467066372807E-3</v>
      </c>
      <c r="H82">
        <f ca="1">IF(ISNUMBER(ETL_Price!N82/ETL_Price!N83-1),ETL_Price!N82/ETL_Price!N83-1,"")</f>
        <v>4.0620296752740259E-3</v>
      </c>
      <c r="I82">
        <f ca="1">IF(ISNUMBER(ETL_Price!O82/ETL_Price!O83-1),ETL_Price!O82/ETL_Price!O83-1,"")</f>
        <v>6.7152085599486711E-4</v>
      </c>
      <c r="J82">
        <f ca="1">IF(ISNUMBER(ETL_Price!P82/ETL_Price!P83-1),ETL_Price!P82/ETL_Price!P83-1,"")</f>
        <v>-5.0250196074833609E-3</v>
      </c>
      <c r="K82">
        <f ca="1">IF(ISNUMBER(ETL_Price!Q82/ETL_Price!Q83-1),ETL_Price!Q82/ETL_Price!Q83-1,"")</f>
        <v>-6.4583837894560681E-4</v>
      </c>
      <c r="L82">
        <f ca="1">IF(ISNUMBER(ETL_Price!R82/ETL_Price!R83-1),ETL_Price!R82/ETL_Price!R83-1,"")</f>
        <v>-2.4420632942936393E-3</v>
      </c>
      <c r="M82">
        <f ca="1">IF(ISNUMBER(ETL_Price!S82/ETL_Price!S83-1),ETL_Price!S82/ETL_Price!S83-1,"")</f>
        <v>-2.0667483159827471E-3</v>
      </c>
      <c r="N82">
        <f ca="1">IF(ISNUMBER(ETL_Price!T82/ETL_Price!T83-1),ETL_Price!T82/ETL_Price!T83-1,"")</f>
        <v>4.7169811320753041E-3</v>
      </c>
      <c r="O82">
        <f ca="1">IF(ISNUMBER(ETL_Price!U82/ETL_Price!U83-1),ETL_Price!U82/ETL_Price!U83-1,"")</f>
        <v>-5.1108551684421188E-3</v>
      </c>
      <c r="P82">
        <f ca="1">IF(ISNUMBER(ETL_Price!V82/ETL_Price!V83-1),ETL_Price!V82/ETL_Price!V83-1,"")</f>
        <v>-2.4807938540332142E-3</v>
      </c>
      <c r="Q82">
        <f ca="1">IF(ISNUMBER(ETL_Price!W82/ETL_Price!W83-1),ETL_Price!W82/ETL_Price!W83-1,"")</f>
        <v>-9.0827701727025367E-3</v>
      </c>
      <c r="R82">
        <f ca="1">IF(ISNUMBER(ETL_Price!X82/ETL_Price!X83-1),ETL_Price!X82/ETL_Price!X83-1,"")</f>
        <v>-1.243640474844554E-2</v>
      </c>
      <c r="S82">
        <f ca="1">IF(ISNUMBER(ETL_Price!Y82/ETL_Price!Y83-1),ETL_Price!Y82/ETL_Price!Y83-1,"")</f>
        <v>-1.1463796117398006E-2</v>
      </c>
      <c r="T82">
        <f ca="1">IF(ISNUMBER(ETL_Price!Z82/ETL_Price!Z83-1),ETL_Price!Z82/ETL_Price!Z83-1,"")</f>
        <v>-3.2439652704885358E-4</v>
      </c>
      <c r="U82">
        <f ca="1">IF(ISNUMBER(ETL_Price!AA82/ETL_Price!AA83-1),ETL_Price!AA82/ETL_Price!AA83-1,"")</f>
        <v>6.4217879739669748E-4</v>
      </c>
      <c r="V82">
        <f ca="1">IF(ISNUMBER(ETL_Price!AB82/ETL_Price!AB83-1),ETL_Price!AB82/ETL_Price!AB83-1,"")</f>
        <v>1.7664780978390304E-3</v>
      </c>
      <c r="W82">
        <f ca="1">IF(ISNUMBER(ETL_Price!AC82/ETL_Price!AC83-1),ETL_Price!AC82/ETL_Price!AC83-1,"")</f>
        <v>-5.2735296566652767E-4</v>
      </c>
      <c r="X82">
        <f ca="1">IF(ISNUMBER(ETL_Price!AD82/ETL_Price!AD83-1),ETL_Price!AD82/ETL_Price!AD83-1,"")</f>
        <v>-5.3079155702628888E-4</v>
      </c>
      <c r="Y82">
        <f ca="1">IF(ISNUMBER(ETL_Price!AE82/ETL_Price!AE83-1),ETL_Price!AE82/ETL_Price!AE83-1,"")</f>
        <v>4.1912465815086009E-5</v>
      </c>
      <c r="Z82">
        <f ca="1">IF(ISNUMBER(ETL_Price!AF82/ETL_Price!AF83-1),ETL_Price!AF82/ETL_Price!AF83-1,"")</f>
        <v>-3.6972373420973703E-4</v>
      </c>
      <c r="AA82">
        <f ca="1">IF(ISNUMBER(ETL_Price!AG82/ETL_Price!AG83-1),ETL_Price!AG82/ETL_Price!AG83-1,"")</f>
        <v>-4.8008116089059971E-4</v>
      </c>
      <c r="AB82">
        <f ca="1">IF(ISNUMBER(ETL_Price!AH82/ETL_Price!AH83-1),ETL_Price!AH82/ETL_Price!AH83-1,"")</f>
        <v>-7.894398648773393E-4</v>
      </c>
      <c r="AC82">
        <f ca="1">IF(ISNUMBER(ETL_Price!AI82/ETL_Price!AI83-1),ETL_Price!AI82/ETL_Price!AI83-1,"")</f>
        <v>-6.9795659783733477E-4</v>
      </c>
      <c r="AD82">
        <f ca="1">IF(ISNUMBER(ETL_Price!AJ82/ETL_Price!AJ83-1),ETL_Price!AJ82/ETL_Price!AJ83-1,"")</f>
        <v>-3.1990521327014187E-2</v>
      </c>
      <c r="AE82">
        <f ca="1">IF(ISNUMBER(ETL_Price!AK82/ETL_Price!AK83-1),ETL_Price!AK82/ETL_Price!AK83-1,"")</f>
        <v>-5.6818181818181213E-3</v>
      </c>
      <c r="AF82">
        <f ca="1">IF(ISNUMBER(ETL_Price!AL82/ETL_Price!AL83-1),ETL_Price!AL82/ETL_Price!AL83-1,"")</f>
        <v>-1.0623176479389596E-2</v>
      </c>
      <c r="AG82">
        <f ca="1">IF(ISNUMBER(ETL_Price!AM82/ETL_Price!AM83-1),ETL_Price!AM82/ETL_Price!AM83-1,"")</f>
        <v>-3.3560566334556952E-2</v>
      </c>
      <c r="AH82">
        <f ca="1">IF(ISNUMBER(ETL_Price!AN82/ETL_Price!AN83-1),ETL_Price!AN82/ETL_Price!AN83-1,"")</f>
        <v>3.8022813688214363E-3</v>
      </c>
      <c r="AI82">
        <f ca="1">IF(ISNUMBER(ETL_Price!AO82/ETL_Price!AO83-1),ETL_Price!AO82/ETL_Price!AO83-1,"")</f>
        <v>5.0672251874874785E-3</v>
      </c>
      <c r="AJ82">
        <f ca="1">IF(ISNUMBER(ETL_Price!AP82/ETL_Price!AP83-1),ETL_Price!AP82/ETL_Price!AP83-1,"")</f>
        <v>3.6000189474680866E-3</v>
      </c>
      <c r="AK82">
        <f ca="1">IF(ISNUMBER(ETL_Price!AQ82/ETL_Price!AQ83-1),ETL_Price!AQ82/ETL_Price!AQ83-1,"")</f>
        <v>2.9329544933778262E-3</v>
      </c>
      <c r="AL82">
        <f ca="1">IF(ISNUMBER(ETL_Price!AR82/ETL_Price!AR83-1),ETL_Price!AR82/ETL_Price!AR83-1,"")</f>
        <v>4.4589537383550315E-3</v>
      </c>
      <c r="AM82">
        <f ca="1">IF(ISNUMBER(ETL_Price!AS82/ETL_Price!AS83-1),ETL_Price!AS82/ETL_Price!AS83-1,"")</f>
        <v>-5.1194539249147519E-3</v>
      </c>
      <c r="AN82" t="str">
        <f>IF(ISNUMBER(ETL_Price!AT82/ETL_Price!AT83-1),ETL_Price!AT82/ETL_Price!AT83-1,"")</f>
        <v/>
      </c>
      <c r="AO82" t="str">
        <f>IF(ISNUMBER(ETL_Price!AU82/ETL_Price!AU83-1),ETL_Price!AU82/ETL_Price!AU83-1,"")</f>
        <v/>
      </c>
      <c r="AP82" t="str">
        <f>IF(ISNUMBER(ETL_Price!AV82/ETL_Price!AV83-1),ETL_Price!AV82/ETL_Price!AV83-1,"")</f>
        <v/>
      </c>
    </row>
    <row r="83" spans="1:42">
      <c r="A83" s="8">
        <f>MATCH($B83,ETL_Price!$B$5:$B$187,0)</f>
        <v>79</v>
      </c>
      <c r="B83" s="1">
        <f>IF(ISNUMBER(Equities!$C84),Equities!B84,"")</f>
        <v>43210</v>
      </c>
      <c r="C83" s="67">
        <f ca="1">IF(ISNUMBER(OFFSET(ETL_Price!$B$4,ETL_Rtn!$A83,ETL_Rtn!$C$1)/OFFSET(ETL_Price!$B$4,ETL_Rtn!$A84,ETL_Rtn!$C$1)-1),OFFSET(ETL_Price!$B$4,ETL_Rtn!$A83,ETL_Rtn!$C$1)/OFFSET(ETL_Price!$B$4,ETL_Rtn!$A84,ETL_Rtn!$C$1)-1,"")</f>
        <v>-1.2861201502575859E-2</v>
      </c>
      <c r="E83">
        <f ca="1">IF(ISNUMBER(ETL_Price!K83/ETL_Price!K84-1),ETL_Price!K83/ETL_Price!K84-1,"")</f>
        <v>-1.4581066376496254E-2</v>
      </c>
      <c r="F83">
        <f ca="1">IF(ISNUMBER(ETL_Price!L83/ETL_Price!L84-1),ETL_Price!L83/ETL_Price!L84-1,"")</f>
        <v>-1.3349627080929682E-2</v>
      </c>
      <c r="G83">
        <f ca="1">IF(ISNUMBER(ETL_Price!M83/ETL_Price!M84-1),ETL_Price!M83/ETL_Price!M84-1,"")</f>
        <v>-7.4580829582935326E-3</v>
      </c>
      <c r="H83">
        <f ca="1">IF(ISNUMBER(ETL_Price!N83/ETL_Price!N84-1),ETL_Price!N83/ETL_Price!N84-1,"")</f>
        <v>-7.0686276725775432E-3</v>
      </c>
      <c r="I83">
        <f ca="1">IF(ISNUMBER(ETL_Price!O83/ETL_Price!O84-1),ETL_Price!O83/ETL_Price!O84-1,"")</f>
        <v>-2.2181438471031711E-3</v>
      </c>
      <c r="J83">
        <f ca="1">IF(ISNUMBER(ETL_Price!P83/ETL_Price!P84-1),ETL_Price!P83/ETL_Price!P84-1,"")</f>
        <v>-1.2408478749676211E-2</v>
      </c>
      <c r="K83">
        <f ca="1">IF(ISNUMBER(ETL_Price!Q83/ETL_Price!Q84-1),ETL_Price!Q83/ETL_Price!Q84-1,"")</f>
        <v>-8.4450670402240746E-3</v>
      </c>
      <c r="L83">
        <f ca="1">IF(ISNUMBER(ETL_Price!R83/ETL_Price!R84-1),ETL_Price!R83/ETL_Price!R84-1,"")</f>
        <v>-7.5675140963498144E-3</v>
      </c>
      <c r="M83">
        <f ca="1">IF(ISNUMBER(ETL_Price!S83/ETL_Price!S84-1),ETL_Price!S83/ETL_Price!S84-1,"")</f>
        <v>-4.8371738716436186E-3</v>
      </c>
      <c r="N83">
        <f ca="1">IF(ISNUMBER(ETL_Price!T83/ETL_Price!T84-1),ETL_Price!T83/ETL_Price!T84-1,"")</f>
        <v>-1.324893272486416E-3</v>
      </c>
      <c r="O83">
        <f ca="1">IF(ISNUMBER(ETL_Price!U83/ETL_Price!U84-1),ETL_Price!U83/ETL_Price!U84-1,"")</f>
        <v>-7.6434031002216019E-3</v>
      </c>
      <c r="P83">
        <f ca="1">IF(ISNUMBER(ETL_Price!V83/ETL_Price!V84-1),ETL_Price!V83/ETL_Price!V84-1,"")</f>
        <v>-8.5687083465567637E-3</v>
      </c>
      <c r="Q83">
        <f ca="1">IF(ISNUMBER(ETL_Price!W83/ETL_Price!W84-1),ETL_Price!W83/ETL_Price!W84-1,"")</f>
        <v>-1.4059040853081295E-2</v>
      </c>
      <c r="R83">
        <f ca="1">IF(ISNUMBER(ETL_Price!X83/ETL_Price!X84-1),ETL_Price!X83/ETL_Price!X84-1,"")</f>
        <v>-1.0805048957647667E-2</v>
      </c>
      <c r="S83">
        <f ca="1">IF(ISNUMBER(ETL_Price!Y83/ETL_Price!Y84-1),ETL_Price!Y83/ETL_Price!Y84-1,"")</f>
        <v>-1.504304485727237E-2</v>
      </c>
      <c r="T83">
        <f ca="1">IF(ISNUMBER(ETL_Price!Z83/ETL_Price!Z84-1),ETL_Price!Z83/ETL_Price!Z84-1,"")</f>
        <v>-3.814973772056085E-4</v>
      </c>
      <c r="U83">
        <f ca="1">IF(ISNUMBER(ETL_Price!AA83/ETL_Price!AA84-1),ETL_Price!AA83/ETL_Price!AA84-1,"")</f>
        <v>-2.633885763435595E-4</v>
      </c>
      <c r="V83">
        <f ca="1">IF(ISNUMBER(ETL_Price!AB83/ETL_Price!AB84-1),ETL_Price!AB83/ETL_Price!AB84-1,"")</f>
        <v>-1.2771668542730374E-3</v>
      </c>
      <c r="W83">
        <f ca="1">IF(ISNUMBER(ETL_Price!AC83/ETL_Price!AC84-1),ETL_Price!AC83/ETL_Price!AC84-1,"")</f>
        <v>-2.7747717750203904E-4</v>
      </c>
      <c r="X83">
        <f ca="1">IF(ISNUMBER(ETL_Price!AD83/ETL_Price!AD84-1),ETL_Price!AD83/ETL_Price!AD84-1,"")</f>
        <v>-1.1618725324308299E-3</v>
      </c>
      <c r="Y83">
        <f ca="1">IF(ISNUMBER(ETL_Price!AE83/ETL_Price!AE84-1),ETL_Price!AE83/ETL_Price!AE84-1,"")</f>
        <v>-2.9330120986748032E-4</v>
      </c>
      <c r="Z83">
        <f ca="1">IF(ISNUMBER(ETL_Price!AF83/ETL_Price!AF84-1),ETL_Price!AF83/ETL_Price!AF84-1,"")</f>
        <v>-3.5932446999631384E-4</v>
      </c>
      <c r="AA83">
        <f ca="1">IF(ISNUMBER(ETL_Price!AG83/ETL_Price!AG84-1),ETL_Price!AG83/ETL_Price!AG84-1,"")</f>
        <v>-4.5288624403228006E-5</v>
      </c>
      <c r="AB83">
        <f ca="1">IF(ISNUMBER(ETL_Price!AH83/ETL_Price!AH84-1),ETL_Price!AH83/ETL_Price!AH84-1,"")</f>
        <v>-9.178690751543428E-5</v>
      </c>
      <c r="AC83">
        <f ca="1">IF(ISNUMBER(ETL_Price!AI83/ETL_Price!AI84-1),ETL_Price!AI83/ETL_Price!AI84-1,"")</f>
        <v>1.6109285392107431E-4</v>
      </c>
      <c r="AD83">
        <f ca="1">IF(ISNUMBER(ETL_Price!AJ83/ETL_Price!AJ84-1),ETL_Price!AJ83/ETL_Price!AJ84-1,"")</f>
        <v>5.7644110275689053E-2</v>
      </c>
      <c r="AE83">
        <f ca="1">IF(ISNUMBER(ETL_Price!AK83/ETL_Price!AK84-1),ETL_Price!AK83/ETL_Price!AK84-1,"")</f>
        <v>4.4792228818132607E-2</v>
      </c>
      <c r="AF83">
        <f ca="1">IF(ISNUMBER(ETL_Price!AL83/ETL_Price!AL84-1),ETL_Price!AL83/ETL_Price!AL84-1,"")</f>
        <v>-7.4992574992573946E-3</v>
      </c>
      <c r="AG83">
        <f ca="1">IF(ISNUMBER(ETL_Price!AM83/ETL_Price!AM84-1),ETL_Price!AM83/ETL_Price!AM84-1,"")</f>
        <v>-4.4086083879575355E-3</v>
      </c>
      <c r="AH83">
        <f ca="1">IF(ISNUMBER(ETL_Price!AN83/ETL_Price!AN84-1),ETL_Price!AN83/ETL_Price!AN84-1,"")</f>
        <v>1.317908917850108E-3</v>
      </c>
      <c r="AI83">
        <f ca="1">IF(ISNUMBER(ETL_Price!AO83/ETL_Price!AO84-1),ETL_Price!AO83/ETL_Price!AO84-1,"")</f>
        <v>1.7320778060347708E-2</v>
      </c>
      <c r="AJ83">
        <f ca="1">IF(ISNUMBER(ETL_Price!AP83/ETL_Price!AP84-1),ETL_Price!AP83/ETL_Price!AP84-1,"")</f>
        <v>-8.780167151845264E-3</v>
      </c>
      <c r="AK83">
        <f ca="1">IF(ISNUMBER(ETL_Price!AQ83/ETL_Price!AQ84-1),ETL_Price!AQ83/ETL_Price!AQ84-1,"")</f>
        <v>1.3750114584287765E-4</v>
      </c>
      <c r="AL83">
        <f ca="1">IF(ISNUMBER(ETL_Price!AR83/ETL_Price!AR84-1),ETL_Price!AR83/ETL_Price!AR84-1,"")</f>
        <v>3.5046915074943286E-4</v>
      </c>
      <c r="AM83">
        <f ca="1">IF(ISNUMBER(ETL_Price!AS83/ETL_Price!AS84-1),ETL_Price!AS83/ETL_Price!AS84-1,"")</f>
        <v>-1.7035775127768327E-3</v>
      </c>
      <c r="AN83" t="str">
        <f>IF(ISNUMBER(ETL_Price!AT83/ETL_Price!AT84-1),ETL_Price!AT83/ETL_Price!AT84-1,"")</f>
        <v/>
      </c>
      <c r="AO83" t="str">
        <f>IF(ISNUMBER(ETL_Price!AU83/ETL_Price!AU84-1),ETL_Price!AU83/ETL_Price!AU84-1,"")</f>
        <v/>
      </c>
      <c r="AP83" t="str">
        <f>IF(ISNUMBER(ETL_Price!AV83/ETL_Price!AV84-1),ETL_Price!AV83/ETL_Price!AV84-1,"")</f>
        <v/>
      </c>
    </row>
    <row r="84" spans="1:42">
      <c r="A84" s="8">
        <f>MATCH($B84,ETL_Price!$B$5:$B$187,0)</f>
        <v>80</v>
      </c>
      <c r="B84" s="1">
        <f>IF(ISNUMBER(Equities!$C85),Equities!B85,"")</f>
        <v>43209</v>
      </c>
      <c r="C84" s="67">
        <f ca="1">IF(ISNUMBER(OFFSET(ETL_Price!$B$4,ETL_Rtn!$A84,ETL_Rtn!$C$1)/OFFSET(ETL_Price!$B$4,ETL_Rtn!$A85,ETL_Rtn!$C$1)-1),OFFSET(ETL_Price!$B$4,ETL_Rtn!$A84,ETL_Rtn!$C$1)/OFFSET(ETL_Price!$B$4,ETL_Rtn!$A85,ETL_Rtn!$C$1)-1,"")</f>
        <v>1.3320980657655523E-2</v>
      </c>
      <c r="E84">
        <f ca="1">IF(ISNUMBER(ETL_Price!K84/ETL_Price!K85-1),ETL_Price!K84/ETL_Price!K85-1,"")</f>
        <v>1.155751238304914E-2</v>
      </c>
      <c r="F84">
        <f ca="1">IF(ISNUMBER(ETL_Price!L84/ETL_Price!L85-1),ETL_Price!L84/ETL_Price!L85-1,"")</f>
        <v>-1.1173347967978642E-2</v>
      </c>
      <c r="G84">
        <f ca="1">IF(ISNUMBER(ETL_Price!M84/ETL_Price!M85-1),ETL_Price!M84/ETL_Price!M85-1,"")</f>
        <v>-7.204575677114744E-3</v>
      </c>
      <c r="H84">
        <f ca="1">IF(ISNUMBER(ETL_Price!N84/ETL_Price!N85-1),ETL_Price!N84/ETL_Price!N85-1,"")</f>
        <v>3.4015341141291344E-3</v>
      </c>
      <c r="I84">
        <f ca="1">IF(ISNUMBER(ETL_Price!O84/ETL_Price!O85-1),ETL_Price!O84/ETL_Price!O85-1,"")</f>
        <v>8.342765707795019E-3</v>
      </c>
      <c r="J84">
        <f ca="1">IF(ISNUMBER(ETL_Price!P84/ETL_Price!P85-1),ETL_Price!P84/ETL_Price!P85-1,"")</f>
        <v>-2.0767751679415136E-2</v>
      </c>
      <c r="K84">
        <f ca="1">IF(ISNUMBER(ETL_Price!Q84/ETL_Price!Q85-1),ETL_Price!Q84/ETL_Price!Q85-1,"")</f>
        <v>-2.9928172386273211E-3</v>
      </c>
      <c r="L84">
        <f ca="1">IF(ISNUMBER(ETL_Price!R84/ETL_Price!R85-1),ETL_Price!R84/ETL_Price!R85-1,"")</f>
        <v>-1.0231556273559539E-2</v>
      </c>
      <c r="M84">
        <f ca="1">IF(ISNUMBER(ETL_Price!S84/ETL_Price!S85-1),ETL_Price!S84/ETL_Price!S85-1,"")</f>
        <v>4.5726479442143031E-4</v>
      </c>
      <c r="N84">
        <f ca="1">IF(ISNUMBER(ETL_Price!T84/ETL_Price!T85-1),ETL_Price!T84/ETL_Price!T85-1,"")</f>
        <v>-3.5206102391079908E-3</v>
      </c>
      <c r="O84">
        <f ca="1">IF(ISNUMBER(ETL_Price!U84/ETL_Price!U85-1),ETL_Price!U84/ETL_Price!U85-1,"")</f>
        <v>-1.034716523352297E-3</v>
      </c>
      <c r="P84">
        <f ca="1">IF(ISNUMBER(ETL_Price!V84/ETL_Price!V85-1),ETL_Price!V84/ETL_Price!V85-1,"")</f>
        <v>-6.3431652394541072E-4</v>
      </c>
      <c r="Q84">
        <f ca="1">IF(ISNUMBER(ETL_Price!W84/ETL_Price!W85-1),ETL_Price!W84/ETL_Price!W85-1,"")</f>
        <v>9.8048377241848339E-3</v>
      </c>
      <c r="R84">
        <f ca="1">IF(ISNUMBER(ETL_Price!X84/ETL_Price!X85-1),ETL_Price!X84/ETL_Price!X85-1,"")</f>
        <v>9.6804737903819493E-3</v>
      </c>
      <c r="S84">
        <f ca="1">IF(ISNUMBER(ETL_Price!Y84/ETL_Price!Y85-1),ETL_Price!Y84/ETL_Price!Y85-1,"")</f>
        <v>1.1933509809076037E-2</v>
      </c>
      <c r="T84">
        <f ca="1">IF(ISNUMBER(ETL_Price!Z84/ETL_Price!Z85-1),ETL_Price!Z84/ETL_Price!Z85-1,"")</f>
        <v>1.1446231328315903E-4</v>
      </c>
      <c r="U84">
        <f ca="1">IF(ISNUMBER(ETL_Price!AA84/ETL_Price!AA85-1),ETL_Price!AA84/ETL_Price!AA85-1,"")</f>
        <v>1.1949055818571974E-3</v>
      </c>
      <c r="V84">
        <f ca="1">IF(ISNUMBER(ETL_Price!AB84/ETL_Price!AB85-1),ETL_Price!AB84/ETL_Price!AB85-1,"")</f>
        <v>-1.7934700404071968E-3</v>
      </c>
      <c r="W84">
        <f ca="1">IF(ISNUMBER(ETL_Price!AC84/ETL_Price!AC85-1),ETL_Price!AC84/ETL_Price!AC85-1,"")</f>
        <v>7.6364494675296157E-4</v>
      </c>
      <c r="X84">
        <f ca="1">IF(ISNUMBER(ETL_Price!AD84/ETL_Price!AD85-1),ETL_Price!AD84/ETL_Price!AD85-1,"")</f>
        <v>-1.2618012212433083E-3</v>
      </c>
      <c r="Y84">
        <f ca="1">IF(ISNUMBER(ETL_Price!AE84/ETL_Price!AE85-1),ETL_Price!AE84/ETL_Price!AE85-1,"")</f>
        <v>9.4284277572853625E-5</v>
      </c>
      <c r="Z84">
        <f ca="1">IF(ISNUMBER(ETL_Price!AF84/ETL_Price!AF85-1),ETL_Price!AF84/ETL_Price!AF85-1,"")</f>
        <v>-7.2838442283229554E-4</v>
      </c>
      <c r="AA84">
        <f ca="1">IF(ISNUMBER(ETL_Price!AG84/ETL_Price!AG85-1),ETL_Price!AG84/ETL_Price!AG85-1,"")</f>
        <v>-2.0158009871097393E-3</v>
      </c>
      <c r="AB84">
        <f ca="1">IF(ISNUMBER(ETL_Price!AH84/ETL_Price!AH85-1),ETL_Price!AH84/ETL_Price!AH85-1,"")</f>
        <v>-1.1093894690517025E-3</v>
      </c>
      <c r="AC84">
        <f ca="1">IF(ISNUMBER(ETL_Price!AI84/ETL_Price!AI85-1),ETL_Price!AI84/ETL_Price!AI85-1,"")</f>
        <v>-3.7574209062907205E-4</v>
      </c>
      <c r="AD84">
        <f ca="1">IF(ISNUMBER(ETL_Price!AJ84/ETL_Price!AJ85-1),ETL_Price!AJ84/ETL_Price!AJ85-1,"")</f>
        <v>2.3076923076923217E-2</v>
      </c>
      <c r="AE84">
        <f ca="1">IF(ISNUMBER(ETL_Price!AK84/ETL_Price!AK85-1),ETL_Price!AK84/ETL_Price!AK85-1,"")</f>
        <v>2.5456557830658699E-2</v>
      </c>
      <c r="AF84">
        <f ca="1">IF(ISNUMBER(ETL_Price!AL84/ETL_Price!AL85-1),ETL_Price!AL84/ETL_Price!AL85-1,"")</f>
        <v>-3.2563647128479589E-3</v>
      </c>
      <c r="AG84">
        <f ca="1">IF(ISNUMBER(ETL_Price!AM84/ETL_Price!AM85-1),ETL_Price!AM84/ETL_Price!AM85-1,"")</f>
        <v>-5.2179962894249865E-4</v>
      </c>
      <c r="AH84">
        <f ca="1">IF(ISNUMBER(ETL_Price!AN84/ETL_Price!AN85-1),ETL_Price!AN84/ETL_Price!AN85-1,"")</f>
        <v>-2.6288885643346305E-3</v>
      </c>
      <c r="AI84">
        <f ca="1">IF(ISNUMBER(ETL_Price!AO84/ETL_Price!AO85-1),ETL_Price!AO84/ETL_Price!AO85-1,"")</f>
        <v>1.2879420774157824E-2</v>
      </c>
      <c r="AJ84">
        <f ca="1">IF(ISNUMBER(ETL_Price!AP84/ETL_Price!AP85-1),ETL_Price!AP84/ETL_Price!AP85-1,"")</f>
        <v>2.4475195330884159E-3</v>
      </c>
      <c r="AK84">
        <f ca="1">IF(ISNUMBER(ETL_Price!AQ84/ETL_Price!AQ85-1),ETL_Price!AQ84/ETL_Price!AQ85-1,"")</f>
        <v>8.7382680660224032E-3</v>
      </c>
      <c r="AL84">
        <f ca="1">IF(ISNUMBER(ETL_Price!AR84/ETL_Price!AR85-1),ETL_Price!AR84/ETL_Price!AR85-1,"")</f>
        <v>1.0046244618084899E-3</v>
      </c>
      <c r="AM84">
        <f ca="1">IF(ISNUMBER(ETL_Price!AS84/ETL_Price!AS85-1),ETL_Price!AS84/ETL_Price!AS85-1,"")</f>
        <v>-1.879362806515017E-3</v>
      </c>
      <c r="AN84" t="str">
        <f>IF(ISNUMBER(ETL_Price!AT84/ETL_Price!AT85-1),ETL_Price!AT84/ETL_Price!AT85-1,"")</f>
        <v/>
      </c>
      <c r="AO84" t="str">
        <f>IF(ISNUMBER(ETL_Price!AU84/ETL_Price!AU85-1),ETL_Price!AU84/ETL_Price!AU85-1,"")</f>
        <v/>
      </c>
      <c r="AP84" t="str">
        <f>IF(ISNUMBER(ETL_Price!AV84/ETL_Price!AV85-1),ETL_Price!AV84/ETL_Price!AV85-1,"")</f>
        <v/>
      </c>
    </row>
    <row r="85" spans="1:42">
      <c r="A85" s="8">
        <f>MATCH($B85,ETL_Price!$B$5:$B$187,0)</f>
        <v>81</v>
      </c>
      <c r="B85" s="1">
        <f>IF(ISNUMBER(Equities!$C86),Equities!B86,"")</f>
        <v>43208</v>
      </c>
      <c r="C85" s="67">
        <f ca="1">IF(ISNUMBER(OFFSET(ETL_Price!$B$4,ETL_Rtn!$A85,ETL_Rtn!$C$1)/OFFSET(ETL_Price!$B$4,ETL_Rtn!$A86,ETL_Rtn!$C$1)-1),OFFSET(ETL_Price!$B$4,ETL_Rtn!$A85,ETL_Rtn!$C$1)/OFFSET(ETL_Price!$B$4,ETL_Rtn!$A86,ETL_Rtn!$C$1)-1,"")</f>
        <v>1.0117474809638871E-3</v>
      </c>
      <c r="E85">
        <f ca="1">IF(ISNUMBER(ETL_Price!K85/ETL_Price!K86-1),ETL_Price!K85/ETL_Price!K86-1,"")</f>
        <v>6.5366718369155308E-3</v>
      </c>
      <c r="F85">
        <f ca="1">IF(ISNUMBER(ETL_Price!L85/ETL_Price!L86-1),ETL_Price!L85/ETL_Price!L86-1,"")</f>
        <v>-1.0061795451712374E-3</v>
      </c>
      <c r="G85">
        <f ca="1">IF(ISNUMBER(ETL_Price!M85/ETL_Price!M86-1),ETL_Price!M85/ETL_Price!M86-1,"")</f>
        <v>1.1225338718576783E-3</v>
      </c>
      <c r="H85">
        <f ca="1">IF(ISNUMBER(ETL_Price!N85/ETL_Price!N86-1),ETL_Price!N85/ETL_Price!N86-1,"")</f>
        <v>1.7190007994527079E-2</v>
      </c>
      <c r="I85">
        <f ca="1">IF(ISNUMBER(ETL_Price!O85/ETL_Price!O86-1),ETL_Price!O85/ETL_Price!O86-1,"")</f>
        <v>6.2416242909346664E-4</v>
      </c>
      <c r="J85">
        <f ca="1">IF(ISNUMBER(ETL_Price!P85/ETL_Price!P86-1),ETL_Price!P85/ETL_Price!P86-1,"")</f>
        <v>-4.0276159182054405E-3</v>
      </c>
      <c r="K85">
        <f ca="1">IF(ISNUMBER(ETL_Price!Q85/ETL_Price!Q86-1),ETL_Price!Q85/ETL_Price!Q86-1,"")</f>
        <v>4.569870921189656E-3</v>
      </c>
      <c r="L85">
        <f ca="1">IF(ISNUMBER(ETL_Price!R85/ETL_Price!R86-1),ETL_Price!R85/ETL_Price!R86-1,"")</f>
        <v>2.9951880585290525E-3</v>
      </c>
      <c r="M85">
        <f ca="1">IF(ISNUMBER(ETL_Price!S85/ETL_Price!S86-1),ETL_Price!S85/ETL_Price!S86-1,"")</f>
        <v>9.8122210250886077E-3</v>
      </c>
      <c r="N85">
        <f ca="1">IF(ISNUMBER(ETL_Price!T85/ETL_Price!T86-1),ETL_Price!T85/ETL_Price!T86-1,"")</f>
        <v>1.3219741480612335E-3</v>
      </c>
      <c r="O85">
        <f ca="1">IF(ISNUMBER(ETL_Price!U85/ETL_Price!U86-1),ETL_Price!U85/ETL_Price!U86-1,"")</f>
        <v>1.5618205537034413E-2</v>
      </c>
      <c r="P85">
        <f ca="1">IF(ISNUMBER(ETL_Price!V85/ETL_Price!V86-1),ETL_Price!V85/ETL_Price!V86-1,"")</f>
        <v>7.9352483732741952E-4</v>
      </c>
      <c r="Q85">
        <f ca="1">IF(ISNUMBER(ETL_Price!W85/ETL_Price!W86-1),ETL_Price!W85/ETL_Price!W86-1,"")</f>
        <v>-2.7455590761157334E-3</v>
      </c>
      <c r="R85">
        <f ca="1">IF(ISNUMBER(ETL_Price!X85/ETL_Price!X86-1),ETL_Price!X85/ETL_Price!X86-1,"")</f>
        <v>7.239126596434442E-4</v>
      </c>
      <c r="S85">
        <f ca="1">IF(ISNUMBER(ETL_Price!Y85/ETL_Price!Y86-1),ETL_Price!Y85/ETL_Price!Y86-1,"")</f>
        <v>7.4958732661558614E-3</v>
      </c>
      <c r="T85">
        <f ca="1">IF(ISNUMBER(ETL_Price!Z85/ETL_Price!Z86-1),ETL_Price!Z85/ETL_Price!Z86-1,"")</f>
        <v>1.3276153544925506E-3</v>
      </c>
      <c r="U85">
        <f ca="1">IF(ISNUMBER(ETL_Price!AA85/ETL_Price!AA86-1),ETL_Price!AA85/ETL_Price!AA86-1,"")</f>
        <v>1.576460392464174E-3</v>
      </c>
      <c r="V85">
        <f ca="1">IF(ISNUMBER(ETL_Price!AB85/ETL_Price!AB86-1),ETL_Price!AB85/ETL_Price!AB86-1,"")</f>
        <v>-1.5102806964550908E-3</v>
      </c>
      <c r="W85">
        <f ca="1">IF(ISNUMBER(ETL_Price!AC85/ETL_Price!AC86-1),ETL_Price!AC85/ETL_Price!AC86-1,"")</f>
        <v>-3.1924048524556436E-4</v>
      </c>
      <c r="X85">
        <f ca="1">IF(ISNUMBER(ETL_Price!AD85/ETL_Price!AD86-1),ETL_Price!AD85/ETL_Price!AD86-1,"")</f>
        <v>8.3438571170857401E-4</v>
      </c>
      <c r="Y85">
        <f ca="1">IF(ISNUMBER(ETL_Price!AE85/ETL_Price!AE86-1),ETL_Price!AE85/ETL_Price!AE86-1,"")</f>
        <v>5.2382898031444469E-5</v>
      </c>
      <c r="Z85">
        <f ca="1">IF(ISNUMBER(ETL_Price!AF85/ETL_Price!AF86-1),ETL_Price!AF85/ETL_Price!AF86-1,"")</f>
        <v>1.1503225011297857E-3</v>
      </c>
      <c r="AA85">
        <f ca="1">IF(ISNUMBER(ETL_Price!AG85/ETL_Price!AG86-1),ETL_Price!AG85/ETL_Price!AG86-1,"")</f>
        <v>-5.6916224737790788E-4</v>
      </c>
      <c r="AB85">
        <f ca="1">IF(ISNUMBER(ETL_Price!AH85/ETL_Price!AH86-1),ETL_Price!AH85/ETL_Price!AH86-1,"")</f>
        <v>7.6156570568719495E-4</v>
      </c>
      <c r="AC85">
        <f ca="1">IF(ISNUMBER(ETL_Price!AI85/ETL_Price!AI86-1),ETL_Price!AI85/ETL_Price!AI86-1,"")</f>
        <v>1.9327613791331189E-4</v>
      </c>
      <c r="AD85">
        <f ca="1">IF(ISNUMBER(ETL_Price!AJ85/ETL_Price!AJ86-1),ETL_Price!AJ85/ETL_Price!AJ86-1,"")</f>
        <v>2.2950819672131084E-2</v>
      </c>
      <c r="AE85">
        <f ca="1">IF(ISNUMBER(ETL_Price!AK85/ETL_Price!AK86-1),ETL_Price!AK85/ETL_Price!AK86-1,"")</f>
        <v>-8.9213709677419373E-2</v>
      </c>
      <c r="AF85">
        <f ca="1">IF(ISNUMBER(ETL_Price!AL85/ETL_Price!AL86-1),ETL_Price!AL85/ETL_Price!AL86-1,"")</f>
        <v>2.9691211401425832E-3</v>
      </c>
      <c r="AG85">
        <f ca="1">IF(ISNUMBER(ETL_Price!AM85/ETL_Price!AM86-1),ETL_Price!AM85/ETL_Price!AM86-1,"")</f>
        <v>2.7461726335855197E-2</v>
      </c>
      <c r="AH85">
        <f ca="1">IF(ISNUMBER(ETL_Price!AN85/ETL_Price!AN86-1),ETL_Price!AN85/ETL_Price!AN86-1,"")</f>
        <v>2.9314491882140858E-2</v>
      </c>
      <c r="AI85">
        <f ca="1">IF(ISNUMBER(ETL_Price!AO85/ETL_Price!AO86-1),ETL_Price!AO85/ETL_Price!AO86-1,"")</f>
        <v>1.566201166696124E-2</v>
      </c>
      <c r="AJ85">
        <f ca="1">IF(ISNUMBER(ETL_Price!AP85/ETL_Price!AP86-1),ETL_Price!AP85/ETL_Price!AP86-1,"")</f>
        <v>1.2485703393061431E-2</v>
      </c>
      <c r="AK85">
        <f ca="1">IF(ISNUMBER(ETL_Price!AQ85/ETL_Price!AQ86-1),ETL_Price!AQ85/ETL_Price!AQ86-1,"")</f>
        <v>1.1031645865470008E-2</v>
      </c>
      <c r="AL85">
        <f ca="1">IF(ISNUMBER(ETL_Price!AR85/ETL_Price!AR86-1),ETL_Price!AR85/ETL_Price!AR86-1,"")</f>
        <v>-1.7510347023240724E-3</v>
      </c>
      <c r="AM85">
        <f ca="1">IF(ISNUMBER(ETL_Price!AS85/ETL_Price!AS86-1),ETL_Price!AS85/ETL_Price!AS86-1,"")</f>
        <v>7.1646068422004383E-4</v>
      </c>
      <c r="AN85" t="str">
        <f>IF(ISNUMBER(ETL_Price!AT85/ETL_Price!AT86-1),ETL_Price!AT85/ETL_Price!AT86-1,"")</f>
        <v/>
      </c>
      <c r="AO85" t="str">
        <f>IF(ISNUMBER(ETL_Price!AU85/ETL_Price!AU86-1),ETL_Price!AU85/ETL_Price!AU86-1,"")</f>
        <v/>
      </c>
      <c r="AP85" t="str">
        <f>IF(ISNUMBER(ETL_Price!AV85/ETL_Price!AV86-1),ETL_Price!AV85/ETL_Price!AV86-1,"")</f>
        <v/>
      </c>
    </row>
    <row r="86" spans="1:42">
      <c r="A86" s="8">
        <f>MATCH($B86,ETL_Price!$B$5:$B$187,0)</f>
        <v>82</v>
      </c>
      <c r="B86" s="1">
        <f>IF(ISNUMBER(Equities!$C87),Equities!B87,"")</f>
        <v>43207</v>
      </c>
      <c r="C86" s="67">
        <f ca="1">IF(ISNUMBER(OFFSET(ETL_Price!$B$4,ETL_Rtn!$A86,ETL_Rtn!$C$1)/OFFSET(ETL_Price!$B$4,ETL_Rtn!$A87,ETL_Rtn!$C$1)-1),OFFSET(ETL_Price!$B$4,ETL_Rtn!$A86,ETL_Rtn!$C$1)/OFFSET(ETL_Price!$B$4,ETL_Rtn!$A87,ETL_Rtn!$C$1)-1,"")</f>
        <v>-9.4342744239859222E-3</v>
      </c>
      <c r="E86">
        <f ca="1">IF(ISNUMBER(ETL_Price!K86/ETL_Price!K87-1),ETL_Price!K86/ETL_Price!K87-1,"")</f>
        <v>-5.509034817100078E-3</v>
      </c>
      <c r="F86">
        <f ca="1">IF(ISNUMBER(ETL_Price!L86/ETL_Price!L87-1),ETL_Price!L86/ETL_Price!L87-1,"")</f>
        <v>1.8934589129871338E-2</v>
      </c>
      <c r="G86">
        <f ca="1">IF(ISNUMBER(ETL_Price!M86/ETL_Price!M87-1),ETL_Price!M86/ETL_Price!M87-1,"")</f>
        <v>7.6563944917351634E-3</v>
      </c>
      <c r="H86">
        <f ca="1">IF(ISNUMBER(ETL_Price!N86/ETL_Price!N87-1),ETL_Price!N86/ETL_Price!N87-1,"")</f>
        <v>4.9578184172254236E-3</v>
      </c>
      <c r="I86">
        <f ca="1">IF(ISNUMBER(ETL_Price!O86/ETL_Price!O87-1),ETL_Price!O86/ETL_Price!O87-1,"")</f>
        <v>2.2672930995248919E-4</v>
      </c>
      <c r="J86">
        <f ca="1">IF(ISNUMBER(ETL_Price!P86/ETL_Price!P87-1),ETL_Price!P86/ETL_Price!P87-1,"")</f>
        <v>1.4807932663061241E-3</v>
      </c>
      <c r="K86">
        <f ca="1">IF(ISNUMBER(ETL_Price!Q86/ETL_Price!Q87-1),ETL_Price!Q86/ETL_Price!Q87-1,"")</f>
        <v>1.2418831168831135E-2</v>
      </c>
      <c r="L86">
        <f ca="1">IF(ISNUMBER(ETL_Price!R86/ETL_Price!R87-1),ETL_Price!R86/ETL_Price!R87-1,"")</f>
        <v>6.9217838425787992E-3</v>
      </c>
      <c r="M86">
        <f ca="1">IF(ISNUMBER(ETL_Price!S86/ETL_Price!S87-1),ETL_Price!S86/ETL_Price!S87-1,"")</f>
        <v>6.4286267523816498E-3</v>
      </c>
      <c r="N86">
        <f ca="1">IF(ISNUMBER(ETL_Price!T86/ETL_Price!T87-1),ETL_Price!T86/ETL_Price!T87-1,"")</f>
        <v>2.9385836027029377E-4</v>
      </c>
      <c r="O86">
        <f ca="1">IF(ISNUMBER(ETL_Price!U86/ETL_Price!U87-1),ETL_Price!U86/ETL_Price!U87-1,"")</f>
        <v>8.7363380487626152E-3</v>
      </c>
      <c r="P86">
        <f ca="1">IF(ISNUMBER(ETL_Price!V86/ETL_Price!V87-1),ETL_Price!V86/ETL_Price!V87-1,"")</f>
        <v>7.3541167066346613E-3</v>
      </c>
      <c r="Q86">
        <f ca="1">IF(ISNUMBER(ETL_Price!W86/ETL_Price!W87-1),ETL_Price!W86/ETL_Price!W87-1,"")</f>
        <v>-1.2312637623285605E-2</v>
      </c>
      <c r="R86">
        <f ca="1">IF(ISNUMBER(ETL_Price!X86/ETL_Price!X87-1),ETL_Price!X86/ETL_Price!X87-1,"")</f>
        <v>-1.1242885906821432E-2</v>
      </c>
      <c r="S86">
        <f ca="1">IF(ISNUMBER(ETL_Price!Y86/ETL_Price!Y87-1),ETL_Price!Y86/ETL_Price!Y87-1,"")</f>
        <v>-4.628749747104699E-3</v>
      </c>
      <c r="T86">
        <f ca="1">IF(ISNUMBER(ETL_Price!Z86/ETL_Price!Z87-1),ETL_Price!Z86/ETL_Price!Z87-1,"")</f>
        <v>3.0657507736231437E-3</v>
      </c>
      <c r="U86">
        <f ca="1">IF(ISNUMBER(ETL_Price!AA86/ETL_Price!AA87-1),ETL_Price!AA86/ETL_Price!AA87-1,"")</f>
        <v>-3.110202368855175E-3</v>
      </c>
      <c r="V86">
        <f ca="1">IF(ISNUMBER(ETL_Price!AB86/ETL_Price!AB87-1),ETL_Price!AB86/ETL_Price!AB87-1,"")</f>
        <v>1.1867899489681477E-4</v>
      </c>
      <c r="W86">
        <f ca="1">IF(ISNUMBER(ETL_Price!AC86/ETL_Price!AC87-1),ETL_Price!AC86/ETL_Price!AC87-1,"")</f>
        <v>4.1657409464579409E-4</v>
      </c>
      <c r="X86">
        <f ca="1">IF(ISNUMBER(ETL_Price!AD86/ETL_Price!AD87-1),ETL_Price!AD86/ETL_Price!AD87-1,"")</f>
        <v>9.1414899500041891E-4</v>
      </c>
      <c r="Y86">
        <f ca="1">IF(ISNUMBER(ETL_Price!AE86/ETL_Price!AE87-1),ETL_Price!AE86/ETL_Price!AE87-1,"")</f>
        <v>1.6895791793472004E-3</v>
      </c>
      <c r="Z86">
        <f ca="1">IF(ISNUMBER(ETL_Price!AF86/ETL_Price!AF87-1),ETL_Price!AF86/ETL_Price!AF87-1,"")</f>
        <v>-5.6457159281053659E-4</v>
      </c>
      <c r="AA86">
        <f ca="1">IF(ISNUMBER(ETL_Price!AG86/ETL_Price!AG87-1),ETL_Price!AG86/ETL_Price!AG87-1,"")</f>
        <v>-2.5289702575026496E-4</v>
      </c>
      <c r="AB86">
        <f ca="1">IF(ISNUMBER(ETL_Price!AH86/ETL_Price!AH87-1),ETL_Price!AH86/ETL_Price!AH87-1,"")</f>
        <v>1.9305729204970312E-3</v>
      </c>
      <c r="AC86">
        <f ca="1">IF(ISNUMBER(ETL_Price!AI86/ETL_Price!AI87-1),ETL_Price!AI86/ETL_Price!AI87-1,"")</f>
        <v>1.4947522367514399E-3</v>
      </c>
      <c r="AD86">
        <f ca="1">IF(ISNUMBER(ETL_Price!AJ86/ETL_Price!AJ87-1),ETL_Price!AJ86/ETL_Price!AJ87-1,"")</f>
        <v>-7.9106280193236622E-2</v>
      </c>
      <c r="AE86">
        <f ca="1">IF(ISNUMBER(ETL_Price!AK86/ETL_Price!AK87-1),ETL_Price!AK86/ETL_Price!AK87-1,"")</f>
        <v>-4.2932947419199285E-2</v>
      </c>
      <c r="AF86">
        <f ca="1">IF(ISNUMBER(ETL_Price!AL86/ETL_Price!AL87-1),ETL_Price!AL86/ETL_Price!AL87-1,"")</f>
        <v>-2.2263450834880683E-4</v>
      </c>
      <c r="AG86">
        <f ca="1">IF(ISNUMBER(ETL_Price!AM86/ETL_Price!AM87-1),ETL_Price!AM86/ETL_Price!AM87-1,"")</f>
        <v>6.5959105354680414E-3</v>
      </c>
      <c r="AH86">
        <f ca="1">IF(ISNUMBER(ETL_Price!AN86/ETL_Price!AN87-1),ETL_Price!AN86/ETL_Price!AN87-1,"")</f>
        <v>4.5303533675626895E-3</v>
      </c>
      <c r="AI86">
        <f ca="1">IF(ISNUMBER(ETL_Price!AO86/ETL_Price!AO87-1),ETL_Price!AO86/ETL_Price!AO87-1,"")</f>
        <v>6.3678494357377602E-4</v>
      </c>
      <c r="AJ86">
        <f ca="1">IF(ISNUMBER(ETL_Price!AP86/ETL_Price!AP87-1),ETL_Price!AP86/ETL_Price!AP87-1,"")</f>
        <v>5.99261709573784E-3</v>
      </c>
      <c r="AK86">
        <f ca="1">IF(ISNUMBER(ETL_Price!AQ86/ETL_Price!AQ87-1),ETL_Price!AQ86/ETL_Price!AQ87-1,"")</f>
        <v>3.0006094988044296E-3</v>
      </c>
      <c r="AL86">
        <f ca="1">IF(ISNUMBER(ETL_Price!AR86/ETL_Price!AR87-1),ETL_Price!AR86/ETL_Price!AR87-1,"")</f>
        <v>2.4734700390969255E-3</v>
      </c>
      <c r="AM86">
        <f ca="1">IF(ISNUMBER(ETL_Price!AS86/ETL_Price!AS87-1),ETL_Price!AS86/ETL_Price!AS87-1,"")</f>
        <v>-3.5810205908692883E-4</v>
      </c>
      <c r="AN86" t="str">
        <f>IF(ISNUMBER(ETL_Price!AT86/ETL_Price!AT87-1),ETL_Price!AT86/ETL_Price!AT87-1,"")</f>
        <v/>
      </c>
      <c r="AO86" t="str">
        <f>IF(ISNUMBER(ETL_Price!AU86/ETL_Price!AU87-1),ETL_Price!AU86/ETL_Price!AU87-1,"")</f>
        <v/>
      </c>
      <c r="AP86" t="str">
        <f>IF(ISNUMBER(ETL_Price!AV86/ETL_Price!AV87-1),ETL_Price!AV86/ETL_Price!AV87-1,"")</f>
        <v/>
      </c>
    </row>
    <row r="87" spans="1:42">
      <c r="A87" s="8">
        <f>MATCH($B87,ETL_Price!$B$5:$B$187,0)</f>
        <v>83</v>
      </c>
      <c r="B87" s="1">
        <f>IF(ISNUMBER(Equities!$C88),Equities!B88,"")</f>
        <v>43206</v>
      </c>
      <c r="C87" s="67">
        <f ca="1">IF(ISNUMBER(OFFSET(ETL_Price!$B$4,ETL_Rtn!$A87,ETL_Rtn!$C$1)/OFFSET(ETL_Price!$B$4,ETL_Rtn!$A88,ETL_Rtn!$C$1)-1),OFFSET(ETL_Price!$B$4,ETL_Rtn!$A87,ETL_Rtn!$C$1)/OFFSET(ETL_Price!$B$4,ETL_Rtn!$A88,ETL_Rtn!$C$1)-1,"")</f>
        <v>-9.1369063330953848E-3</v>
      </c>
      <c r="E87">
        <f ca="1">IF(ISNUMBER(ETL_Price!K87/ETL_Price!K88-1),ETL_Price!K87/ETL_Price!K88-1,"")</f>
        <v>-1.0682363200348655E-2</v>
      </c>
      <c r="F87">
        <f ca="1">IF(ISNUMBER(ETL_Price!L87/ETL_Price!L88-1),ETL_Price!L87/ETL_Price!L88-1,"")</f>
        <v>6.1234168205093198E-3</v>
      </c>
      <c r="G87">
        <f ca="1">IF(ISNUMBER(ETL_Price!M87/ETL_Price!M88-1),ETL_Price!M87/ETL_Price!M88-1,"")</f>
        <v>6.612359732611317E-3</v>
      </c>
      <c r="H87">
        <f ca="1">IF(ISNUMBER(ETL_Price!N87/ETL_Price!N88-1),ETL_Price!N87/ETL_Price!N88-1,"")</f>
        <v>5.5227218828270974E-3</v>
      </c>
      <c r="I87">
        <f ca="1">IF(ISNUMBER(ETL_Price!O87/ETL_Price!O88-1),ETL_Price!O87/ETL_Price!O88-1,"")</f>
        <v>2.3622746656446481E-3</v>
      </c>
      <c r="J87">
        <f ca="1">IF(ISNUMBER(ETL_Price!P87/ETL_Price!P88-1),ETL_Price!P87/ETL_Price!P88-1,"")</f>
        <v>4.9677604661770847E-3</v>
      </c>
      <c r="K87">
        <f ca="1">IF(ISNUMBER(ETL_Price!Q87/ETL_Price!Q88-1),ETL_Price!Q87/ETL_Price!Q88-1,"")</f>
        <v>4.9349484073575312E-3</v>
      </c>
      <c r="L87">
        <f ca="1">IF(ISNUMBER(ETL_Price!R87/ETL_Price!R88-1),ETL_Price!R87/ETL_Price!R88-1,"")</f>
        <v>1.2375624969060972E-3</v>
      </c>
      <c r="M87">
        <f ca="1">IF(ISNUMBER(ETL_Price!S87/ETL_Price!S88-1),ETL_Price!S87/ETL_Price!S88-1,"")</f>
        <v>6.5486863646995186E-3</v>
      </c>
      <c r="N87">
        <f ca="1">IF(ISNUMBER(ETL_Price!T87/ETL_Price!T88-1),ETL_Price!T87/ETL_Price!T88-1,"")</f>
        <v>9.6424862780004617E-3</v>
      </c>
      <c r="O87">
        <f ca="1">IF(ISNUMBER(ETL_Price!U87/ETL_Price!U88-1),ETL_Price!U87/ETL_Price!U88-1,"")</f>
        <v>4.295154185022021E-3</v>
      </c>
      <c r="P87">
        <f ca="1">IF(ISNUMBER(ETL_Price!V87/ETL_Price!V88-1),ETL_Price!V87/ETL_Price!V88-1,"")</f>
        <v>8.3017651325865138E-3</v>
      </c>
      <c r="Q87">
        <f ca="1">IF(ISNUMBER(ETL_Price!W87/ETL_Price!W88-1),ETL_Price!W87/ETL_Price!W88-1,"")</f>
        <v>-9.9470053835800654E-3</v>
      </c>
      <c r="R87">
        <f ca="1">IF(ISNUMBER(ETL_Price!X87/ETL_Price!X88-1),ETL_Price!X87/ETL_Price!X88-1,"")</f>
        <v>-8.3731022026278801E-3</v>
      </c>
      <c r="S87">
        <f ca="1">IF(ISNUMBER(ETL_Price!Y87/ETL_Price!Y88-1),ETL_Price!Y87/ETL_Price!Y88-1,"")</f>
        <v>-1.1022925016219154E-2</v>
      </c>
      <c r="T87">
        <f ca="1">IF(ISNUMBER(ETL_Price!Z87/ETL_Price!Z88-1),ETL_Price!Z87/ETL_Price!Z88-1,"")</f>
        <v>-5.9363659865385721E-4</v>
      </c>
      <c r="U87">
        <f ca="1">IF(ISNUMBER(ETL_Price!AA87/ETL_Price!AA88-1),ETL_Price!AA87/ETL_Price!AA88-1,"")</f>
        <v>1.4337331031670786E-3</v>
      </c>
      <c r="V87">
        <f ca="1">IF(ISNUMBER(ETL_Price!AB87/ETL_Price!AB88-1),ETL_Price!AB87/ETL_Price!AB88-1,"")</f>
        <v>4.5334340763125702E-4</v>
      </c>
      <c r="W87">
        <f ca="1">IF(ISNUMBER(ETL_Price!AC87/ETL_Price!AC88-1),ETL_Price!AC87/ETL_Price!AC88-1,"")</f>
        <v>-1.414348706286872E-3</v>
      </c>
      <c r="X87">
        <f ca="1">IF(ISNUMBER(ETL_Price!AD87/ETL_Price!AD88-1),ETL_Price!AD87/ETL_Price!AD88-1,"")</f>
        <v>-1.7687350727771944E-3</v>
      </c>
      <c r="Y87">
        <f ca="1">IF(ISNUMBER(ETL_Price!AE87/ETL_Price!AE88-1),ETL_Price!AE87/ETL_Price!AE88-1,"")</f>
        <v>2.8342588413132752E-4</v>
      </c>
      <c r="Z87">
        <f ca="1">IF(ISNUMBER(ETL_Price!AF87/ETL_Price!AF88-1),ETL_Price!AF87/ETL_Price!AF88-1,"")</f>
        <v>6.4710957722180495E-4</v>
      </c>
      <c r="AA87">
        <f ca="1">IF(ISNUMBER(ETL_Price!AG87/ETL_Price!AG88-1),ETL_Price!AG87/ETL_Price!AG88-1,"")</f>
        <v>4.5180586805471101E-4</v>
      </c>
      <c r="AB87">
        <f ca="1">IF(ISNUMBER(ETL_Price!AH87/ETL_Price!AH88-1),ETL_Price!AH87/ETL_Price!AH88-1,"")</f>
        <v>-3.3084586258858018E-4</v>
      </c>
      <c r="AC87">
        <f ca="1">IF(ISNUMBER(ETL_Price!AI87/ETL_Price!AI88-1),ETL_Price!AI87/ETL_Price!AI88-1,"")</f>
        <v>-8.4881434603700789E-4</v>
      </c>
      <c r="AD87">
        <f ca="1">IF(ISNUMBER(ETL_Price!AJ87/ETL_Price!AJ88-1),ETL_Price!AJ87/ETL_Price!AJ88-1,"")</f>
        <v>-4.8822515795519883E-2</v>
      </c>
      <c r="AE87">
        <f ca="1">IF(ISNUMBER(ETL_Price!AK87/ETL_Price!AK88-1),ETL_Price!AK87/ETL_Price!AK88-1,"")</f>
        <v>-4.5140488254260758E-2</v>
      </c>
      <c r="AF87">
        <f ca="1">IF(ISNUMBER(ETL_Price!AL87/ETL_Price!AL88-1),ETL_Price!AL87/ETL_Price!AL88-1,"")</f>
        <v>2.0077334919690326E-3</v>
      </c>
      <c r="AG87">
        <f ca="1">IF(ISNUMBER(ETL_Price!AM87/ETL_Price!AM88-1),ETL_Price!AM87/ETL_Price!AM88-1,"")</f>
        <v>1.140593108416299E-3</v>
      </c>
      <c r="AH87">
        <f ca="1">IF(ISNUMBER(ETL_Price!AN87/ETL_Price!AN88-1),ETL_Price!AN87/ETL_Price!AN88-1,"")</f>
        <v>-1.7361626354058468E-2</v>
      </c>
      <c r="AI87">
        <f ca="1">IF(ISNUMBER(ETL_Price!AO87/ETL_Price!AO88-1),ETL_Price!AO87/ETL_Price!AO88-1,"")</f>
        <v>0</v>
      </c>
      <c r="AJ87">
        <f ca="1">IF(ISNUMBER(ETL_Price!AP87/ETL_Price!AP88-1),ETL_Price!AP87/ETL_Price!AP88-1,"")</f>
        <v>-6.8088753452052453E-3</v>
      </c>
      <c r="AK87">
        <f ca="1">IF(ISNUMBER(ETL_Price!AQ87/ETL_Price!AQ88-1),ETL_Price!AQ87/ETL_Price!AQ88-1,"")</f>
        <v>-4.4807467911319732E-3</v>
      </c>
      <c r="AL87">
        <f ca="1">IF(ISNUMBER(ETL_Price!AR87/ETL_Price!AR88-1),ETL_Price!AR87/ETL_Price!AR88-1,"")</f>
        <v>-9.247006680165315E-4</v>
      </c>
      <c r="AM87">
        <f ca="1">IF(ISNUMBER(ETL_Price!AS87/ETL_Price!AS88-1),ETL_Price!AS87/ETL_Price!AS88-1,"")</f>
        <v>3.5823034211013294E-4</v>
      </c>
      <c r="AN87" t="str">
        <f>IF(ISNUMBER(ETL_Price!AT87/ETL_Price!AT88-1),ETL_Price!AT87/ETL_Price!AT88-1,"")</f>
        <v/>
      </c>
      <c r="AO87" t="str">
        <f>IF(ISNUMBER(ETL_Price!AU87/ETL_Price!AU88-1),ETL_Price!AU87/ETL_Price!AU88-1,"")</f>
        <v/>
      </c>
      <c r="AP87" t="str">
        <f>IF(ISNUMBER(ETL_Price!AV87/ETL_Price!AV88-1),ETL_Price!AV87/ETL_Price!AV88-1,"")</f>
        <v/>
      </c>
    </row>
    <row r="88" spans="1:42">
      <c r="A88" s="8">
        <f>MATCH($B88,ETL_Price!$B$5:$B$187,0)</f>
        <v>84</v>
      </c>
      <c r="B88" s="1">
        <f>IF(ISNUMBER(Equities!$C89),Equities!B89,"")</f>
        <v>43203</v>
      </c>
      <c r="C88" s="67">
        <f ca="1">IF(ISNUMBER(OFFSET(ETL_Price!$B$4,ETL_Rtn!$A88,ETL_Rtn!$C$1)/OFFSET(ETL_Price!$B$4,ETL_Rtn!$A89,ETL_Rtn!$C$1)-1),OFFSET(ETL_Price!$B$4,ETL_Rtn!$A88,ETL_Rtn!$C$1)/OFFSET(ETL_Price!$B$4,ETL_Rtn!$A89,ETL_Rtn!$C$1)-1,"")</f>
        <v>-7.9255037926755367E-3</v>
      </c>
      <c r="E88">
        <f ca="1">IF(ISNUMBER(ETL_Price!K88/ETL_Price!K89-1),ETL_Price!K88/ETL_Price!K89-1,"")</f>
        <v>-1.0035610229847891E-2</v>
      </c>
      <c r="F88">
        <f ca="1">IF(ISNUMBER(ETL_Price!L88/ETL_Price!L89-1),ETL_Price!L88/ETL_Price!L89-1,"")</f>
        <v>-2.8892426638764679E-3</v>
      </c>
      <c r="G88">
        <f ca="1">IF(ISNUMBER(ETL_Price!M88/ETL_Price!M89-1),ETL_Price!M88/ETL_Price!M89-1,"")</f>
        <v>-1.9692574326731771E-3</v>
      </c>
      <c r="H88">
        <f ca="1">IF(ISNUMBER(ETL_Price!N88/ETL_Price!N89-1),ETL_Price!N88/ETL_Price!N89-1,"")</f>
        <v>7.8436936206283114E-3</v>
      </c>
      <c r="I88">
        <f ca="1">IF(ISNUMBER(ETL_Price!O88/ETL_Price!O89-1),ETL_Price!O88/ETL_Price!O89-1,"")</f>
        <v>-6.063156086301591E-3</v>
      </c>
      <c r="J88">
        <f ca="1">IF(ISNUMBER(ETL_Price!P88/ETL_Price!P89-1),ETL_Price!P88/ETL_Price!P89-1,"")</f>
        <v>1.038825548521416E-3</v>
      </c>
      <c r="K88">
        <f ca="1">IF(ISNUMBER(ETL_Price!Q88/ETL_Price!Q89-1),ETL_Price!Q88/ETL_Price!Q89-1,"")</f>
        <v>-2.2787385554425832E-3</v>
      </c>
      <c r="L88">
        <f ca="1">IF(ISNUMBER(ETL_Price!R88/ETL_Price!R89-1),ETL_Price!R88/ETL_Price!R89-1,"")</f>
        <v>3.9759455295460544E-3</v>
      </c>
      <c r="M88">
        <f ca="1">IF(ISNUMBER(ETL_Price!S88/ETL_Price!S89-1),ETL_Price!S88/ETL_Price!S89-1,"")</f>
        <v>9.3640265314087756E-4</v>
      </c>
      <c r="N88">
        <f ca="1">IF(ISNUMBER(ETL_Price!T88/ETL_Price!T89-1),ETL_Price!T88/ETL_Price!T89-1,"")</f>
        <v>-1.1853607941917366E-3</v>
      </c>
      <c r="O88">
        <f ca="1">IF(ISNUMBER(ETL_Price!U88/ETL_Price!U89-1),ETL_Price!U88/ETL_Price!U89-1,"")</f>
        <v>5.0547909825480186E-3</v>
      </c>
      <c r="P88">
        <f ca="1">IF(ISNUMBER(ETL_Price!V88/ETL_Price!V89-1),ETL_Price!V88/ETL_Price!V89-1,"")</f>
        <v>5.7555123216601611E-3</v>
      </c>
      <c r="Q88">
        <f ca="1">IF(ISNUMBER(ETL_Price!W88/ETL_Price!W89-1),ETL_Price!W88/ETL_Price!W89-1,"")</f>
        <v>1.8930231579838974E-4</v>
      </c>
      <c r="R88">
        <f ca="1">IF(ISNUMBER(ETL_Price!X88/ETL_Price!X89-1),ETL_Price!X88/ETL_Price!X89-1,"")</f>
        <v>-1.5710642455086021E-2</v>
      </c>
      <c r="S88">
        <f ca="1">IF(ISNUMBER(ETL_Price!Y88/ETL_Price!Y89-1),ETL_Price!Y88/ETL_Price!Y89-1,"")</f>
        <v>-9.2152610490019438E-3</v>
      </c>
      <c r="T88">
        <f ca="1">IF(ISNUMBER(ETL_Price!Z88/ETL_Price!Z89-1),ETL_Price!Z88/ETL_Price!Z89-1,"")</f>
        <v>-1.4627990133276869E-3</v>
      </c>
      <c r="U88">
        <f ca="1">IF(ISNUMBER(ETL_Price!AA88/ETL_Price!AA89-1),ETL_Price!AA88/ETL_Price!AA89-1,"")</f>
        <v>-8.3975844595285398E-4</v>
      </c>
      <c r="V88">
        <f ca="1">IF(ISNUMBER(ETL_Price!AB88/ETL_Price!AB89-1),ETL_Price!AB88/ETL_Price!AB89-1,"")</f>
        <v>9.3995116575551485E-4</v>
      </c>
      <c r="W88">
        <f ca="1">IF(ISNUMBER(ETL_Price!AC88/ETL_Price!AC89-1),ETL_Price!AC88/ETL_Price!AC89-1,"")</f>
        <v>-1.1091700635001978E-4</v>
      </c>
      <c r="X88">
        <f ca="1">IF(ISNUMBER(ETL_Price!AD88/ETL_Price!AD89-1),ETL_Price!AD88/ETL_Price!AD89-1,"")</f>
        <v>-1.0241404535479282E-3</v>
      </c>
      <c r="Y88">
        <f ca="1">IF(ISNUMBER(ETL_Price!AE88/ETL_Price!AE89-1),ETL_Price!AE88/ETL_Price!AE89-1,"")</f>
        <v>4.1990783023138079E-5</v>
      </c>
      <c r="Z88">
        <f ca="1">IF(ISNUMBER(ETL_Price!AF88/ETL_Price!AF89-1),ETL_Price!AF88/ETL_Price!AF89-1,"")</f>
        <v>2.054738226349162E-4</v>
      </c>
      <c r="AA88">
        <f ca="1">IF(ISNUMBER(ETL_Price!AG88/ETL_Price!AG89-1),ETL_Price!AG88/ETL_Price!AG89-1,"")</f>
        <v>5.7864614883862409E-4</v>
      </c>
      <c r="AB88">
        <f ca="1">IF(ISNUMBER(ETL_Price!AH88/ETL_Price!AH89-1),ETL_Price!AH88/ETL_Price!AH89-1,"")</f>
        <v>-1.1749586928586631E-3</v>
      </c>
      <c r="AC88">
        <f ca="1">IF(ISNUMBER(ETL_Price!AI88/ETL_Price!AI89-1),ETL_Price!AI88/ETL_Price!AI89-1,"")</f>
        <v>-8.4809447128286752E-4</v>
      </c>
      <c r="AD88">
        <f ca="1">IF(ISNUMBER(ETL_Price!AJ88/ETL_Price!AJ89-1),ETL_Price!AJ88/ETL_Price!AJ89-1,"")</f>
        <v>-5.8409951325040455E-2</v>
      </c>
      <c r="AE88">
        <f ca="1">IF(ISNUMBER(ETL_Price!AK88/ETL_Price!AK89-1),ETL_Price!AK88/ETL_Price!AK89-1,"")</f>
        <v>-3.3822874944370196E-2</v>
      </c>
      <c r="AF88">
        <f ca="1">IF(ISNUMBER(ETL_Price!AL88/ETL_Price!AL89-1),ETL_Price!AL88/ETL_Price!AL89-1,"")</f>
        <v>4.7818290496113303E-3</v>
      </c>
      <c r="AG88">
        <f ca="1">IF(ISNUMBER(ETL_Price!AM88/ETL_Price!AM89-1),ETL_Price!AM88/ETL_Price!AM89-1,"")</f>
        <v>1.1230498391307187E-2</v>
      </c>
      <c r="AH88">
        <f ca="1">IF(ISNUMBER(ETL_Price!AN88/ETL_Price!AN89-1),ETL_Price!AN88/ETL_Price!AN89-1,"")</f>
        <v>4.7711346354555317E-3</v>
      </c>
      <c r="AI88">
        <f ca="1">IF(ISNUMBER(ETL_Price!AO88/ETL_Price!AO89-1),ETL_Price!AO88/ETL_Price!AO89-1,"")</f>
        <v>-3.2089710134706184E-3</v>
      </c>
      <c r="AJ88">
        <f ca="1">IF(ISNUMBER(ETL_Price!AP88/ETL_Price!AP89-1),ETL_Price!AP88/ETL_Price!AP89-1,"")</f>
        <v>-1.0939357907253644E-3</v>
      </c>
      <c r="AK88">
        <f ca="1">IF(ISNUMBER(ETL_Price!AQ88/ETL_Price!AQ89-1),ETL_Price!AQ88/ETL_Price!AQ89-1,"")</f>
        <v>1.3085946628033085E-3</v>
      </c>
      <c r="AL88">
        <f ca="1">IF(ISNUMBER(ETL_Price!AR88/ETL_Price!AR89-1),ETL_Price!AR88/ETL_Price!AR89-1,"")</f>
        <v>-8.7610309344043902E-4</v>
      </c>
      <c r="AM88">
        <f ca="1">IF(ISNUMBER(ETL_Price!AS88/ETL_Price!AS89-1),ETL_Price!AS88/ETL_Price!AS89-1,"")</f>
        <v>-8.9549565684632348E-5</v>
      </c>
      <c r="AN88" t="str">
        <f>IF(ISNUMBER(ETL_Price!AT88/ETL_Price!AT89-1),ETL_Price!AT88/ETL_Price!AT89-1,"")</f>
        <v/>
      </c>
      <c r="AO88" t="str">
        <f>IF(ISNUMBER(ETL_Price!AU88/ETL_Price!AU89-1),ETL_Price!AU88/ETL_Price!AU89-1,"")</f>
        <v/>
      </c>
      <c r="AP88" t="str">
        <f>IF(ISNUMBER(ETL_Price!AV88/ETL_Price!AV89-1),ETL_Price!AV88/ETL_Price!AV89-1,"")</f>
        <v/>
      </c>
    </row>
    <row r="89" spans="1:42">
      <c r="A89" s="8">
        <f>MATCH($B89,ETL_Price!$B$5:$B$187,0)</f>
        <v>85</v>
      </c>
      <c r="B89" s="1">
        <f>IF(ISNUMBER(Equities!$C90),Equities!B90,"")</f>
        <v>43202</v>
      </c>
      <c r="C89" s="67">
        <f ca="1">IF(ISNUMBER(OFFSET(ETL_Price!$B$4,ETL_Rtn!$A89,ETL_Rtn!$C$1)/OFFSET(ETL_Price!$B$4,ETL_Rtn!$A90,ETL_Rtn!$C$1)-1),OFFSET(ETL_Price!$B$4,ETL_Rtn!$A89,ETL_Rtn!$C$1)/OFFSET(ETL_Price!$B$4,ETL_Rtn!$A90,ETL_Rtn!$C$1)-1,"")</f>
        <v>-4.3809232010383337E-4</v>
      </c>
      <c r="E89">
        <f ca="1">IF(ISNUMBER(ETL_Price!K89/ETL_Price!K90-1),ETL_Price!K89/ETL_Price!K90-1,"")</f>
        <v>-3.4412302398106887E-3</v>
      </c>
      <c r="F89">
        <f ca="1">IF(ISNUMBER(ETL_Price!L89/ETL_Price!L90-1),ETL_Price!L89/ETL_Price!L90-1,"")</f>
        <v>1.0555920316379641E-2</v>
      </c>
      <c r="G89">
        <f ca="1">IF(ISNUMBER(ETL_Price!M89/ETL_Price!M90-1),ETL_Price!M89/ETL_Price!M90-1,"")</f>
        <v>4.9947060924016018E-3</v>
      </c>
      <c r="H89">
        <f ca="1">IF(ISNUMBER(ETL_Price!N89/ETL_Price!N90-1),ETL_Price!N89/ETL_Price!N90-1,"")</f>
        <v>-1.7428116910911395E-3</v>
      </c>
      <c r="I89">
        <f ca="1">IF(ISNUMBER(ETL_Price!O89/ETL_Price!O90-1),ETL_Price!O89/ETL_Price!O90-1,"")</f>
        <v>8.6814901580094528E-3</v>
      </c>
      <c r="J89">
        <f ca="1">IF(ISNUMBER(ETL_Price!P89/ETL_Price!P90-1),ETL_Price!P89/ETL_Price!P90-1,"")</f>
        <v>-3.4074829781099991E-3</v>
      </c>
      <c r="K89">
        <f ca="1">IF(ISNUMBER(ETL_Price!Q89/ETL_Price!Q90-1),ETL_Price!Q89/ETL_Price!Q90-1,"")</f>
        <v>2.0387359836901986E-3</v>
      </c>
      <c r="L89">
        <f ca="1">IF(ISNUMBER(ETL_Price!R89/ETL_Price!R90-1),ETL_Price!R89/ETL_Price!R90-1,"")</f>
        <v>-8.3780986644323985E-3</v>
      </c>
      <c r="M89">
        <f ca="1">IF(ISNUMBER(ETL_Price!S89/ETL_Price!S90-1),ETL_Price!S89/ETL_Price!S90-1,"")</f>
        <v>3.956285009205196E-3</v>
      </c>
      <c r="N89">
        <f ca="1">IF(ISNUMBER(ETL_Price!T89/ETL_Price!T90-1),ETL_Price!T89/ETL_Price!T90-1,"")</f>
        <v>-2.3651145602366919E-3</v>
      </c>
      <c r="O89">
        <f ca="1">IF(ISNUMBER(ETL_Price!U89/ETL_Price!U90-1),ETL_Price!U89/ETL_Price!U90-1,"")</f>
        <v>4.0751305894120016E-3</v>
      </c>
      <c r="P89">
        <f ca="1">IF(ISNUMBER(ETL_Price!V89/ETL_Price!V90-1),ETL_Price!V89/ETL_Price!V90-1,"")</f>
        <v>-6.6833078347693364E-3</v>
      </c>
      <c r="Q89">
        <f ca="1">IF(ISNUMBER(ETL_Price!W89/ETL_Price!W90-1),ETL_Price!W89/ETL_Price!W90-1,"")</f>
        <v>-2.4827952777932705E-3</v>
      </c>
      <c r="R89">
        <f ca="1">IF(ISNUMBER(ETL_Price!X89/ETL_Price!X90-1),ETL_Price!X89/ETL_Price!X90-1,"")</f>
        <v>-2.3742336155214705E-3</v>
      </c>
      <c r="S89">
        <f ca="1">IF(ISNUMBER(ETL_Price!Y89/ETL_Price!Y90-1),ETL_Price!Y89/ETL_Price!Y90-1,"")</f>
        <v>-3.6391713702557116E-3</v>
      </c>
      <c r="T89">
        <f ca="1">IF(ISNUMBER(ETL_Price!Z89/ETL_Price!Z90-1),ETL_Price!Z89/ETL_Price!Z90-1,"")</f>
        <v>2.636144901695836E-3</v>
      </c>
      <c r="U89">
        <f ca="1">IF(ISNUMBER(ETL_Price!AA89/ETL_Price!AA90-1),ETL_Price!AA89/ETL_Price!AA90-1,"")</f>
        <v>-3.0041152263371451E-4</v>
      </c>
      <c r="V89">
        <f ca="1">IF(ISNUMBER(ETL_Price!AB89/ETL_Price!AB90-1),ETL_Price!AB89/ETL_Price!AB90-1,"")</f>
        <v>-1.8010245349150411E-3</v>
      </c>
      <c r="W89">
        <f ca="1">IF(ISNUMBER(ETL_Price!AC89/ETL_Price!AC90-1),ETL_Price!AC89/ETL_Price!AC90-1,"")</f>
        <v>1.8613179242139566E-3</v>
      </c>
      <c r="X89">
        <f ca="1">IF(ISNUMBER(ETL_Price!AD89/ETL_Price!AD90-1),ETL_Price!AD89/ETL_Price!AD90-1,"")</f>
        <v>5.9683340465310764E-4</v>
      </c>
      <c r="Y89">
        <f ca="1">IF(ISNUMBER(ETL_Price!AE89/ETL_Price!AE90-1),ETL_Price!AE89/ETL_Price!AE90-1,"")</f>
        <v>-9.1246617582274592E-4</v>
      </c>
      <c r="Z89">
        <f ca="1">IF(ISNUMBER(ETL_Price!AF89/ETL_Price!AF90-1),ETL_Price!AF89/ETL_Price!AF90-1,"")</f>
        <v>-7.5967559798784112E-4</v>
      </c>
      <c r="AA89">
        <f ca="1">IF(ISNUMBER(ETL_Price!AG89/ETL_Price!AG90-1),ETL_Price!AG89/ETL_Price!AG90-1,"")</f>
        <v>-1.3453481652702104E-3</v>
      </c>
      <c r="AB89">
        <f ca="1">IF(ISNUMBER(ETL_Price!AH89/ETL_Price!AH90-1),ETL_Price!AH89/ETL_Price!AH90-1,"")</f>
        <v>9.4636934130876149E-4</v>
      </c>
      <c r="AC89">
        <f ca="1">IF(ISNUMBER(ETL_Price!AI89/ETL_Price!AI90-1),ETL_Price!AI89/ETL_Price!AI90-1,"")</f>
        <v>9.1334013861277263E-4</v>
      </c>
      <c r="AD89">
        <f ca="1">IF(ISNUMBER(ETL_Price!AJ89/ETL_Price!AJ90-1),ETL_Price!AJ89/ETL_Price!AJ90-1,"")</f>
        <v>-8.6462450592885376E-2</v>
      </c>
      <c r="AE89">
        <f ca="1">IF(ISNUMBER(ETL_Price!AK89/ETL_Price!AK90-1),ETL_Price!AK89/ETL_Price!AK90-1,"")</f>
        <v>-4.5454545454545414E-2</v>
      </c>
      <c r="AF89">
        <f ca="1">IF(ISNUMBER(ETL_Price!AL89/ETL_Price!AL90-1),ETL_Price!AL89/ETL_Price!AL90-1,"")</f>
        <v>-1.3343162550681797E-2</v>
      </c>
      <c r="AG89">
        <f ca="1">IF(ISNUMBER(ETL_Price!AM89/ETL_Price!AM90-1),ETL_Price!AM89/ETL_Price!AM90-1,"")</f>
        <v>-1.759303435114512E-2</v>
      </c>
      <c r="AH89">
        <f ca="1">IF(ISNUMBER(ETL_Price!AN89/ETL_Price!AN90-1),ETL_Price!AN89/ETL_Price!AN90-1,"")</f>
        <v>3.7413947919784363E-3</v>
      </c>
      <c r="AI89">
        <f ca="1">IF(ISNUMBER(ETL_Price!AO89/ETL_Price!AO90-1),ETL_Price!AO89/ETL_Price!AO90-1,"")</f>
        <v>1.9778481012658222E-2</v>
      </c>
      <c r="AJ89">
        <f ca="1">IF(ISNUMBER(ETL_Price!AP89/ETL_Price!AP90-1),ETL_Price!AP89/ETL_Price!AP90-1,"")</f>
        <v>9.0224120554782683E-3</v>
      </c>
      <c r="AK89">
        <f ca="1">IF(ISNUMBER(ETL_Price!AQ89/ETL_Price!AQ90-1),ETL_Price!AQ89/ETL_Price!AQ90-1,"")</f>
        <v>1.0150127466717063E-2</v>
      </c>
      <c r="AL89">
        <f ca="1">IF(ISNUMBER(ETL_Price!AR89/ETL_Price!AR90-1),ETL_Price!AR89/ETL_Price!AR90-1,"")</f>
        <v>6.5352184516309642E-4</v>
      </c>
      <c r="AM89">
        <f ca="1">IF(ISNUMBER(ETL_Price!AS89/ETL_Price!AS90-1),ETL_Price!AS89/ETL_Price!AS90-1,"")</f>
        <v>-1.4307430921934872E-3</v>
      </c>
      <c r="AN89" t="str">
        <f>IF(ISNUMBER(ETL_Price!AT89/ETL_Price!AT90-1),ETL_Price!AT89/ETL_Price!AT90-1,"")</f>
        <v/>
      </c>
      <c r="AO89" t="str">
        <f>IF(ISNUMBER(ETL_Price!AU89/ETL_Price!AU90-1),ETL_Price!AU89/ETL_Price!AU90-1,"")</f>
        <v/>
      </c>
      <c r="AP89" t="str">
        <f>IF(ISNUMBER(ETL_Price!AV89/ETL_Price!AV90-1),ETL_Price!AV89/ETL_Price!AV90-1,"")</f>
        <v/>
      </c>
    </row>
    <row r="90" spans="1:42">
      <c r="A90" s="8">
        <f>MATCH($B90,ETL_Price!$B$5:$B$187,0)</f>
        <v>86</v>
      </c>
      <c r="B90" s="1">
        <f>IF(ISNUMBER(Equities!$C91),Equities!B91,"")</f>
        <v>43201</v>
      </c>
      <c r="C90" s="67">
        <f ca="1">IF(ISNUMBER(OFFSET(ETL_Price!$B$4,ETL_Rtn!$A90,ETL_Rtn!$C$1)/OFFSET(ETL_Price!$B$4,ETL_Rtn!$A91,ETL_Rtn!$C$1)-1),OFFSET(ETL_Price!$B$4,ETL_Rtn!$A90,ETL_Rtn!$C$1)/OFFSET(ETL_Price!$B$4,ETL_Rtn!$A91,ETL_Rtn!$C$1)-1,"")</f>
        <v>1.1751361061398402E-3</v>
      </c>
      <c r="E90">
        <f ca="1">IF(ISNUMBER(ETL_Price!K90/ETL_Price!K91-1),ETL_Price!K90/ETL_Price!K91-1,"")</f>
        <v>-1.5032749919468014E-3</v>
      </c>
      <c r="F90">
        <f ca="1">IF(ISNUMBER(ETL_Price!L90/ETL_Price!L91-1),ETL_Price!L90/ETL_Price!L91-1,"")</f>
        <v>-4.3014607434466168E-3</v>
      </c>
      <c r="G90">
        <f ca="1">IF(ISNUMBER(ETL_Price!M90/ETL_Price!M91-1),ETL_Price!M90/ETL_Price!M91-1,"")</f>
        <v>-8.4091787066367107E-3</v>
      </c>
      <c r="H90">
        <f ca="1">IF(ISNUMBER(ETL_Price!N90/ETL_Price!N91-1),ETL_Price!N90/ETL_Price!N91-1,"")</f>
        <v>9.8792120680435414E-3</v>
      </c>
      <c r="I90">
        <f ca="1">IF(ISNUMBER(ETL_Price!O90/ETL_Price!O91-1),ETL_Price!O90/ETL_Price!O91-1,"")</f>
        <v>-6.113489066367328E-3</v>
      </c>
      <c r="J90">
        <f ca="1">IF(ISNUMBER(ETL_Price!P90/ETL_Price!P91-1),ETL_Price!P90/ETL_Price!P91-1,"")</f>
        <v>-4.1530983474185046E-3</v>
      </c>
      <c r="K90">
        <f ca="1">IF(ISNUMBER(ETL_Price!Q90/ETL_Price!Q91-1),ETL_Price!Q90/ETL_Price!Q91-1,"")</f>
        <v>-2.5216577866352674E-3</v>
      </c>
      <c r="L90">
        <f ca="1">IF(ISNUMBER(ETL_Price!R90/ETL_Price!R91-1),ETL_Price!R90/ETL_Price!R91-1,"")</f>
        <v>3.4509958588047063E-4</v>
      </c>
      <c r="M90">
        <f ca="1">IF(ISNUMBER(ETL_Price!S90/ETL_Price!S91-1),ETL_Price!S90/ETL_Price!S91-1,"")</f>
        <v>-4.4068325403635589E-3</v>
      </c>
      <c r="N90">
        <f ca="1">IF(ISNUMBER(ETL_Price!T90/ETL_Price!T91-1),ETL_Price!T90/ETL_Price!T91-1,"")</f>
        <v>-2.9476787030211504E-3</v>
      </c>
      <c r="O90">
        <f ca="1">IF(ISNUMBER(ETL_Price!U90/ETL_Price!U91-1),ETL_Price!U90/ETL_Price!U91-1,"")</f>
        <v>-2.3653767971318906E-3</v>
      </c>
      <c r="P90">
        <f ca="1">IF(ISNUMBER(ETL_Price!V90/ETL_Price!V91-1),ETL_Price!V90/ETL_Price!V91-1,"")</f>
        <v>-3.2198341785405482E-4</v>
      </c>
      <c r="Q90">
        <f ca="1">IF(ISNUMBER(ETL_Price!W90/ETL_Price!W91-1),ETL_Price!W90/ETL_Price!W91-1,"")</f>
        <v>1.5339894231778395E-3</v>
      </c>
      <c r="R90">
        <f ca="1">IF(ISNUMBER(ETL_Price!X90/ETL_Price!X91-1),ETL_Price!X90/ETL_Price!X91-1,"")</f>
        <v>1.3601278520192217E-4</v>
      </c>
      <c r="S90">
        <f ca="1">IF(ISNUMBER(ETL_Price!Y90/ETL_Price!Y91-1),ETL_Price!Y90/ETL_Price!Y91-1,"")</f>
        <v>-1.7387459518886095E-3</v>
      </c>
      <c r="T90">
        <f ca="1">IF(ISNUMBER(ETL_Price!Z90/ETL_Price!Z91-1),ETL_Price!Z90/ETL_Price!Z91-1,"")</f>
        <v>-1.5505211473855196E-3</v>
      </c>
      <c r="U90">
        <f ca="1">IF(ISNUMBER(ETL_Price!AA90/ETL_Price!AA91-1),ETL_Price!AA90/ETL_Price!AA91-1,"")</f>
        <v>-1.5531395606834808E-3</v>
      </c>
      <c r="V90">
        <f ca="1">IF(ISNUMBER(ETL_Price!AB90/ETL_Price!AB91-1),ETL_Price!AB90/ETL_Price!AB91-1,"")</f>
        <v>-7.1127587804853398E-4</v>
      </c>
      <c r="W90">
        <f ca="1">IF(ISNUMBER(ETL_Price!AC90/ETL_Price!AC91-1),ETL_Price!AC90/ETL_Price!AC91-1,"")</f>
        <v>-2.328159645232919E-3</v>
      </c>
      <c r="X90">
        <f ca="1">IF(ISNUMBER(ETL_Price!AD90/ETL_Price!AD91-1),ETL_Price!AD90/ETL_Price!AD91-1,"")</f>
        <v>9.0096177669529709E-5</v>
      </c>
      <c r="Y90">
        <f ca="1">IF(ISNUMBER(ETL_Price!AE90/ETL_Price!AE91-1),ETL_Price!AE90/ETL_Price!AE91-1,"")</f>
        <v>-3.0406290956741522E-4</v>
      </c>
      <c r="Z90">
        <f ca="1">IF(ISNUMBER(ETL_Price!AF90/ETL_Price!AF91-1),ETL_Price!AF90/ETL_Price!AF91-1,"")</f>
        <v>1.7455053237913631E-4</v>
      </c>
      <c r="AA90">
        <f ca="1">IF(ISNUMBER(ETL_Price!AG90/ETL_Price!AG91-1),ETL_Price!AG90/ETL_Price!AG91-1,"")</f>
        <v>-1.0823291723790485E-3</v>
      </c>
      <c r="AB90">
        <f ca="1">IF(ISNUMBER(ETL_Price!AH90/ETL_Price!AH91-1),ETL_Price!AH90/ETL_Price!AH91-1,"")</f>
        <v>1.0301218670958345E-3</v>
      </c>
      <c r="AC90">
        <f ca="1">IF(ISNUMBER(ETL_Price!AI90/ETL_Price!AI91-1),ETL_Price!AI90/ETL_Price!AI91-1,"")</f>
        <v>6.2360897566837714E-4</v>
      </c>
      <c r="AD90">
        <f ca="1">IF(ISNUMBER(ETL_Price!AJ90/ETL_Price!AJ91-1),ETL_Price!AJ90/ETL_Price!AJ91-1,"")</f>
        <v>-1.1235955056179803E-2</v>
      </c>
      <c r="AE90">
        <f ca="1">IF(ISNUMBER(ETL_Price!AK90/ETL_Price!AK91-1),ETL_Price!AK90/ETL_Price!AK91-1,"")</f>
        <v>-2.5258799171842594E-2</v>
      </c>
      <c r="AF90">
        <f ca="1">IF(ISNUMBER(ETL_Price!AL90/ETL_Price!AL91-1),ETL_Price!AL90/ETL_Price!AL91-1,"")</f>
        <v>1.08047690014903E-2</v>
      </c>
      <c r="AG90">
        <f ca="1">IF(ISNUMBER(ETL_Price!AM90/ETL_Price!AM91-1),ETL_Price!AM90/ETL_Price!AM91-1,"")</f>
        <v>1.0363943118823826E-2</v>
      </c>
      <c r="AH90">
        <f ca="1">IF(ISNUMBER(ETL_Price!AN90/ETL_Price!AN91-1),ETL_Price!AN90/ETL_Price!AN91-1,"")</f>
        <v>1.9996947030987533E-2</v>
      </c>
      <c r="AI90">
        <f ca="1">IF(ISNUMBER(ETL_Price!AO90/ETL_Price!AO91-1),ETL_Price!AO90/ETL_Price!AO91-1,"")</f>
        <v>-7.1762647720374773E-3</v>
      </c>
      <c r="AJ90">
        <f ca="1">IF(ISNUMBER(ETL_Price!AP90/ETL_Price!AP91-1),ETL_Price!AP90/ETL_Price!AP91-1,"")</f>
        <v>1.6339869281045694E-2</v>
      </c>
      <c r="AK90">
        <f ca="1">IF(ISNUMBER(ETL_Price!AQ90/ETL_Price!AQ91-1),ETL_Price!AQ90/ETL_Price!AQ91-1,"")</f>
        <v>1.3395847287341001E-2</v>
      </c>
      <c r="AL90">
        <f ca="1">IF(ISNUMBER(ETL_Price!AR90/ETL_Price!AR91-1),ETL_Price!AR90/ETL_Price!AR91-1,"")</f>
        <v>-5.2572885136215053E-4</v>
      </c>
      <c r="AM90">
        <f ca="1">IF(ISNUMBER(ETL_Price!AS90/ETL_Price!AS91-1),ETL_Price!AS90/ETL_Price!AS91-1,"")</f>
        <v>-8.9413447782571431E-5</v>
      </c>
      <c r="AN90" t="str">
        <f>IF(ISNUMBER(ETL_Price!AT90/ETL_Price!AT91-1),ETL_Price!AT90/ETL_Price!AT91-1,"")</f>
        <v/>
      </c>
      <c r="AO90" t="str">
        <f>IF(ISNUMBER(ETL_Price!AU90/ETL_Price!AU91-1),ETL_Price!AU90/ETL_Price!AU91-1,"")</f>
        <v/>
      </c>
      <c r="AP90" t="str">
        <f>IF(ISNUMBER(ETL_Price!AV90/ETL_Price!AV91-1),ETL_Price!AV90/ETL_Price!AV91-1,"")</f>
        <v/>
      </c>
    </row>
    <row r="91" spans="1:42">
      <c r="A91" s="8">
        <f>MATCH($B91,ETL_Price!$B$5:$B$187,0)</f>
        <v>87</v>
      </c>
      <c r="B91" s="1">
        <f>IF(ISNUMBER(Equities!$C92),Equities!B92,"")</f>
        <v>43200</v>
      </c>
      <c r="C91" s="67">
        <f ca="1">IF(ISNUMBER(OFFSET(ETL_Price!$B$4,ETL_Rtn!$A91,ETL_Rtn!$C$1)/OFFSET(ETL_Price!$B$4,ETL_Rtn!$A92,ETL_Rtn!$C$1)-1),OFFSET(ETL_Price!$B$4,ETL_Rtn!$A91,ETL_Rtn!$C$1)/OFFSET(ETL_Price!$B$4,ETL_Rtn!$A92,ETL_Rtn!$C$1)-1,"")</f>
        <v>2.1381575240108752E-2</v>
      </c>
      <c r="E91">
        <f ca="1">IF(ISNUMBER(ETL_Price!K91/ETL_Price!K92-1),ETL_Price!K91/ETL_Price!K92-1,"")</f>
        <v>2.4419755802441934E-2</v>
      </c>
      <c r="F91">
        <f ca="1">IF(ISNUMBER(ETL_Price!L91/ETL_Price!L92-1),ETL_Price!L91/ETL_Price!L92-1,"")</f>
        <v>2.2541523683383247E-2</v>
      </c>
      <c r="G91">
        <f ca="1">IF(ISNUMBER(ETL_Price!M91/ETL_Price!M92-1),ETL_Price!M91/ETL_Price!M92-1,"")</f>
        <v>1.4966672267966219E-2</v>
      </c>
      <c r="H91">
        <f ca="1">IF(ISNUMBER(ETL_Price!N91/ETL_Price!N92-1),ETL_Price!N91/ETL_Price!N92-1,"")</f>
        <v>2.7630748721674037E-2</v>
      </c>
      <c r="I91">
        <f ca="1">IF(ISNUMBER(ETL_Price!O91/ETL_Price!O92-1),ETL_Price!O91/ETL_Price!O92-1,"")</f>
        <v>1.2134032025451047E-2</v>
      </c>
      <c r="J91">
        <f ca="1">IF(ISNUMBER(ETL_Price!P91/ETL_Price!P92-1),ETL_Price!P91/ETL_Price!P92-1,"")</f>
        <v>1.3251617971246077E-3</v>
      </c>
      <c r="K91">
        <f ca="1">IF(ISNUMBER(ETL_Price!Q91/ETL_Price!Q92-1),ETL_Price!Q91/ETL_Price!Q92-1,"")</f>
        <v>1.3186632051757519E-2</v>
      </c>
      <c r="L91">
        <f ca="1">IF(ISNUMBER(ETL_Price!R91/ETL_Price!R92-1),ETL_Price!R91/ETL_Price!R92-1,"")</f>
        <v>-1.4768140198876401E-3</v>
      </c>
      <c r="M91">
        <f ca="1">IF(ISNUMBER(ETL_Price!S91/ETL_Price!S92-1),ETL_Price!S91/ETL_Price!S92-1,"")</f>
        <v>1.3037294563843282E-2</v>
      </c>
      <c r="N91">
        <f ca="1">IF(ISNUMBER(ETL_Price!T91/ETL_Price!T92-1),ETL_Price!T91/ETL_Price!T92-1,"")</f>
        <v>1.450358851674638E-2</v>
      </c>
      <c r="O91">
        <f ca="1">IF(ISNUMBER(ETL_Price!U91/ETL_Price!U92-1),ETL_Price!U91/ETL_Price!U92-1,"")</f>
        <v>1.9364804279847769E-2</v>
      </c>
      <c r="P91">
        <f ca="1">IF(ISNUMBER(ETL_Price!V91/ETL_Price!V92-1),ETL_Price!V91/ETL_Price!V92-1,"")</f>
        <v>-5.0456511292646944E-3</v>
      </c>
      <c r="Q91">
        <f ca="1">IF(ISNUMBER(ETL_Price!W91/ETL_Price!W92-1),ETL_Price!W91/ETL_Price!W92-1,"")</f>
        <v>1.2252104057800528E-2</v>
      </c>
      <c r="R91">
        <f ca="1">IF(ISNUMBER(ETL_Price!X91/ETL_Price!X92-1),ETL_Price!X91/ETL_Price!X92-1,"")</f>
        <v>1.3451111927954562E-2</v>
      </c>
      <c r="S91">
        <f ca="1">IF(ISNUMBER(ETL_Price!Y91/ETL_Price!Y92-1),ETL_Price!Y91/ETL_Price!Y92-1,"")</f>
        <v>2.604313547580217E-2</v>
      </c>
      <c r="T91">
        <f ca="1">IF(ISNUMBER(ETL_Price!Z91/ETL_Price!Z92-1),ETL_Price!Z91/ETL_Price!Z92-1,"")</f>
        <v>1.0635240011496183E-3</v>
      </c>
      <c r="U91">
        <f ca="1">IF(ISNUMBER(ETL_Price!AA91/ETL_Price!AA92-1),ETL_Price!AA91/ETL_Price!AA92-1,"")</f>
        <v>1.3150000410955265E-4</v>
      </c>
      <c r="V91">
        <f ca="1">IF(ISNUMBER(ETL_Price!AB91/ETL_Price!AB92-1),ETL_Price!AB91/ETL_Price!AB92-1,"")</f>
        <v>-1.9360875972077585E-3</v>
      </c>
      <c r="W91">
        <f ca="1">IF(ISNUMBER(ETL_Price!AC91/ETL_Price!AC92-1),ETL_Price!AC91/ETL_Price!AC92-1,"")</f>
        <v>9.701606308820665E-5</v>
      </c>
      <c r="X91">
        <f ca="1">IF(ISNUMBER(ETL_Price!AD91/ETL_Price!AD92-1),ETL_Price!AD91/ETL_Price!AD92-1,"")</f>
        <v>2.2574892204889618E-3</v>
      </c>
      <c r="Y91">
        <f ca="1">IF(ISNUMBER(ETL_Price!AE91/ETL_Price!AE92-1),ETL_Price!AE91/ETL_Price!AE92-1,"")</f>
        <v>-7.6481434917441415E-4</v>
      </c>
      <c r="Z91">
        <f ca="1">IF(ISNUMBER(ETL_Price!AF91/ETL_Price!AF92-1),ETL_Price!AF91/ETL_Price!AF92-1,"")</f>
        <v>-1.1589030418640567E-3</v>
      </c>
      <c r="AA91">
        <f ca="1">IF(ISNUMBER(ETL_Price!AG91/ETL_Price!AG92-1),ETL_Price!AG91/ETL_Price!AG92-1,"")</f>
        <v>-3.6064627813026107E-4</v>
      </c>
      <c r="AB91">
        <f ca="1">IF(ISNUMBER(ETL_Price!AH91/ETL_Price!AH92-1),ETL_Price!AH91/ETL_Price!AH92-1,"")</f>
        <v>2.7298969832794118E-3</v>
      </c>
      <c r="AC91">
        <f ca="1">IF(ISNUMBER(ETL_Price!AI91/ETL_Price!AI92-1),ETL_Price!AI91/ETL_Price!AI92-1,"")</f>
        <v>-4.3005665996465048E-5</v>
      </c>
      <c r="AD91">
        <f ca="1">IF(ISNUMBER(ETL_Price!AJ91/ETL_Price!AJ92-1),ETL_Price!AJ91/ETL_Price!AJ92-1,"")</f>
        <v>-5.971520440973821E-2</v>
      </c>
      <c r="AE91">
        <f ca="1">IF(ISNUMBER(ETL_Price!AK91/ETL_Price!AK92-1),ETL_Price!AK91/ETL_Price!AK92-1,"")</f>
        <v>-4.996066089693163E-2</v>
      </c>
      <c r="AF91">
        <f ca="1">IF(ISNUMBER(ETL_Price!AL91/ETL_Price!AL92-1),ETL_Price!AL91/ETL_Price!AL92-1,"")</f>
        <v>4.2655092419368046E-3</v>
      </c>
      <c r="AG91">
        <f ca="1">IF(ISNUMBER(ETL_Price!AM91/ETL_Price!AM92-1),ETL_Price!AM91/ETL_Price!AM92-1,"")</f>
        <v>4.0534817593320671E-3</v>
      </c>
      <c r="AH91">
        <f ca="1">IF(ISNUMBER(ETL_Price!AN91/ETL_Price!AN92-1),ETL_Price!AN91/ETL_Price!AN92-1,"")</f>
        <v>3.2954903815830994E-2</v>
      </c>
      <c r="AI91">
        <f ca="1">IF(ISNUMBER(ETL_Price!AO91/ETL_Price!AO92-1),ETL_Price!AO91/ETL_Price!AO92-1,"")</f>
        <v>7.8805325656710057E-3</v>
      </c>
      <c r="AJ91">
        <f ca="1">IF(ISNUMBER(ETL_Price!AP91/ETL_Price!AP92-1),ETL_Price!AP91/ETL_Price!AP92-1,"")</f>
        <v>6.4801178203239829E-3</v>
      </c>
      <c r="AK91">
        <f ca="1">IF(ISNUMBER(ETL_Price!AQ91/ETL_Price!AQ92-1),ETL_Price!AQ91/ETL_Price!AQ92-1,"")</f>
        <v>4.4692200490170642E-3</v>
      </c>
      <c r="AL91">
        <f ca="1">IF(ISNUMBER(ETL_Price!AR91/ETL_Price!AR92-1),ETL_Price!AR91/ETL_Price!AR92-1,"")</f>
        <v>-4.251403915098817E-3</v>
      </c>
      <c r="AM91">
        <f ca="1">IF(ISNUMBER(ETL_Price!AS91/ETL_Price!AS92-1),ETL_Price!AS91/ETL_Price!AS92-1,"")</f>
        <v>2.5997310623040448E-3</v>
      </c>
      <c r="AN91" t="str">
        <f>IF(ISNUMBER(ETL_Price!AT91/ETL_Price!AT92-1),ETL_Price!AT91/ETL_Price!AT92-1,"")</f>
        <v/>
      </c>
      <c r="AO91" t="str">
        <f>IF(ISNUMBER(ETL_Price!AU91/ETL_Price!AU92-1),ETL_Price!AU91/ETL_Price!AU92-1,"")</f>
        <v/>
      </c>
      <c r="AP91" t="str">
        <f>IF(ISNUMBER(ETL_Price!AV91/ETL_Price!AV92-1),ETL_Price!AV91/ETL_Price!AV92-1,"")</f>
        <v/>
      </c>
    </row>
    <row r="92" spans="1:42">
      <c r="A92" s="8">
        <f>MATCH($B92,ETL_Price!$B$5:$B$187,0)</f>
        <v>88</v>
      </c>
      <c r="B92" s="1">
        <f>IF(ISNUMBER(Equities!$C93),Equities!B93,"")</f>
        <v>43199</v>
      </c>
      <c r="C92" s="67">
        <f ca="1">IF(ISNUMBER(OFFSET(ETL_Price!$B$4,ETL_Rtn!$A92,ETL_Rtn!$C$1)/OFFSET(ETL_Price!$B$4,ETL_Rtn!$A93,ETL_Rtn!$C$1)-1),OFFSET(ETL_Price!$B$4,ETL_Rtn!$A92,ETL_Rtn!$C$1)/OFFSET(ETL_Price!$B$4,ETL_Rtn!$A93,ETL_Rtn!$C$1)-1,"")</f>
        <v>1.2672876802381161E-2</v>
      </c>
      <c r="E92">
        <f ca="1">IF(ISNUMBER(ETL_Price!K92/ETL_Price!K93-1),ETL_Price!K92/ETL_Price!K93-1,"")</f>
        <v>1.2924791086351028E-2</v>
      </c>
      <c r="F92">
        <f ca="1">IF(ISNUMBER(ETL_Price!L92/ETL_Price!L93-1),ETL_Price!L92/ETL_Price!L93-1,"")</f>
        <v>7.4788307217030781E-3</v>
      </c>
      <c r="G92">
        <f ca="1">IF(ISNUMBER(ETL_Price!M92/ETL_Price!M93-1),ETL_Price!M92/ETL_Price!M93-1,"")</f>
        <v>8.0349185599482009E-3</v>
      </c>
      <c r="H92">
        <f ca="1">IF(ISNUMBER(ETL_Price!N92/ETL_Price!N93-1),ETL_Price!N92/ETL_Price!N93-1,"")</f>
        <v>3.0146006956914828E-3</v>
      </c>
      <c r="I92">
        <f ca="1">IF(ISNUMBER(ETL_Price!O92/ETL_Price!O93-1),ETL_Price!O92/ETL_Price!O93-1,"")</f>
        <v>6.2474419027696015E-3</v>
      </c>
      <c r="J92">
        <f ca="1">IF(ISNUMBER(ETL_Price!P92/ETL_Price!P93-1),ETL_Price!P92/ETL_Price!P93-1,"")</f>
        <v>1.287008126840794E-3</v>
      </c>
      <c r="K92">
        <f ca="1">IF(ISNUMBER(ETL_Price!Q92/ETL_Price!Q93-1),ETL_Price!Q92/ETL_Price!Q93-1,"")</f>
        <v>-2.8837439235407381E-4</v>
      </c>
      <c r="L92">
        <f ca="1">IF(ISNUMBER(ETL_Price!R92/ETL_Price!R93-1),ETL_Price!R92/ETL_Price!R93-1,"")</f>
        <v>3.2595811932043528E-3</v>
      </c>
      <c r="M92">
        <f ca="1">IF(ISNUMBER(ETL_Price!S92/ETL_Price!S93-1),ETL_Price!S92/ETL_Price!S93-1,"")</f>
        <v>1.3450431204999891E-3</v>
      </c>
      <c r="N92">
        <f ca="1">IF(ISNUMBER(ETL_Price!T92/ETL_Price!T93-1),ETL_Price!T92/ETL_Price!T93-1,"")</f>
        <v>-2.3866348448688957E-3</v>
      </c>
      <c r="O92">
        <f ca="1">IF(ISNUMBER(ETL_Price!U92/ETL_Price!U93-1),ETL_Price!U92/ETL_Price!U93-1,"")</f>
        <v>3.1368102796673902E-3</v>
      </c>
      <c r="P92">
        <f ca="1">IF(ISNUMBER(ETL_Price!V92/ETL_Price!V93-1),ETL_Price!V92/ETL_Price!V93-1,"")</f>
        <v>4.1820813897377462E-3</v>
      </c>
      <c r="Q92">
        <f ca="1">IF(ISNUMBER(ETL_Price!W92/ETL_Price!W93-1),ETL_Price!W92/ETL_Price!W93-1,"")</f>
        <v>1.073534997384229E-2</v>
      </c>
      <c r="R92">
        <f ca="1">IF(ISNUMBER(ETL_Price!X92/ETL_Price!X93-1),ETL_Price!X92/ETL_Price!X93-1,"")</f>
        <v>1.1103368176538897E-2</v>
      </c>
      <c r="S92">
        <f ca="1">IF(ISNUMBER(ETL_Price!Y92/ETL_Price!Y93-1),ETL_Price!Y92/ETL_Price!Y93-1,"")</f>
        <v>1.3199659604072433E-2</v>
      </c>
      <c r="T92">
        <f ca="1">IF(ISNUMBER(ETL_Price!Z92/ETL_Price!Z93-1),ETL_Price!Z92/ETL_Price!Z93-1,"")</f>
        <v>4.0114282416092717E-3</v>
      </c>
      <c r="U92">
        <f ca="1">IF(ISNUMBER(ETL_Price!AA92/ETL_Price!AA93-1),ETL_Price!AA92/ETL_Price!AA93-1,"")</f>
        <v>-9.8527830006656103E-4</v>
      </c>
      <c r="V92">
        <f ca="1">IF(ISNUMBER(ETL_Price!AB92/ETL_Price!AB93-1),ETL_Price!AB92/ETL_Price!AB93-1,"")</f>
        <v>8.7199913876645496E-4</v>
      </c>
      <c r="W92">
        <f ca="1">IF(ISNUMBER(ETL_Price!AC92/ETL_Price!AC93-1),ETL_Price!AC92/ETL_Price!AC93-1,"")</f>
        <v>1.0266513131425015E-3</v>
      </c>
      <c r="X92">
        <f ca="1">IF(ISNUMBER(ETL_Price!AD92/ETL_Price!AD93-1),ETL_Price!AD92/ETL_Price!AD93-1,"")</f>
        <v>2.2575401842361842E-5</v>
      </c>
      <c r="Y92">
        <f ca="1">IF(ISNUMBER(ETL_Price!AE92/ETL_Price!AE93-1),ETL_Price!AE92/ETL_Price!AE93-1,"")</f>
        <v>-3.1124015624673929E-3</v>
      </c>
      <c r="Z92">
        <f ca="1">IF(ISNUMBER(ETL_Price!AF92/ETL_Price!AF93-1),ETL_Price!AF92/ETL_Price!AF93-1,"")</f>
        <v>-1.1677934849416705E-3</v>
      </c>
      <c r="AA92">
        <f ca="1">IF(ISNUMBER(ETL_Price!AG92/ETL_Price!AG93-1),ETL_Price!AG92/ETL_Price!AG93-1,"")</f>
        <v>-8.9180351496698229E-4</v>
      </c>
      <c r="AB92">
        <f ca="1">IF(ISNUMBER(ETL_Price!AH92/ETL_Price!AH93-1),ETL_Price!AH92/ETL_Price!AH93-1,"")</f>
        <v>-3.872002655088691E-4</v>
      </c>
      <c r="AC92">
        <f ca="1">IF(ISNUMBER(ETL_Price!AI92/ETL_Price!AI93-1),ETL_Price!AI92/ETL_Price!AI93-1,"")</f>
        <v>1.1732793696583865E-3</v>
      </c>
      <c r="AD92">
        <f ca="1">IF(ISNUMBER(ETL_Price!AJ92/ETL_Price!AJ93-1),ETL_Price!AJ92/ETL_Price!AJ93-1,"")</f>
        <v>1.3029315960912058E-2</v>
      </c>
      <c r="AE92">
        <f ca="1">IF(ISNUMBER(ETL_Price!AK92/ETL_Price!AK93-1),ETL_Price!AK92/ETL_Price!AK93-1,"")</f>
        <v>-2.7915869980879471E-2</v>
      </c>
      <c r="AF92">
        <f ca="1">IF(ISNUMBER(ETL_Price!AL92/ETL_Price!AL93-1),ETL_Price!AL92/ETL_Price!AL93-1,"")</f>
        <v>3.3035513176664644E-3</v>
      </c>
      <c r="AG92">
        <f ca="1">IF(ISNUMBER(ETL_Price!AM92/ETL_Price!AM93-1),ETL_Price!AM92/ETL_Price!AM93-1,"")</f>
        <v>1.0206576213176888E-2</v>
      </c>
      <c r="AH92">
        <f ca="1">IF(ISNUMBER(ETL_Price!AN92/ETL_Price!AN93-1),ETL_Price!AN92/ETL_Price!AN93-1,"")</f>
        <v>2.1914276506606489E-2</v>
      </c>
      <c r="AI92">
        <f ca="1">IF(ISNUMBER(ETL_Price!AO92/ETL_Price!AO93-1),ETL_Price!AO92/ETL_Price!AO93-1,"")</f>
        <v>1.9830539030105676E-3</v>
      </c>
      <c r="AJ92">
        <f ca="1">IF(ISNUMBER(ETL_Price!AP92/ETL_Price!AP93-1),ETL_Price!AP92/ETL_Price!AP93-1,"")</f>
        <v>-6.3778639061962128E-4</v>
      </c>
      <c r="AK92">
        <f ca="1">IF(ISNUMBER(ETL_Price!AQ92/ETL_Price!AQ93-1),ETL_Price!AQ92/ETL_Price!AQ93-1,"")</f>
        <v>1.3955726660253021E-3</v>
      </c>
      <c r="AL92">
        <f ca="1">IF(ISNUMBER(ETL_Price!AR92/ETL_Price!AR93-1),ETL_Price!AR92/ETL_Price!AR93-1,"")</f>
        <v>-1.3307563131713662E-3</v>
      </c>
      <c r="AM92">
        <f ca="1">IF(ISNUMBER(ETL_Price!AS92/ETL_Price!AS93-1),ETL_Price!AS92/ETL_Price!AS93-1,"")</f>
        <v>1.3464991023337536E-3</v>
      </c>
      <c r="AN92" t="str">
        <f>IF(ISNUMBER(ETL_Price!AT92/ETL_Price!AT93-1),ETL_Price!AT92/ETL_Price!AT93-1,"")</f>
        <v/>
      </c>
      <c r="AO92" t="str">
        <f>IF(ISNUMBER(ETL_Price!AU92/ETL_Price!AU93-1),ETL_Price!AU92/ETL_Price!AU93-1,"")</f>
        <v/>
      </c>
      <c r="AP92" t="str">
        <f>IF(ISNUMBER(ETL_Price!AV92/ETL_Price!AV93-1),ETL_Price!AV92/ETL_Price!AV93-1,"")</f>
        <v/>
      </c>
    </row>
    <row r="93" spans="1:42">
      <c r="A93" s="8">
        <f>MATCH($B93,ETL_Price!$B$5:$B$187,0)</f>
        <v>89</v>
      </c>
      <c r="B93" s="1">
        <f>IF(ISNUMBER(Equities!$C94),Equities!B94,"")</f>
        <v>43196</v>
      </c>
      <c r="C93" s="67">
        <f ca="1">IF(ISNUMBER(OFFSET(ETL_Price!$B$4,ETL_Rtn!$A93,ETL_Rtn!$C$1)/OFFSET(ETL_Price!$B$4,ETL_Rtn!$A94,ETL_Rtn!$C$1)-1),OFFSET(ETL_Price!$B$4,ETL_Rtn!$A93,ETL_Rtn!$C$1)/OFFSET(ETL_Price!$B$4,ETL_Rtn!$A94,ETL_Rtn!$C$1)-1,"")</f>
        <v>2.5986033222302751E-3</v>
      </c>
      <c r="E93">
        <f ca="1">IF(ISNUMBER(ETL_Price!K93/ETL_Price!K94-1),ETL_Price!K93/ETL_Price!K94-1,"")</f>
        <v>4.0272961181340161E-3</v>
      </c>
      <c r="F93">
        <f ca="1">IF(ISNUMBER(ETL_Price!L93/ETL_Price!L94-1),ETL_Price!L93/ETL_Price!L94-1,"")</f>
        <v>-2.209153657904328E-2</v>
      </c>
      <c r="G93">
        <f ca="1">IF(ISNUMBER(ETL_Price!M93/ETL_Price!M94-1),ETL_Price!M93/ETL_Price!M94-1,"")</f>
        <v>-1.6406866109967111E-2</v>
      </c>
      <c r="H93">
        <f ca="1">IF(ISNUMBER(ETL_Price!N93/ETL_Price!N94-1),ETL_Price!N93/ETL_Price!N94-1,"")</f>
        <v>-1.0405767797640131E-2</v>
      </c>
      <c r="I93">
        <f ca="1">IF(ISNUMBER(ETL_Price!O93/ETL_Price!O94-1),ETL_Price!O93/ETL_Price!O94-1,"")</f>
        <v>-1.3291964883827556E-2</v>
      </c>
      <c r="J93">
        <f ca="1">IF(ISNUMBER(ETL_Price!P93/ETL_Price!P94-1),ETL_Price!P93/ETL_Price!P94-1,"")</f>
        <v>-2.93077722339663E-3</v>
      </c>
      <c r="K93">
        <f ca="1">IF(ISNUMBER(ETL_Price!Q93/ETL_Price!Q94-1),ETL_Price!Q93/ETL_Price!Q94-1,"")</f>
        <v>-1.3733138306517123E-2</v>
      </c>
      <c r="L93">
        <f ca="1">IF(ISNUMBER(ETL_Price!R93/ETL_Price!R94-1),ETL_Price!R93/ETL_Price!R94-1,"")</f>
        <v>-4.2783378411606066E-3</v>
      </c>
      <c r="M93">
        <f ca="1">IF(ISNUMBER(ETL_Price!S93/ETL_Price!S94-1),ETL_Price!S93/ETL_Price!S94-1,"")</f>
        <v>-1.4618173313062699E-2</v>
      </c>
      <c r="N93">
        <f ca="1">IF(ISNUMBER(ETL_Price!T93/ETL_Price!T94-1),ETL_Price!T93/ETL_Price!T94-1,"")</f>
        <v>-3.1226765799255984E-3</v>
      </c>
      <c r="O93">
        <f ca="1">IF(ISNUMBER(ETL_Price!U93/ETL_Price!U94-1),ETL_Price!U93/ETL_Price!U94-1,"")</f>
        <v>-1.246547734567427E-2</v>
      </c>
      <c r="P93">
        <f ca="1">IF(ISNUMBER(ETL_Price!V93/ETL_Price!V94-1),ETL_Price!V93/ETL_Price!V94-1,"")</f>
        <v>-2.246830364307506E-3</v>
      </c>
      <c r="Q93">
        <f ca="1">IF(ISNUMBER(ETL_Price!W93/ETL_Price!W94-1),ETL_Price!W93/ETL_Price!W94-1,"")</f>
        <v>8.433787182378083E-3</v>
      </c>
      <c r="R93">
        <f ca="1">IF(ISNUMBER(ETL_Price!X93/ETL_Price!X94-1),ETL_Price!X93/ETL_Price!X94-1,"")</f>
        <v>4.9078250923499933E-3</v>
      </c>
      <c r="S93">
        <f ca="1">IF(ISNUMBER(ETL_Price!Y93/ETL_Price!Y94-1),ETL_Price!Y93/ETL_Price!Y94-1,"")</f>
        <v>3.9412061837027501E-3</v>
      </c>
      <c r="T93">
        <f ca="1">IF(ISNUMBER(ETL_Price!Z93/ETL_Price!Z94-1),ETL_Price!Z93/ETL_Price!Z94-1,"")</f>
        <v>-5.4802422843946985E-4</v>
      </c>
      <c r="U93">
        <f ca="1">IF(ISNUMBER(ETL_Price!AA93/ETL_Price!AA94-1),ETL_Price!AA93/ETL_Price!AA94-1,"")</f>
        <v>-2.5036220433649614E-4</v>
      </c>
      <c r="V93">
        <f ca="1">IF(ISNUMBER(ETL_Price!AB93/ETL_Price!AB94-1),ETL_Price!AB93/ETL_Price!AB94-1,"")</f>
        <v>1.9415381296514767E-3</v>
      </c>
      <c r="W93">
        <f ca="1">IF(ISNUMBER(ETL_Price!AC93/ETL_Price!AC94-1),ETL_Price!AC93/ETL_Price!AC94-1,"")</f>
        <v>-1.9661871200897796E-3</v>
      </c>
      <c r="X93">
        <f ca="1">IF(ISNUMBER(ETL_Price!AD93/ETL_Price!AD94-1),ETL_Price!AD93/ETL_Price!AD94-1,"")</f>
        <v>-8.6839820004747104E-4</v>
      </c>
      <c r="Y93">
        <f ca="1">IF(ISNUMBER(ETL_Price!AE93/ETL_Price!AE94-1),ETL_Price!AE93/ETL_Price!AE94-1,"")</f>
        <v>-6.2661876514269466E-5</v>
      </c>
      <c r="Z93">
        <f ca="1">IF(ISNUMBER(ETL_Price!AF93/ETL_Price!AF94-1),ETL_Price!AF93/ETL_Price!AF94-1,"")</f>
        <v>3.0732351947060366E-5</v>
      </c>
      <c r="AA93">
        <f ca="1">IF(ISNUMBER(ETL_Price!AG93/ETL_Price!AG94-1),ETL_Price!AG93/ETL_Price!AG94-1,"")</f>
        <v>6.6704525992222763E-4</v>
      </c>
      <c r="AB93">
        <f ca="1">IF(ISNUMBER(ETL_Price!AH93/ETL_Price!AH94-1),ETL_Price!AH93/ETL_Price!AH94-1,"")</f>
        <v>-1.7669307860082029E-3</v>
      </c>
      <c r="AC93">
        <f ca="1">IF(ISNUMBER(ETL_Price!AI93/ETL_Price!AI94-1),ETL_Price!AI93/ETL_Price!AI94-1,"")</f>
        <v>-1.0645046827453264E-3</v>
      </c>
      <c r="AD93">
        <f ca="1">IF(ISNUMBER(ETL_Price!AJ93/ETL_Price!AJ94-1),ETL_Price!AJ93/ETL_Price!AJ94-1,"")</f>
        <v>0.13463569165786682</v>
      </c>
      <c r="AE93">
        <f ca="1">IF(ISNUMBER(ETL_Price!AK93/ETL_Price!AK94-1),ETL_Price!AK93/ETL_Price!AK94-1,"")</f>
        <v>3.8935240365514323E-2</v>
      </c>
      <c r="AF93">
        <f ca="1">IF(ISNUMBER(ETL_Price!AL93/ETL_Price!AL94-1),ETL_Price!AL93/ETL_Price!AL94-1,"")</f>
        <v>5.7388809182210565E-3</v>
      </c>
      <c r="AG93">
        <f ca="1">IF(ISNUMBER(ETL_Price!AM93/ETL_Price!AM94-1),ETL_Price!AM93/ETL_Price!AM94-1,"")</f>
        <v>4.2800366860284988E-4</v>
      </c>
      <c r="AH93">
        <f ca="1">IF(ISNUMBER(ETL_Price!AN93/ETL_Price!AN94-1),ETL_Price!AN93/ETL_Price!AN94-1,"")</f>
        <v>-2.3292414227258362E-2</v>
      </c>
      <c r="AI93">
        <f ca="1">IF(ISNUMBER(ETL_Price!AO93/ETL_Price!AO94-1),ETL_Price!AO93/ETL_Price!AO94-1,"")</f>
        <v>-2.0656779661016977E-2</v>
      </c>
      <c r="AJ93">
        <f ca="1">IF(ISNUMBER(ETL_Price!AP93/ETL_Price!AP94-1),ETL_Price!AP93/ETL_Price!AP94-1,"")</f>
        <v>-7.9817004915558876E-3</v>
      </c>
      <c r="AK93">
        <f ca="1">IF(ISNUMBER(ETL_Price!AQ93/ETL_Price!AQ94-1),ETL_Price!AQ93/ETL_Price!AQ94-1,"")</f>
        <v>-4.5985821038514452E-3</v>
      </c>
      <c r="AL93">
        <f ca="1">IF(ISNUMBER(ETL_Price!AR93/ETL_Price!AR94-1),ETL_Price!AR93/ETL_Price!AR94-1,"")</f>
        <v>3.1944819694538218E-3</v>
      </c>
      <c r="AM93">
        <f ca="1">IF(ISNUMBER(ETL_Price!AS93/ETL_Price!AS94-1),ETL_Price!AS93/ETL_Price!AS94-1,"")</f>
        <v>-2.596472378905812E-3</v>
      </c>
      <c r="AN93" t="str">
        <f>IF(ISNUMBER(ETL_Price!AT93/ETL_Price!AT94-1),ETL_Price!AT93/ETL_Price!AT94-1,"")</f>
        <v/>
      </c>
      <c r="AO93" t="str">
        <f>IF(ISNUMBER(ETL_Price!AU93/ETL_Price!AU94-1),ETL_Price!AU93/ETL_Price!AU94-1,"")</f>
        <v/>
      </c>
      <c r="AP93" t="str">
        <f>IF(ISNUMBER(ETL_Price!AV93/ETL_Price!AV94-1),ETL_Price!AV93/ETL_Price!AV94-1,"")</f>
        <v/>
      </c>
    </row>
    <row r="94" spans="1:42">
      <c r="A94" s="8">
        <f>MATCH($B94,ETL_Price!$B$5:$B$187,0)</f>
        <v>90</v>
      </c>
      <c r="B94" s="1">
        <f>IF(ISNUMBER(Equities!$C95),Equities!B95,"")</f>
        <v>43195</v>
      </c>
      <c r="C94" s="67">
        <f ca="1">IF(ISNUMBER(OFFSET(ETL_Price!$B$4,ETL_Rtn!$A94,ETL_Rtn!$C$1)/OFFSET(ETL_Price!$B$4,ETL_Rtn!$A95,ETL_Rtn!$C$1)-1),OFFSET(ETL_Price!$B$4,ETL_Rtn!$A94,ETL_Rtn!$C$1)/OFFSET(ETL_Price!$B$4,ETL_Rtn!$A95,ETL_Rtn!$C$1)-1,"")</f>
        <v>1.2310156365908931E-3</v>
      </c>
      <c r="E94">
        <f ca="1">IF(ISNUMBER(ETL_Price!K94/ETL_Price!K95-1),ETL_Price!K94/ETL_Price!K95-1,"")</f>
        <v>1.119946242580383E-3</v>
      </c>
      <c r="F94">
        <f ca="1">IF(ISNUMBER(ETL_Price!L94/ETL_Price!L95-1),ETL_Price!L94/ETL_Price!L95-1,"")</f>
        <v>5.234126807112105E-3</v>
      </c>
      <c r="G94">
        <f ca="1">IF(ISNUMBER(ETL_Price!M94/ETL_Price!M95-1),ETL_Price!M94/ETL_Price!M95-1,"")</f>
        <v>4.830475748288654E-3</v>
      </c>
      <c r="H94">
        <f ca="1">IF(ISNUMBER(ETL_Price!N94/ETL_Price!N95-1),ETL_Price!N94/ETL_Price!N95-1,"")</f>
        <v>2.2503627088723333E-2</v>
      </c>
      <c r="I94">
        <f ca="1">IF(ISNUMBER(ETL_Price!O94/ETL_Price!O95-1),ETL_Price!O94/ETL_Price!O95-1,"")</f>
        <v>9.6297213181464336E-3</v>
      </c>
      <c r="J94">
        <f ca="1">IF(ISNUMBER(ETL_Price!P94/ETL_Price!P95-1),ETL_Price!P94/ETL_Price!P95-1,"")</f>
        <v>7.1303602226140406E-3</v>
      </c>
      <c r="K94">
        <f ca="1">IF(ISNUMBER(ETL_Price!Q94/ETL_Price!Q95-1),ETL_Price!Q94/ETL_Price!Q95-1,"")</f>
        <v>1.2422871246400735E-2</v>
      </c>
      <c r="L94">
        <f ca="1">IF(ISNUMBER(ETL_Price!R94/ETL_Price!R95-1),ETL_Price!R94/ETL_Price!R95-1,"")</f>
        <v>2.2178413011335607E-3</v>
      </c>
      <c r="M94">
        <f ca="1">IF(ISNUMBER(ETL_Price!S94/ETL_Price!S95-1),ETL_Price!S94/ETL_Price!S95-1,"")</f>
        <v>1.1234626300851369E-2</v>
      </c>
      <c r="N94">
        <f ca="1">IF(ISNUMBER(ETL_Price!T94/ETL_Price!T95-1),ETL_Price!T94/ETL_Price!T95-1,"")</f>
        <v>1.0063082006608548E-2</v>
      </c>
      <c r="O94">
        <f ca="1">IF(ISNUMBER(ETL_Price!U94/ETL_Price!U95-1),ETL_Price!U94/ETL_Price!U95-1,"")</f>
        <v>1.6734337646567843E-2</v>
      </c>
      <c r="P94">
        <f ca="1">IF(ISNUMBER(ETL_Price!V94/ETL_Price!V95-1),ETL_Price!V94/ETL_Price!V95-1,"")</f>
        <v>5.0000000000001155E-3</v>
      </c>
      <c r="Q94">
        <f ca="1">IF(ISNUMBER(ETL_Price!W94/ETL_Price!W95-1),ETL_Price!W94/ETL_Price!W95-1,"")</f>
        <v>1.2663082411339399E-3</v>
      </c>
      <c r="R94">
        <f ca="1">IF(ISNUMBER(ETL_Price!X94/ETL_Price!X95-1),ETL_Price!X94/ETL_Price!X95-1,"")</f>
        <v>6.4233951731096361E-4</v>
      </c>
      <c r="S94">
        <f ca="1">IF(ISNUMBER(ETL_Price!Y94/ETL_Price!Y95-1),ETL_Price!Y94/ETL_Price!Y95-1,"")</f>
        <v>1.2675300023727853E-3</v>
      </c>
      <c r="T94">
        <f ca="1">IF(ISNUMBER(ETL_Price!Z94/ETL_Price!Z95-1),ETL_Price!Z94/ETL_Price!Z95-1,"")</f>
        <v>-9.7971415398800943E-4</v>
      </c>
      <c r="U94">
        <f ca="1">IF(ISNUMBER(ETL_Price!AA94/ETL_Price!AA95-1),ETL_Price!AA94/ETL_Price!AA95-1,"")</f>
        <v>-4.4306783450609455E-4</v>
      </c>
      <c r="V94">
        <f ca="1">IF(ISNUMBER(ETL_Price!AB94/ETL_Price!AB95-1),ETL_Price!AB94/ETL_Price!AB95-1,"")</f>
        <v>-6.8984844891883945E-4</v>
      </c>
      <c r="W94">
        <f ca="1">IF(ISNUMBER(ETL_Price!AC94/ETL_Price!AC95-1),ETL_Price!AC94/ETL_Price!AC95-1,"")</f>
        <v>-8.3071427582459556E-5</v>
      </c>
      <c r="X94">
        <f ca="1">IF(ISNUMBER(ETL_Price!AD94/ETL_Price!AD95-1),ETL_Price!AD94/ETL_Price!AD95-1,"")</f>
        <v>9.7084090626875508E-4</v>
      </c>
      <c r="Y94">
        <f ca="1">IF(ISNUMBER(ETL_Price!AE94/ETL_Price!AE95-1),ETL_Price!AE94/ETL_Price!AE95-1,"")</f>
        <v>8.8849864634621412E-4</v>
      </c>
      <c r="Z94">
        <f ca="1">IF(ISNUMBER(ETL_Price!AF94/ETL_Price!AF95-1),ETL_Price!AF94/ETL_Price!AF95-1,"")</f>
        <v>1.8781944701027342E-3</v>
      </c>
      <c r="AA94">
        <f ca="1">IF(ISNUMBER(ETL_Price!AG94/ETL_Price!AG95-1),ETL_Price!AG94/ETL_Price!AG95-1,"")</f>
        <v>-7.9261427606402979E-4</v>
      </c>
      <c r="AB94">
        <f ca="1">IF(ISNUMBER(ETL_Price!AH94/ETL_Price!AH95-1),ETL_Price!AH94/ETL_Price!AH95-1,"")</f>
        <v>1.4284661038819202E-3</v>
      </c>
      <c r="AC94">
        <f ca="1">IF(ISNUMBER(ETL_Price!AI94/ETL_Price!AI95-1),ETL_Price!AI94/ETL_Price!AI95-1,"")</f>
        <v>-7.73586324712916E-4</v>
      </c>
      <c r="AD94">
        <f ca="1">IF(ISNUMBER(ETL_Price!AJ94/ETL_Price!AJ95-1),ETL_Price!AJ94/ETL_Price!AJ95-1,"")</f>
        <v>-5.5832502492522362E-2</v>
      </c>
      <c r="AE94">
        <f ca="1">IF(ISNUMBER(ETL_Price!AK94/ETL_Price!AK95-1),ETL_Price!AK94/ETL_Price!AK95-1,"")</f>
        <v>-6.4659977703455884E-2</v>
      </c>
      <c r="AF94">
        <f ca="1">IF(ISNUMBER(ETL_Price!AL94/ETL_Price!AL95-1),ETL_Price!AL94/ETL_Price!AL95-1,"")</f>
        <v>-8.6090732145530646E-3</v>
      </c>
      <c r="AG94">
        <f ca="1">IF(ISNUMBER(ETL_Price!AM94/ETL_Price!AM95-1),ETL_Price!AM94/ETL_Price!AM95-1,"")</f>
        <v>6.2138550510641988E-3</v>
      </c>
      <c r="AH94">
        <f ca="1">IF(ISNUMBER(ETL_Price!AN94/ETL_Price!AN95-1),ETL_Price!AN94/ETL_Price!AN95-1,"")</f>
        <v>2.6826574088685273E-3</v>
      </c>
      <c r="AI94">
        <f ca="1">IF(ISNUMBER(ETL_Price!AO94/ETL_Price!AO95-1),ETL_Price!AO94/ETL_Price!AO95-1,"")</f>
        <v>1.0454204873871609E-2</v>
      </c>
      <c r="AJ94">
        <f ca="1">IF(ISNUMBER(ETL_Price!AP94/ETL_Price!AP95-1),ETL_Price!AP94/ETL_Price!AP95-1,"")</f>
        <v>-3.9749866692520008E-3</v>
      </c>
      <c r="AK94">
        <f ca="1">IF(ISNUMBER(ETL_Price!AQ94/ETL_Price!AQ95-1),ETL_Price!AQ94/ETL_Price!AQ95-1,"")</f>
        <v>-1.2916806200066189E-3</v>
      </c>
      <c r="AL94">
        <f ca="1">IF(ISNUMBER(ETL_Price!AR94/ETL_Price!AR95-1),ETL_Price!AR94/ETL_Price!AR95-1,"")</f>
        <v>8.589562091398939E-4</v>
      </c>
      <c r="AM94">
        <f ca="1">IF(ISNUMBER(ETL_Price!AS94/ETL_Price!AS95-1),ETL_Price!AS94/ETL_Price!AS95-1,"")</f>
        <v>-1.2519002056693429E-3</v>
      </c>
      <c r="AN94" t="str">
        <f>IF(ISNUMBER(ETL_Price!AT94/ETL_Price!AT95-1),ETL_Price!AT94/ETL_Price!AT95-1,"")</f>
        <v/>
      </c>
      <c r="AO94" t="str">
        <f>IF(ISNUMBER(ETL_Price!AU94/ETL_Price!AU95-1),ETL_Price!AU94/ETL_Price!AU95-1,"")</f>
        <v/>
      </c>
      <c r="AP94" t="str">
        <f>IF(ISNUMBER(ETL_Price!AV94/ETL_Price!AV95-1),ETL_Price!AV94/ETL_Price!AV95-1,"")</f>
        <v/>
      </c>
    </row>
    <row r="95" spans="1:42">
      <c r="A95" s="8">
        <f>MATCH($B95,ETL_Price!$B$5:$B$187,0)</f>
        <v>91</v>
      </c>
      <c r="B95" s="1">
        <f>IF(ISNUMBER(Equities!$C96),Equities!B96,"")</f>
        <v>43194</v>
      </c>
      <c r="C95" s="67">
        <f ca="1">IF(ISNUMBER(OFFSET(ETL_Price!$B$4,ETL_Rtn!$A95,ETL_Rtn!$C$1)/OFFSET(ETL_Price!$B$4,ETL_Rtn!$A96,ETL_Rtn!$C$1)-1),OFFSET(ETL_Price!$B$4,ETL_Rtn!$A95,ETL_Rtn!$C$1)/OFFSET(ETL_Price!$B$4,ETL_Rtn!$A96,ETL_Rtn!$C$1)-1,"")</f>
        <v>-1.144779886394065E-2</v>
      </c>
      <c r="E95">
        <f ca="1">IF(ISNUMBER(ETL_Price!K95/ETL_Price!K96-1),ETL_Price!K95/ETL_Price!K96-1,"")</f>
        <v>-1.7495598591549144E-2</v>
      </c>
      <c r="F95">
        <f ca="1">IF(ISNUMBER(ETL_Price!L95/ETL_Price!L96-1),ETL_Price!L95/ETL_Price!L96-1,"")</f>
        <v>9.3824129019546287E-3</v>
      </c>
      <c r="G95">
        <f ca="1">IF(ISNUMBER(ETL_Price!M95/ETL_Price!M96-1),ETL_Price!M95/ETL_Price!M96-1,"")</f>
        <v>9.8084562715152757E-3</v>
      </c>
      <c r="H95">
        <f ca="1">IF(ISNUMBER(ETL_Price!N95/ETL_Price!N96-1),ETL_Price!N95/ETL_Price!N96-1,"")</f>
        <v>2.3737993503838428E-3</v>
      </c>
      <c r="I95">
        <f ca="1">IF(ISNUMBER(ETL_Price!O95/ETL_Price!O96-1),ETL_Price!O95/ETL_Price!O96-1,"")</f>
        <v>2.8965540742831308E-3</v>
      </c>
      <c r="J95">
        <f ca="1">IF(ISNUMBER(ETL_Price!P95/ETL_Price!P96-1),ETL_Price!P95/ETL_Price!P96-1,"")</f>
        <v>1.1453872108699192E-2</v>
      </c>
      <c r="K95">
        <f ca="1">IF(ISNUMBER(ETL_Price!Q95/ETL_Price!Q96-1),ETL_Price!Q95/ETL_Price!Q96-1,"")</f>
        <v>1.2031139419674375E-2</v>
      </c>
      <c r="L95">
        <f ca="1">IF(ISNUMBER(ETL_Price!R95/ETL_Price!R96-1),ETL_Price!R95/ETL_Price!R96-1,"")</f>
        <v>8.3991849311664257E-3</v>
      </c>
      <c r="M95">
        <f ca="1">IF(ISNUMBER(ETL_Price!S95/ETL_Price!S96-1),ETL_Price!S95/ETL_Price!S96-1,"")</f>
        <v>-1.0632014176018556E-3</v>
      </c>
      <c r="N95">
        <f ca="1">IF(ISNUMBER(ETL_Price!T95/ETL_Price!T96-1),ETL_Price!T95/ETL_Price!T96-1,"")</f>
        <v>7.4141322439096324E-3</v>
      </c>
      <c r="O95">
        <f ca="1">IF(ISNUMBER(ETL_Price!U95/ETL_Price!U96-1),ETL_Price!U95/ETL_Price!U96-1,"")</f>
        <v>-4.9463827216432721E-3</v>
      </c>
      <c r="P95">
        <f ca="1">IF(ISNUMBER(ETL_Price!V95/ETL_Price!V96-1),ETL_Price!V95/ETL_Price!V96-1,"")</f>
        <v>2.0202020202020332E-3</v>
      </c>
      <c r="Q95">
        <f ca="1">IF(ISNUMBER(ETL_Price!W95/ETL_Price!W96-1),ETL_Price!W95/ETL_Price!W96-1,"")</f>
        <v>-3.755821162358175E-3</v>
      </c>
      <c r="R95">
        <f ca="1">IF(ISNUMBER(ETL_Price!X95/ETL_Price!X96-1),ETL_Price!X95/ETL_Price!X96-1,"")</f>
        <v>-4.4588875453446253E-3</v>
      </c>
      <c r="S95">
        <f ca="1">IF(ISNUMBER(ETL_Price!Y95/ETL_Price!Y96-1),ETL_Price!Y95/ETL_Price!Y96-1,"")</f>
        <v>-1.9493320599003328E-2</v>
      </c>
      <c r="T95">
        <f ca="1">IF(ISNUMBER(ETL_Price!Z95/ETL_Price!Z96-1),ETL_Price!Z95/ETL_Price!Z96-1,"")</f>
        <v>4.4202717506180988E-4</v>
      </c>
      <c r="U95">
        <f ca="1">IF(ISNUMBER(ETL_Price!AA95/ETL_Price!AA96-1),ETL_Price!AA95/ETL_Price!AA96-1,"")</f>
        <v>-5.5352822993970374E-4</v>
      </c>
      <c r="V95">
        <f ca="1">IF(ISNUMBER(ETL_Price!AB95/ETL_Price!AB96-1),ETL_Price!AB95/ETL_Price!AB96-1,"")</f>
        <v>8.8465023950301536E-4</v>
      </c>
      <c r="W95">
        <f ca="1">IF(ISNUMBER(ETL_Price!AC95/ETL_Price!AC96-1),ETL_Price!AC95/ETL_Price!AC96-1,"")</f>
        <v>6.3728682063146636E-4</v>
      </c>
      <c r="X95">
        <f ca="1">IF(ISNUMBER(ETL_Price!AD95/ETL_Price!AD96-1),ETL_Price!AD95/ETL_Price!AD96-1,"")</f>
        <v>2.0814715098587122E-3</v>
      </c>
      <c r="Y95">
        <f ca="1">IF(ISNUMBER(ETL_Price!AE95/ETL_Price!AE96-1),ETL_Price!AE95/ETL_Price!AE96-1,"")</f>
        <v>5.0199228186853517E-4</v>
      </c>
      <c r="Z95">
        <f ca="1">IF(ISNUMBER(ETL_Price!AF95/ETL_Price!AF96-1),ETL_Price!AF95/ETL_Price!AF96-1,"")</f>
        <v>-1.3340585138588157E-4</v>
      </c>
      <c r="AA95">
        <f ca="1">IF(ISNUMBER(ETL_Price!AG95/ETL_Price!AG96-1),ETL_Price!AG95/ETL_Price!AG96-1,"")</f>
        <v>-4.0514990546502982E-4</v>
      </c>
      <c r="AB95">
        <f ca="1">IF(ISNUMBER(ETL_Price!AH95/ETL_Price!AH96-1),ETL_Price!AH95/ETL_Price!AH96-1,"")</f>
        <v>1.1717921037819323E-3</v>
      </c>
      <c r="AC95">
        <f ca="1">IF(ISNUMBER(ETL_Price!AI95/ETL_Price!AI96-1),ETL_Price!AI95/ETL_Price!AI96-1,"")</f>
        <v>7.0962400679519533E-4</v>
      </c>
      <c r="AD95">
        <f ca="1">IF(ISNUMBER(ETL_Price!AJ95/ETL_Price!AJ96-1),ETL_Price!AJ95/ETL_Price!AJ96-1,"")</f>
        <v>-4.9289099526066527E-2</v>
      </c>
      <c r="AE95">
        <f ca="1">IF(ISNUMBER(ETL_Price!AK95/ETL_Price!AK96-1),ETL_Price!AK95/ETL_Price!AK96-1,"")</f>
        <v>-1.5727871250914349E-2</v>
      </c>
      <c r="AF95">
        <f ca="1">IF(ISNUMBER(ETL_Price!AL95/ETL_Price!AL96-1),ETL_Price!AL95/ETL_Price!AL96-1,"")</f>
        <v>2.2509003601440813E-3</v>
      </c>
      <c r="AG95">
        <f ca="1">IF(ISNUMBER(ETL_Price!AM95/ETL_Price!AM96-1),ETL_Price!AM95/ETL_Price!AM96-1,"")</f>
        <v>-8.4187408491945837E-3</v>
      </c>
      <c r="AH95">
        <f ca="1">IF(ISNUMBER(ETL_Price!AN95/ETL_Price!AN96-1),ETL_Price!AN95/ETL_Price!AN96-1,"")</f>
        <v>-2.2043772634230407E-3</v>
      </c>
      <c r="AI95">
        <f ca="1">IF(ISNUMBER(ETL_Price!AO95/ETL_Price!AO96-1),ETL_Price!AO95/ETL_Price!AO96-1,"")</f>
        <v>9.8728065434365853E-3</v>
      </c>
      <c r="AJ95">
        <f ca="1">IF(ISNUMBER(ETL_Price!AP95/ETL_Price!AP96-1),ETL_Price!AP95/ETL_Price!AP96-1,"")</f>
        <v>3.0633083730429167E-3</v>
      </c>
      <c r="AK95">
        <f ca="1">IF(ISNUMBER(ETL_Price!AQ95/ETL_Price!AQ96-1),ETL_Price!AQ95/ETL_Price!AQ96-1,"")</f>
        <v>1.6772091240175868E-3</v>
      </c>
      <c r="AL95">
        <f ca="1">IF(ISNUMBER(ETL_Price!AR95/ETL_Price!AR96-1),ETL_Price!AR95/ETL_Price!AR96-1,"")</f>
        <v>2.1200624860522321E-3</v>
      </c>
      <c r="AM95">
        <f ca="1">IF(ISNUMBER(ETL_Price!AS95/ETL_Price!AS96-1),ETL_Price!AS95/ETL_Price!AS96-1,"")</f>
        <v>-1.1611289746337183E-3</v>
      </c>
      <c r="AN95" t="str">
        <f>IF(ISNUMBER(ETL_Price!AT95/ETL_Price!AT96-1),ETL_Price!AT95/ETL_Price!AT96-1,"")</f>
        <v/>
      </c>
      <c r="AO95" t="str">
        <f>IF(ISNUMBER(ETL_Price!AU95/ETL_Price!AU96-1),ETL_Price!AU95/ETL_Price!AU96-1,"")</f>
        <v/>
      </c>
      <c r="AP95" t="str">
        <f>IF(ISNUMBER(ETL_Price!AV95/ETL_Price!AV96-1),ETL_Price!AV95/ETL_Price!AV96-1,"")</f>
        <v/>
      </c>
    </row>
    <row r="96" spans="1:42">
      <c r="A96" s="8">
        <f>MATCH($B96,ETL_Price!$B$5:$B$187,0)</f>
        <v>92</v>
      </c>
      <c r="B96" s="1">
        <f>IF(ISNUMBER(Equities!$C97),Equities!B97,"")</f>
        <v>43193</v>
      </c>
      <c r="C96" s="67">
        <f ca="1">IF(ISNUMBER(OFFSET(ETL_Price!$B$4,ETL_Rtn!$A96,ETL_Rtn!$C$1)/OFFSET(ETL_Price!$B$4,ETL_Rtn!$A97,ETL_Rtn!$C$1)-1),OFFSET(ETL_Price!$B$4,ETL_Rtn!$A96,ETL_Rtn!$C$1)/OFFSET(ETL_Price!$B$4,ETL_Rtn!$A97,ETL_Rtn!$C$1)-1,"")</f>
        <v>2.9402209964832782E-3</v>
      </c>
      <c r="E96">
        <f ca="1">IF(ISNUMBER(ETL_Price!K96/ETL_Price!K97-1),ETL_Price!K96/ETL_Price!K97-1,"")</f>
        <v>2.3160913201720756E-3</v>
      </c>
      <c r="F96">
        <f ca="1">IF(ISNUMBER(ETL_Price!L96/ETL_Price!L97-1),ETL_Price!L96/ETL_Price!L97-1,"")</f>
        <v>6.7158281081911575E-3</v>
      </c>
      <c r="G96">
        <f ca="1">IF(ISNUMBER(ETL_Price!M96/ETL_Price!M97-1),ETL_Price!M96/ETL_Price!M97-1,"")</f>
        <v>6.9435995954409968E-3</v>
      </c>
      <c r="H96">
        <f ca="1">IF(ISNUMBER(ETL_Price!N96/ETL_Price!N97-1),ETL_Price!N96/ETL_Price!N97-1,"")</f>
        <v>1.3972480904807183E-2</v>
      </c>
      <c r="I96">
        <f ca="1">IF(ISNUMBER(ETL_Price!O96/ETL_Price!O97-1),ETL_Price!O96/ETL_Price!O97-1,"")</f>
        <v>3.8819515318069264E-3</v>
      </c>
      <c r="J96">
        <f ca="1">IF(ISNUMBER(ETL_Price!P96/ETL_Price!P97-1),ETL_Price!P96/ETL_Price!P97-1,"")</f>
        <v>3.8535923889067014E-3</v>
      </c>
      <c r="K96">
        <f ca="1">IF(ISNUMBER(ETL_Price!Q96/ETL_Price!Q97-1),ETL_Price!Q96/ETL_Price!Q97-1,"")</f>
        <v>6.4102564102563875E-3</v>
      </c>
      <c r="L96">
        <f ca="1">IF(ISNUMBER(ETL_Price!R96/ETL_Price!R97-1),ETL_Price!R96/ETL_Price!R97-1,"")</f>
        <v>2.982848620431966E-4</v>
      </c>
      <c r="M96">
        <f ca="1">IF(ISNUMBER(ETL_Price!S96/ETL_Price!S97-1),ETL_Price!S96/ETL_Price!S97-1,"")</f>
        <v>1.6566086853626594E-3</v>
      </c>
      <c r="N96">
        <f ca="1">IF(ISNUMBER(ETL_Price!T96/ETL_Price!T97-1),ETL_Price!T96/ETL_Price!T97-1,"")</f>
        <v>-7.5597218022371848E-4</v>
      </c>
      <c r="O96">
        <f ca="1">IF(ISNUMBER(ETL_Price!U96/ETL_Price!U97-1),ETL_Price!U96/ETL_Price!U97-1,"")</f>
        <v>3.1818181818181746E-3</v>
      </c>
      <c r="P96">
        <f ca="1">IF(ISNUMBER(ETL_Price!V96/ETL_Price!V97-1),ETL_Price!V96/ETL_Price!V97-1,"")</f>
        <v>4.0420371867422311E-4</v>
      </c>
      <c r="Q96">
        <f ca="1">IF(ISNUMBER(ETL_Price!W96/ETL_Price!W97-1),ETL_Price!W96/ETL_Price!W97-1,"")</f>
        <v>3.0224150397686333E-3</v>
      </c>
      <c r="R96">
        <f ca="1">IF(ISNUMBER(ETL_Price!X96/ETL_Price!X97-1),ETL_Price!X96/ETL_Price!X97-1,"")</f>
        <v>9.2821854794231662E-3</v>
      </c>
      <c r="S96">
        <f ca="1">IF(ISNUMBER(ETL_Price!Y96/ETL_Price!Y97-1),ETL_Price!Y96/ETL_Price!Y97-1,"")</f>
        <v>1.219818682228091E-3</v>
      </c>
      <c r="T96">
        <f ca="1">IF(ISNUMBER(ETL_Price!Z96/ETL_Price!Z97-1),ETL_Price!Z96/ETL_Price!Z97-1,"")</f>
        <v>-1.9218203482274099E-5</v>
      </c>
      <c r="U96">
        <f ca="1">IF(ISNUMBER(ETL_Price!AA96/ETL_Price!AA97-1),ETL_Price!AA96/ETL_Price!AA97-1,"")</f>
        <v>1.1658169339014979E-3</v>
      </c>
      <c r="V96">
        <f ca="1">IF(ISNUMBER(ETL_Price!AB96/ETL_Price!AB97-1),ETL_Price!AB96/ETL_Price!AB97-1,"")</f>
        <v>1.0800069120442402E-3</v>
      </c>
      <c r="W96">
        <f ca="1">IF(ISNUMBER(ETL_Price!AC96/ETL_Price!AC97-1),ETL_Price!AC96/ETL_Price!AC97-1,"")</f>
        <v>-6.9265508547466936E-5</v>
      </c>
      <c r="X96">
        <f ca="1">IF(ISNUMBER(ETL_Price!AD96/ETL_Price!AD97-1),ETL_Price!AD96/ETL_Price!AD97-1,"")</f>
        <v>3.2816566708149253E-4</v>
      </c>
      <c r="Y96">
        <f ca="1">IF(ISNUMBER(ETL_Price!AE96/ETL_Price!AE97-1),ETL_Price!AE96/ETL_Price!AE97-1,"")</f>
        <v>-6.166516858628901E-4</v>
      </c>
      <c r="Z96">
        <f ca="1">IF(ISNUMBER(ETL_Price!AF96/ETL_Price!AF97-1),ETL_Price!AF96/ETL_Price!AF97-1,"")</f>
        <v>-6.6658462548196962E-4</v>
      </c>
      <c r="AA96">
        <f ca="1">IF(ISNUMBER(ETL_Price!AG96/ETL_Price!AG97-1),ETL_Price!AG96/ETL_Price!AG97-1,"")</f>
        <v>-4.9493813273338017E-4</v>
      </c>
      <c r="AB96">
        <f ca="1">IF(ISNUMBER(ETL_Price!AH96/ETL_Price!AH97-1),ETL_Price!AH96/ETL_Price!AH97-1,"")</f>
        <v>-9.2266243472138854E-6</v>
      </c>
      <c r="AC96">
        <f ca="1">IF(ISNUMBER(ETL_Price!AI96/ETL_Price!AI97-1),ETL_Price!AI96/ETL_Price!AI97-1,"")</f>
        <v>-3.0096200354701175E-4</v>
      </c>
      <c r="AD96">
        <f ca="1">IF(ISNUMBER(ETL_Price!AJ96/ETL_Price!AJ97-1),ETL_Price!AJ96/ETL_Price!AJ97-1,"")</f>
        <v>-0.1066892464013548</v>
      </c>
      <c r="AE96">
        <f ca="1">IF(ISNUMBER(ETL_Price!AK96/ETL_Price!AK97-1),ETL_Price!AK96/ETL_Price!AK97-1,"")</f>
        <v>-7.2591587516960709E-2</v>
      </c>
      <c r="AF96">
        <f ca="1">IF(ISNUMBER(ETL_Price!AL96/ETL_Price!AL97-1),ETL_Price!AL96/ETL_Price!AL97-1,"")</f>
        <v>-6.9294389389762401E-3</v>
      </c>
      <c r="AG96">
        <f ca="1">IF(ISNUMBER(ETL_Price!AM96/ETL_Price!AM97-1),ETL_Price!AM96/ETL_Price!AM97-1,"")</f>
        <v>-1.6794625719769751E-2</v>
      </c>
      <c r="AH96">
        <f ca="1">IF(ISNUMBER(ETL_Price!AN96/ETL_Price!AN97-1),ETL_Price!AN96/ETL_Price!AN97-1,"")</f>
        <v>7.9352483732739731E-3</v>
      </c>
      <c r="AI96">
        <f ca="1">IF(ISNUMBER(ETL_Price!AO96/ETL_Price!AO97-1),ETL_Price!AO96/ETL_Price!AO97-1,"")</f>
        <v>1.6667887757344957E-2</v>
      </c>
      <c r="AJ96">
        <f ca="1">IF(ISNUMBER(ETL_Price!AP96/ETL_Price!AP97-1),ETL_Price!AP96/ETL_Price!AP97-1,"")</f>
        <v>1.5153758823239105E-2</v>
      </c>
      <c r="AK96">
        <f ca="1">IF(ISNUMBER(ETL_Price!AQ96/ETL_Price!AQ97-1),ETL_Price!AQ96/ETL_Price!AQ97-1,"")</f>
        <v>1.4783116125267615E-2</v>
      </c>
      <c r="AL96">
        <f ca="1">IF(ISNUMBER(ETL_Price!AR96/ETL_Price!AR97-1),ETL_Price!AR96/ETL_Price!AR97-1,"")</f>
        <v>6.6994193836533711E-4</v>
      </c>
      <c r="AM96">
        <f ca="1">IF(ISNUMBER(ETL_Price!AS96/ETL_Price!AS97-1),ETL_Price!AS96/ETL_Price!AS97-1,"")</f>
        <v>0</v>
      </c>
      <c r="AN96" t="str">
        <f>IF(ISNUMBER(ETL_Price!AT96/ETL_Price!AT97-1),ETL_Price!AT96/ETL_Price!AT97-1,"")</f>
        <v/>
      </c>
      <c r="AO96" t="str">
        <f>IF(ISNUMBER(ETL_Price!AU96/ETL_Price!AU97-1),ETL_Price!AU96/ETL_Price!AU97-1,"")</f>
        <v/>
      </c>
      <c r="AP96" t="str">
        <f>IF(ISNUMBER(ETL_Price!AV96/ETL_Price!AV97-1),ETL_Price!AV96/ETL_Price!AV97-1,"")</f>
        <v/>
      </c>
    </row>
    <row r="97" spans="1:42">
      <c r="A97" s="8">
        <f>MATCH($B97,ETL_Price!$B$5:$B$187,0)</f>
        <v>93</v>
      </c>
      <c r="B97" s="1">
        <f>IF(ISNUMBER(Equities!$C98),Equities!B98,"")</f>
        <v>43192</v>
      </c>
      <c r="C97" s="67">
        <f ca="1">IF(ISNUMBER(OFFSET(ETL_Price!$B$4,ETL_Rtn!$A97,ETL_Rtn!$C$1)/OFFSET(ETL_Price!$B$4,ETL_Rtn!$A98,ETL_Rtn!$C$1)-1),OFFSET(ETL_Price!$B$4,ETL_Rtn!$A97,ETL_Rtn!$C$1)/OFFSET(ETL_Price!$B$4,ETL_Rtn!$A98,ETL_Rtn!$C$1)-1,"")</f>
        <v>-8.3974267639750355E-3</v>
      </c>
      <c r="E97">
        <f ca="1">IF(ISNUMBER(ETL_Price!K97/ETL_Price!K98-1),ETL_Price!K97/ETL_Price!K98-1,"")</f>
        <v>-7.2265411146391623E-3</v>
      </c>
      <c r="F97">
        <f ca="1">IF(ISNUMBER(ETL_Price!L97/ETL_Price!L98-1),ETL_Price!L97/ETL_Price!L98-1,"")</f>
        <v>-2.1181811352814828E-2</v>
      </c>
      <c r="G97">
        <f ca="1">IF(ISNUMBER(ETL_Price!M97/ETL_Price!M98-1),ETL_Price!M97/ETL_Price!M98-1,"")</f>
        <v>-1.4883897727145712E-2</v>
      </c>
      <c r="H97">
        <f ca="1">IF(ISNUMBER(ETL_Price!N97/ETL_Price!N98-1),ETL_Price!N97/ETL_Price!N98-1,"")</f>
        <v>-1.3365086231126644E-2</v>
      </c>
      <c r="I97">
        <f ca="1">IF(ISNUMBER(ETL_Price!O97/ETL_Price!O98-1),ETL_Price!O97/ETL_Price!O98-1,"")</f>
        <v>-1.1034837188021451E-2</v>
      </c>
      <c r="J97">
        <f ca="1">IF(ISNUMBER(ETL_Price!P97/ETL_Price!P98-1),ETL_Price!P97/ETL_Price!P98-1,"")</f>
        <v>-1.1969825813135215E-2</v>
      </c>
      <c r="K97">
        <f ca="1">IF(ISNUMBER(ETL_Price!Q97/ETL_Price!Q98-1),ETL_Price!Q97/ETL_Price!Q98-1,"")</f>
        <v>-1.7696929788459936E-2</v>
      </c>
      <c r="L97">
        <f ca="1">IF(ISNUMBER(ETL_Price!R97/ETL_Price!R98-1),ETL_Price!R97/ETL_Price!R98-1,"")</f>
        <v>-7.9404221739987069E-3</v>
      </c>
      <c r="M97">
        <f ca="1">IF(ISNUMBER(ETL_Price!S97/ETL_Price!S98-1),ETL_Price!S97/ETL_Price!S98-1,"")</f>
        <v>-1.0769050684771186E-2</v>
      </c>
      <c r="N97">
        <f ca="1">IF(ISNUMBER(ETL_Price!T97/ETL_Price!T98-1),ETL_Price!T97/ETL_Price!T98-1,"")</f>
        <v>-6.3100961538461453E-3</v>
      </c>
      <c r="O97">
        <f ca="1">IF(ISNUMBER(ETL_Price!U97/ETL_Price!U98-1),ETL_Price!U97/ETL_Price!U98-1,"")</f>
        <v>-7.5187969924812581E-3</v>
      </c>
      <c r="P97">
        <f ca="1">IF(ISNUMBER(ETL_Price!V97/ETL_Price!V98-1),ETL_Price!V97/ETL_Price!V98-1,"")</f>
        <v>-3.8653567402158195E-3</v>
      </c>
      <c r="Q97">
        <f ca="1">IF(ISNUMBER(ETL_Price!W97/ETL_Price!W98-1),ETL_Price!W97/ETL_Price!W98-1,"")</f>
        <v>-8.0195938184091098E-4</v>
      </c>
      <c r="R97">
        <f ca="1">IF(ISNUMBER(ETL_Price!X97/ETL_Price!X98-1),ETL_Price!X97/ETL_Price!X98-1,"")</f>
        <v>-7.1478087626193343E-3</v>
      </c>
      <c r="S97">
        <f ca="1">IF(ISNUMBER(ETL_Price!Y97/ETL_Price!Y98-1),ETL_Price!Y97/ETL_Price!Y98-1,"")</f>
        <v>-7.2778166550033774E-3</v>
      </c>
      <c r="T97">
        <f ca="1">IF(ISNUMBER(ETL_Price!Z97/ETL_Price!Z98-1),ETL_Price!Z97/ETL_Price!Z98-1,"")</f>
        <v>-1.2188684677767458E-3</v>
      </c>
      <c r="U97">
        <f ca="1">IF(ISNUMBER(ETL_Price!AA97/ETL_Price!AA98-1),ETL_Price!AA97/ETL_Price!AA98-1,"")</f>
        <v>5.791386852318503E-4</v>
      </c>
      <c r="V97">
        <f ca="1">IF(ISNUMBER(ETL_Price!AB97/ETL_Price!AB98-1),ETL_Price!AB97/ETL_Price!AB98-1,"")</f>
        <v>-1.2958403524687689E-4</v>
      </c>
      <c r="W97">
        <f ca="1">IF(ISNUMBER(ETL_Price!AC97/ETL_Price!AC98-1),ETL_Price!AC97/ETL_Price!AC98-1,"")</f>
        <v>4.1561032376069562E-5</v>
      </c>
      <c r="X97">
        <f ca="1">IF(ISNUMBER(ETL_Price!AD97/ETL_Price!AD98-1),ETL_Price!AD97/ETL_Price!AD98-1,"")</f>
        <v>-1.8862170617933716E-3</v>
      </c>
      <c r="Y97">
        <f ca="1">IF(ISNUMBER(ETL_Price!AE97/ETL_Price!AE98-1),ETL_Price!AE97/ETL_Price!AE98-1,"")</f>
        <v>-5.53634663797542E-4</v>
      </c>
      <c r="Z97">
        <f ca="1">IF(ISNUMBER(ETL_Price!AF97/ETL_Price!AF98-1),ETL_Price!AF97/ETL_Price!AF98-1,"")</f>
        <v>6.4649201120592359E-4</v>
      </c>
      <c r="AA97">
        <f ca="1">IF(ISNUMBER(ETL_Price!AG97/ETL_Price!AG98-1),ETL_Price!AG97/ETL_Price!AG98-1,"")</f>
        <v>1.6133975086978225E-3</v>
      </c>
      <c r="AB97">
        <f ca="1">IF(ISNUMBER(ETL_Price!AH97/ETL_Price!AH98-1),ETL_Price!AH97/ETL_Price!AH98-1,"")</f>
        <v>-1.2624517365623644E-3</v>
      </c>
      <c r="AC97">
        <f ca="1">IF(ISNUMBER(ETL_Price!AI97/ETL_Price!AI98-1),ETL_Price!AI97/ETL_Price!AI98-1,"")</f>
        <v>-9.6728429560211104E-5</v>
      </c>
      <c r="AD97">
        <f ca="1">IF(ISNUMBER(ETL_Price!AJ97/ETL_Price!AJ98-1),ETL_Price!AJ97/ETL_Price!AJ98-1,"")</f>
        <v>0.18277416124186296</v>
      </c>
      <c r="AE97">
        <f ca="1">IF(ISNUMBER(ETL_Price!AK97/ETL_Price!AK98-1),ETL_Price!AK97/ETL_Price!AK98-1,"")</f>
        <v>0.12261995430312256</v>
      </c>
      <c r="AF97">
        <f ca="1">IF(ISNUMBER(ETL_Price!AL97/ETL_Price!AL98-1),ETL_Price!AL97/ETL_Price!AL98-1,"")</f>
        <v>1.4590263078318788E-2</v>
      </c>
      <c r="AG97">
        <f ca="1">IF(ISNUMBER(ETL_Price!AM97/ETL_Price!AM98-1),ETL_Price!AM97/ETL_Price!AM98-1,"")</f>
        <v>2.483402999754114E-2</v>
      </c>
      <c r="AH97">
        <f ca="1">IF(ISNUMBER(ETL_Price!AN97/ETL_Price!AN98-1),ETL_Price!AN97/ETL_Price!AN98-1,"")</f>
        <v>-2.9719741299661262E-2</v>
      </c>
      <c r="AI97">
        <f ca="1">IF(ISNUMBER(ETL_Price!AO97/ETL_Price!AO98-1),ETL_Price!AO97/ETL_Price!AO98-1,"")</f>
        <v>-3.3225017342729535E-3</v>
      </c>
      <c r="AJ97">
        <f ca="1">IF(ISNUMBER(ETL_Price!AP97/ETL_Price!AP98-1),ETL_Price!AP97/ETL_Price!AP98-1,"")</f>
        <v>-7.544212021750929E-3</v>
      </c>
      <c r="AK97">
        <f ca="1">IF(ISNUMBER(ETL_Price!AQ97/ETL_Price!AQ98-1),ETL_Price!AQ97/ETL_Price!AQ98-1,"")</f>
        <v>2.4320249039355701E-4</v>
      </c>
      <c r="AL97">
        <f ca="1">IF(ISNUMBER(ETL_Price!AR97/ETL_Price!AR98-1),ETL_Price!AR97/ETL_Price!AR98-1,"")</f>
        <v>9.1003432585612387E-4</v>
      </c>
      <c r="AM97">
        <f ca="1">IF(ISNUMBER(ETL_Price!AS97/ETL_Price!AS98-1),ETL_Price!AS97/ETL_Price!AS98-1,"")</f>
        <v>1.0729613733904131E-3</v>
      </c>
      <c r="AN97" t="str">
        <f>IF(ISNUMBER(ETL_Price!AT97/ETL_Price!AT98-1),ETL_Price!AT97/ETL_Price!AT98-1,"")</f>
        <v/>
      </c>
      <c r="AO97" t="str">
        <f>IF(ISNUMBER(ETL_Price!AU97/ETL_Price!AU98-1),ETL_Price!AU97/ETL_Price!AU98-1,"")</f>
        <v/>
      </c>
      <c r="AP97" t="str">
        <f>IF(ISNUMBER(ETL_Price!AV97/ETL_Price!AV98-1),ETL_Price!AV97/ETL_Price!AV98-1,"")</f>
        <v/>
      </c>
    </row>
    <row r="98" spans="1:42">
      <c r="A98" s="8">
        <f>MATCH($B98,ETL_Price!$B$5:$B$187,0)</f>
        <v>94</v>
      </c>
      <c r="B98" s="1">
        <f>IF(ISNUMBER(Equities!$C99),Equities!B99,"")</f>
        <v>43189</v>
      </c>
      <c r="C98" s="67">
        <f ca="1">IF(ISNUMBER(OFFSET(ETL_Price!$B$4,ETL_Rtn!$A98,ETL_Rtn!$C$1)/OFFSET(ETL_Price!$B$4,ETL_Rtn!$A99,ETL_Rtn!$C$1)-1),OFFSET(ETL_Price!$B$4,ETL_Rtn!$A98,ETL_Rtn!$C$1)/OFFSET(ETL_Price!$B$4,ETL_Rtn!$A99,ETL_Rtn!$C$1)-1,"")</f>
        <v>4.7328663196277709E-4</v>
      </c>
      <c r="E98">
        <f ca="1">IF(ISNUMBER(ETL_Price!K98/ETL_Price!K99-1),ETL_Price!K98/ETL_Price!K99-1,"")</f>
        <v>0</v>
      </c>
      <c r="F98">
        <f ca="1">IF(ISNUMBER(ETL_Price!L98/ETL_Price!L99-1),ETL_Price!L98/ETL_Price!L99-1,"")</f>
        <v>9.1720489064539557E-4</v>
      </c>
      <c r="G98">
        <f ca="1">IF(ISNUMBER(ETL_Price!M98/ETL_Price!M99-1),ETL_Price!M98/ETL_Price!M99-1,"")</f>
        <v>1.4938450453327867E-4</v>
      </c>
      <c r="H98">
        <f ca="1">IF(ISNUMBER(ETL_Price!N98/ETL_Price!N99-1),ETL_Price!N98/ETL_Price!N99-1,"")</f>
        <v>1.7724802430385544E-4</v>
      </c>
      <c r="I98">
        <f ca="1">IF(ISNUMBER(ETL_Price!O98/ETL_Price!O99-1),ETL_Price!O98/ETL_Price!O99-1,"")</f>
        <v>4.6722422090361704E-5</v>
      </c>
      <c r="J98">
        <f ca="1">IF(ISNUMBER(ETL_Price!P98/ETL_Price!P99-1),ETL_Price!P98/ETL_Price!P99-1,"")</f>
        <v>2.9677947410666761E-4</v>
      </c>
      <c r="K98">
        <f ca="1">IF(ISNUMBER(ETL_Price!Q98/ETL_Price!Q99-1),ETL_Price!Q98/ETL_Price!Q99-1,"")</f>
        <v>9.0624485088142137E-4</v>
      </c>
      <c r="L98">
        <f ca="1">IF(ISNUMBER(ETL_Price!R98/ETL_Price!R99-1),ETL_Price!R98/ETL_Price!R99-1,"")</f>
        <v>1.3828526274199948E-3</v>
      </c>
      <c r="M98">
        <f ca="1">IF(ISNUMBER(ETL_Price!S98/ETL_Price!S99-1),ETL_Price!S98/ETL_Price!S99-1,"")</f>
        <v>1.3675080096897663E-3</v>
      </c>
      <c r="N98">
        <f ca="1">IF(ISNUMBER(ETL_Price!T98/ETL_Price!T99-1),ETL_Price!T98/ETL_Price!T99-1,"")</f>
        <v>1.5046644598255554E-3</v>
      </c>
      <c r="O98">
        <f ca="1">IF(ISNUMBER(ETL_Price!U98/ETL_Price!U99-1),ETL_Price!U98/ETL_Price!U99-1,"")</f>
        <v>1.2421425076221126E-3</v>
      </c>
      <c r="P98">
        <f ca="1">IF(ISNUMBER(ETL_Price!V98/ETL_Price!V99-1),ETL_Price!V98/ETL_Price!V99-1,"")</f>
        <v>-3.2200933827075673E-4</v>
      </c>
      <c r="Q98">
        <f ca="1">IF(ISNUMBER(ETL_Price!W98/ETL_Price!W99-1),ETL_Price!W98/ETL_Price!W99-1,"")</f>
        <v>4.553734061929493E-4</v>
      </c>
      <c r="R98">
        <f ca="1">IF(ISNUMBER(ETL_Price!X98/ETL_Price!X99-1),ETL_Price!X98/ETL_Price!X99-1,"")</f>
        <v>0</v>
      </c>
      <c r="S98">
        <f ca="1">IF(ISNUMBER(ETL_Price!Y98/ETL_Price!Y99-1),ETL_Price!Y98/ETL_Price!Y99-1,"")</f>
        <v>6.0851680114826223E-6</v>
      </c>
      <c r="T98">
        <f ca="1">IF(ISNUMBER(ETL_Price!Z98/ETL_Price!Z99-1),ETL_Price!Z98/ETL_Price!Z99-1,"")</f>
        <v>0</v>
      </c>
      <c r="U98">
        <f ca="1">IF(ISNUMBER(ETL_Price!AA98/ETL_Price!AA99-1),ETL_Price!AA98/ETL_Price!AA99-1,"")</f>
        <v>0</v>
      </c>
      <c r="V98">
        <f ca="1">IF(ISNUMBER(ETL_Price!AB98/ETL_Price!AB99-1),ETL_Price!AB98/ETL_Price!AB99-1,"")</f>
        <v>0</v>
      </c>
      <c r="W98">
        <f ca="1">IF(ISNUMBER(ETL_Price!AC98/ETL_Price!AC99-1),ETL_Price!AC98/ETL_Price!AC99-1,"")</f>
        <v>0</v>
      </c>
      <c r="X98">
        <f ca="1">IF(ISNUMBER(ETL_Price!AD98/ETL_Price!AD99-1),ETL_Price!AD98/ETL_Price!AD99-1,"")</f>
        <v>0</v>
      </c>
      <c r="Y98">
        <f ca="1">IF(ISNUMBER(ETL_Price!AE98/ETL_Price!AE99-1),ETL_Price!AE98/ETL_Price!AE99-1,"")</f>
        <v>0</v>
      </c>
      <c r="Z98">
        <f ca="1">IF(ISNUMBER(ETL_Price!AF98/ETL_Price!AF99-1),ETL_Price!AF98/ETL_Price!AF99-1,"")</f>
        <v>0</v>
      </c>
      <c r="AA98">
        <f ca="1">IF(ISNUMBER(ETL_Price!AG98/ETL_Price!AG99-1),ETL_Price!AG98/ETL_Price!AG99-1,"")</f>
        <v>0</v>
      </c>
      <c r="AB98">
        <f ca="1">IF(ISNUMBER(ETL_Price!AH98/ETL_Price!AH99-1),ETL_Price!AH98/ETL_Price!AH99-1,"")</f>
        <v>0</v>
      </c>
      <c r="AC98">
        <f ca="1">IF(ISNUMBER(ETL_Price!AI98/ETL_Price!AI99-1),ETL_Price!AI98/ETL_Price!AI99-1,"")</f>
        <v>0</v>
      </c>
      <c r="AD98">
        <f ca="1">IF(ISNUMBER(ETL_Price!AJ98/ETL_Price!AJ99-1),ETL_Price!AJ98/ETL_Price!AJ99-1,"")</f>
        <v>0</v>
      </c>
      <c r="AE98">
        <f ca="1">IF(ISNUMBER(ETL_Price!AK98/ETL_Price!AK99-1),ETL_Price!AK98/ETL_Price!AK99-1,"")</f>
        <v>0</v>
      </c>
      <c r="AF98">
        <f ca="1">IF(ISNUMBER(ETL_Price!AL98/ETL_Price!AL99-1),ETL_Price!AL98/ETL_Price!AL99-1,"")</f>
        <v>0</v>
      </c>
      <c r="AG98">
        <f ca="1">IF(ISNUMBER(ETL_Price!AM98/ETL_Price!AM99-1),ETL_Price!AM98/ETL_Price!AM99-1,"")</f>
        <v>0</v>
      </c>
      <c r="AH98">
        <f ca="1">IF(ISNUMBER(ETL_Price!AN98/ETL_Price!AN99-1),ETL_Price!AN98/ETL_Price!AN99-1,"")</f>
        <v>0</v>
      </c>
      <c r="AI98">
        <f ca="1">IF(ISNUMBER(ETL_Price!AO98/ETL_Price!AO99-1),ETL_Price!AO98/ETL_Price!AO99-1,"")</f>
        <v>0</v>
      </c>
      <c r="AJ98">
        <f ca="1">IF(ISNUMBER(ETL_Price!AP98/ETL_Price!AP99-1),ETL_Price!AP98/ETL_Price!AP99-1,"")</f>
        <v>0</v>
      </c>
      <c r="AK98">
        <f ca="1">IF(ISNUMBER(ETL_Price!AQ98/ETL_Price!AQ99-1),ETL_Price!AQ98/ETL_Price!AQ99-1,"")</f>
        <v>0</v>
      </c>
      <c r="AL98">
        <f ca="1">IF(ISNUMBER(ETL_Price!AR98/ETL_Price!AR99-1),ETL_Price!AR98/ETL_Price!AR99-1,"")</f>
        <v>-1.291536450028774E-3</v>
      </c>
      <c r="AM98">
        <f ca="1">IF(ISNUMBER(ETL_Price!AS98/ETL_Price!AS99-1),ETL_Price!AS98/ETL_Price!AS99-1,"")</f>
        <v>8.9421443262072131E-5</v>
      </c>
      <c r="AN98" t="str">
        <f>IF(ISNUMBER(ETL_Price!AT98/ETL_Price!AT99-1),ETL_Price!AT98/ETL_Price!AT99-1,"")</f>
        <v/>
      </c>
      <c r="AO98" t="str">
        <f>IF(ISNUMBER(ETL_Price!AU98/ETL_Price!AU99-1),ETL_Price!AU98/ETL_Price!AU99-1,"")</f>
        <v/>
      </c>
      <c r="AP98" t="str">
        <f>IF(ISNUMBER(ETL_Price!AV98/ETL_Price!AV99-1),ETL_Price!AV98/ETL_Price!AV99-1,"")</f>
        <v/>
      </c>
    </row>
    <row r="99" spans="1:42">
      <c r="A99" s="8">
        <f>MATCH($B99,ETL_Price!$B$5:$B$187,0)</f>
        <v>95</v>
      </c>
      <c r="B99" s="1">
        <f>IF(ISNUMBER(Equities!$C100),Equities!B100,"")</f>
        <v>43188</v>
      </c>
      <c r="C99" s="67">
        <f ca="1">IF(ISNUMBER(OFFSET(ETL_Price!$B$4,ETL_Rtn!$A99,ETL_Rtn!$C$1)/OFFSET(ETL_Price!$B$4,ETL_Rtn!$A100,ETL_Rtn!$C$1)-1),OFFSET(ETL_Price!$B$4,ETL_Rtn!$A99,ETL_Rtn!$C$1)/OFFSET(ETL_Price!$B$4,ETL_Rtn!$A100,ETL_Rtn!$C$1)-1,"")</f>
        <v>1.1132108041837174E-2</v>
      </c>
      <c r="E99">
        <f ca="1">IF(ISNUMBER(ETL_Price!K99/ETL_Price!K100-1),ETL_Price!K99/ETL_Price!K100-1,"")</f>
        <v>5.83700440528645E-3</v>
      </c>
      <c r="F99">
        <f ca="1">IF(ISNUMBER(ETL_Price!L99/ETL_Price!L100-1),ETL_Price!L99/ETL_Price!L100-1,"")</f>
        <v>1.8670922361928799E-2</v>
      </c>
      <c r="G99">
        <f ca="1">IF(ISNUMBER(ETL_Price!M99/ETL_Price!M100-1),ETL_Price!M99/ETL_Price!M100-1,"")</f>
        <v>2.108342069536695E-3</v>
      </c>
      <c r="H99">
        <f ca="1">IF(ISNUMBER(ETL_Price!N99/ETL_Price!N100-1),ETL_Price!N99/ETL_Price!N100-1,"")</f>
        <v>1.4784517959536503E-2</v>
      </c>
      <c r="I99">
        <f ca="1">IF(ISNUMBER(ETL_Price!O99/ETL_Price!O100-1),ETL_Price!O99/ETL_Price!O100-1,"")</f>
        <v>5.8770574360214045E-3</v>
      </c>
      <c r="J99">
        <f ca="1">IF(ISNUMBER(ETL_Price!P99/ETL_Price!P100-1),ETL_Price!P99/ETL_Price!P100-1,"")</f>
        <v>5.1889640643938417E-3</v>
      </c>
      <c r="K99">
        <f ca="1">IF(ISNUMBER(ETL_Price!Q99/ETL_Price!Q100-1),ETL_Price!Q99/ETL_Price!Q100-1,"")</f>
        <v>1.053157390833781E-2</v>
      </c>
      <c r="L99">
        <f ca="1">IF(ISNUMBER(ETL_Price!R99/ETL_Price!R100-1),ETL_Price!R99/ETL_Price!R100-1,"")</f>
        <v>9.8872849515507788E-4</v>
      </c>
      <c r="M99">
        <f ca="1">IF(ISNUMBER(ETL_Price!S99/ETL_Price!S100-1),ETL_Price!S99/ETL_Price!S100-1,"")</f>
        <v>8.5907944514502788E-3</v>
      </c>
      <c r="N99">
        <f ca="1">IF(ISNUMBER(ETL_Price!T99/ETL_Price!T100-1),ETL_Price!T99/ETL_Price!T100-1,"")</f>
        <v>-3.0084235860428077E-4</v>
      </c>
      <c r="O99">
        <f ca="1">IF(ISNUMBER(ETL_Price!U99/ETL_Price!U100-1),ETL_Price!U99/ETL_Price!U100-1,"")</f>
        <v>8.3883701510667485E-3</v>
      </c>
      <c r="P99">
        <f ca="1">IF(ISNUMBER(ETL_Price!V99/ETL_Price!V100-1),ETL_Price!V99/ETL_Price!V100-1,"")</f>
        <v>2.4156534342534286E-4</v>
      </c>
      <c r="Q99">
        <f ca="1">IF(ISNUMBER(ETL_Price!W99/ETL_Price!W100-1),ETL_Price!W99/ETL_Price!W100-1,"")</f>
        <v>6.028257913451851E-3</v>
      </c>
      <c r="R99">
        <f ca="1">IF(ISNUMBER(ETL_Price!X99/ETL_Price!X100-1),ETL_Price!X99/ETL_Price!X100-1,"")</f>
        <v>1.540909521105438E-2</v>
      </c>
      <c r="S99">
        <f ca="1">IF(ISNUMBER(ETL_Price!Y99/ETL_Price!Y100-1),ETL_Price!Y99/ETL_Price!Y100-1,"")</f>
        <v>4.3269407062447307E-3</v>
      </c>
      <c r="T99">
        <f ca="1">IF(ISNUMBER(ETL_Price!Z99/ETL_Price!Z100-1),ETL_Price!Z99/ETL_Price!Z100-1,"")</f>
        <v>1.1433952111918888E-3</v>
      </c>
      <c r="U99">
        <f ca="1">IF(ISNUMBER(ETL_Price!AA99/ETL_Price!AA100-1),ETL_Price!AA99/ETL_Price!AA100-1,"")</f>
        <v>1.9308350245261785E-4</v>
      </c>
      <c r="V99">
        <f ca="1">IF(ISNUMBER(ETL_Price!AB99/ETL_Price!AB100-1),ETL_Price!AB99/ETL_Price!AB100-1,"")</f>
        <v>-2.7031393032146411E-3</v>
      </c>
      <c r="W99">
        <f ca="1">IF(ISNUMBER(ETL_Price!AC99/ETL_Price!AC100-1),ETL_Price!AC99/ETL_Price!AC100-1,"")</f>
        <v>1.6513099467141412E-3</v>
      </c>
      <c r="X99">
        <f ca="1">IF(ISNUMBER(ETL_Price!AD99/ETL_Price!AD100-1),ETL_Price!AD99/ETL_Price!AD100-1,"")</f>
        <v>1.0628314281515561E-3</v>
      </c>
      <c r="Y99">
        <f ca="1">IF(ISNUMBER(ETL_Price!AE99/ETL_Price!AE100-1),ETL_Price!AE99/ETL_Price!AE100-1,"")</f>
        <v>1.422668549610151E-3</v>
      </c>
      <c r="Z99">
        <f ca="1">IF(ISNUMBER(ETL_Price!AF99/ETL_Price!AF100-1),ETL_Price!AF99/ETL_Price!AF100-1,"")</f>
        <v>9.2364532019661993E-5</v>
      </c>
      <c r="AA99">
        <f ca="1">IF(ISNUMBER(ETL_Price!AG99/ETL_Price!AG100-1),ETL_Price!AG99/ETL_Price!AG100-1,"")</f>
        <v>3.8772621119353978E-4</v>
      </c>
      <c r="AB99">
        <f ca="1">IF(ISNUMBER(ETL_Price!AH99/ETL_Price!AH100-1),ETL_Price!AH99/ETL_Price!AH100-1,"")</f>
        <v>1.0977859778598109E-3</v>
      </c>
      <c r="AC99">
        <f ca="1">IF(ISNUMBER(ETL_Price!AI99/ETL_Price!AI100-1),ETL_Price!AI99/ETL_Price!AI100-1,"")</f>
        <v>2.1499828001370069E-4</v>
      </c>
      <c r="AD99">
        <f ca="1">IF(ISNUMBER(ETL_Price!AJ99/ETL_Price!AJ100-1),ETL_Price!AJ99/ETL_Price!AJ100-1,"")</f>
        <v>-0.12680367293397476</v>
      </c>
      <c r="AE99">
        <f ca="1">IF(ISNUMBER(ETL_Price!AK99/ETL_Price!AK100-1),ETL_Price!AK99/ETL_Price!AK100-1,"")</f>
        <v>-0.11820013431833443</v>
      </c>
      <c r="AF99">
        <f ca="1">IF(ISNUMBER(ETL_Price!AL99/ETL_Price!AL100-1),ETL_Price!AL99/ETL_Price!AL100-1,"")</f>
        <v>-1.0572421084429351E-3</v>
      </c>
      <c r="AG99">
        <f ca="1">IF(ISNUMBER(ETL_Price!AM99/ETL_Price!AM100-1),ETL_Price!AM99/ETL_Price!AM100-1,"")</f>
        <v>9.229065403311143E-4</v>
      </c>
      <c r="AH99">
        <f ca="1">IF(ISNUMBER(ETL_Price!AN99/ETL_Price!AN100-1),ETL_Price!AN99/ETL_Price!AN100-1,"")</f>
        <v>8.6983535259397282E-3</v>
      </c>
      <c r="AI99">
        <f ca="1">IF(ISNUMBER(ETL_Price!AO99/ETL_Price!AO100-1),ETL_Price!AO99/ETL_Price!AO100-1,"")</f>
        <v>-1.5032186140180426E-2</v>
      </c>
      <c r="AJ99">
        <f ca="1">IF(ISNUMBER(ETL_Price!AP99/ETL_Price!AP100-1),ETL_Price!AP99/ETL_Price!AP100-1,"")</f>
        <v>-3.6606794221006878E-3</v>
      </c>
      <c r="AK99">
        <f ca="1">IF(ISNUMBER(ETL_Price!AQ99/ETL_Price!AQ100-1),ETL_Price!AQ99/ETL_Price!AQ100-1,"")</f>
        <v>-9.2331616289242913E-4</v>
      </c>
      <c r="AL99">
        <f ca="1">IF(ISNUMBER(ETL_Price!AR99/ETL_Price!AR100-1),ETL_Price!AR99/ETL_Price!AR100-1,"")</f>
        <v>-2.2431869163338503E-3</v>
      </c>
      <c r="AM99">
        <f ca="1">IF(ISNUMBER(ETL_Price!AS99/ETL_Price!AS100-1),ETL_Price!AS99/ETL_Price!AS100-1,"")</f>
        <v>1.0742100080565198E-3</v>
      </c>
      <c r="AN99" t="str">
        <f>IF(ISNUMBER(ETL_Price!AT99/ETL_Price!AT100-1),ETL_Price!AT99/ETL_Price!AT100-1,"")</f>
        <v/>
      </c>
      <c r="AO99" t="str">
        <f>IF(ISNUMBER(ETL_Price!AU99/ETL_Price!AU100-1),ETL_Price!AU99/ETL_Price!AU100-1,"")</f>
        <v/>
      </c>
      <c r="AP99" t="str">
        <f>IF(ISNUMBER(ETL_Price!AV99/ETL_Price!AV100-1),ETL_Price!AV99/ETL_Price!AV100-1,"")</f>
        <v/>
      </c>
    </row>
    <row r="100" spans="1:42">
      <c r="A100" s="8">
        <f>MATCH($B100,ETL_Price!$B$5:$B$187,0)</f>
        <v>96</v>
      </c>
      <c r="B100" s="1">
        <f>IF(ISNUMBER(Equities!$C101),Equities!B101,"")</f>
        <v>43187</v>
      </c>
      <c r="C100" s="67">
        <f ca="1">IF(ISNUMBER(OFFSET(ETL_Price!$B$4,ETL_Rtn!$A100,ETL_Rtn!$C$1)/OFFSET(ETL_Price!$B$4,ETL_Rtn!$A101,ETL_Rtn!$C$1)-1),OFFSET(ETL_Price!$B$4,ETL_Rtn!$A100,ETL_Rtn!$C$1)/OFFSET(ETL_Price!$B$4,ETL_Rtn!$A101,ETL_Rtn!$C$1)-1,"")</f>
        <v>-2.9907201128331673E-2</v>
      </c>
      <c r="E100">
        <f ca="1">IF(ISNUMBER(ETL_Price!K100/ETL_Price!K101-1),ETL_Price!K100/ETL_Price!K101-1,"")</f>
        <v>-2.8149416675586125E-2</v>
      </c>
      <c r="F100">
        <f ca="1">IF(ISNUMBER(ETL_Price!L100/ETL_Price!L101-1),ETL_Price!L100/ETL_Price!L101-1,"")</f>
        <v>-1.0823443927790555E-2</v>
      </c>
      <c r="G100">
        <f ca="1">IF(ISNUMBER(ETL_Price!M100/ETL_Price!M101-1),ETL_Price!M100/ETL_Price!M101-1,"")</f>
        <v>6.329427938427834E-3</v>
      </c>
      <c r="H100">
        <f ca="1">IF(ISNUMBER(ETL_Price!N100/ETL_Price!N101-1),ETL_Price!N100/ETL_Price!N101-1,"")</f>
        <v>-1.5883461642962837E-2</v>
      </c>
      <c r="I100">
        <f ca="1">IF(ISNUMBER(ETL_Price!O100/ETL_Price!O101-1),ETL_Price!O100/ETL_Price!O101-1,"")</f>
        <v>-2.4483692357435416E-3</v>
      </c>
      <c r="J100">
        <f ca="1">IF(ISNUMBER(ETL_Price!P100/ETL_Price!P101-1),ETL_Price!P100/ETL_Price!P101-1,"")</f>
        <v>1.387719607048532E-2</v>
      </c>
      <c r="K100">
        <f ca="1">IF(ISNUMBER(ETL_Price!Q100/ETL_Price!Q101-1),ETL_Price!Q100/ETL_Price!Q101-1,"")</f>
        <v>-1.143985844203943E-2</v>
      </c>
      <c r="L100">
        <f ca="1">IF(ISNUMBER(ETL_Price!R100/ETL_Price!R101-1),ETL_Price!R100/ETL_Price!R101-1,"")</f>
        <v>6.167926780740185E-3</v>
      </c>
      <c r="M100">
        <f ca="1">IF(ISNUMBER(ETL_Price!S100/ETL_Price!S101-1),ETL_Price!S100/ETL_Price!S101-1,"")</f>
        <v>-6.4212999216914923E-3</v>
      </c>
      <c r="N100">
        <f ca="1">IF(ISNUMBER(ETL_Price!T100/ETL_Price!T101-1),ETL_Price!T100/ETL_Price!T101-1,"")</f>
        <v>2.8661939960779037E-3</v>
      </c>
      <c r="O100">
        <f ca="1">IF(ISNUMBER(ETL_Price!U100/ETL_Price!U101-1),ETL_Price!U100/ETL_Price!U101-1,"")</f>
        <v>-1.4144589133363361E-2</v>
      </c>
      <c r="P100">
        <f ca="1">IF(ISNUMBER(ETL_Price!V100/ETL_Price!V101-1),ETL_Price!V100/ETL_Price!V101-1,"")</f>
        <v>8.6907082521117118E-3</v>
      </c>
      <c r="Q100">
        <f ca="1">IF(ISNUMBER(ETL_Price!W100/ETL_Price!W101-1),ETL_Price!W100/ETL_Price!W101-1,"")</f>
        <v>-1.6632700489828012E-2</v>
      </c>
      <c r="R100">
        <f ca="1">IF(ISNUMBER(ETL_Price!X100/ETL_Price!X101-1),ETL_Price!X100/ETL_Price!X101-1,"")</f>
        <v>-2.5220550077841186E-2</v>
      </c>
      <c r="S100">
        <f ca="1">IF(ISNUMBER(ETL_Price!Y100/ETL_Price!Y101-1),ETL_Price!Y100/ETL_Price!Y101-1,"")</f>
        <v>-2.8528002564848443E-2</v>
      </c>
      <c r="T100">
        <f ca="1">IF(ISNUMBER(ETL_Price!Z100/ETL_Price!Z101-1),ETL_Price!Z100/ETL_Price!Z101-1,"")</f>
        <v>-3.4280023747055299E-3</v>
      </c>
      <c r="U100">
        <f ca="1">IF(ISNUMBER(ETL_Price!AA100/ETL_Price!AA101-1),ETL_Price!AA100/ETL_Price!AA101-1,"")</f>
        <v>3.4007576475825196E-3</v>
      </c>
      <c r="V100">
        <f ca="1">IF(ISNUMBER(ETL_Price!AB100/ETL_Price!AB101-1),ETL_Price!AB100/ETL_Price!AB101-1,"")</f>
        <v>2.2342630170104627E-3</v>
      </c>
      <c r="W100">
        <f ca="1">IF(ISNUMBER(ETL_Price!AC100/ETL_Price!AC101-1),ETL_Price!AC100/ETL_Price!AC101-1,"")</f>
        <v>-2.1324323575839799E-3</v>
      </c>
      <c r="X100">
        <f ca="1">IF(ISNUMBER(ETL_Price!AD100/ETL_Price!AD101-1),ETL_Price!AD100/ETL_Price!AD101-1,"")</f>
        <v>-1.1745174878878828E-3</v>
      </c>
      <c r="Y100">
        <f ca="1">IF(ISNUMBER(ETL_Price!AE100/ETL_Price!AE101-1),ETL_Price!AE100/ETL_Price!AE101-1,"")</f>
        <v>-8.4660729963625947E-4</v>
      </c>
      <c r="Z100">
        <f ca="1">IF(ISNUMBER(ETL_Price!AF100/ETL_Price!AF101-1),ETL_Price!AF100/ETL_Price!AF101-1,"")</f>
        <v>-1.6417665407975068E-4</v>
      </c>
      <c r="AA100">
        <f ca="1">IF(ISNUMBER(ETL_Price!AG100/ETL_Price!AG101-1),ETL_Price!AG100/ETL_Price!AG101-1,"")</f>
        <v>6.4060921033637364E-4</v>
      </c>
      <c r="AB100">
        <f ca="1">IF(ISNUMBER(ETL_Price!AH100/ETL_Price!AH101-1),ETL_Price!AH100/ETL_Price!AH101-1,"")</f>
        <v>-2.121321121902886E-4</v>
      </c>
      <c r="AC100">
        <f ca="1">IF(ISNUMBER(ETL_Price!AI100/ETL_Price!AI101-1),ETL_Price!AI100/ETL_Price!AI101-1,"")</f>
        <v>-5.6942101700740988E-4</v>
      </c>
      <c r="AD100">
        <f ca="1">IF(ISNUMBER(ETL_Price!AJ100/ETL_Price!AJ101-1),ETL_Price!AJ100/ETL_Price!AJ101-1,"")</f>
        <v>1.6444444444444484E-2</v>
      </c>
      <c r="AE100">
        <f ca="1">IF(ISNUMBER(ETL_Price!AK100/ETL_Price!AK101-1),ETL_Price!AK100/ETL_Price!AK101-1,"")</f>
        <v>2.7605244996549372E-2</v>
      </c>
      <c r="AF100">
        <f ca="1">IF(ISNUMBER(ETL_Price!AL100/ETL_Price!AL101-1),ETL_Price!AL100/ETL_Price!AL101-1,"")</f>
        <v>-1.3263785394932892E-2</v>
      </c>
      <c r="AG100">
        <f ca="1">IF(ISNUMBER(ETL_Price!AM100/ETL_Price!AM101-1),ETL_Price!AM100/ETL_Price!AM101-1,"")</f>
        <v>-1.4312572017708858E-2</v>
      </c>
      <c r="AH100">
        <f ca="1">IF(ISNUMBER(ETL_Price!AN100/ETL_Price!AN101-1),ETL_Price!AN100/ETL_Price!AN101-1,"")</f>
        <v>-1.3333333333333419E-2</v>
      </c>
      <c r="AI100">
        <f ca="1">IF(ISNUMBER(ETL_Price!AO100/ETL_Price!AO101-1),ETL_Price!AO100/ETL_Price!AO101-1,"")</f>
        <v>1.9457355961516321E-3</v>
      </c>
      <c r="AJ100">
        <f ca="1">IF(ISNUMBER(ETL_Price!AP100/ETL_Price!AP101-1),ETL_Price!AP100/ETL_Price!AP101-1,"")</f>
        <v>-7.0757003004749963E-3</v>
      </c>
      <c r="AK100">
        <f ca="1">IF(ISNUMBER(ETL_Price!AQ100/ETL_Price!AQ101-1),ETL_Price!AQ100/ETL_Price!AQ101-1,"")</f>
        <v>-4.0654341302874819E-3</v>
      </c>
      <c r="AL100">
        <f ca="1">IF(ISNUMBER(ETL_Price!AR100/ETL_Price!AR101-1),ETL_Price!AR100/ETL_Price!AR101-1,"")</f>
        <v>2.7918700743434499E-3</v>
      </c>
      <c r="AM100">
        <f ca="1">IF(ISNUMBER(ETL_Price!AS100/ETL_Price!AS101-1),ETL_Price!AS100/ETL_Price!AS101-1,"")</f>
        <v>-4.4738725841098059E-4</v>
      </c>
      <c r="AN100" t="str">
        <f>IF(ISNUMBER(ETL_Price!AT100/ETL_Price!AT101-1),ETL_Price!AT100/ETL_Price!AT101-1,"")</f>
        <v/>
      </c>
      <c r="AO100" t="str">
        <f>IF(ISNUMBER(ETL_Price!AU100/ETL_Price!AU101-1),ETL_Price!AU100/ETL_Price!AU101-1,"")</f>
        <v/>
      </c>
      <c r="AP100" t="str">
        <f>IF(ISNUMBER(ETL_Price!AV100/ETL_Price!AV101-1),ETL_Price!AV100/ETL_Price!AV101-1,"")</f>
        <v/>
      </c>
    </row>
    <row r="101" spans="1:42">
      <c r="A101" s="8">
        <f>MATCH($B101,ETL_Price!$B$5:$B$187,0)</f>
        <v>97</v>
      </c>
      <c r="B101" s="1">
        <f>IF(ISNUMBER(Equities!$C102),Equities!B102,"")</f>
        <v>43186</v>
      </c>
      <c r="C101" s="67">
        <f ca="1">IF(ISNUMBER(OFFSET(ETL_Price!$B$4,ETL_Rtn!$A101,ETL_Rtn!$C$1)/OFFSET(ETL_Price!$B$4,ETL_Rtn!$A102,ETL_Rtn!$C$1)-1),OFFSET(ETL_Price!$B$4,ETL_Rtn!$A101,ETL_Rtn!$C$1)/OFFSET(ETL_Price!$B$4,ETL_Rtn!$A102,ETL_Rtn!$C$1)-1,"")</f>
        <v>-1.6651815395480885E-3</v>
      </c>
      <c r="E101">
        <f ca="1">IF(ISNUMBER(ETL_Price!K101/ETL_Price!K102-1),ETL_Price!K101/ETL_Price!K102-1,"")</f>
        <v>-1.0691756655617501E-3</v>
      </c>
      <c r="F101">
        <f ca="1">IF(ISNUMBER(ETL_Price!L101/ETL_Price!L102-1),ETL_Price!L101/ETL_Price!L102-1,"")</f>
        <v>-2.7823841918779846E-2</v>
      </c>
      <c r="G101">
        <f ca="1">IF(ISNUMBER(ETL_Price!M101/ETL_Price!M102-1),ETL_Price!M101/ETL_Price!M102-1,"")</f>
        <v>-3.7896454699942739E-3</v>
      </c>
      <c r="H101">
        <f ca="1">IF(ISNUMBER(ETL_Price!N101/ETL_Price!N102-1),ETL_Price!N101/ETL_Price!N102-1,"")</f>
        <v>-1.0633170357934318E-3</v>
      </c>
      <c r="I101">
        <f ca="1">IF(ISNUMBER(ETL_Price!O101/ETL_Price!O102-1),ETL_Price!O101/ETL_Price!O102-1,"")</f>
        <v>-7.5463857649509247E-3</v>
      </c>
      <c r="J101">
        <f ca="1">IF(ISNUMBER(ETL_Price!P101/ETL_Price!P102-1),ETL_Price!P101/ETL_Price!P102-1,"")</f>
        <v>3.605166279051053E-3</v>
      </c>
      <c r="K101">
        <f ca="1">IF(ISNUMBER(ETL_Price!Q101/ETL_Price!Q102-1),ETL_Price!Q101/ETL_Price!Q102-1,"")</f>
        <v>-7.636393335511249E-3</v>
      </c>
      <c r="L101">
        <f ca="1">IF(ISNUMBER(ETL_Price!R101/ETL_Price!R102-1),ETL_Price!R101/ETL_Price!R102-1,"")</f>
        <v>4.5972416550068562E-3</v>
      </c>
      <c r="M101">
        <f ca="1">IF(ISNUMBER(ETL_Price!S101/ETL_Price!S102-1),ETL_Price!S101/ETL_Price!S102-1,"")</f>
        <v>6.6606590134399291E-4</v>
      </c>
      <c r="N101">
        <f ca="1">IF(ISNUMBER(ETL_Price!T101/ETL_Price!T102-1),ETL_Price!T101/ETL_Price!T102-1,"")</f>
        <v>6.6818526955203517E-3</v>
      </c>
      <c r="O101">
        <f ca="1">IF(ISNUMBER(ETL_Price!U101/ETL_Price!U102-1),ETL_Price!U101/ETL_Price!U102-1,"")</f>
        <v>4.6238863200631641E-3</v>
      </c>
      <c r="P101">
        <f ca="1">IF(ISNUMBER(ETL_Price!V101/ETL_Price!V102-1),ETL_Price!V101/ETL_Price!V102-1,"")</f>
        <v>1.1668036154478312E-2</v>
      </c>
      <c r="Q101">
        <f ca="1">IF(ISNUMBER(ETL_Price!W101/ETL_Price!W102-1),ETL_Price!W101/ETL_Price!W102-1,"")</f>
        <v>1.2929161234246145E-2</v>
      </c>
      <c r="R101">
        <f ca="1">IF(ISNUMBER(ETL_Price!X101/ETL_Price!X102-1),ETL_Price!X101/ETL_Price!X102-1,"")</f>
        <v>-1.1288631886929856E-3</v>
      </c>
      <c r="S101">
        <f ca="1">IF(ISNUMBER(ETL_Price!Y101/ETL_Price!Y102-1),ETL_Price!Y101/ETL_Price!Y102-1,"")</f>
        <v>-1.120863480014278E-3</v>
      </c>
      <c r="T101">
        <f ca="1">IF(ISNUMBER(ETL_Price!Z101/ETL_Price!Z102-1),ETL_Price!Z101/ETL_Price!Z102-1,"")</f>
        <v>-5.0398711927062134E-3</v>
      </c>
      <c r="U101">
        <f ca="1">IF(ISNUMBER(ETL_Price!AA101/ETL_Price!AA102-1),ETL_Price!AA101/ETL_Price!AA102-1,"")</f>
        <v>5.815584115618222E-4</v>
      </c>
      <c r="V101">
        <f ca="1">IF(ISNUMBER(ETL_Price!AB101/ETL_Price!AB102-1),ETL_Price!AB101/ETL_Price!AB102-1,"")</f>
        <v>2.2501081782777543E-3</v>
      </c>
      <c r="W101">
        <f ca="1">IF(ISNUMBER(ETL_Price!AC101/ETL_Price!AC102-1),ETL_Price!AC101/ETL_Price!AC102-1,"")</f>
        <v>-1.0374448425158889E-3</v>
      </c>
      <c r="X101">
        <f ca="1">IF(ISNUMBER(ETL_Price!AD101/ETL_Price!AD102-1),ETL_Price!AD101/ETL_Price!AD102-1,"")</f>
        <v>-2.5795259980174734E-3</v>
      </c>
      <c r="Y101">
        <f ca="1">IF(ISNUMBER(ETL_Price!AE101/ETL_Price!AE102-1),ETL_Price!AE101/ETL_Price!AE102-1,"")</f>
        <v>-1.4402905629657958E-3</v>
      </c>
      <c r="Z101">
        <f ca="1">IF(ISNUMBER(ETL_Price!AF101/ETL_Price!AF102-1),ETL_Price!AF101/ETL_Price!AF102-1,"")</f>
        <v>3.0784070269795905E-5</v>
      </c>
      <c r="AA101">
        <f ca="1">IF(ISNUMBER(ETL_Price!AG101/ETL_Price!AG102-1),ETL_Price!AG101/ETL_Price!AG102-1,"")</f>
        <v>1.3009540329573799E-3</v>
      </c>
      <c r="AB101">
        <f ca="1">IF(ISNUMBER(ETL_Price!AH101/ETL_Price!AH102-1),ETL_Price!AH101/ETL_Price!AH102-1,"")</f>
        <v>-2.5482980680772149E-3</v>
      </c>
      <c r="AC101">
        <f ca="1">IF(ISNUMBER(ETL_Price!AI101/ETL_Price!AI102-1),ETL_Price!AI101/ETL_Price!AI102-1,"")</f>
        <v>-9.6600727725482116E-4</v>
      </c>
      <c r="AD101">
        <f ca="1">IF(ISNUMBER(ETL_Price!AJ101/ETL_Price!AJ102-1),ETL_Price!AJ101/ETL_Price!AJ102-1,"")</f>
        <v>6.9900142653352315E-2</v>
      </c>
      <c r="AE101">
        <f ca="1">IF(ISNUMBER(ETL_Price!AK101/ETL_Price!AK102-1),ETL_Price!AK101/ETL_Price!AK102-1,"")</f>
        <v>9.4410876132930532E-2</v>
      </c>
      <c r="AF101">
        <f ca="1">IF(ISNUMBER(ETL_Price!AL101/ETL_Price!AL102-1),ETL_Price!AL101/ETL_Price!AL102-1,"")</f>
        <v>-9.5940959409593907E-3</v>
      </c>
      <c r="AG101">
        <f ca="1">IF(ISNUMBER(ETL_Price!AM101/ETL_Price!AM102-1),ETL_Price!AM101/ETL_Price!AM102-1,"")</f>
        <v>-8.5978835978836043E-3</v>
      </c>
      <c r="AH101">
        <f ca="1">IF(ISNUMBER(ETL_Price!AN101/ETL_Price!AN102-1),ETL_Price!AN101/ETL_Price!AN102-1,"")</f>
        <v>-4.5766590389015871E-3</v>
      </c>
      <c r="AI101">
        <f ca="1">IF(ISNUMBER(ETL_Price!AO101/ETL_Price!AO102-1),ETL_Price!AO101/ETL_Price!AO102-1,"")</f>
        <v>-2.6893408134642249E-2</v>
      </c>
      <c r="AJ101">
        <f ca="1">IF(ISNUMBER(ETL_Price!AP101/ETL_Price!AP102-1),ETL_Price!AP101/ETL_Price!AP102-1,"")</f>
        <v>-9.8848368522073127E-3</v>
      </c>
      <c r="AK101">
        <f ca="1">IF(ISNUMBER(ETL_Price!AQ101/ETL_Price!AQ102-1),ETL_Price!AQ101/ETL_Price!AQ102-1,"")</f>
        <v>-8.112908645768413E-3</v>
      </c>
      <c r="AL101">
        <f ca="1">IF(ISNUMBER(ETL_Price!AR101/ETL_Price!AR102-1),ETL_Price!AR101/ETL_Price!AR102-1,"")</f>
        <v>2.270546850016153E-3</v>
      </c>
      <c r="AM101">
        <f ca="1">IF(ISNUMBER(ETL_Price!AS101/ETL_Price!AS102-1),ETL_Price!AS101/ETL_Price!AS102-1,"")</f>
        <v>0</v>
      </c>
      <c r="AN101" t="str">
        <f>IF(ISNUMBER(ETL_Price!AT101/ETL_Price!AT102-1),ETL_Price!AT101/ETL_Price!AT102-1,"")</f>
        <v/>
      </c>
      <c r="AO101" t="str">
        <f>IF(ISNUMBER(ETL_Price!AU101/ETL_Price!AU102-1),ETL_Price!AU101/ETL_Price!AU102-1,"")</f>
        <v/>
      </c>
      <c r="AP101" t="str">
        <f>IF(ISNUMBER(ETL_Price!AV101/ETL_Price!AV102-1),ETL_Price!AV101/ETL_Price!AV102-1,"")</f>
        <v/>
      </c>
    </row>
    <row r="102" spans="1:42">
      <c r="A102" s="8">
        <f>MATCH($B102,ETL_Price!$B$5:$B$187,0)</f>
        <v>98</v>
      </c>
      <c r="B102" s="1">
        <f>IF(ISNUMBER(Equities!$C103),Equities!B103,"")</f>
        <v>43185</v>
      </c>
      <c r="C102" s="67">
        <f ca="1">IF(ISNUMBER(OFFSET(ETL_Price!$B$4,ETL_Rtn!$A102,ETL_Rtn!$C$1)/OFFSET(ETL_Price!$B$4,ETL_Rtn!$A103,ETL_Rtn!$C$1)-1),OFFSET(ETL_Price!$B$4,ETL_Rtn!$A102,ETL_Rtn!$C$1)/OFFSET(ETL_Price!$B$4,ETL_Rtn!$A103,ETL_Rtn!$C$1)-1,"")</f>
        <v>1.55127192979998E-2</v>
      </c>
      <c r="E102">
        <f ca="1">IF(ISNUMBER(ETL_Price!K102/ETL_Price!K103-1),ETL_Price!K102/ETL_Price!K103-1,"")</f>
        <v>1.6299032924046442E-2</v>
      </c>
      <c r="F102">
        <f ca="1">IF(ISNUMBER(ETL_Price!L102/ETL_Price!L103-1),ETL_Price!L102/ETL_Price!L103-1,"")</f>
        <v>3.3188166257688945E-2</v>
      </c>
      <c r="G102">
        <f ca="1">IF(ISNUMBER(ETL_Price!M102/ETL_Price!M103-1),ETL_Price!M102/ETL_Price!M103-1,"")</f>
        <v>1.2600069613644127E-2</v>
      </c>
      <c r="H102">
        <f ca="1">IF(ISNUMBER(ETL_Price!N102/ETL_Price!N103-1),ETL_Price!N102/ETL_Price!N103-1,"")</f>
        <v>1.3526898670145782E-2</v>
      </c>
      <c r="I102">
        <f ca="1">IF(ISNUMBER(ETL_Price!O102/ETL_Price!O103-1),ETL_Price!O102/ETL_Price!O103-1,"")</f>
        <v>1.5491959528813659E-2</v>
      </c>
      <c r="J102">
        <f ca="1">IF(ISNUMBER(ETL_Price!P102/ETL_Price!P103-1),ETL_Price!P102/ETL_Price!P103-1,"")</f>
        <v>6.5957847628412836E-3</v>
      </c>
      <c r="K102">
        <f ca="1">IF(ISNUMBER(ETL_Price!Q102/ETL_Price!Q103-1),ETL_Price!Q102/ETL_Price!Q103-1,"")</f>
        <v>1.8381435581801497E-2</v>
      </c>
      <c r="L102">
        <f ca="1">IF(ISNUMBER(ETL_Price!R102/ETL_Price!R103-1),ETL_Price!R102/ETL_Price!R103-1,"")</f>
        <v>6.639839034205286E-3</v>
      </c>
      <c r="M102">
        <f ca="1">IF(ISNUMBER(ETL_Price!S102/ETL_Price!S103-1),ETL_Price!S102/ETL_Price!S103-1,"")</f>
        <v>1.2174809644670104E-2</v>
      </c>
      <c r="N102">
        <f ca="1">IF(ISNUMBER(ETL_Price!T102/ETL_Price!T103-1),ETL_Price!T102/ETL_Price!T103-1,"")</f>
        <v>2.130573733069463E-3</v>
      </c>
      <c r="O102">
        <f ca="1">IF(ISNUMBER(ETL_Price!U102/ETL_Price!U103-1),ETL_Price!U102/ETL_Price!U103-1,"")</f>
        <v>6.2795536220918713E-3</v>
      </c>
      <c r="P102">
        <f ca="1">IF(ISNUMBER(ETL_Price!V102/ETL_Price!V103-1),ETL_Price!V102/ETL_Price!V103-1,"")</f>
        <v>5.535817565892831E-3</v>
      </c>
      <c r="Q102">
        <f ca="1">IF(ISNUMBER(ETL_Price!W102/ETL_Price!W103-1),ETL_Price!W102/ETL_Price!W103-1,"")</f>
        <v>1.1502674188585083E-2</v>
      </c>
      <c r="R102">
        <f ca="1">IF(ISNUMBER(ETL_Price!X102/ETL_Price!X103-1),ETL_Price!X102/ETL_Price!X103-1,"")</f>
        <v>1.270356026317021E-2</v>
      </c>
      <c r="S102">
        <f ca="1">IF(ISNUMBER(ETL_Price!Y102/ETL_Price!Y103-1),ETL_Price!Y102/ETL_Price!Y103-1,"")</f>
        <v>1.6769276225736984E-2</v>
      </c>
      <c r="T102">
        <f ca="1">IF(ISNUMBER(ETL_Price!Z102/ETL_Price!Z103-1),ETL_Price!Z102/ETL_Price!Z103-1,"")</f>
        <v>3.1634681550578581E-3</v>
      </c>
      <c r="U102">
        <f ca="1">IF(ISNUMBER(ETL_Price!AA102/ETL_Price!AA103-1),ETL_Price!AA102/ETL_Price!AA103-1,"")</f>
        <v>-2.43287933330949E-4</v>
      </c>
      <c r="V102">
        <f ca="1">IF(ISNUMBER(ETL_Price!AB102/ETL_Price!AB103-1),ETL_Price!AB102/ETL_Price!AB103-1,"")</f>
        <v>-1.5661284225306771E-3</v>
      </c>
      <c r="W102">
        <f ca="1">IF(ISNUMBER(ETL_Price!AC102/ETL_Price!AC103-1),ETL_Price!AC102/ETL_Price!AC103-1,"")</f>
        <v>2.1625518111370035E-3</v>
      </c>
      <c r="X102">
        <f ca="1">IF(ISNUMBER(ETL_Price!AD102/ETL_Price!AD103-1),ETL_Price!AD102/ETL_Price!AD103-1,"")</f>
        <v>6.9887503663457196E-4</v>
      </c>
      <c r="Y102">
        <f ca="1">IF(ISNUMBER(ETL_Price!AE102/ETL_Price!AE103-1),ETL_Price!AE102/ETL_Price!AE103-1,"")</f>
        <v>-6.9878286626123831E-4</v>
      </c>
      <c r="Z102">
        <f ca="1">IF(ISNUMBER(ETL_Price!AF102/ETL_Price!AF103-1),ETL_Price!AF102/ETL_Price!AF103-1,"")</f>
        <v>-1.3321992560180185E-3</v>
      </c>
      <c r="AA102">
        <f ca="1">IF(ISNUMBER(ETL_Price!AG102/ETL_Price!AG103-1),ETL_Price!AG102/ETL_Price!AG103-1,"")</f>
        <v>-6.3236821897905138E-5</v>
      </c>
      <c r="AB102">
        <f ca="1">IF(ISNUMBER(ETL_Price!AH102/ETL_Price!AH103-1),ETL_Price!AH102/ETL_Price!AH103-1,"")</f>
        <v>1.3801352532549771E-4</v>
      </c>
      <c r="AC102">
        <f ca="1">IF(ISNUMBER(ETL_Price!AI102/ETL_Price!AI103-1),ETL_Price!AI102/ETL_Price!AI103-1,"")</f>
        <v>-2.6826337024632441E-4</v>
      </c>
      <c r="AD102">
        <f ca="1">IF(ISNUMBER(ETL_Price!AJ102/ETL_Price!AJ103-1),ETL_Price!AJ102/ETL_Price!AJ103-1,"")</f>
        <v>-0.15440289505428229</v>
      </c>
      <c r="AE102">
        <f ca="1">IF(ISNUMBER(ETL_Price!AK102/ETL_Price!AK103-1),ETL_Price!AK102/ETL_Price!AK103-1,"")</f>
        <v>-0.11140939597315436</v>
      </c>
      <c r="AF102">
        <f ca="1">IF(ISNUMBER(ETL_Price!AL102/ETL_Price!AL103-1),ETL_Price!AL102/ETL_Price!AL103-1,"")</f>
        <v>3.7780576338988237E-3</v>
      </c>
      <c r="AG102">
        <f ca="1">IF(ISNUMBER(ETL_Price!AM102/ETL_Price!AM103-1),ETL_Price!AM102/ETL_Price!AM103-1,"")</f>
        <v>6.170598911070746E-3</v>
      </c>
      <c r="AH102">
        <f ca="1">IF(ISNUMBER(ETL_Price!AN102/ETL_Price!AN103-1),ETL_Price!AN102/ETL_Price!AN103-1,"")</f>
        <v>-5.0091074681238856E-3</v>
      </c>
      <c r="AI102">
        <f ca="1">IF(ISNUMBER(ETL_Price!AO102/ETL_Price!AO103-1),ETL_Price!AO102/ETL_Price!AO103-1,"")</f>
        <v>1.3684023458325978E-2</v>
      </c>
      <c r="AJ102">
        <f ca="1">IF(ISNUMBER(ETL_Price!AP102/ETL_Price!AP103-1),ETL_Price!AP102/ETL_Price!AP103-1,"")</f>
        <v>4.2889499301239642E-3</v>
      </c>
      <c r="AK102">
        <f ca="1">IF(ISNUMBER(ETL_Price!AQ102/ETL_Price!AQ103-1),ETL_Price!AQ102/ETL_Price!AQ103-1,"")</f>
        <v>4.1455772475293973E-3</v>
      </c>
      <c r="AL102">
        <f ca="1">IF(ISNUMBER(ETL_Price!AR102/ETL_Price!AR103-1),ETL_Price!AR102/ETL_Price!AR103-1,"")</f>
        <v>-9.3771779763036633E-3</v>
      </c>
      <c r="AM102">
        <f ca="1">IF(ISNUMBER(ETL_Price!AS102/ETL_Price!AS103-1),ETL_Price!AS102/ETL_Price!AS103-1,"")</f>
        <v>4.9455984174087142E-3</v>
      </c>
      <c r="AN102" t="str">
        <f>IF(ISNUMBER(ETL_Price!AT102/ETL_Price!AT103-1),ETL_Price!AT102/ETL_Price!AT103-1,"")</f>
        <v/>
      </c>
      <c r="AO102" t="str">
        <f>IF(ISNUMBER(ETL_Price!AU102/ETL_Price!AU103-1),ETL_Price!AU102/ETL_Price!AU103-1,"")</f>
        <v/>
      </c>
      <c r="AP102" t="str">
        <f>IF(ISNUMBER(ETL_Price!AV102/ETL_Price!AV103-1),ETL_Price!AV102/ETL_Price!AV103-1,"")</f>
        <v/>
      </c>
    </row>
    <row r="103" spans="1:42">
      <c r="A103" s="8">
        <f>MATCH($B103,ETL_Price!$B$5:$B$187,0)</f>
        <v>99</v>
      </c>
      <c r="B103" s="1">
        <f>IF(ISNUMBER(Equities!$C104),Equities!B104,"")</f>
        <v>43182</v>
      </c>
      <c r="C103" s="67">
        <f ca="1">IF(ISNUMBER(OFFSET(ETL_Price!$B$4,ETL_Rtn!$A103,ETL_Rtn!$C$1)/OFFSET(ETL_Price!$B$4,ETL_Rtn!$A104,ETL_Rtn!$C$1)-1),OFFSET(ETL_Price!$B$4,ETL_Rtn!$A103,ETL_Rtn!$C$1)/OFFSET(ETL_Price!$B$4,ETL_Rtn!$A104,ETL_Rtn!$C$1)-1,"")</f>
        <v>-2.9786014946282191E-2</v>
      </c>
      <c r="E103">
        <f ca="1">IF(ISNUMBER(ETL_Price!K103/ETL_Price!K104-1),ETL_Price!K103/ETL_Price!K104-1,"")</f>
        <v>-2.8912102986176968E-2</v>
      </c>
      <c r="F103">
        <f ca="1">IF(ISNUMBER(ETL_Price!L103/ETL_Price!L104-1),ETL_Price!L103/ETL_Price!L104-1,"")</f>
        <v>-2.6280552962802073E-2</v>
      </c>
      <c r="G103">
        <f ca="1">IF(ISNUMBER(ETL_Price!M103/ETL_Price!M104-1),ETL_Price!M103/ETL_Price!M104-1,"")</f>
        <v>-1.7819915887637428E-2</v>
      </c>
      <c r="H103">
        <f ca="1">IF(ISNUMBER(ETL_Price!N103/ETL_Price!N104-1),ETL_Price!N103/ETL_Price!N104-1,"")</f>
        <v>-4.8350729527888436E-3</v>
      </c>
      <c r="I103">
        <f ca="1">IF(ISNUMBER(ETL_Price!O103/ETL_Price!O104-1),ETL_Price!O103/ETL_Price!O104-1,"")</f>
        <v>-2.1326806400433718E-2</v>
      </c>
      <c r="J103">
        <f ca="1">IF(ISNUMBER(ETL_Price!P103/ETL_Price!P104-1),ETL_Price!P103/ETL_Price!P104-1,"")</f>
        <v>-8.8057475321362544E-3</v>
      </c>
      <c r="K103">
        <f ca="1">IF(ISNUMBER(ETL_Price!Q103/ETL_Price!Q104-1),ETL_Price!Q103/ETL_Price!Q104-1,"")</f>
        <v>-1.8770913245735765E-2</v>
      </c>
      <c r="L103">
        <f ca="1">IF(ISNUMBER(ETL_Price!R103/ETL_Price!R104-1),ETL_Price!R103/ETL_Price!R104-1,"")</f>
        <v>-1.383997222084421E-2</v>
      </c>
      <c r="M103">
        <f ca="1">IF(ISNUMBER(ETL_Price!S103/ETL_Price!S104-1),ETL_Price!S103/ETL_Price!S104-1,"")</f>
        <v>-1.5538377449832108E-2</v>
      </c>
      <c r="N103">
        <f ca="1">IF(ISNUMBER(ETL_Price!T103/ETL_Price!T104-1),ETL_Price!T103/ETL_Price!T104-1,"")</f>
        <v>-1.1731087381561145E-2</v>
      </c>
      <c r="O103">
        <f ca="1">IF(ISNUMBER(ETL_Price!U103/ETL_Price!U104-1),ETL_Price!U103/ETL_Price!U104-1,"")</f>
        <v>-1.5346221179275199E-2</v>
      </c>
      <c r="P103">
        <f ca="1">IF(ISNUMBER(ETL_Price!V103/ETL_Price!V104-1),ETL_Price!V103/ETL_Price!V104-1,"")</f>
        <v>-7.1369975389663498E-3</v>
      </c>
      <c r="Q103">
        <f ca="1">IF(ISNUMBER(ETL_Price!W103/ETL_Price!W104-1),ETL_Price!W103/ETL_Price!W104-1,"")</f>
        <v>-2.9749422427581274E-2</v>
      </c>
      <c r="R103">
        <f ca="1">IF(ISNUMBER(ETL_Price!X103/ETL_Price!X104-1),ETL_Price!X103/ETL_Price!X104-1,"")</f>
        <v>-2.6472091306569689E-2</v>
      </c>
      <c r="S103">
        <f ca="1">IF(ISNUMBER(ETL_Price!Y103/ETL_Price!Y104-1),ETL_Price!Y103/ETL_Price!Y104-1,"")</f>
        <v>-2.9119563499265255E-2</v>
      </c>
      <c r="T103">
        <f ca="1">IF(ISNUMBER(ETL_Price!Z103/ETL_Price!Z104-1),ETL_Price!Z103/ETL_Price!Z104-1,"")</f>
        <v>3.3461762765663039E-4</v>
      </c>
      <c r="U103">
        <f ca="1">IF(ISNUMBER(ETL_Price!AA103/ETL_Price!AA104-1),ETL_Price!AA103/ETL_Price!AA104-1,"")</f>
        <v>-2.1314328742659816E-3</v>
      </c>
      <c r="V103">
        <f ca="1">IF(ISNUMBER(ETL_Price!AB103/ETL_Price!AB104-1),ETL_Price!AB103/ETL_Price!AB104-1,"")</f>
        <v>1.4494164476317462E-3</v>
      </c>
      <c r="W103">
        <f ca="1">IF(ISNUMBER(ETL_Price!AC103/ETL_Price!AC104-1),ETL_Price!AC103/ETL_Price!AC104-1,"")</f>
        <v>-1.232243236507613E-3</v>
      </c>
      <c r="X103">
        <f ca="1">IF(ISNUMBER(ETL_Price!AD103/ETL_Price!AD104-1),ETL_Price!AD103/ETL_Price!AD104-1,"")</f>
        <v>7.3322880122739242E-4</v>
      </c>
      <c r="Y103">
        <f ca="1">IF(ISNUMBER(ETL_Price!AE103/ETL_Price!AE104-1),ETL_Price!AE103/ETL_Price!AE104-1,"")</f>
        <v>-3.857461581767696E-4</v>
      </c>
      <c r="Z103">
        <f ca="1">IF(ISNUMBER(ETL_Price!AF103/ETL_Price!AF104-1),ETL_Price!AF103/ETL_Price!AF104-1,"")</f>
        <v>5.7419996513785598E-4</v>
      </c>
      <c r="AA103">
        <f ca="1">IF(ISNUMBER(ETL_Price!AG103/ETL_Price!AG104-1),ETL_Price!AG103/ETL_Price!AG104-1,"")</f>
        <v>8.0465797515505422E-4</v>
      </c>
      <c r="AB103">
        <f ca="1">IF(ISNUMBER(ETL_Price!AH103/ETL_Price!AH104-1),ETL_Price!AH103/ETL_Price!AH104-1,"")</f>
        <v>-1.4516321674339361E-3</v>
      </c>
      <c r="AC103">
        <f ca="1">IF(ISNUMBER(ETL_Price!AI103/ETL_Price!AI104-1),ETL_Price!AI103/ETL_Price!AI104-1,"")</f>
        <v>-1.82086930442793E-3</v>
      </c>
      <c r="AD103">
        <f ca="1">IF(ISNUMBER(ETL_Price!AJ103/ETL_Price!AJ104-1),ETL_Price!AJ103/ETL_Price!AJ104-1,"")</f>
        <v>6.5552699228791811E-2</v>
      </c>
      <c r="AE103">
        <f ca="1">IF(ISNUMBER(ETL_Price!AK103/ETL_Price!AK104-1),ETL_Price!AK103/ETL_Price!AK104-1,"")</f>
        <v>7.9319087287214929E-2</v>
      </c>
      <c r="AF103">
        <f ca="1">IF(ISNUMBER(ETL_Price!AL103/ETL_Price!AL104-1),ETL_Price!AL103/ETL_Price!AL104-1,"")</f>
        <v>1.6950429410878431E-2</v>
      </c>
      <c r="AG103">
        <f ca="1">IF(ISNUMBER(ETL_Price!AM103/ETL_Price!AM104-1),ETL_Price!AM103/ETL_Price!AM104-1,"")</f>
        <v>1.2371386575208421E-2</v>
      </c>
      <c r="AH103">
        <f ca="1">IF(ISNUMBER(ETL_Price!AN103/ETL_Price!AN104-1),ETL_Price!AN103/ETL_Price!AN104-1,"")</f>
        <v>2.457231726283049E-2</v>
      </c>
      <c r="AI103">
        <f ca="1">IF(ISNUMBER(ETL_Price!AO103/ETL_Price!AO104-1),ETL_Price!AO103/ETL_Price!AO104-1,"")</f>
        <v>-3.8592267384223167E-3</v>
      </c>
      <c r="AJ103">
        <f ca="1">IF(ISNUMBER(ETL_Price!AP103/ETL_Price!AP104-1),ETL_Price!AP103/ETL_Price!AP104-1,"")</f>
        <v>-1.6357950445032854E-3</v>
      </c>
      <c r="AK103">
        <f ca="1">IF(ISNUMBER(ETL_Price!AQ103/ETL_Price!AQ104-1),ETL_Price!AQ103/ETL_Price!AQ104-1,"")</f>
        <v>-3.9371969078599856E-3</v>
      </c>
      <c r="AL103">
        <f ca="1">IF(ISNUMBER(ETL_Price!AR103/ETL_Price!AR104-1),ETL_Price!AR103/ETL_Price!AR104-1,"")</f>
        <v>-4.1485921602649745E-3</v>
      </c>
      <c r="AM103">
        <f ca="1">IF(ISNUMBER(ETL_Price!AS103/ETL_Price!AS104-1),ETL_Price!AS103/ETL_Price!AS104-1,"")</f>
        <v>1.4407924358397217E-3</v>
      </c>
      <c r="AN103" t="str">
        <f>IF(ISNUMBER(ETL_Price!AT103/ETL_Price!AT104-1),ETL_Price!AT103/ETL_Price!AT104-1,"")</f>
        <v/>
      </c>
      <c r="AO103" t="str">
        <f>IF(ISNUMBER(ETL_Price!AU103/ETL_Price!AU104-1),ETL_Price!AU103/ETL_Price!AU104-1,"")</f>
        <v/>
      </c>
      <c r="AP103" t="str">
        <f>IF(ISNUMBER(ETL_Price!AV103/ETL_Price!AV104-1),ETL_Price!AV103/ETL_Price!AV104-1,"")</f>
        <v/>
      </c>
    </row>
    <row r="104" spans="1:42">
      <c r="A104" s="8">
        <f>MATCH($B104,ETL_Price!$B$5:$B$187,0)</f>
        <v>100</v>
      </c>
      <c r="B104" s="1">
        <f>IF(ISNUMBER(Equities!$C105),Equities!B105,"")</f>
        <v>43181</v>
      </c>
      <c r="C104" s="67">
        <f ca="1">IF(ISNUMBER(OFFSET(ETL_Price!$B$4,ETL_Rtn!$A104,ETL_Rtn!$C$1)/OFFSET(ETL_Price!$B$4,ETL_Rtn!$A105,ETL_Rtn!$C$1)-1),OFFSET(ETL_Price!$B$4,ETL_Rtn!$A104,ETL_Rtn!$C$1)/OFFSET(ETL_Price!$B$4,ETL_Rtn!$A105,ETL_Rtn!$C$1)-1,"")</f>
        <v>-1.6263158232491914E-2</v>
      </c>
      <c r="E104">
        <f ca="1">IF(ISNUMBER(ETL_Price!K104/ETL_Price!K105-1),ETL_Price!K104/ETL_Price!K105-1,"")</f>
        <v>-2.6202219482120759E-2</v>
      </c>
      <c r="F104">
        <f ca="1">IF(ISNUMBER(ETL_Price!L104/ETL_Price!L105-1),ETL_Price!L104/ETL_Price!L105-1,"")</f>
        <v>-2.3228291965649572E-2</v>
      </c>
      <c r="G104">
        <f ca="1">IF(ISNUMBER(ETL_Price!M104/ETL_Price!M105-1),ETL_Price!M104/ETL_Price!M105-1,"")</f>
        <v>-2.07921632601622E-2</v>
      </c>
      <c r="H104">
        <f ca="1">IF(ISNUMBER(ETL_Price!N104/ETL_Price!N105-1),ETL_Price!N104/ETL_Price!N105-1,"")</f>
        <v>-1.5000247926273858E-2</v>
      </c>
      <c r="I104">
        <f ca="1">IF(ISNUMBER(ETL_Price!O104/ETL_Price!O105-1),ETL_Price!O104/ETL_Price!O105-1,"")</f>
        <v>-2.4270900590436351E-2</v>
      </c>
      <c r="J104">
        <f ca="1">IF(ISNUMBER(ETL_Price!P104/ETL_Price!P105-1),ETL_Price!P104/ETL_Price!P105-1,"")</f>
        <v>-2.7781284942335338E-3</v>
      </c>
      <c r="K104">
        <f ca="1">IF(ISNUMBER(ETL_Price!Q104/ETL_Price!Q105-1),ETL_Price!Q104/ETL_Price!Q105-1,"")</f>
        <v>-1.3882741137177579E-2</v>
      </c>
      <c r="L104">
        <f ca="1">IF(ISNUMBER(ETL_Price!R104/ETL_Price!R105-1),ETL_Price!R104/ETL_Price!R105-1,"")</f>
        <v>-2.2272817263907507E-3</v>
      </c>
      <c r="M104">
        <f ca="1">IF(ISNUMBER(ETL_Price!S104/ETL_Price!S105-1),ETL_Price!S104/ETL_Price!S105-1,"")</f>
        <v>-1.8093996779881993E-2</v>
      </c>
      <c r="N104">
        <f ca="1">IF(ISNUMBER(ETL_Price!T104/ETL_Price!T105-1),ETL_Price!T104/ETL_Price!T105-1,"")</f>
        <v>-9.5337405035006428E-3</v>
      </c>
      <c r="O104">
        <f ca="1">IF(ISNUMBER(ETL_Price!U104/ETL_Price!U105-1),ETL_Price!U104/ETL_Price!U105-1,"")</f>
        <v>-1.6881499926761245E-2</v>
      </c>
      <c r="P104">
        <f ca="1">IF(ISNUMBER(ETL_Price!V104/ETL_Price!V105-1),ETL_Price!V104/ETL_Price!V105-1,"")</f>
        <v>4.103405826836326E-4</v>
      </c>
      <c r="Q104">
        <f ca="1">IF(ISNUMBER(ETL_Price!W104/ETL_Price!W105-1),ETL_Price!W104/ETL_Price!W105-1,"")</f>
        <v>-9.1495625959683302E-3</v>
      </c>
      <c r="R104">
        <f ca="1">IF(ISNUMBER(ETL_Price!X104/ETL_Price!X105-1),ETL_Price!X104/ETL_Price!X105-1,"")</f>
        <v>-1.8776465344328086E-2</v>
      </c>
      <c r="S104">
        <f ca="1">IF(ISNUMBER(ETL_Price!Y104/ETL_Price!Y105-1),ETL_Price!Y104/ETL_Price!Y105-1,"")</f>
        <v>-2.7377135991709323E-2</v>
      </c>
      <c r="T104">
        <f ca="1">IF(ISNUMBER(ETL_Price!Z104/ETL_Price!Z105-1),ETL_Price!Z104/ETL_Price!Z105-1,"")</f>
        <v>-2.1464959645876025E-3</v>
      </c>
      <c r="U104">
        <f ca="1">IF(ISNUMBER(ETL_Price!AA104/ETL_Price!AA105-1),ETL_Price!AA104/ETL_Price!AA105-1,"")</f>
        <v>-2.1350939646641587E-3</v>
      </c>
      <c r="V104">
        <f ca="1">IF(ISNUMBER(ETL_Price!AB104/ETL_Price!AB105-1),ETL_Price!AB104/ETL_Price!AB105-1,"")</f>
        <v>2.2875108412836465E-3</v>
      </c>
      <c r="W104">
        <f ca="1">IF(ISNUMBER(ETL_Price!AC104/ETL_Price!AC105-1),ETL_Price!AC104/ETL_Price!AC105-1,"")</f>
        <v>-1.9484018958917382E-3</v>
      </c>
      <c r="X104">
        <f ca="1">IF(ISNUMBER(ETL_Price!AD104/ETL_Price!AD105-1),ETL_Price!AD104/ETL_Price!AD105-1,"")</f>
        <v>-8.9036155441346576E-4</v>
      </c>
      <c r="Y104">
        <f ca="1">IF(ISNUMBER(ETL_Price!AE104/ETL_Price!AE105-1),ETL_Price!AE104/ETL_Price!AE105-1,"")</f>
        <v>-1.5635912563982668E-4</v>
      </c>
      <c r="Z104">
        <f ca="1">IF(ISNUMBER(ETL_Price!AF104/ETL_Price!AF105-1),ETL_Price!AF104/ETL_Price!AF105-1,"")</f>
        <v>3.6926485521737717E-4</v>
      </c>
      <c r="AA104">
        <f ca="1">IF(ISNUMBER(ETL_Price!AG104/ETL_Price!AG105-1),ETL_Price!AG104/ETL_Price!AG105-1,"")</f>
        <v>6.3291711498214553E-5</v>
      </c>
      <c r="AB104">
        <f ca="1">IF(ISNUMBER(ETL_Price!AH104/ETL_Price!AH105-1),ETL_Price!AH104/ETL_Price!AH105-1,"")</f>
        <v>-2.1178282633808054E-3</v>
      </c>
      <c r="AC104">
        <f ca="1">IF(ISNUMBER(ETL_Price!AI104/ETL_Price!AI105-1),ETL_Price!AI104/ETL_Price!AI105-1,"")</f>
        <v>6.9669978670261479E-4</v>
      </c>
      <c r="AD104">
        <f ca="1">IF(ISNUMBER(ETL_Price!AJ104/ETL_Price!AJ105-1),ETL_Price!AJ104/ETL_Price!AJ105-1,"")</f>
        <v>0.30683090705487115</v>
      </c>
      <c r="AE104">
        <f ca="1">IF(ISNUMBER(ETL_Price!AK104/ETL_Price!AK105-1),ETL_Price!AK104/ETL_Price!AK105-1,"")</f>
        <v>0.3097722960151803</v>
      </c>
      <c r="AF104">
        <f ca="1">IF(ISNUMBER(ETL_Price!AL104/ETL_Price!AL105-1),ETL_Price!AL104/ETL_Price!AL105-1,"")</f>
        <v>4.4646235338630103E-3</v>
      </c>
      <c r="AG104">
        <f ca="1">IF(ISNUMBER(ETL_Price!AM104/ETL_Price!AM105-1),ETL_Price!AM104/ETL_Price!AM105-1,"")</f>
        <v>-1.7729412483952212E-3</v>
      </c>
      <c r="AH104">
        <f ca="1">IF(ISNUMBER(ETL_Price!AN104/ETL_Price!AN105-1),ETL_Price!AN104/ETL_Price!AN105-1,"")</f>
        <v>-1.3349700782568696E-2</v>
      </c>
      <c r="AI104">
        <f ca="1">IF(ISNUMBER(ETL_Price!AO104/ETL_Price!AO105-1),ETL_Price!AO104/ETL_Price!AO105-1,"")</f>
        <v>-2.0326049254249079E-2</v>
      </c>
      <c r="AJ104">
        <f ca="1">IF(ISNUMBER(ETL_Price!AP104/ETL_Price!AP105-1),ETL_Price!AP104/ETL_Price!AP105-1,"")</f>
        <v>-9.7193768164276495E-3</v>
      </c>
      <c r="AK104">
        <f ca="1">IF(ISNUMBER(ETL_Price!AQ104/ETL_Price!AQ105-1),ETL_Price!AQ104/ETL_Price!AQ105-1,"")</f>
        <v>-1.1720603587358935E-2</v>
      </c>
      <c r="AL104">
        <f ca="1">IF(ISNUMBER(ETL_Price!AR104/ETL_Price!AR105-1),ETL_Price!AR104/ETL_Price!AR105-1,"")</f>
        <v>5.5675401307022643E-3</v>
      </c>
      <c r="AM104">
        <f ca="1">IF(ISNUMBER(ETL_Price!AS104/ETL_Price!AS105-1),ETL_Price!AS104/ETL_Price!AS105-1,"")</f>
        <v>-4.7499551891020397E-3</v>
      </c>
      <c r="AN104" t="str">
        <f>IF(ISNUMBER(ETL_Price!AT104/ETL_Price!AT105-1),ETL_Price!AT104/ETL_Price!AT105-1,"")</f>
        <v/>
      </c>
      <c r="AO104" t="str">
        <f>IF(ISNUMBER(ETL_Price!AU104/ETL_Price!AU105-1),ETL_Price!AU104/ETL_Price!AU105-1,"")</f>
        <v/>
      </c>
      <c r="AP104" t="str">
        <f>IF(ISNUMBER(ETL_Price!AV104/ETL_Price!AV105-1),ETL_Price!AV104/ETL_Price!AV105-1,"")</f>
        <v/>
      </c>
    </row>
    <row r="105" spans="1:42">
      <c r="A105" s="8">
        <f>MATCH($B105,ETL_Price!$B$5:$B$187,0)</f>
        <v>101</v>
      </c>
      <c r="B105" s="1">
        <f>IF(ISNUMBER(Equities!$C106),Equities!B106,"")</f>
        <v>43180</v>
      </c>
      <c r="C105" s="67">
        <f ca="1">IF(ISNUMBER(OFFSET(ETL_Price!$B$4,ETL_Rtn!$A105,ETL_Rtn!$C$1)/OFFSET(ETL_Price!$B$4,ETL_Rtn!$A106,ETL_Rtn!$C$1)-1),OFFSET(ETL_Price!$B$4,ETL_Rtn!$A105,ETL_Rtn!$C$1)/OFFSET(ETL_Price!$B$4,ETL_Rtn!$A106,ETL_Rtn!$C$1)-1,"")</f>
        <v>-8.4770342734762361E-3</v>
      </c>
      <c r="E105">
        <f ca="1">IF(ISNUMBER(ETL_Price!K105/ETL_Price!K106-1),ETL_Price!K105/ETL_Price!K106-1,"")</f>
        <v>-7.7487765089723215E-3</v>
      </c>
      <c r="F105">
        <f ca="1">IF(ISNUMBER(ETL_Price!L105/ETL_Price!L106-1),ETL_Price!L105/ETL_Price!L106-1,"")</f>
        <v>-4.8334757049924848E-3</v>
      </c>
      <c r="G105">
        <f ca="1">IF(ISNUMBER(ETL_Price!M105/ETL_Price!M106-1),ETL_Price!M105/ETL_Price!M106-1,"")</f>
        <v>-2.9111116153004435E-3</v>
      </c>
      <c r="H105">
        <f ca="1">IF(ISNUMBER(ETL_Price!N105/ETL_Price!N106-1),ETL_Price!N105/ETL_Price!N106-1,"")</f>
        <v>2.2989627420980874E-2</v>
      </c>
      <c r="I105">
        <f ca="1">IF(ISNUMBER(ETL_Price!O105/ETL_Price!O106-1),ETL_Price!O105/ETL_Price!O106-1,"")</f>
        <v>-1.0514103119028118E-3</v>
      </c>
      <c r="J105">
        <f ca="1">IF(ISNUMBER(ETL_Price!P105/ETL_Price!P106-1),ETL_Price!P105/ETL_Price!P106-1,"")</f>
        <v>-1.0202567903987214E-2</v>
      </c>
      <c r="K105">
        <f ca="1">IF(ISNUMBER(ETL_Price!Q105/ETL_Price!Q106-1),ETL_Price!Q105/ETL_Price!Q106-1,"")</f>
        <v>-4.8264489401927957E-4</v>
      </c>
      <c r="L105">
        <f ca="1">IF(ISNUMBER(ETL_Price!R105/ETL_Price!R106-1),ETL_Price!R105/ETL_Price!R106-1,"")</f>
        <v>-6.1977373339893171E-3</v>
      </c>
      <c r="M105">
        <f ca="1">IF(ISNUMBER(ETL_Price!S105/ETL_Price!S106-1),ETL_Price!S105/ETL_Price!S106-1,"")</f>
        <v>-7.6663600122595099E-5</v>
      </c>
      <c r="N105">
        <f ca="1">IF(ISNUMBER(ETL_Price!T105/ETL_Price!T106-1),ETL_Price!T105/ETL_Price!T106-1,"")</f>
        <v>-4.1536863966770143E-3</v>
      </c>
      <c r="O105">
        <f ca="1">IF(ISNUMBER(ETL_Price!U105/ETL_Price!U106-1),ETL_Price!U105/ETL_Price!U106-1,"")</f>
        <v>9.4259416700550602E-3</v>
      </c>
      <c r="P105">
        <f ca="1">IF(ISNUMBER(ETL_Price!V105/ETL_Price!V106-1),ETL_Price!V105/ETL_Price!V106-1,"")</f>
        <v>-5.7414698162738809E-4</v>
      </c>
      <c r="Q105">
        <f ca="1">IF(ISNUMBER(ETL_Price!W105/ETL_Price!W106-1),ETL_Price!W105/ETL_Price!W106-1,"")</f>
        <v>-1.0116785776538295E-2</v>
      </c>
      <c r="R105">
        <f ca="1">IF(ISNUMBER(ETL_Price!X105/ETL_Price!X106-1),ETL_Price!X105/ETL_Price!X106-1,"")</f>
        <v>-8.2608095040751506E-3</v>
      </c>
      <c r="S105">
        <f ca="1">IF(ISNUMBER(ETL_Price!Y105/ETL_Price!Y106-1),ETL_Price!Y105/ETL_Price!Y106-1,"")</f>
        <v>-7.8133827484124785E-3</v>
      </c>
      <c r="T105">
        <f ca="1">IF(ISNUMBER(ETL_Price!Z105/ETL_Price!Z106-1),ETL_Price!Z105/ETL_Price!Z106-1,"")</f>
        <v>-7.911920308850684E-4</v>
      </c>
      <c r="U105">
        <f ca="1">IF(ISNUMBER(ETL_Price!AA105/ETL_Price!AA106-1),ETL_Price!AA105/ETL_Price!AA106-1,"")</f>
        <v>7.3139363358820653E-4</v>
      </c>
      <c r="V105">
        <f ca="1">IF(ISNUMBER(ETL_Price!AB105/ETL_Price!AB106-1),ETL_Price!AB105/ETL_Price!AB106-1,"")</f>
        <v>-8.9901757958477102E-4</v>
      </c>
      <c r="W105">
        <f ca="1">IF(ISNUMBER(ETL_Price!AC105/ETL_Price!AC106-1),ETL_Price!AC105/ETL_Price!AC106-1,"")</f>
        <v>-1.4763915335155309E-3</v>
      </c>
      <c r="X105">
        <f ca="1">IF(ISNUMBER(ETL_Price!AD105/ETL_Price!AD106-1),ETL_Price!AD105/ETL_Price!AD106-1,"")</f>
        <v>1.1283115945299738E-3</v>
      </c>
      <c r="Y105">
        <f ca="1">IF(ISNUMBER(ETL_Price!AE105/ETL_Price!AE106-1),ETL_Price!AE105/ETL_Price!AE106-1,"")</f>
        <v>-5.5216385722911543E-4</v>
      </c>
      <c r="Z105">
        <f ca="1">IF(ISNUMBER(ETL_Price!AF105/ETL_Price!AF106-1),ETL_Price!AF105/ETL_Price!AF106-1,"")</f>
        <v>-4.1027745012689465E-5</v>
      </c>
      <c r="AA105">
        <f ca="1">IF(ISNUMBER(ETL_Price!AG105/ETL_Price!AG106-1),ETL_Price!AG105/ETL_Price!AG106-1,"")</f>
        <v>-1.2732526638974395E-3</v>
      </c>
      <c r="AB105">
        <f ca="1">IF(ISNUMBER(ETL_Price!AH105/ETL_Price!AH106-1),ETL_Price!AH105/ETL_Price!AH106-1,"")</f>
        <v>1.1197591599971801E-3</v>
      </c>
      <c r="AC105">
        <f ca="1">IF(ISNUMBER(ETL_Price!AI105/ETL_Price!AI106-1),ETL_Price!AI105/ETL_Price!AI106-1,"")</f>
        <v>6.3278920611775646E-4</v>
      </c>
      <c r="AD105">
        <f ca="1">IF(ISNUMBER(ETL_Price!AJ105/ETL_Price!AJ106-1),ETL_Price!AJ105/ETL_Price!AJ106-1,"")</f>
        <v>-1.8681318681318726E-2</v>
      </c>
      <c r="AE105">
        <f ca="1">IF(ISNUMBER(ETL_Price!AK105/ETL_Price!AK106-1),ETL_Price!AK105/ETL_Price!AK106-1,"")</f>
        <v>-7.0136744596383083E-2</v>
      </c>
      <c r="AF105">
        <f ca="1">IF(ISNUMBER(ETL_Price!AL105/ETL_Price!AL106-1),ETL_Price!AL105/ETL_Price!AL106-1,"")</f>
        <v>7.3176309169904474E-3</v>
      </c>
      <c r="AG105">
        <f ca="1">IF(ISNUMBER(ETL_Price!AM105/ETL_Price!AM106-1),ETL_Price!AM105/ETL_Price!AM106-1,"")</f>
        <v>1.4387596899224864E-2</v>
      </c>
      <c r="AH105">
        <f ca="1">IF(ISNUMBER(ETL_Price!AN105/ETL_Price!AN106-1),ETL_Price!AN105/ETL_Price!AN106-1,"")</f>
        <v>2.7917981072555165E-2</v>
      </c>
      <c r="AI105">
        <f ca="1">IF(ISNUMBER(ETL_Price!AO105/ETL_Price!AO106-1),ETL_Price!AO105/ETL_Price!AO106-1,"")</f>
        <v>-4.4545737076556735E-3</v>
      </c>
      <c r="AJ105">
        <f ca="1">IF(ISNUMBER(ETL_Price!AP105/ETL_Price!AP106-1),ETL_Price!AP105/ETL_Price!AP106-1,"")</f>
        <v>8.5047088218335176E-3</v>
      </c>
      <c r="AK105">
        <f ca="1">IF(ISNUMBER(ETL_Price!AQ105/ETL_Price!AQ106-1),ETL_Price!AQ105/ETL_Price!AQ106-1,"")</f>
        <v>8.2771159274677153E-3</v>
      </c>
      <c r="AL105">
        <f ca="1">IF(ISNUMBER(ETL_Price!AR105/ETL_Price!AR106-1),ETL_Price!AR105/ETL_Price!AR106-1,"")</f>
        <v>-4.594615931159618E-3</v>
      </c>
      <c r="AM105">
        <f ca="1">IF(ISNUMBER(ETL_Price!AS105/ETL_Price!AS106-1),ETL_Price!AS105/ETL_Price!AS106-1,"")</f>
        <v>3.2368279086494312E-3</v>
      </c>
      <c r="AN105" t="str">
        <f>IF(ISNUMBER(ETL_Price!AT105/ETL_Price!AT106-1),ETL_Price!AT105/ETL_Price!AT106-1,"")</f>
        <v/>
      </c>
      <c r="AO105" t="str">
        <f>IF(ISNUMBER(ETL_Price!AU105/ETL_Price!AU106-1),ETL_Price!AU105/ETL_Price!AU106-1,"")</f>
        <v/>
      </c>
      <c r="AP105" t="str">
        <f>IF(ISNUMBER(ETL_Price!AV105/ETL_Price!AV106-1),ETL_Price!AV105/ETL_Price!AV106-1,"")</f>
        <v/>
      </c>
    </row>
    <row r="106" spans="1:42">
      <c r="A106" s="8">
        <f>MATCH($B106,ETL_Price!$B$5:$B$187,0)</f>
        <v>102</v>
      </c>
      <c r="B106" s="1">
        <f>IF(ISNUMBER(Equities!$C107),Equities!B107,"")</f>
        <v>43179</v>
      </c>
      <c r="C106" s="67">
        <f ca="1">IF(ISNUMBER(OFFSET(ETL_Price!$B$4,ETL_Rtn!$A106,ETL_Rtn!$C$1)/OFFSET(ETL_Price!$B$4,ETL_Rtn!$A107,ETL_Rtn!$C$1)-1),OFFSET(ETL_Price!$B$4,ETL_Rtn!$A106,ETL_Rtn!$C$1)/OFFSET(ETL_Price!$B$4,ETL_Rtn!$A107,ETL_Rtn!$C$1)-1,"")</f>
        <v>1.7569200105538307E-2</v>
      </c>
      <c r="E106">
        <f ca="1">IF(ISNUMBER(ETL_Price!K106/ETL_Price!K107-1),ETL_Price!K106/ETL_Price!K107-1,"")</f>
        <v>8.8459164780909649E-3</v>
      </c>
      <c r="F106">
        <f ca="1">IF(ISNUMBER(ETL_Price!L106/ETL_Price!L107-1),ETL_Price!L106/ETL_Price!L107-1,"")</f>
        <v>-4.3114119368847792E-4</v>
      </c>
      <c r="G106">
        <f ca="1">IF(ISNUMBER(ETL_Price!M106/ETL_Price!M107-1),ETL_Price!M106/ETL_Price!M107-1,"")</f>
        <v>-1.3973156029218892E-3</v>
      </c>
      <c r="H106">
        <f ca="1">IF(ISNUMBER(ETL_Price!N106/ETL_Price!N107-1),ETL_Price!N106/ETL_Price!N107-1,"")</f>
        <v>6.4520614749694616E-3</v>
      </c>
      <c r="I106">
        <f ca="1">IF(ISNUMBER(ETL_Price!O106/ETL_Price!O107-1),ETL_Price!O106/ETL_Price!O107-1,"")</f>
        <v>2.8241477097830092E-3</v>
      </c>
      <c r="J106">
        <f ca="1">IF(ISNUMBER(ETL_Price!P106/ETL_Price!P107-1),ETL_Price!P106/ETL_Price!P107-1,"")</f>
        <v>-4.5834468791349225E-3</v>
      </c>
      <c r="K106">
        <f ca="1">IF(ISNUMBER(ETL_Price!Q106/ETL_Price!Q107-1),ETL_Price!Q106/ETL_Price!Q107-1,"")</f>
        <v>3.4304625070626926E-3</v>
      </c>
      <c r="L106">
        <f ca="1">IF(ISNUMBER(ETL_Price!R106/ETL_Price!R107-1),ETL_Price!R106/ETL_Price!R107-1,"")</f>
        <v>-1.8656716417910779E-3</v>
      </c>
      <c r="M106">
        <f ca="1">IF(ISNUMBER(ETL_Price!S106/ETL_Price!S107-1),ETL_Price!S106/ETL_Price!S107-1,"")</f>
        <v>7.2883501476850299E-4</v>
      </c>
      <c r="N106">
        <f ca="1">IF(ISNUMBER(ETL_Price!T106/ETL_Price!T107-1),ETL_Price!T106/ETL_Price!T107-1,"")</f>
        <v>-9.695901278096053E-3</v>
      </c>
      <c r="O106">
        <f ca="1">IF(ISNUMBER(ETL_Price!U106/ETL_Price!U107-1),ETL_Price!U106/ETL_Price!U107-1,"")</f>
        <v>-2.2865572561313607E-3</v>
      </c>
      <c r="P106">
        <f ca="1">IF(ISNUMBER(ETL_Price!V106/ETL_Price!V107-1),ETL_Price!V106/ETL_Price!V107-1,"")</f>
        <v>-3.6773719048787123E-3</v>
      </c>
      <c r="Q106">
        <f ca="1">IF(ISNUMBER(ETL_Price!W106/ETL_Price!W107-1),ETL_Price!W106/ETL_Price!W107-1,"")</f>
        <v>3.2666937142378227E-3</v>
      </c>
      <c r="R106">
        <f ca="1">IF(ISNUMBER(ETL_Price!X106/ETL_Price!X107-1),ETL_Price!X106/ETL_Price!X107-1,"")</f>
        <v>2.3284348371848562E-2</v>
      </c>
      <c r="S106">
        <f ca="1">IF(ISNUMBER(ETL_Price!Y106/ETL_Price!Y107-1),ETL_Price!Y106/ETL_Price!Y107-1,"")</f>
        <v>6.7914225584437826E-3</v>
      </c>
      <c r="T106">
        <f ca="1">IF(ISNUMBER(ETL_Price!Z106/ETL_Price!Z107-1),ETL_Price!Z106/ETL_Price!Z107-1,"")</f>
        <v>6.1768062842291194E-3</v>
      </c>
      <c r="U106">
        <f ca="1">IF(ISNUMBER(ETL_Price!AA106/ETL_Price!AA107-1),ETL_Price!AA106/ETL_Price!AA107-1,"")</f>
        <v>-1.5057151531563395E-3</v>
      </c>
      <c r="V106">
        <f ca="1">IF(ISNUMBER(ETL_Price!AB106/ETL_Price!AB107-1),ETL_Price!AB106/ETL_Price!AB107-1,"")</f>
        <v>3.7924757281548871E-4</v>
      </c>
      <c r="W106">
        <f ca="1">IF(ISNUMBER(ETL_Price!AC106/ETL_Price!AC107-1),ETL_Price!AC106/ETL_Price!AC107-1,"")</f>
        <v>-2.6209427117096507E-4</v>
      </c>
      <c r="X106">
        <f ca="1">IF(ISNUMBER(ETL_Price!AD106/ETL_Price!AD107-1),ETL_Price!AD106/ETL_Price!AD107-1,"")</f>
        <v>4.4023524365321975E-4</v>
      </c>
      <c r="Y106">
        <f ca="1">IF(ISNUMBER(ETL_Price!AE106/ETL_Price!AE107-1),ETL_Price!AE106/ETL_Price!AE107-1,"")</f>
        <v>-1.3541807727168731E-4</v>
      </c>
      <c r="Z106">
        <f ca="1">IF(ISNUMBER(ETL_Price!AF106/ETL_Price!AF107-1),ETL_Price!AF106/ETL_Price!AF107-1,"")</f>
        <v>-1.1167575099380045E-3</v>
      </c>
      <c r="AA106">
        <f ca="1">IF(ISNUMBER(ETL_Price!AG106/ETL_Price!AG107-1),ETL_Price!AG106/ETL_Price!AG107-1,"")</f>
        <v>1.1028946464408662E-3</v>
      </c>
      <c r="AB106">
        <f ca="1">IF(ISNUMBER(ETL_Price!AH106/ETL_Price!AH107-1),ETL_Price!AH106/ETL_Price!AH107-1,"")</f>
        <v>-1.2848044344115905E-4</v>
      </c>
      <c r="AC106">
        <f ca="1">IF(ISNUMBER(ETL_Price!AI106/ETL_Price!AI107-1),ETL_Price!AI106/ETL_Price!AI107-1,"")</f>
        <v>1.3944757307582378E-4</v>
      </c>
      <c r="AD106">
        <f ca="1">IF(ISNUMBER(ETL_Price!AJ106/ETL_Price!AJ107-1),ETL_Price!AJ106/ETL_Price!AJ107-1,"")</f>
        <v>-4.311251314405895E-2</v>
      </c>
      <c r="AE106">
        <f ca="1">IF(ISNUMBER(ETL_Price!AK106/ETL_Price!AK107-1),ETL_Price!AK106/ETL_Price!AK107-1,"")</f>
        <v>1.3864042933810383E-2</v>
      </c>
      <c r="AF106">
        <f ca="1">IF(ISNUMBER(ETL_Price!AL106/ETL_Price!AL107-1),ETL_Price!AL106/ETL_Price!AL107-1,"")</f>
        <v>-4.4771589011988189E-3</v>
      </c>
      <c r="AG106">
        <f ca="1">IF(ISNUMBER(ETL_Price!AM106/ETL_Price!AM107-1),ETL_Price!AM106/ETL_Price!AM107-1,"")</f>
        <v>-7.9975392187018324E-3</v>
      </c>
      <c r="AH106">
        <f ca="1">IF(ISNUMBER(ETL_Price!AN106/ETL_Price!AN107-1),ETL_Price!AN106/ETL_Price!AN107-1,"")</f>
        <v>2.1592007734450469E-2</v>
      </c>
      <c r="AI106">
        <f ca="1">IF(ISNUMBER(ETL_Price!AO106/ETL_Price!AO107-1),ETL_Price!AO106/ETL_Price!AO107-1,"")</f>
        <v>1.4148135177727283E-2</v>
      </c>
      <c r="AJ106">
        <f ca="1">IF(ISNUMBER(ETL_Price!AP106/ETL_Price!AP107-1),ETL_Price!AP106/ETL_Price!AP107-1,"")</f>
        <v>5.2163833075735688E-3</v>
      </c>
      <c r="AK106">
        <f ca="1">IF(ISNUMBER(ETL_Price!AQ106/ETL_Price!AQ107-1),ETL_Price!AQ106/ETL_Price!AQ107-1,"")</f>
        <v>5.4841968538028585E-3</v>
      </c>
      <c r="AL106">
        <f ca="1">IF(ISNUMBER(ETL_Price!AR106/ETL_Price!AR107-1),ETL_Price!AR106/ETL_Price!AR107-1,"")</f>
        <v>2.2629446765412009E-3</v>
      </c>
      <c r="AM106">
        <f ca="1">IF(ISNUMBER(ETL_Price!AS106/ETL_Price!AS107-1),ETL_Price!AS106/ETL_Price!AS107-1,"")</f>
        <v>-6.2898733039817856E-4</v>
      </c>
      <c r="AN106" t="str">
        <f>IF(ISNUMBER(ETL_Price!AT106/ETL_Price!AT107-1),ETL_Price!AT106/ETL_Price!AT107-1,"")</f>
        <v/>
      </c>
      <c r="AO106" t="str">
        <f>IF(ISNUMBER(ETL_Price!AU106/ETL_Price!AU107-1),ETL_Price!AU106/ETL_Price!AU107-1,"")</f>
        <v/>
      </c>
      <c r="AP106" t="str">
        <f>IF(ISNUMBER(ETL_Price!AV106/ETL_Price!AV107-1),ETL_Price!AV106/ETL_Price!AV107-1,"")</f>
        <v/>
      </c>
    </row>
    <row r="107" spans="1:42">
      <c r="A107" s="8">
        <f>MATCH($B107,ETL_Price!$B$5:$B$187,0)</f>
        <v>103</v>
      </c>
      <c r="B107" s="1">
        <f>IF(ISNUMBER(Equities!$C108),Equities!B108,"")</f>
        <v>43178</v>
      </c>
      <c r="C107" s="67">
        <f ca="1">IF(ISNUMBER(OFFSET(ETL_Price!$B$4,ETL_Rtn!$A107,ETL_Rtn!$C$1)/OFFSET(ETL_Price!$B$4,ETL_Rtn!$A108,ETL_Rtn!$C$1)-1),OFFSET(ETL_Price!$B$4,ETL_Rtn!$A107,ETL_Rtn!$C$1)/OFFSET(ETL_Price!$B$4,ETL_Rtn!$A108,ETL_Rtn!$C$1)-1,"")</f>
        <v>-1.5466849977481267E-3</v>
      </c>
      <c r="E107">
        <f ca="1">IF(ISNUMBER(ETL_Price!K107/ETL_Price!K108-1),ETL_Price!K107/ETL_Price!K108-1,"")</f>
        <v>-8.4650688424273701E-3</v>
      </c>
      <c r="F107">
        <f ca="1">IF(ISNUMBER(ETL_Price!L107/ETL_Price!L108-1),ETL_Price!L107/ETL_Price!L108-1,"")</f>
        <v>-1.9725657635422222E-2</v>
      </c>
      <c r="G107">
        <f ca="1">IF(ISNUMBER(ETL_Price!M107/ETL_Price!M108-1),ETL_Price!M107/ETL_Price!M108-1,"")</f>
        <v>-1.2883483077928859E-2</v>
      </c>
      <c r="H107">
        <f ca="1">IF(ISNUMBER(ETL_Price!N107/ETL_Price!N108-1),ETL_Price!N107/ETL_Price!N108-1,"")</f>
        <v>-1.6418161697683176E-2</v>
      </c>
      <c r="I107">
        <f ca="1">IF(ISNUMBER(ETL_Price!O107/ETL_Price!O108-1),ETL_Price!O107/ETL_Price!O108-1,"")</f>
        <v>-6.9032820772377823E-3</v>
      </c>
      <c r="J107">
        <f ca="1">IF(ISNUMBER(ETL_Price!P107/ETL_Price!P108-1),ETL_Price!P107/ETL_Price!P108-1,"")</f>
        <v>-7.4164582481114349E-3</v>
      </c>
      <c r="K107">
        <f ca="1">IF(ISNUMBER(ETL_Price!Q107/ETL_Price!Q108-1),ETL_Price!Q107/ETL_Price!Q108-1,"")</f>
        <v>-9.8305626598466089E-3</v>
      </c>
      <c r="L107">
        <f ca="1">IF(ISNUMBER(ETL_Price!R107/ETL_Price!R108-1),ETL_Price!R107/ETL_Price!R108-1,"")</f>
        <v>-4.2045565659527551E-3</v>
      </c>
      <c r="M107">
        <f ca="1">IF(ISNUMBER(ETL_Price!S107/ETL_Price!S108-1),ETL_Price!S107/ETL_Price!S108-1,"")</f>
        <v>-6.8574040915845291E-3</v>
      </c>
      <c r="N107">
        <f ca="1">IF(ISNUMBER(ETL_Price!T107/ETL_Price!T108-1),ETL_Price!T107/ETL_Price!T108-1,"")</f>
        <v>-5.9871495327104007E-3</v>
      </c>
      <c r="O107">
        <f ca="1">IF(ISNUMBER(ETL_Price!U107/ETL_Price!U108-1),ETL_Price!U107/ETL_Price!U108-1,"")</f>
        <v>-1.2491805666836608E-2</v>
      </c>
      <c r="P107">
        <f ca="1">IF(ISNUMBER(ETL_Price!V107/ETL_Price!V108-1),ETL_Price!V107/ETL_Price!V108-1,"")</f>
        <v>-6.7370129870130135E-3</v>
      </c>
      <c r="Q107">
        <f ca="1">IF(ISNUMBER(ETL_Price!W107/ETL_Price!W108-1),ETL_Price!W107/ETL_Price!W108-1,"")</f>
        <v>-1.3133444175876807E-3</v>
      </c>
      <c r="R107">
        <f ca="1">IF(ISNUMBER(ETL_Price!X107/ETL_Price!X108-1),ETL_Price!X107/ETL_Price!X108-1,"")</f>
        <v>-4.9007472092186255E-3</v>
      </c>
      <c r="S107">
        <f ca="1">IF(ISNUMBER(ETL_Price!Y107/ETL_Price!Y108-1),ETL_Price!Y107/ETL_Price!Y108-1,"")</f>
        <v>-9.0465856889215823E-3</v>
      </c>
      <c r="T107">
        <f ca="1">IF(ISNUMBER(ETL_Price!Z107/ETL_Price!Z108-1),ETL_Price!Z107/ETL_Price!Z108-1,"")</f>
        <v>2.5288947864381406E-3</v>
      </c>
      <c r="U107">
        <f ca="1">IF(ISNUMBER(ETL_Price!AA107/ETL_Price!AA108-1),ETL_Price!AA107/ETL_Price!AA108-1,"")</f>
        <v>1.002078079952673E-3</v>
      </c>
      <c r="V107">
        <f ca="1">IF(ISNUMBER(ETL_Price!AB107/ETL_Price!AB108-1),ETL_Price!AB107/ETL_Price!AB108-1,"")</f>
        <v>5.418116012689822E-5</v>
      </c>
      <c r="W107">
        <f ca="1">IF(ISNUMBER(ETL_Price!AC107/ETL_Price!AC108-1),ETL_Price!AC107/ETL_Price!AC108-1,"")</f>
        <v>-1.954980381358995E-3</v>
      </c>
      <c r="X107">
        <f ca="1">IF(ISNUMBER(ETL_Price!AD107/ETL_Price!AD108-1),ETL_Price!AD107/ETL_Price!AD108-1,"")</f>
        <v>-1.4878101013289236E-3</v>
      </c>
      <c r="Y107">
        <f ca="1">IF(ISNUMBER(ETL_Price!AE107/ETL_Price!AE108-1),ETL_Price!AE107/ETL_Price!AE108-1,"")</f>
        <v>-9.8861531417160364E-4</v>
      </c>
      <c r="Z107">
        <f ca="1">IF(ISNUMBER(ETL_Price!AF107/ETL_Price!AF108-1),ETL_Price!AF107/ETL_Price!AF108-1,"")</f>
        <v>-2.04867655494545E-4</v>
      </c>
      <c r="AA107">
        <f ca="1">IF(ISNUMBER(ETL_Price!AG107/ETL_Price!AG108-1),ETL_Price!AG107/ETL_Price!AG108-1,"")</f>
        <v>3.8887632828399354E-4</v>
      </c>
      <c r="AB107">
        <f ca="1">IF(ISNUMBER(ETL_Price!AH107/ETL_Price!AH108-1),ETL_Price!AH107/ETL_Price!AH108-1,"")</f>
        <v>-1.3929874081269888E-3</v>
      </c>
      <c r="AC107">
        <f ca="1">IF(ISNUMBER(ETL_Price!AI107/ETL_Price!AI108-1),ETL_Price!AI107/ETL_Price!AI108-1,"")</f>
        <v>-1.9591469681398133E-3</v>
      </c>
      <c r="AD107">
        <f ca="1">IF(ISNUMBER(ETL_Price!AJ107/ETL_Price!AJ108-1),ETL_Price!AJ107/ETL_Price!AJ108-1,"")</f>
        <v>0.20379746835443036</v>
      </c>
      <c r="AE107">
        <f ca="1">IF(ISNUMBER(ETL_Price!AK107/ETL_Price!AK108-1),ETL_Price!AK107/ETL_Price!AK108-1,"")</f>
        <v>0.13157894736842102</v>
      </c>
      <c r="AF107">
        <f ca="1">IF(ISNUMBER(ETL_Price!AL107/ETL_Price!AL108-1),ETL_Price!AL107/ETL_Price!AL108-1,"")</f>
        <v>4.19111483654655E-3</v>
      </c>
      <c r="AG107">
        <f ca="1">IF(ISNUMBER(ETL_Price!AM107/ETL_Price!AM108-1),ETL_Price!AM107/ETL_Price!AM108-1,"")</f>
        <v>3.2712010862854246E-3</v>
      </c>
      <c r="AH107">
        <f ca="1">IF(ISNUMBER(ETL_Price!AN107/ETL_Price!AN108-1),ETL_Price!AN107/ETL_Price!AN108-1,"")</f>
        <v>-4.4914982354828936E-3</v>
      </c>
      <c r="AI107">
        <f ca="1">IF(ISNUMBER(ETL_Price!AO107/ETL_Price!AO108-1),ETL_Price!AO107/ETL_Price!AO108-1,"")</f>
        <v>3.8671119704694057E-3</v>
      </c>
      <c r="AJ107">
        <f ca="1">IF(ISNUMBER(ETL_Price!AP107/ETL_Price!AP108-1),ETL_Price!AP107/ETL_Price!AP108-1,"")</f>
        <v>-6.1920990735852E-3</v>
      </c>
      <c r="AK107">
        <f ca="1">IF(ISNUMBER(ETL_Price!AQ107/ETL_Price!AQ108-1),ETL_Price!AQ107/ETL_Price!AQ108-1,"")</f>
        <v>-2.8302791902523605E-3</v>
      </c>
      <c r="AL107">
        <f ca="1">IF(ISNUMBER(ETL_Price!AR107/ETL_Price!AR108-1),ETL_Price!AR107/ETL_Price!AR108-1,"")</f>
        <v>-1.1380880121394377E-3</v>
      </c>
      <c r="AM107">
        <f ca="1">IF(ISNUMBER(ETL_Price!AS107/ETL_Price!AS108-1),ETL_Price!AS107/ETL_Price!AS108-1,"")</f>
        <v>-4.4907490569423558E-4</v>
      </c>
      <c r="AN107" t="str">
        <f>IF(ISNUMBER(ETL_Price!AT107/ETL_Price!AT108-1),ETL_Price!AT107/ETL_Price!AT108-1,"")</f>
        <v/>
      </c>
      <c r="AO107" t="str">
        <f>IF(ISNUMBER(ETL_Price!AU107/ETL_Price!AU108-1),ETL_Price!AU107/ETL_Price!AU108-1,"")</f>
        <v/>
      </c>
      <c r="AP107" t="str">
        <f>IF(ISNUMBER(ETL_Price!AV107/ETL_Price!AV108-1),ETL_Price!AV107/ETL_Price!AV108-1,"")</f>
        <v/>
      </c>
    </row>
    <row r="108" spans="1:42">
      <c r="A108" s="8">
        <f>MATCH($B108,ETL_Price!$B$5:$B$187,0)</f>
        <v>104</v>
      </c>
      <c r="B108" s="1">
        <f>IF(ISNUMBER(Equities!$C109),Equities!B109,"")</f>
        <v>43175</v>
      </c>
      <c r="C108" s="67">
        <f ca="1">IF(ISNUMBER(OFFSET(ETL_Price!$B$4,ETL_Rtn!$A108,ETL_Rtn!$C$1)/OFFSET(ETL_Price!$B$4,ETL_Rtn!$A109,ETL_Rtn!$C$1)-1),OFFSET(ETL_Price!$B$4,ETL_Rtn!$A108,ETL_Rtn!$C$1)/OFFSET(ETL_Price!$B$4,ETL_Rtn!$A109,ETL_Rtn!$C$1)-1,"")</f>
        <v>-6.1161947792676141E-4</v>
      </c>
      <c r="E108">
        <f ca="1">IF(ISNUMBER(ETL_Price!K108/ETL_Price!K109-1),ETL_Price!K108/ETL_Price!K109-1,"")</f>
        <v>-5.0968399592254965E-4</v>
      </c>
      <c r="F108">
        <f ca="1">IF(ISNUMBER(ETL_Price!L108/ETL_Price!L109-1),ETL_Price!L108/ETL_Price!L109-1,"")</f>
        <v>-1.6996221688414526E-3</v>
      </c>
      <c r="G108">
        <f ca="1">IF(ISNUMBER(ETL_Price!M108/ETL_Price!M109-1),ETL_Price!M108/ETL_Price!M109-1,"")</f>
        <v>6.6838331718677146E-4</v>
      </c>
      <c r="H108">
        <f ca="1">IF(ISNUMBER(ETL_Price!N108/ETL_Price!N109-1),ETL_Price!N108/ETL_Price!N109-1,"")</f>
        <v>1.049767676743274E-2</v>
      </c>
      <c r="I108">
        <f ca="1">IF(ISNUMBER(ETL_Price!O108/ETL_Price!O109-1),ETL_Price!O108/ETL_Price!O109-1,"")</f>
        <v>-9.3634407936526998E-5</v>
      </c>
      <c r="J108">
        <f ca="1">IF(ISNUMBER(ETL_Price!P108/ETL_Price!P109-1),ETL_Price!P108/ETL_Price!P109-1,"")</f>
        <v>-1.5786866657294674E-3</v>
      </c>
      <c r="K108">
        <f ca="1">IF(ISNUMBER(ETL_Price!Q108/ETL_Price!Q109-1),ETL_Price!Q108/ETL_Price!Q109-1,"")</f>
        <v>-1.476397589880718E-3</v>
      </c>
      <c r="L108">
        <f ca="1">IF(ISNUMBER(ETL_Price!R108/ETL_Price!R109-1),ETL_Price!R108/ETL_Price!R109-1,"")</f>
        <v>1.9594396002744485E-3</v>
      </c>
      <c r="M108">
        <f ca="1">IF(ISNUMBER(ETL_Price!S108/ETL_Price!S109-1),ETL_Price!S108/ETL_Price!S109-1,"")</f>
        <v>6.4806343397383337E-4</v>
      </c>
      <c r="N108">
        <f ca="1">IF(ISNUMBER(ETL_Price!T108/ETL_Price!T109-1),ETL_Price!T108/ETL_Price!T109-1,"")</f>
        <v>2.635431918008857E-3</v>
      </c>
      <c r="O108">
        <f ca="1">IF(ISNUMBER(ETL_Price!U108/ETL_Price!U109-1),ETL_Price!U108/ETL_Price!U109-1,"")</f>
        <v>-1.6361851434388841E-3</v>
      </c>
      <c r="P108">
        <f ca="1">IF(ISNUMBER(ETL_Price!V108/ETL_Price!V109-1),ETL_Price!V108/ETL_Price!V109-1,"")</f>
        <v>5.7963915421668233E-3</v>
      </c>
      <c r="Q108">
        <f ca="1">IF(ISNUMBER(ETL_Price!W108/ETL_Price!W109-1),ETL_Price!W108/ETL_Price!W109-1,"")</f>
        <v>-5.5157968231800414E-4</v>
      </c>
      <c r="R108">
        <f ca="1">IF(ISNUMBER(ETL_Price!X108/ETL_Price!X109-1),ETL_Price!X108/ETL_Price!X109-1,"")</f>
        <v>2.6232208639140886E-3</v>
      </c>
      <c r="S108">
        <f ca="1">IF(ISNUMBER(ETL_Price!Y108/ETL_Price!Y109-1),ETL_Price!Y108/ETL_Price!Y109-1,"")</f>
        <v>-1.0191670983580314E-3</v>
      </c>
      <c r="T108">
        <f ca="1">IF(ISNUMBER(ETL_Price!Z108/ETL_Price!Z109-1),ETL_Price!Z108/ETL_Price!Z109-1,"")</f>
        <v>-8.2625571653649477E-4</v>
      </c>
      <c r="U108">
        <f ca="1">IF(ISNUMBER(ETL_Price!AA108/ETL_Price!AA109-1),ETL_Price!AA108/ETL_Price!AA109-1,"")</f>
        <v>2.7592000790697124E-3</v>
      </c>
      <c r="V108">
        <f ca="1">IF(ISNUMBER(ETL_Price!AB108/ETL_Price!AB109-1),ETL_Price!AB108/ETL_Price!AB109-1,"")</f>
        <v>-8.1205742870138486E-4</v>
      </c>
      <c r="W108">
        <f ca="1">IF(ISNUMBER(ETL_Price!AC108/ETL_Price!AC109-1),ETL_Price!AC108/ETL_Price!AC109-1,"")</f>
        <v>-1.6082032109082656E-3</v>
      </c>
      <c r="X108">
        <f ca="1">IF(ISNUMBER(ETL_Price!AD108/ETL_Price!AD109-1),ETL_Price!AD108/ETL_Price!AD109-1,"")</f>
        <v>-7.2084248465387191E-4</v>
      </c>
      <c r="Y108">
        <f ca="1">IF(ISNUMBER(ETL_Price!AE108/ETL_Price!AE109-1),ETL_Price!AE108/ETL_Price!AE109-1,"")</f>
        <v>-1.9768397615305133E-4</v>
      </c>
      <c r="Z108">
        <f ca="1">IF(ISNUMBER(ETL_Price!AF108/ETL_Price!AF109-1),ETL_Price!AF108/ETL_Price!AF109-1,"")</f>
        <v>4.0975209997906603E-5</v>
      </c>
      <c r="AA108">
        <f ca="1">IF(ISNUMBER(ETL_Price!AG108/ETL_Price!AG109-1),ETL_Price!AG108/ETL_Price!AG109-1,"")</f>
        <v>0</v>
      </c>
      <c r="AB108">
        <f ca="1">IF(ISNUMBER(ETL_Price!AH108/ETL_Price!AH109-1),ETL_Price!AH108/ETL_Price!AH109-1,"")</f>
        <v>1.4665175707140321E-4</v>
      </c>
      <c r="AC108">
        <f ca="1">IF(ISNUMBER(ETL_Price!AI108/ETL_Price!AI109-1),ETL_Price!AI108/ETL_Price!AI109-1,"")</f>
        <v>-1.4985763524655304E-4</v>
      </c>
      <c r="AD108">
        <f ca="1">IF(ISNUMBER(ETL_Price!AJ108/ETL_Price!AJ109-1),ETL_Price!AJ108/ETL_Price!AJ109-1,"")</f>
        <v>-4.7619047619047561E-2</v>
      </c>
      <c r="AE108">
        <f ca="1">IF(ISNUMBER(ETL_Price!AK108/ETL_Price!AK109-1),ETL_Price!AK108/ETL_Price!AK109-1,"")</f>
        <v>-5.045651129264761E-2</v>
      </c>
      <c r="AF108">
        <f ca="1">IF(ISNUMBER(ETL_Price!AL108/ETL_Price!AL109-1),ETL_Price!AL108/ETL_Price!AL109-1,"")</f>
        <v>-4.1736227045074958E-3</v>
      </c>
      <c r="AG108">
        <f ca="1">IF(ISNUMBER(ETL_Price!AM108/ETL_Price!AM109-1),ETL_Price!AM108/ETL_Price!AM109-1,"")</f>
        <v>-9.233779734605263E-3</v>
      </c>
      <c r="AH108">
        <f ca="1">IF(ISNUMBER(ETL_Price!AN108/ETL_Price!AN109-1),ETL_Price!AN108/ETL_Price!AN109-1,"")</f>
        <v>1.8793920575257417E-2</v>
      </c>
      <c r="AI108">
        <f ca="1">IF(ISNUMBER(ETL_Price!AO108/ETL_Price!AO109-1),ETL_Price!AO108/ETL_Price!AO109-1,"")</f>
        <v>5.8345120226308556E-3</v>
      </c>
      <c r="AJ108">
        <f ca="1">IF(ISNUMBER(ETL_Price!AP108/ETL_Price!AP109-1),ETL_Price!AP108/ETL_Price!AP109-1,"")</f>
        <v>-3.5394843832209366E-3</v>
      </c>
      <c r="AK108">
        <f ca="1">IF(ISNUMBER(ETL_Price!AQ108/ETL_Price!AQ109-1),ETL_Price!AQ108/ETL_Price!AQ109-1,"")</f>
        <v>-3.013056578506812E-3</v>
      </c>
      <c r="AL108">
        <f ca="1">IF(ISNUMBER(ETL_Price!AR108/ETL_Price!AR109-1),ETL_Price!AR108/ETL_Price!AR109-1,"")</f>
        <v>-4.8977012402251496E-4</v>
      </c>
      <c r="AM108">
        <f ca="1">IF(ISNUMBER(ETL_Price!AS108/ETL_Price!AS109-1),ETL_Price!AS108/ETL_Price!AS109-1,"")</f>
        <v>1.7966223499832346E-4</v>
      </c>
      <c r="AN108" t="str">
        <f>IF(ISNUMBER(ETL_Price!AT108/ETL_Price!AT109-1),ETL_Price!AT108/ETL_Price!AT109-1,"")</f>
        <v/>
      </c>
      <c r="AO108" t="str">
        <f>IF(ISNUMBER(ETL_Price!AU108/ETL_Price!AU109-1),ETL_Price!AU108/ETL_Price!AU109-1,"")</f>
        <v/>
      </c>
      <c r="AP108" t="str">
        <f>IF(ISNUMBER(ETL_Price!AV108/ETL_Price!AV109-1),ETL_Price!AV108/ETL_Price!AV109-1,"")</f>
        <v/>
      </c>
    </row>
    <row r="109" spans="1:42">
      <c r="A109" s="8">
        <f>MATCH($B109,ETL_Price!$B$5:$B$187,0)</f>
        <v>105</v>
      </c>
      <c r="B109" s="1">
        <f>IF(ISNUMBER(Equities!$C110),Equities!B110,"")</f>
        <v>43174</v>
      </c>
      <c r="C109" s="67">
        <f ca="1">IF(ISNUMBER(OFFSET(ETL_Price!$B$4,ETL_Rtn!$A109,ETL_Rtn!$C$1)/OFFSET(ETL_Price!$B$4,ETL_Rtn!$A110,ETL_Rtn!$C$1)-1),OFFSET(ETL_Price!$B$4,ETL_Rtn!$A109,ETL_Rtn!$C$1)/OFFSET(ETL_Price!$B$4,ETL_Rtn!$A110,ETL_Rtn!$C$1)-1,"")</f>
        <v>1.1426278098063403E-2</v>
      </c>
      <c r="E109">
        <f ca="1">IF(ISNUMBER(ETL_Price!K109/ETL_Price!K110-1),ETL_Price!K109/ETL_Price!K110-1,"")</f>
        <v>1.0194624652456019E-2</v>
      </c>
      <c r="F109">
        <f ca="1">IF(ISNUMBER(ETL_Price!L109/ETL_Price!L110-1),ETL_Price!L109/ETL_Price!L110-1,"")</f>
        <v>9.3700845204702787E-4</v>
      </c>
      <c r="G109">
        <f ca="1">IF(ISNUMBER(ETL_Price!M109/ETL_Price!M110-1),ETL_Price!M109/ETL_Price!M110-1,"")</f>
        <v>-1.9882773674847476E-3</v>
      </c>
      <c r="H109">
        <f ca="1">IF(ISNUMBER(ETL_Price!N109/ETL_Price!N110-1),ETL_Price!N109/ETL_Price!N110-1,"")</f>
        <v>-6.2234845174073961E-3</v>
      </c>
      <c r="I109">
        <f ca="1">IF(ISNUMBER(ETL_Price!O109/ETL_Price!O110-1),ETL_Price!O109/ETL_Price!O110-1,"")</f>
        <v>1.6098423283272822E-4</v>
      </c>
      <c r="J109">
        <f ca="1">IF(ISNUMBER(ETL_Price!P109/ETL_Price!P110-1),ETL_Price!P109/ETL_Price!P110-1,"")</f>
        <v>-3.8924823232624473E-3</v>
      </c>
      <c r="K109">
        <f ca="1">IF(ISNUMBER(ETL_Price!Q109/ETL_Price!Q110-1),ETL_Price!Q109/ETL_Price!Q110-1,"")</f>
        <v>1.6386890487611883E-3</v>
      </c>
      <c r="L109">
        <f ca="1">IF(ISNUMBER(ETL_Price!R109/ETL_Price!R110-1),ETL_Price!R109/ETL_Price!R110-1,"")</f>
        <v>7.3533016324311973E-4</v>
      </c>
      <c r="M109">
        <f ca="1">IF(ISNUMBER(ETL_Price!S109/ETL_Price!S110-1),ETL_Price!S109/ETL_Price!S110-1,"")</f>
        <v>2.3308241947193054E-3</v>
      </c>
      <c r="N109">
        <f ca="1">IF(ISNUMBER(ETL_Price!T109/ETL_Price!T110-1),ETL_Price!T109/ETL_Price!T110-1,"")</f>
        <v>-1.8997515709485713E-3</v>
      </c>
      <c r="O109">
        <f ca="1">IF(ISNUMBER(ETL_Price!U109/ETL_Price!U110-1),ETL_Price!U109/ETL_Price!U110-1,"")</f>
        <v>-4.5964531306552647E-3</v>
      </c>
      <c r="P109">
        <f ca="1">IF(ISNUMBER(ETL_Price!V109/ETL_Price!V110-1),ETL_Price!V109/ETL_Price!V110-1,"")</f>
        <v>-9.7871299241503174E-4</v>
      </c>
      <c r="Q109">
        <f ca="1">IF(ISNUMBER(ETL_Price!W109/ETL_Price!W110-1),ETL_Price!W109/ETL_Price!W110-1,"")</f>
        <v>4.3828892005610687E-3</v>
      </c>
      <c r="R109">
        <f ca="1">IF(ISNUMBER(ETL_Price!X109/ETL_Price!X110-1),ETL_Price!X109/ETL_Price!X110-1,"")</f>
        <v>6.3984648226371732E-3</v>
      </c>
      <c r="S109">
        <f ca="1">IF(ISNUMBER(ETL_Price!Y109/ETL_Price!Y110-1),ETL_Price!Y109/ETL_Price!Y110-1,"")</f>
        <v>1.0733595128336493E-2</v>
      </c>
      <c r="T109">
        <f ca="1">IF(ISNUMBER(ETL_Price!Z109/ETL_Price!Z110-1),ETL_Price!Z109/ETL_Price!Z110-1,"")</f>
        <v>7.6866904954009385E-5</v>
      </c>
      <c r="U109">
        <f ca="1">IF(ISNUMBER(ETL_Price!AA109/ETL_Price!AA110-1),ETL_Price!AA109/ETL_Price!AA110-1,"")</f>
        <v>-6.7904308425492665E-4</v>
      </c>
      <c r="V109">
        <f ca="1">IF(ISNUMBER(ETL_Price!AB109/ETL_Price!AB110-1),ETL_Price!AB109/ETL_Price!AB110-1,"")</f>
        <v>-2.7061255858762401E-4</v>
      </c>
      <c r="W109">
        <f ca="1">IF(ISNUMBER(ETL_Price!AC109/ETL_Price!AC110-1),ETL_Price!AC109/ETL_Price!AC110-1,"")</f>
        <v>9.9064391854719602E-4</v>
      </c>
      <c r="X109">
        <f ca="1">IF(ISNUMBER(ETL_Price!AD109/ETL_Price!AD110-1),ETL_Price!AD109/ETL_Price!AD110-1,"")</f>
        <v>-1.5069895073044348E-3</v>
      </c>
      <c r="Y109">
        <f ca="1">IF(ISNUMBER(ETL_Price!AE109/ETL_Price!AE110-1),ETL_Price!AE109/ETL_Price!AE110-1,"")</f>
        <v>-6.1348417418793932E-4</v>
      </c>
      <c r="Z109">
        <f ca="1">IF(ISNUMBER(ETL_Price!AF109/ETL_Price!AF110-1),ETL_Price!AF109/ETL_Price!AF110-1,"")</f>
        <v>-8.2906009150363058E-4</v>
      </c>
      <c r="AA109">
        <f ca="1">IF(ISNUMBER(ETL_Price!AG109/ETL_Price!AG110-1),ETL_Price!AG109/ETL_Price!AG110-1,"")</f>
        <v>1.1317338162064594E-3</v>
      </c>
      <c r="AB109">
        <f ca="1">IF(ISNUMBER(ETL_Price!AH109/ETL_Price!AH110-1),ETL_Price!AH109/ETL_Price!AH110-1,"")</f>
        <v>-4.672340659441776E-4</v>
      </c>
      <c r="AC109">
        <f ca="1">IF(ISNUMBER(ETL_Price!AI109/ETL_Price!AI110-1),ETL_Price!AI109/ETL_Price!AI110-1,"")</f>
        <v>-5.3517719716955625E-5</v>
      </c>
      <c r="AD109">
        <f ca="1">IF(ISNUMBER(ETL_Price!AJ109/ETL_Price!AJ110-1),ETL_Price!AJ109/ETL_Price!AJ110-1,"")</f>
        <v>-3.7144515380150955E-2</v>
      </c>
      <c r="AE109">
        <f ca="1">IF(ISNUMBER(ETL_Price!AK109/ETL_Price!AK110-1),ETL_Price!AK109/ETL_Price!AK110-1,"")</f>
        <v>6.2862669245646874E-3</v>
      </c>
      <c r="AF109">
        <f ca="1">IF(ISNUMBER(ETL_Price!AL109/ETL_Price!AL110-1),ETL_Price!AL109/ETL_Price!AL110-1,"")</f>
        <v>-5.8841279420639436E-3</v>
      </c>
      <c r="AG109">
        <f ca="1">IF(ISNUMBER(ETL_Price!AM109/ETL_Price!AM110-1),ETL_Price!AM109/ETL_Price!AM110-1,"")</f>
        <v>-6.9229367826560972E-3</v>
      </c>
      <c r="AH109">
        <f ca="1">IF(ISNUMBER(ETL_Price!AN109/ETL_Price!AN110-1),ETL_Price!AN109/ETL_Price!AN110-1,"")</f>
        <v>3.7729658792651222E-3</v>
      </c>
      <c r="AI109">
        <f ca="1">IF(ISNUMBER(ETL_Price!AO109/ETL_Price!AO110-1),ETL_Price!AO109/ETL_Price!AO110-1,"")</f>
        <v>3.9048633297833479E-3</v>
      </c>
      <c r="AJ109">
        <f ca="1">IF(ISNUMBER(ETL_Price!AP109/ETL_Price!AP110-1),ETL_Price!AP109/ETL_Price!AP110-1,"")</f>
        <v>-1.4805616582289627E-3</v>
      </c>
      <c r="AK109">
        <f ca="1">IF(ISNUMBER(ETL_Price!AQ109/ETL_Price!AQ110-1),ETL_Price!AQ109/ETL_Price!AQ110-1,"")</f>
        <v>3.2146627003166728E-3</v>
      </c>
      <c r="AL109">
        <f ca="1">IF(ISNUMBER(ETL_Price!AR109/ETL_Price!AR110-1),ETL_Price!AR109/ETL_Price!AR110-1,"")</f>
        <v>3.5515530116851934E-3</v>
      </c>
      <c r="AM109">
        <f ca="1">IF(ISNUMBER(ETL_Price!AS109/ETL_Price!AS110-1),ETL_Price!AS109/ETL_Price!AS110-1,"")</f>
        <v>-2.4195716462049877E-3</v>
      </c>
      <c r="AN109" t="str">
        <f>IF(ISNUMBER(ETL_Price!AT109/ETL_Price!AT110-1),ETL_Price!AT109/ETL_Price!AT110-1,"")</f>
        <v/>
      </c>
      <c r="AO109" t="str">
        <f>IF(ISNUMBER(ETL_Price!AU109/ETL_Price!AU110-1),ETL_Price!AU109/ETL_Price!AU110-1,"")</f>
        <v/>
      </c>
      <c r="AP109" t="str">
        <f>IF(ISNUMBER(ETL_Price!AV109/ETL_Price!AV110-1),ETL_Price!AV109/ETL_Price!AV110-1,"")</f>
        <v/>
      </c>
    </row>
    <row r="110" spans="1:42">
      <c r="A110" s="8">
        <f>MATCH($B110,ETL_Price!$B$5:$B$187,0)</f>
        <v>106</v>
      </c>
      <c r="B110" s="1">
        <f>IF(ISNUMBER(Equities!$C111),Equities!B111,"")</f>
        <v>43173</v>
      </c>
      <c r="C110" s="67">
        <f ca="1">IF(ISNUMBER(OFFSET(ETL_Price!$B$4,ETL_Rtn!$A110,ETL_Rtn!$C$1)/OFFSET(ETL_Price!$B$4,ETL_Rtn!$A111,ETL_Rtn!$C$1)-1),OFFSET(ETL_Price!$B$4,ETL_Rtn!$A110,ETL_Rtn!$C$1)/OFFSET(ETL_Price!$B$4,ETL_Rtn!$A111,ETL_Rtn!$C$1)-1,"")</f>
        <v>-3.1765797268856755E-3</v>
      </c>
      <c r="E110">
        <f ca="1">IF(ISNUMBER(ETL_Price!K110/ETL_Price!K111-1),ETL_Price!K110/ETL_Price!K111-1,"")</f>
        <v>1.0308215647871766E-3</v>
      </c>
      <c r="F110">
        <f ca="1">IF(ISNUMBER(ETL_Price!L110/ETL_Price!L111-1),ETL_Price!L110/ETL_Price!L111-1,"")</f>
        <v>-6.4007161548218505E-4</v>
      </c>
      <c r="G110">
        <f ca="1">IF(ISNUMBER(ETL_Price!M110/ETL_Price!M111-1),ETL_Price!M110/ETL_Price!M111-1,"")</f>
        <v>-5.2940842208432093E-3</v>
      </c>
      <c r="H110">
        <f ca="1">IF(ISNUMBER(ETL_Price!N110/ETL_Price!N111-1),ETL_Price!N110/ETL_Price!N111-1,"")</f>
        <v>-7.1445668582501565E-3</v>
      </c>
      <c r="I110">
        <f ca="1">IF(ISNUMBER(ETL_Price!O110/ETL_Price!O111-1),ETL_Price!O110/ETL_Price!O111-1,"")</f>
        <v>-8.8357357103954204E-3</v>
      </c>
      <c r="J110">
        <f ca="1">IF(ISNUMBER(ETL_Price!P110/ETL_Price!P111-1),ETL_Price!P110/ETL_Price!P111-1,"")</f>
        <v>-7.3793748446187024E-3</v>
      </c>
      <c r="K110">
        <f ca="1">IF(ISNUMBER(ETL_Price!Q110/ETL_Price!Q111-1),ETL_Price!Q110/ETL_Price!Q111-1,"")</f>
        <v>-1.755505904883492E-3</v>
      </c>
      <c r="L110">
        <f ca="1">IF(ISNUMBER(ETL_Price!R110/ETL_Price!R111-1),ETL_Price!R110/ETL_Price!R111-1,"")</f>
        <v>4.902441415843839E-5</v>
      </c>
      <c r="M110">
        <f ca="1">IF(ISNUMBER(ETL_Price!S110/ETL_Price!S111-1),ETL_Price!S110/ETL_Price!S111-1,"")</f>
        <v>-6.9062345842977324E-3</v>
      </c>
      <c r="N110">
        <f ca="1">IF(ISNUMBER(ETL_Price!T110/ETL_Price!T111-1),ETL_Price!T110/ETL_Price!T111-1,"")</f>
        <v>-5.0886885722593034E-3</v>
      </c>
      <c r="O110">
        <f ca="1">IF(ISNUMBER(ETL_Price!U110/ETL_Price!U111-1),ETL_Price!U110/ETL_Price!U111-1,"")</f>
        <v>-6.2580923608114292E-3</v>
      </c>
      <c r="P110">
        <f ca="1">IF(ISNUMBER(ETL_Price!V110/ETL_Price!V111-1),ETL_Price!V110/ETL_Price!V111-1,"")</f>
        <v>5.494505494505475E-3</v>
      </c>
      <c r="Q110">
        <f ca="1">IF(ISNUMBER(ETL_Price!W110/ETL_Price!W111-1),ETL_Price!W110/ETL_Price!W111-1,"")</f>
        <v>-3.785382814361915E-4</v>
      </c>
      <c r="R110">
        <f ca="1">IF(ISNUMBER(ETL_Price!X110/ETL_Price!X111-1),ETL_Price!X110/ETL_Price!X111-1,"")</f>
        <v>2.0442930153308225E-4</v>
      </c>
      <c r="S110">
        <f ca="1">IF(ISNUMBER(ETL_Price!Y110/ETL_Price!Y111-1),ETL_Price!Y110/ETL_Price!Y111-1,"")</f>
        <v>1.1965811965810591E-3</v>
      </c>
      <c r="T110">
        <f ca="1">IF(ISNUMBER(ETL_Price!Z110/ETL_Price!Z111-1),ETL_Price!Z110/ETL_Price!Z111-1,"")</f>
        <v>3.1615067278405462E-3</v>
      </c>
      <c r="U110">
        <f ca="1">IF(ISNUMBER(ETL_Price!AA110/ETL_Price!AA111-1),ETL_Price!AA110/ETL_Price!AA111-1,"")</f>
        <v>-1.4178043347827796E-3</v>
      </c>
      <c r="V110">
        <f ca="1">IF(ISNUMBER(ETL_Price!AB110/ETL_Price!AB111-1),ETL_Price!AB110/ETL_Price!AB111-1,"")</f>
        <v>1.0836232025399628E-3</v>
      </c>
      <c r="W110">
        <f ca="1">IF(ISNUMBER(ETL_Price!AC110/ETL_Price!AC111-1),ETL_Price!AC110/ETL_Price!AC111-1,"")</f>
        <v>-8.9353220152599278E-4</v>
      </c>
      <c r="X110">
        <f ca="1">IF(ISNUMBER(ETL_Price!AD110/ETL_Price!AD111-1),ETL_Price!AD110/ETL_Price!AD111-1,"")</f>
        <v>-1.3493607403480823E-4</v>
      </c>
      <c r="Y110">
        <f ca="1">IF(ISNUMBER(ETL_Price!AE110/ETL_Price!AE111-1),ETL_Price!AE110/ETL_Price!AE111-1,"")</f>
        <v>1.4682758692505793E-3</v>
      </c>
      <c r="Z110">
        <f ca="1">IF(ISNUMBER(ETL_Price!AF110/ETL_Price!AF111-1),ETL_Price!AF110/ETL_Price!AF111-1,"")</f>
        <v>1.9450871194282016E-4</v>
      </c>
      <c r="AA110">
        <f ca="1">IF(ISNUMBER(ETL_Price!AG110/ETL_Price!AG111-1),ETL_Price!AG110/ETL_Price!AG111-1,"")</f>
        <v>-8.5034013605445047E-4</v>
      </c>
      <c r="AB110">
        <f ca="1">IF(ISNUMBER(ETL_Price!AH110/ETL_Price!AH111-1),ETL_Price!AH110/ETL_Price!AH111-1,"")</f>
        <v>-2.7483601451105955E-5</v>
      </c>
      <c r="AC110">
        <f ca="1">IF(ISNUMBER(ETL_Price!AI110/ETL_Price!AI111-1),ETL_Price!AI110/ETL_Price!AI111-1,"")</f>
        <v>-1.3148049171566312E-3</v>
      </c>
      <c r="AD110">
        <f ca="1">IF(ISNUMBER(ETL_Price!AJ110/ETL_Price!AJ111-1),ETL_Price!AJ110/ETL_Price!AJ111-1,"")</f>
        <v>5.3822629969418889E-2</v>
      </c>
      <c r="AE110">
        <f ca="1">IF(ISNUMBER(ETL_Price!AK110/ETL_Price!AK111-1),ETL_Price!AK110/ETL_Price!AK111-1,"")</f>
        <v>-3.8139534883720905E-2</v>
      </c>
      <c r="AF110">
        <f ca="1">IF(ISNUMBER(ETL_Price!AL110/ETL_Price!AL111-1),ETL_Price!AL110/ETL_Price!AL111-1,"")</f>
        <v>-1.1302840780649248E-3</v>
      </c>
      <c r="AG110">
        <f ca="1">IF(ISNUMBER(ETL_Price!AM110/ETL_Price!AM111-1),ETL_Price!AM110/ETL_Price!AM111-1,"")</f>
        <v>-5.5558910562233388E-3</v>
      </c>
      <c r="AH110">
        <f ca="1">IF(ISNUMBER(ETL_Price!AN110/ETL_Price!AN111-1),ETL_Price!AN110/ETL_Price!AN111-1,"")</f>
        <v>4.1179377367814851E-3</v>
      </c>
      <c r="AI110">
        <f ca="1">IF(ISNUMBER(ETL_Price!AO110/ETL_Price!AO111-1),ETL_Price!AO110/ETL_Price!AO111-1,"")</f>
        <v>-9.0058397241961075E-3</v>
      </c>
      <c r="AJ110">
        <f ca="1">IF(ISNUMBER(ETL_Price!AP110/ETL_Price!AP111-1),ETL_Price!AP110/ETL_Price!AP111-1,"")</f>
        <v>3.6910982215616617E-3</v>
      </c>
      <c r="AK110">
        <f ca="1">IF(ISNUMBER(ETL_Price!AQ110/ETL_Price!AQ111-1),ETL_Price!AQ110/ETL_Price!AQ111-1,"")</f>
        <v>-4.6325039400162416E-3</v>
      </c>
      <c r="AL110">
        <f ca="1">IF(ISNUMBER(ETL_Price!AR110/ETL_Price!AR111-1),ETL_Price!AR110/ETL_Price!AR111-1,"")</f>
        <v>-3.0979815701708269E-3</v>
      </c>
      <c r="AM110">
        <f ca="1">IF(ISNUMBER(ETL_Price!AS110/ETL_Price!AS111-1),ETL_Price!AS110/ETL_Price!AS111-1,"")</f>
        <v>1.2561686855092624E-3</v>
      </c>
      <c r="AN110" t="str">
        <f>IF(ISNUMBER(ETL_Price!AT110/ETL_Price!AT111-1),ETL_Price!AT110/ETL_Price!AT111-1,"")</f>
        <v/>
      </c>
      <c r="AO110" t="str">
        <f>IF(ISNUMBER(ETL_Price!AU110/ETL_Price!AU111-1),ETL_Price!AU110/ETL_Price!AU111-1,"")</f>
        <v/>
      </c>
      <c r="AP110" t="str">
        <f>IF(ISNUMBER(ETL_Price!AV110/ETL_Price!AV111-1),ETL_Price!AV110/ETL_Price!AV111-1,"")</f>
        <v/>
      </c>
    </row>
    <row r="111" spans="1:42">
      <c r="A111" s="8">
        <f>MATCH($B111,ETL_Price!$B$5:$B$187,0)</f>
        <v>107</v>
      </c>
      <c r="B111" s="1">
        <f>IF(ISNUMBER(Equities!$C112),Equities!B112,"")</f>
        <v>43172</v>
      </c>
      <c r="C111" s="67">
        <f ca="1">IF(ISNUMBER(OFFSET(ETL_Price!$B$4,ETL_Rtn!$A111,ETL_Rtn!$C$1)/OFFSET(ETL_Price!$B$4,ETL_Rtn!$A112,ETL_Rtn!$C$1)-1),OFFSET(ETL_Price!$B$4,ETL_Rtn!$A111,ETL_Rtn!$C$1)/OFFSET(ETL_Price!$B$4,ETL_Rtn!$A112,ETL_Rtn!$C$1)-1,"")</f>
        <v>-6.0583923490205027E-3</v>
      </c>
      <c r="E111">
        <f ca="1">IF(ISNUMBER(ETL_Price!K111/ETL_Price!K112-1),ETL_Price!K111/ETL_Price!K112-1,"")</f>
        <v>-4.7194008412844157E-3</v>
      </c>
      <c r="F111">
        <f ca="1">IF(ISNUMBER(ETL_Price!L111/ETL_Price!L112-1),ETL_Price!L111/ETL_Price!L112-1,"")</f>
        <v>-1.0076344723026098E-2</v>
      </c>
      <c r="G111">
        <f ca="1">IF(ISNUMBER(ETL_Price!M111/ETL_Price!M112-1),ETL_Price!M111/ETL_Price!M112-1,"")</f>
        <v>2.2564015779424906E-4</v>
      </c>
      <c r="H111">
        <f ca="1">IF(ISNUMBER(ETL_Price!N111/ETL_Price!N112-1),ETL_Price!N111/ETL_Price!N112-1,"")</f>
        <v>-3.5496256287627093E-3</v>
      </c>
      <c r="I111">
        <f ca="1">IF(ISNUMBER(ETL_Price!O111/ETL_Price!O112-1),ETL_Price!O111/ETL_Price!O112-1,"")</f>
        <v>-6.465440039388648E-3</v>
      </c>
      <c r="J111">
        <f ca="1">IF(ISNUMBER(ETL_Price!P111/ETL_Price!P112-1),ETL_Price!P111/ETL_Price!P112-1,"")</f>
        <v>-2.1015242285660207E-3</v>
      </c>
      <c r="K111">
        <f ca="1">IF(ISNUMBER(ETL_Price!Q111/ETL_Price!Q112-1),ETL_Price!Q111/ETL_Price!Q112-1,"")</f>
        <v>-5.3968253968253999E-3</v>
      </c>
      <c r="L111">
        <f ca="1">IF(ISNUMBER(ETL_Price!R111/ETL_Price!R112-1),ETL_Price!R111/ETL_Price!R112-1,"")</f>
        <v>1.8171995481557346E-3</v>
      </c>
      <c r="M111">
        <f ca="1">IF(ISNUMBER(ETL_Price!S111/ETL_Price!S112-1),ETL_Price!S111/ETL_Price!S112-1,"")</f>
        <v>-3.0642354543390926E-3</v>
      </c>
      <c r="N111">
        <f ca="1">IF(ISNUMBER(ETL_Price!T111/ETL_Price!T112-1),ETL_Price!T111/ETL_Price!T112-1,"")</f>
        <v>-4.0544454097886096E-3</v>
      </c>
      <c r="O111">
        <f ca="1">IF(ISNUMBER(ETL_Price!U111/ETL_Price!U112-1),ETL_Price!U111/ETL_Price!U112-1,"")</f>
        <v>-2.4039324028558573E-3</v>
      </c>
      <c r="P111">
        <f ca="1">IF(ISNUMBER(ETL_Price!V111/ETL_Price!V112-1),ETL_Price!V111/ETL_Price!V112-1,"")</f>
        <v>3.3736525960668118E-3</v>
      </c>
      <c r="Q111">
        <f ca="1">IF(ISNUMBER(ETL_Price!W111/ETL_Price!W112-1),ETL_Price!W111/ETL_Price!W112-1,"")</f>
        <v>-1.3091479337166145E-3</v>
      </c>
      <c r="R111">
        <f ca="1">IF(ISNUMBER(ETL_Price!X111/ETL_Price!X112-1),ETL_Price!X111/ETL_Price!X112-1,"")</f>
        <v>-6.3366493062413376E-3</v>
      </c>
      <c r="S111">
        <f ca="1">IF(ISNUMBER(ETL_Price!Y111/ETL_Price!Y112-1),ETL_Price!Y111/ETL_Price!Y112-1,"")</f>
        <v>-4.5715971095707797E-3</v>
      </c>
      <c r="T111">
        <f ca="1">IF(ISNUMBER(ETL_Price!Z111/ETL_Price!Z112-1),ETL_Price!Z111/ETL_Price!Z112-1,"")</f>
        <v>3.953445765474406E-4</v>
      </c>
      <c r="U111">
        <f ca="1">IF(ISNUMBER(ETL_Price!AA111/ETL_Price!AA112-1),ETL_Price!AA111/ETL_Price!AA112-1,"")</f>
        <v>1.9476161260967295E-3</v>
      </c>
      <c r="V111">
        <f ca="1">IF(ISNUMBER(ETL_Price!AB111/ETL_Price!AB112-1),ETL_Price!AB111/ETL_Price!AB112-1,"")</f>
        <v>1.6256990505936209E-4</v>
      </c>
      <c r="W111">
        <f ca="1">IF(ISNUMBER(ETL_Price!AC111/ETL_Price!AC112-1),ETL_Price!AC111/ETL_Price!AC112-1,"")</f>
        <v>-5.4956378374659831E-4</v>
      </c>
      <c r="X111">
        <f ca="1">IF(ISNUMBER(ETL_Price!AD111/ETL_Price!AD112-1),ETL_Price!AD111/ETL_Price!AD112-1,"")</f>
        <v>-8.53865426314937E-4</v>
      </c>
      <c r="Y111">
        <f ca="1">IF(ISNUMBER(ETL_Price!AE111/ETL_Price!AE112-1),ETL_Price!AE111/ETL_Price!AE112-1,"")</f>
        <v>-1.0412219781141818E-4</v>
      </c>
      <c r="Z111">
        <f ca="1">IF(ISNUMBER(ETL_Price!AF111/ETL_Price!AF112-1),ETL_Price!AF111/ETL_Price!AF112-1,"")</f>
        <v>-1.7400382808419046E-4</v>
      </c>
      <c r="AA111">
        <f ca="1">IF(ISNUMBER(ETL_Price!AG111/ETL_Price!AG112-1),ETL_Price!AG111/ETL_Price!AG112-1,"")</f>
        <v>1.3950538998097617E-3</v>
      </c>
      <c r="AB111">
        <f ca="1">IF(ISNUMBER(ETL_Price!AH111/ETL_Price!AH112-1),ETL_Price!AH111/ETL_Price!AH112-1,"")</f>
        <v>-1.253511203828328E-3</v>
      </c>
      <c r="AC111">
        <f ca="1">IF(ISNUMBER(ETL_Price!AI111/ETL_Price!AI112-1),ETL_Price!AI111/ETL_Price!AI112-1,"")</f>
        <v>3.2069441029625168E-5</v>
      </c>
      <c r="AD111">
        <f ca="1">IF(ISNUMBER(ETL_Price!AJ111/ETL_Price!AJ112-1),ETL_Price!AJ111/ETL_Price!AJ112-1,"")</f>
        <v>3.6121673003802313E-2</v>
      </c>
      <c r="AE111">
        <f ca="1">IF(ISNUMBER(ETL_Price!AK111/ETL_Price!AK112-1),ETL_Price!AK111/ETL_Price!AK112-1,"")</f>
        <v>6.8588469184890588E-2</v>
      </c>
      <c r="AF111">
        <f ca="1">IF(ISNUMBER(ETL_Price!AL111/ETL_Price!AL112-1),ETL_Price!AL111/ETL_Price!AL112-1,"")</f>
        <v>4.7698364627497547E-3</v>
      </c>
      <c r="AG111">
        <f ca="1">IF(ISNUMBER(ETL_Price!AM111/ETL_Price!AM112-1),ETL_Price!AM111/ETL_Price!AM112-1,"")</f>
        <v>5.3427235747678381E-3</v>
      </c>
      <c r="AH111">
        <f ca="1">IF(ISNUMBER(ETL_Price!AN111/ETL_Price!AN112-1),ETL_Price!AN111/ETL_Price!AN112-1,"")</f>
        <v>-1.0593220338983023E-2</v>
      </c>
      <c r="AI111">
        <f ca="1">IF(ISNUMBER(ETL_Price!AO111/ETL_Price!AO112-1),ETL_Price!AO111/ETL_Price!AO112-1,"")</f>
        <v>-8.8909033855165687E-3</v>
      </c>
      <c r="AJ111">
        <f ca="1">IF(ISNUMBER(ETL_Price!AP111/ETL_Price!AP112-1),ETL_Price!AP111/ETL_Price!AP112-1,"")</f>
        <v>-6.7065868263460615E-4</v>
      </c>
      <c r="AK111">
        <f ca="1">IF(ISNUMBER(ETL_Price!AQ111/ETL_Price!AQ112-1),ETL_Price!AQ111/ETL_Price!AQ112-1,"")</f>
        <v>-5.6038372037802153E-3</v>
      </c>
      <c r="AL111">
        <f ca="1">IF(ISNUMBER(ETL_Price!AR111/ETL_Price!AR112-1),ETL_Price!AR111/ETL_Price!AR112-1,"")</f>
        <v>3.162205321991518E-4</v>
      </c>
      <c r="AM111">
        <f ca="1">IF(ISNUMBER(ETL_Price!AS111/ETL_Price!AS112-1),ETL_Price!AS111/ETL_Price!AS112-1,"")</f>
        <v>1.7948487839891669E-4</v>
      </c>
      <c r="AN111" t="str">
        <f>IF(ISNUMBER(ETL_Price!AT111/ETL_Price!AT112-1),ETL_Price!AT111/ETL_Price!AT112-1,"")</f>
        <v/>
      </c>
      <c r="AO111" t="str">
        <f>IF(ISNUMBER(ETL_Price!AU111/ETL_Price!AU112-1),ETL_Price!AU111/ETL_Price!AU112-1,"")</f>
        <v/>
      </c>
      <c r="AP111" t="str">
        <f>IF(ISNUMBER(ETL_Price!AV111/ETL_Price!AV112-1),ETL_Price!AV111/ETL_Price!AV112-1,"")</f>
        <v/>
      </c>
    </row>
    <row r="112" spans="1:42">
      <c r="A112" s="8">
        <f>MATCH($B112,ETL_Price!$B$5:$B$187,0)</f>
        <v>108</v>
      </c>
      <c r="B112" s="1">
        <f>IF(ISNUMBER(Equities!$C113),Equities!B113,"")</f>
        <v>43171</v>
      </c>
      <c r="C112" s="67">
        <f ca="1">IF(ISNUMBER(OFFSET(ETL_Price!$B$4,ETL_Rtn!$A112,ETL_Rtn!$C$1)/OFFSET(ETL_Price!$B$4,ETL_Rtn!$A113,ETL_Rtn!$C$1)-1),OFFSET(ETL_Price!$B$4,ETL_Rtn!$A112,ETL_Rtn!$C$1)/OFFSET(ETL_Price!$B$4,ETL_Rtn!$A113,ETL_Rtn!$C$1)-1,"")</f>
        <v>1.5671304820523702E-2</v>
      </c>
      <c r="E112">
        <f ca="1">IF(ISNUMBER(ETL_Price!K112/ETL_Price!K113-1),ETL_Price!K112/ETL_Price!K113-1,"")</f>
        <v>1.7644602213405802E-2</v>
      </c>
      <c r="F112">
        <f ca="1">IF(ISNUMBER(ETL_Price!L112/ETL_Price!L113-1),ETL_Price!L112/ETL_Price!L113-1,"")</f>
        <v>4.1777440182302339E-3</v>
      </c>
      <c r="G112">
        <f ca="1">IF(ISNUMBER(ETL_Price!M112/ETL_Price!M113-1),ETL_Price!M112/ETL_Price!M113-1,"")</f>
        <v>-8.1002397192708742E-4</v>
      </c>
      <c r="H112">
        <f ca="1">IF(ISNUMBER(ETL_Price!N112/ETL_Price!N113-1),ETL_Price!N112/ETL_Price!N113-1,"")</f>
        <v>1.2511304177396099E-3</v>
      </c>
      <c r="I112">
        <f ca="1">IF(ISNUMBER(ETL_Price!O112/ETL_Price!O113-1),ETL_Price!O112/ETL_Price!O113-1,"")</f>
        <v>2.0261188330532587E-3</v>
      </c>
      <c r="J112">
        <f ca="1">IF(ISNUMBER(ETL_Price!P112/ETL_Price!P113-1),ETL_Price!P112/ETL_Price!P113-1,"")</f>
        <v>4.6357398470076028E-4</v>
      </c>
      <c r="K112">
        <f ca="1">IF(ISNUMBER(ETL_Price!Q112/ETL_Price!Q113-1),ETL_Price!Q112/ETL_Price!Q113-1,"")</f>
        <v>5.9478663526406628E-3</v>
      </c>
      <c r="L112">
        <f ca="1">IF(ISNUMBER(ETL_Price!R112/ETL_Price!R113-1),ETL_Price!R112/ETL_Price!R113-1,"")</f>
        <v>5.6801343475254562E-3</v>
      </c>
      <c r="M112">
        <f ca="1">IF(ISNUMBER(ETL_Price!S112/ETL_Price!S113-1),ETL_Price!S112/ETL_Price!S113-1,"")</f>
        <v>-2.0763335724263143E-3</v>
      </c>
      <c r="N112">
        <f ca="1">IF(ISNUMBER(ETL_Price!T112/ETL_Price!T113-1),ETL_Price!T112/ETL_Price!T113-1,"")</f>
        <v>2.9044437990124461E-3</v>
      </c>
      <c r="O112">
        <f ca="1">IF(ISNUMBER(ETL_Price!U112/ETL_Price!U113-1),ETL_Price!U112/ETL_Price!U113-1,"")</f>
        <v>4.3241684984325346E-3</v>
      </c>
      <c r="P112">
        <f ca="1">IF(ISNUMBER(ETL_Price!V112/ETL_Price!V113-1),ETL_Price!V112/ETL_Price!V113-1,"")</f>
        <v>6.8765534382766447E-3</v>
      </c>
      <c r="Q112">
        <f ca="1">IF(ISNUMBER(ETL_Price!W112/ETL_Price!W113-1),ETL_Price!W112/ETL_Price!W113-1,"")</f>
        <v>1.2733524761600945E-2</v>
      </c>
      <c r="R112">
        <f ca="1">IF(ISNUMBER(ETL_Price!X112/ETL_Price!X113-1),ETL_Price!X112/ETL_Price!X113-1,"")</f>
        <v>1.0422189914193636E-2</v>
      </c>
      <c r="S112">
        <f ca="1">IF(ISNUMBER(ETL_Price!Y112/ETL_Price!Y113-1),ETL_Price!Y112/ETL_Price!Y113-1,"")</f>
        <v>1.8568160284704094E-2</v>
      </c>
      <c r="T112">
        <f ca="1">IF(ISNUMBER(ETL_Price!Z112/ETL_Price!Z113-1),ETL_Price!Z112/ETL_Price!Z113-1,"")</f>
        <v>-2.404840462883695E-3</v>
      </c>
      <c r="U112">
        <f ca="1">IF(ISNUMBER(ETL_Price!AA112/ETL_Price!AA113-1),ETL_Price!AA112/ETL_Price!AA113-1,"")</f>
        <v>0</v>
      </c>
      <c r="V112">
        <f ca="1">IF(ISNUMBER(ETL_Price!AB112/ETL_Price!AB113-1),ETL_Price!AB112/ETL_Price!AB113-1,"")</f>
        <v>7.9179998915335226E-4</v>
      </c>
      <c r="W112">
        <f ca="1">IF(ISNUMBER(ETL_Price!AC112/ETL_Price!AC113-1),ETL_Price!AC112/ETL_Price!AC113-1,"")</f>
        <v>-5.2181316342359008E-4</v>
      </c>
      <c r="X112">
        <f ca="1">IF(ISNUMBER(ETL_Price!AD112/ETL_Price!AD113-1),ETL_Price!AD112/ETL_Price!AD113-1,"")</f>
        <v>1.1923375440097139E-3</v>
      </c>
      <c r="Y112">
        <f ca="1">IF(ISNUMBER(ETL_Price!AE112/ETL_Price!AE113-1),ETL_Price!AE112/ETL_Price!AE113-1,"")</f>
        <v>2.0763339663196767E-3</v>
      </c>
      <c r="Z112">
        <f ca="1">IF(ISNUMBER(ETL_Price!AF112/ETL_Price!AF113-1),ETL_Price!AF112/ETL_Price!AF113-1,"")</f>
        <v>5.5302370833110182E-4</v>
      </c>
      <c r="AA112">
        <f ca="1">IF(ISNUMBER(ETL_Price!AG112/ETL_Price!AG113-1),ETL_Price!AG112/ETL_Price!AG113-1,"")</f>
        <v>-9.3218574932341092E-4</v>
      </c>
      <c r="AB112">
        <f ca="1">IF(ISNUMBER(ETL_Price!AH112/ETL_Price!AH113-1),ETL_Price!AH112/ETL_Price!AH113-1,"")</f>
        <v>3.2034267513614267E-4</v>
      </c>
      <c r="AC112">
        <f ca="1">IF(ISNUMBER(ETL_Price!AI112/ETL_Price!AI113-1),ETL_Price!AI112/ETL_Price!AI113-1,"")</f>
        <v>1.9815342430540284E-3</v>
      </c>
      <c r="AD112">
        <f ca="1">IF(ISNUMBER(ETL_Price!AJ112/ETL_Price!AJ113-1),ETL_Price!AJ112/ETL_Price!AJ113-1,"")</f>
        <v>7.7868852459016313E-2</v>
      </c>
      <c r="AE112">
        <f ca="1">IF(ISNUMBER(ETL_Price!AK112/ETL_Price!AK113-1),ETL_Price!AK112/ETL_Price!AK113-1,"")</f>
        <v>-1.9970774476376074E-2</v>
      </c>
      <c r="AF112">
        <f ca="1">IF(ISNUMBER(ETL_Price!AL112/ETL_Price!AL113-1),ETL_Price!AL112/ETL_Price!AL113-1,"")</f>
        <v>-2.4169184290030454E-3</v>
      </c>
      <c r="AG112">
        <f ca="1">IF(ISNUMBER(ETL_Price!AM112/ETL_Price!AM113-1),ETL_Price!AM112/ETL_Price!AM113-1,"")</f>
        <v>-4.5328175994197029E-3</v>
      </c>
      <c r="AH112">
        <f ca="1">IF(ISNUMBER(ETL_Price!AN112/ETL_Price!AN113-1),ETL_Price!AN112/ETL_Price!AN113-1,"")</f>
        <v>-1.0960670535138606E-2</v>
      </c>
      <c r="AI112">
        <f ca="1">IF(ISNUMBER(ETL_Price!AO112/ETL_Price!AO113-1),ETL_Price!AO112/ETL_Price!AO113-1,"")</f>
        <v>-8.8810560508674197E-3</v>
      </c>
      <c r="AJ112">
        <f ca="1">IF(ISNUMBER(ETL_Price!AP112/ETL_Price!AP113-1),ETL_Price!AP112/ETL_Price!AP113-1,"")</f>
        <v>-1.0804151068568468E-2</v>
      </c>
      <c r="AK112">
        <f ca="1">IF(ISNUMBER(ETL_Price!AQ112/ETL_Price!AQ113-1),ETL_Price!AQ112/ETL_Price!AQ113-1,"")</f>
        <v>-9.3620624764770843E-3</v>
      </c>
      <c r="AL112">
        <f ca="1">IF(ISNUMBER(ETL_Price!AR112/ETL_Price!AR113-1),ETL_Price!AR112/ETL_Price!AR113-1,"")</f>
        <v>-9.3198117082116116E-4</v>
      </c>
      <c r="AM112">
        <f ca="1">IF(ISNUMBER(ETL_Price!AS112/ETL_Price!AS113-1),ETL_Price!AS112/ETL_Price!AS113-1,"")</f>
        <v>2.6929982046675072E-4</v>
      </c>
      <c r="AN112" t="str">
        <f>IF(ISNUMBER(ETL_Price!AT112/ETL_Price!AT113-1),ETL_Price!AT112/ETL_Price!AT113-1,"")</f>
        <v/>
      </c>
      <c r="AO112" t="str">
        <f>IF(ISNUMBER(ETL_Price!AU112/ETL_Price!AU113-1),ETL_Price!AU112/ETL_Price!AU113-1,"")</f>
        <v/>
      </c>
      <c r="AP112" t="str">
        <f>IF(ISNUMBER(ETL_Price!AV112/ETL_Price!AV113-1),ETL_Price!AV112/ETL_Price!AV113-1,"")</f>
        <v/>
      </c>
    </row>
    <row r="113" spans="1:42">
      <c r="A113" s="8">
        <f>MATCH($B113,ETL_Price!$B$5:$B$187,0)</f>
        <v>109</v>
      </c>
      <c r="B113" s="1">
        <f>IF(ISNUMBER(Equities!$C114),Equities!B114,"")</f>
        <v>43168</v>
      </c>
      <c r="C113" s="67">
        <f ca="1">IF(ISNUMBER(OFFSET(ETL_Price!$B$4,ETL_Rtn!$A113,ETL_Rtn!$C$1)/OFFSET(ETL_Price!$B$4,ETL_Rtn!$A114,ETL_Rtn!$C$1)-1),OFFSET(ETL_Price!$B$4,ETL_Rtn!$A113,ETL_Rtn!$C$1)/OFFSET(ETL_Price!$B$4,ETL_Rtn!$A114,ETL_Rtn!$C$1)-1,"")</f>
        <v>1.7059448071762295E-2</v>
      </c>
      <c r="E113">
        <f ca="1">IF(ISNUMBER(ETL_Price!K113/ETL_Price!K114-1),ETL_Price!K113/ETL_Price!K114-1,"")</f>
        <v>1.2794755207782726E-2</v>
      </c>
      <c r="F113">
        <f ca="1">IF(ISNUMBER(ETL_Price!L113/ETL_Price!L114-1),ETL_Price!L113/ETL_Price!L114-1,"")</f>
        <v>1.79021829428192E-2</v>
      </c>
      <c r="G113">
        <f ca="1">IF(ISNUMBER(ETL_Price!M113/ETL_Price!M114-1),ETL_Price!M113/ETL_Price!M114-1,"")</f>
        <v>1.0072230395423265E-2</v>
      </c>
      <c r="H113">
        <f ca="1">IF(ISNUMBER(ETL_Price!N113/ETL_Price!N114-1),ETL_Price!N113/ETL_Price!N114-1,"")</f>
        <v>1.2870364481244012E-2</v>
      </c>
      <c r="I113">
        <f ca="1">IF(ISNUMBER(ETL_Price!O113/ETL_Price!O114-1),ETL_Price!O113/ETL_Price!O114-1,"")</f>
        <v>1.3175772919871376E-2</v>
      </c>
      <c r="J113">
        <f ca="1">IF(ISNUMBER(ETL_Price!P113/ETL_Price!P114-1),ETL_Price!P113/ETL_Price!P114-1,"")</f>
        <v>5.7370055569399003E-3</v>
      </c>
      <c r="K113">
        <f ca="1">IF(ISNUMBER(ETL_Price!Q113/ETL_Price!Q114-1),ETL_Price!Q113/ETL_Price!Q114-1,"")</f>
        <v>8.7380204558267227E-3</v>
      </c>
      <c r="L113">
        <f ca="1">IF(ISNUMBER(ETL_Price!R113/ETL_Price!R114-1),ETL_Price!R113/ETL_Price!R114-1,"")</f>
        <v>3.6684513186595602E-3</v>
      </c>
      <c r="M113">
        <f ca="1">IF(ISNUMBER(ETL_Price!S113/ETL_Price!S114-1),ETL_Price!S113/ETL_Price!S114-1,"")</f>
        <v>1.3079894442956874E-2</v>
      </c>
      <c r="N113">
        <f ca="1">IF(ISNUMBER(ETL_Price!T113/ETL_Price!T114-1),ETL_Price!T113/ETL_Price!T114-1,"")</f>
        <v>1.1631288165163678E-3</v>
      </c>
      <c r="O113">
        <f ca="1">IF(ISNUMBER(ETL_Price!U113/ETL_Price!U114-1),ETL_Price!U113/ETL_Price!U114-1,"")</f>
        <v>9.420922450167124E-3</v>
      </c>
      <c r="P113">
        <f ca="1">IF(ISNUMBER(ETL_Price!V113/ETL_Price!V114-1),ETL_Price!V113/ETL_Price!V114-1,"")</f>
        <v>1.0782118271543961E-3</v>
      </c>
      <c r="Q113">
        <f ca="1">IF(ISNUMBER(ETL_Price!W113/ETL_Price!W114-1),ETL_Price!W113/ETL_Price!W114-1,"")</f>
        <v>6.996751508228316E-3</v>
      </c>
      <c r="R113">
        <f ca="1">IF(ISNUMBER(ETL_Price!X113/ETL_Price!X114-1),ETL_Price!X113/ETL_Price!X114-1,"")</f>
        <v>1.7608493850081341E-2</v>
      </c>
      <c r="S113">
        <f ca="1">IF(ISNUMBER(ETL_Price!Y113/ETL_Price!Y114-1),ETL_Price!Y113/ETL_Price!Y114-1,"")</f>
        <v>1.2352321908995378E-2</v>
      </c>
      <c r="T113">
        <f ca="1">IF(ISNUMBER(ETL_Price!Z113/ETL_Price!Z114-1),ETL_Price!Z113/ETL_Price!Z114-1,"")</f>
        <v>1.5607688231609185E-3</v>
      </c>
      <c r="U113">
        <f ca="1">IF(ISNUMBER(ETL_Price!AA113/ETL_Price!AA114-1),ETL_Price!AA113/ETL_Price!AA114-1,"")</f>
        <v>6.4687850220845888E-4</v>
      </c>
      <c r="V113">
        <f ca="1">IF(ISNUMBER(ETL_Price!AB113/ETL_Price!AB114-1),ETL_Price!AB113/ETL_Price!AB114-1,"")</f>
        <v>-1.970187384305544E-3</v>
      </c>
      <c r="W113">
        <f ca="1">IF(ISNUMBER(ETL_Price!AC113/ETL_Price!AC114-1),ETL_Price!AC113/ETL_Price!AC114-1,"")</f>
        <v>9.7591818781617157E-4</v>
      </c>
      <c r="X113">
        <f ca="1">IF(ISNUMBER(ETL_Price!AD113/ETL_Price!AD114-1),ETL_Price!AD113/ETL_Price!AD114-1,"")</f>
        <v>-8.4292393454410419E-4</v>
      </c>
      <c r="Y113">
        <f ca="1">IF(ISNUMBER(ETL_Price!AE113/ETL_Price!AE114-1),ETL_Price!AE113/ETL_Price!AE114-1,"")</f>
        <v>5.5329943939286252E-4</v>
      </c>
      <c r="Z113">
        <f ca="1">IF(ISNUMBER(ETL_Price!AF113/ETL_Price!AF114-1),ETL_Price!AF113/ETL_Price!AF114-1,"")</f>
        <v>4.0966397312658387E-5</v>
      </c>
      <c r="AA113">
        <f ca="1">IF(ISNUMBER(ETL_Price!AG113/ETL_Price!AG114-1),ETL_Price!AG113/ETL_Price!AG114-1,"")</f>
        <v>9.0511662427905648E-5</v>
      </c>
      <c r="AB113">
        <f ca="1">IF(ISNUMBER(ETL_Price!AH113/ETL_Price!AH114-1),ETL_Price!AH113/ETL_Price!AH114-1,"")</f>
        <v>6.3193178800036165E-4</v>
      </c>
      <c r="AC113">
        <f ca="1">IF(ISNUMBER(ETL_Price!AI113/ETL_Price!AI114-1),ETL_Price!AI113/ETL_Price!AI114-1,"")</f>
        <v>-9.3098909565647592E-4</v>
      </c>
      <c r="AD113">
        <f ca="1">IF(ISNUMBER(ETL_Price!AJ113/ETL_Price!AJ114-1),ETL_Price!AJ113/ETL_Price!AJ114-1,"")</f>
        <v>-0.11487303506650537</v>
      </c>
      <c r="AE113">
        <f ca="1">IF(ISNUMBER(ETL_Price!AK113/ETL_Price!AK114-1),ETL_Price!AK113/ETL_Price!AK114-1,"")</f>
        <v>-9.5594713656387609E-2</v>
      </c>
      <c r="AF113">
        <f ca="1">IF(ISNUMBER(ETL_Price!AL113/ETL_Price!AL114-1),ETL_Price!AL113/ETL_Price!AL114-1,"")</f>
        <v>1.7401830975258825E-3</v>
      </c>
      <c r="AG113">
        <f ca="1">IF(ISNUMBER(ETL_Price!AM113/ETL_Price!AM114-1),ETL_Price!AM113/ETL_Price!AM114-1,"")</f>
        <v>6.6926259430517554E-3</v>
      </c>
      <c r="AH113">
        <f ca="1">IF(ISNUMBER(ETL_Price!AN113/ETL_Price!AN114-1),ETL_Price!AN113/ETL_Price!AN114-1,"")</f>
        <v>3.1936127744510934E-2</v>
      </c>
      <c r="AI113">
        <f ca="1">IF(ISNUMBER(ETL_Price!AO113/ETL_Price!AO114-1),ETL_Price!AO113/ETL_Price!AO114-1,"")</f>
        <v>1.2845192677890305E-2</v>
      </c>
      <c r="AJ113">
        <f ca="1">IF(ISNUMBER(ETL_Price!AP113/ETL_Price!AP114-1),ETL_Price!AP113/ETL_Price!AP114-1,"")</f>
        <v>-1.5613171839514717E-3</v>
      </c>
      <c r="AK113">
        <f ca="1">IF(ISNUMBER(ETL_Price!AQ113/ETL_Price!AQ114-1),ETL_Price!AQ113/ETL_Price!AQ114-1,"")</f>
        <v>3.2093637908250372E-3</v>
      </c>
      <c r="AL113">
        <f ca="1">IF(ISNUMBER(ETL_Price!AR113/ETL_Price!AR114-1),ETL_Price!AR113/ETL_Price!AR114-1,"")</f>
        <v>-2.0178453195446311E-3</v>
      </c>
      <c r="AM113">
        <f ca="1">IF(ISNUMBER(ETL_Price!AS113/ETL_Price!AS114-1),ETL_Price!AS113/ETL_Price!AS114-1,"")</f>
        <v>2.7905302007380506E-3</v>
      </c>
      <c r="AN113" t="str">
        <f>IF(ISNUMBER(ETL_Price!AT113/ETL_Price!AT114-1),ETL_Price!AT113/ETL_Price!AT114-1,"")</f>
        <v/>
      </c>
      <c r="AO113" t="str">
        <f>IF(ISNUMBER(ETL_Price!AU113/ETL_Price!AU114-1),ETL_Price!AU113/ETL_Price!AU114-1,"")</f>
        <v/>
      </c>
      <c r="AP113" t="str">
        <f>IF(ISNUMBER(ETL_Price!AV113/ETL_Price!AV114-1),ETL_Price!AV113/ETL_Price!AV114-1,"")</f>
        <v/>
      </c>
    </row>
    <row r="114" spans="1:42">
      <c r="A114" s="8">
        <f>MATCH($B114,ETL_Price!$B$5:$B$187,0)</f>
        <v>110</v>
      </c>
      <c r="B114" s="1">
        <f>IF(ISNUMBER(Equities!$C115),Equities!B115,"")</f>
        <v>43167</v>
      </c>
      <c r="C114" s="67">
        <f ca="1">IF(ISNUMBER(OFFSET(ETL_Price!$B$4,ETL_Rtn!$A114,ETL_Rtn!$C$1)/OFFSET(ETL_Price!$B$4,ETL_Rtn!$A115,ETL_Rtn!$C$1)-1),OFFSET(ETL_Price!$B$4,ETL_Rtn!$A114,ETL_Rtn!$C$1)/OFFSET(ETL_Price!$B$4,ETL_Rtn!$A115,ETL_Rtn!$C$1)-1,"")</f>
        <v>1.4536226631240101E-2</v>
      </c>
      <c r="E114">
        <f ca="1">IF(ISNUMBER(ETL_Price!K114/ETL_Price!K115-1),ETL_Price!K114/ETL_Price!K115-1,"")</f>
        <v>1.1660248181428967E-2</v>
      </c>
      <c r="F114">
        <f ca="1">IF(ISNUMBER(ETL_Price!L114/ETL_Price!L115-1),ETL_Price!L114/ETL_Price!L115-1,"")</f>
        <v>5.4367105008263916E-3</v>
      </c>
      <c r="G114">
        <f ca="1">IF(ISNUMBER(ETL_Price!M114/ETL_Price!M115-1),ETL_Price!M114/ETL_Price!M115-1,"")</f>
        <v>7.0397790079246292E-3</v>
      </c>
      <c r="H114">
        <f ca="1">IF(ISNUMBER(ETL_Price!N114/ETL_Price!N115-1),ETL_Price!N114/ETL_Price!N115-1,"")</f>
        <v>-8.1268090334685184E-4</v>
      </c>
      <c r="I114">
        <f ca="1">IF(ISNUMBER(ETL_Price!O114/ETL_Price!O115-1),ETL_Price!O114/ETL_Price!O115-1,"")</f>
        <v>2.8081408927853602E-3</v>
      </c>
      <c r="J114">
        <f ca="1">IF(ISNUMBER(ETL_Price!P114/ETL_Price!P115-1),ETL_Price!P114/ETL_Price!P115-1,"")</f>
        <v>8.49233239220748E-3</v>
      </c>
      <c r="K114">
        <f ca="1">IF(ISNUMBER(ETL_Price!Q114/ETL_Price!Q115-1),ETL_Price!Q114/ETL_Price!Q115-1,"")</f>
        <v>3.2318009210632326E-3</v>
      </c>
      <c r="L114">
        <f ca="1">IF(ISNUMBER(ETL_Price!R114/ETL_Price!R115-1),ETL_Price!R114/ETL_Price!R115-1,"")</f>
        <v>7.3911306432281609E-3</v>
      </c>
      <c r="M114">
        <f ca="1">IF(ISNUMBER(ETL_Price!S114/ETL_Price!S115-1),ETL_Price!S114/ETL_Price!S115-1,"")</f>
        <v>4.533405048215533E-3</v>
      </c>
      <c r="N114">
        <f ca="1">IF(ISNUMBER(ETL_Price!T114/ETL_Price!T115-1),ETL_Price!T114/ETL_Price!T115-1,"")</f>
        <v>5.2616194095294055E-3</v>
      </c>
      <c r="O114">
        <f ca="1">IF(ISNUMBER(ETL_Price!U114/ETL_Price!U115-1),ETL_Price!U114/ETL_Price!U115-1,"")</f>
        <v>-1.7791656076395768E-3</v>
      </c>
      <c r="P114">
        <f ca="1">IF(ISNUMBER(ETL_Price!V114/ETL_Price!V115-1),ETL_Price!V114/ETL_Price!V115-1,"")</f>
        <v>7.1840280678305835E-3</v>
      </c>
      <c r="Q114">
        <f ca="1">IF(ISNUMBER(ETL_Price!W114/ETL_Price!W115-1),ETL_Price!W114/ETL_Price!W115-1,"")</f>
        <v>1.6768901310297402E-2</v>
      </c>
      <c r="R114">
        <f ca="1">IF(ISNUMBER(ETL_Price!X114/ETL_Price!X115-1),ETL_Price!X114/ETL_Price!X115-1,"")</f>
        <v>1.5100473509387591E-2</v>
      </c>
      <c r="S114">
        <f ca="1">IF(ISNUMBER(ETL_Price!Y114/ETL_Price!Y115-1),ETL_Price!Y114/ETL_Price!Y115-1,"")</f>
        <v>1.0884538752150563E-2</v>
      </c>
      <c r="T114">
        <f ca="1">IF(ISNUMBER(ETL_Price!Z114/ETL_Price!Z115-1),ETL_Price!Z114/ETL_Price!Z115-1,"")</f>
        <v>6.3627336617533281E-4</v>
      </c>
      <c r="U114">
        <f ca="1">IF(ISNUMBER(ETL_Price!AA114/ETL_Price!AA115-1),ETL_Price!AA114/ETL_Price!AA115-1,"")</f>
        <v>-1.3989236516844805E-3</v>
      </c>
      <c r="V114">
        <f ca="1">IF(ISNUMBER(ETL_Price!AB114/ETL_Price!AB115-1),ETL_Price!AB114/ETL_Price!AB115-1,"")</f>
        <v>-3.7873869194482435E-4</v>
      </c>
      <c r="W114">
        <f ca="1">IF(ISNUMBER(ETL_Price!AC114/ETL_Price!AC115-1),ETL_Price!AC114/ETL_Price!AC115-1,"")</f>
        <v>1.6797466611593315E-3</v>
      </c>
      <c r="X114">
        <f ca="1">IF(ISNUMBER(ETL_Price!AD114/ETL_Price!AD115-1),ETL_Price!AD114/ETL_Price!AD115-1,"")</f>
        <v>-1.2361356153145486E-4</v>
      </c>
      <c r="Y114">
        <f ca="1">IF(ISNUMBER(ETL_Price!AE114/ETL_Price!AE115-1),ETL_Price!AE114/ETL_Price!AE115-1,"")</f>
        <v>-1.0438522322786525E-4</v>
      </c>
      <c r="Z114">
        <f ca="1">IF(ISNUMBER(ETL_Price!AF114/ETL_Price!AF115-1),ETL_Price!AF114/ETL_Price!AF115-1,"")</f>
        <v>1.7413750717043541E-4</v>
      </c>
      <c r="AA114">
        <f ca="1">IF(ISNUMBER(ETL_Price!AG114/ETL_Price!AG115-1),ETL_Price!AG114/ETL_Price!AG115-1,"")</f>
        <v>1.1871103378280345E-3</v>
      </c>
      <c r="AB114">
        <f ca="1">IF(ISNUMBER(ETL_Price!AH114/ETL_Price!AH115-1),ETL_Price!AH114/ETL_Price!AH115-1,"")</f>
        <v>-1.1891802888792657E-3</v>
      </c>
      <c r="AC114">
        <f ca="1">IF(ISNUMBER(ETL_Price!AI114/ETL_Price!AI115-1),ETL_Price!AI114/ETL_Price!AI115-1,"")</f>
        <v>2.2477201695436655E-4</v>
      </c>
      <c r="AD114">
        <f ca="1">IF(ISNUMBER(ETL_Price!AJ114/ETL_Price!AJ115-1),ETL_Price!AJ114/ETL_Price!AJ115-1,"")</f>
        <v>-6.8693693693693825E-2</v>
      </c>
      <c r="AE114">
        <f ca="1">IF(ISNUMBER(ETL_Price!AK114/ETL_Price!AK115-1),ETL_Price!AK114/ETL_Price!AK115-1,"")</f>
        <v>-2.9084687767322537E-2</v>
      </c>
      <c r="AF114">
        <f ca="1">IF(ISNUMBER(ETL_Price!AL114/ETL_Price!AL115-1),ETL_Price!AL114/ETL_Price!AL115-1,"")</f>
        <v>-4.4441096715877038E-3</v>
      </c>
      <c r="AG114">
        <f ca="1">IF(ISNUMBER(ETL_Price!AM114/ETL_Price!AM115-1),ETL_Price!AM114/ETL_Price!AM115-1,"")</f>
        <v>4.8697345994641594E-4</v>
      </c>
      <c r="AH114">
        <f ca="1">IF(ISNUMBER(ETL_Price!AN114/ETL_Price!AN115-1),ETL_Price!AN114/ETL_Price!AN115-1,"")</f>
        <v>-1.684382665576456E-2</v>
      </c>
      <c r="AI114">
        <f ca="1">IF(ISNUMBER(ETL_Price!AO114/ETL_Price!AO115-1),ETL_Price!AO114/ETL_Price!AO115-1,"")</f>
        <v>-8.8805633607381695E-3</v>
      </c>
      <c r="AJ114">
        <f ca="1">IF(ISNUMBER(ETL_Price!AP114/ETL_Price!AP115-1),ETL_Price!AP114/ETL_Price!AP115-1,"")</f>
        <v>-1.5648286140089396E-2</v>
      </c>
      <c r="AK114">
        <f ca="1">IF(ISNUMBER(ETL_Price!AQ114/ETL_Price!AQ115-1),ETL_Price!AQ114/ETL_Price!AQ115-1,"")</f>
        <v>-6.1447535062620906E-3</v>
      </c>
      <c r="AL114">
        <f ca="1">IF(ISNUMBER(ETL_Price!AR114/ETL_Price!AR115-1),ETL_Price!AR114/ETL_Price!AR115-1,"")</f>
        <v>3.7184132660328384E-3</v>
      </c>
      <c r="AM114">
        <f ca="1">IF(ISNUMBER(ETL_Price!AS114/ETL_Price!AS115-1),ETL_Price!AS114/ETL_Price!AS115-1,"")</f>
        <v>-3.2301480484522305E-3</v>
      </c>
      <c r="AN114" t="str">
        <f>IF(ISNUMBER(ETL_Price!AT114/ETL_Price!AT115-1),ETL_Price!AT114/ETL_Price!AT115-1,"")</f>
        <v/>
      </c>
      <c r="AO114" t="str">
        <f>IF(ISNUMBER(ETL_Price!AU114/ETL_Price!AU115-1),ETL_Price!AU114/ETL_Price!AU115-1,"")</f>
        <v/>
      </c>
      <c r="AP114" t="str">
        <f>IF(ISNUMBER(ETL_Price!AV114/ETL_Price!AV115-1),ETL_Price!AV114/ETL_Price!AV115-1,"")</f>
        <v/>
      </c>
    </row>
    <row r="115" spans="1:42">
      <c r="A115" s="8">
        <f>MATCH($B115,ETL_Price!$B$5:$B$187,0)</f>
        <v>111</v>
      </c>
      <c r="B115" s="1">
        <f>IF(ISNUMBER(Equities!$C116),Equities!B116,"")</f>
        <v>43166</v>
      </c>
      <c r="C115" s="67">
        <f ca="1">IF(ISNUMBER(OFFSET(ETL_Price!$B$4,ETL_Rtn!$A115,ETL_Rtn!$C$1)/OFFSET(ETL_Price!$B$4,ETL_Rtn!$A116,ETL_Rtn!$C$1)-1),OFFSET(ETL_Price!$B$4,ETL_Rtn!$A115,ETL_Rtn!$C$1)/OFFSET(ETL_Price!$B$4,ETL_Rtn!$A116,ETL_Rtn!$C$1)-1,"")</f>
        <v>-3.8448258478639419E-3</v>
      </c>
      <c r="E115">
        <f ca="1">IF(ISNUMBER(ETL_Price!K115/ETL_Price!K116-1),ETL_Price!K115/ETL_Price!K116-1,"")</f>
        <v>-4.578852092428809E-3</v>
      </c>
      <c r="F115">
        <f ca="1">IF(ISNUMBER(ETL_Price!L115/ETL_Price!L116-1),ETL_Price!L115/ETL_Price!L116-1,"")</f>
        <v>4.8712003394377756E-3</v>
      </c>
      <c r="G115">
        <f ca="1">IF(ISNUMBER(ETL_Price!M115/ETL_Price!M116-1),ETL_Price!M115/ETL_Price!M116-1,"")</f>
        <v>3.9506646579035021E-3</v>
      </c>
      <c r="H115">
        <f ca="1">IF(ISNUMBER(ETL_Price!N115/ETL_Price!N116-1),ETL_Price!N115/ETL_Price!N116-1,"")</f>
        <v>-7.9291122747204845E-3</v>
      </c>
      <c r="I115">
        <f ca="1">IF(ISNUMBER(ETL_Price!O115/ETL_Price!O116-1),ETL_Price!O115/ETL_Price!O116-1,"")</f>
        <v>-2.0103008559264612E-3</v>
      </c>
      <c r="J115">
        <f ca="1">IF(ISNUMBER(ETL_Price!P115/ETL_Price!P116-1),ETL_Price!P115/ETL_Price!P116-1,"")</f>
        <v>-4.8760594582342165E-3</v>
      </c>
      <c r="K115">
        <f ca="1">IF(ISNUMBER(ETL_Price!Q115/ETL_Price!Q116-1),ETL_Price!Q115/ETL_Price!Q116-1,"")</f>
        <v>-5.6238451032377679E-3</v>
      </c>
      <c r="L115">
        <f ca="1">IF(ISNUMBER(ETL_Price!R115/ETL_Price!R116-1),ETL_Price!R115/ETL_Price!R116-1,"")</f>
        <v>3.7092731829573289E-3</v>
      </c>
      <c r="M115">
        <f ca="1">IF(ISNUMBER(ETL_Price!S115/ETL_Price!S116-1),ETL_Price!S115/ETL_Price!S116-1,"")</f>
        <v>-6.9105847122508113E-4</v>
      </c>
      <c r="N115">
        <f ca="1">IF(ISNUMBER(ETL_Price!T115/ETL_Price!T116-1),ETL_Price!T115/ETL_Price!T116-1,"")</f>
        <v>-4.3827611395175214E-4</v>
      </c>
      <c r="O115">
        <f ca="1">IF(ISNUMBER(ETL_Price!U115/ETL_Price!U116-1),ETL_Price!U115/ETL_Price!U116-1,"")</f>
        <v>-2.8963469823682919E-3</v>
      </c>
      <c r="P115">
        <f ca="1">IF(ISNUMBER(ETL_Price!V115/ETL_Price!V116-1),ETL_Price!V115/ETL_Price!V116-1,"")</f>
        <v>-3.1642934465817563E-3</v>
      </c>
      <c r="Q115">
        <f ca="1">IF(ISNUMBER(ETL_Price!W115/ETL_Price!W116-1),ETL_Price!W115/ETL_Price!W116-1,"")</f>
        <v>-4.0199261085523963E-3</v>
      </c>
      <c r="R115">
        <f ca="1">IF(ISNUMBER(ETL_Price!X115/ETL_Price!X116-1),ETL_Price!X115/ETL_Price!X116-1,"")</f>
        <v>7.4851622865690359E-4</v>
      </c>
      <c r="S115">
        <f ca="1">IF(ISNUMBER(ETL_Price!Y115/ETL_Price!Y116-1),ETL_Price!Y115/ETL_Price!Y116-1,"")</f>
        <v>-5.4098871568101226E-3</v>
      </c>
      <c r="T115">
        <f ca="1">IF(ISNUMBER(ETL_Price!Z115/ETL_Price!Z116-1),ETL_Price!Z115/ETL_Price!Z116-1,"")</f>
        <v>1.7092861557477246E-3</v>
      </c>
      <c r="U115">
        <f ca="1">IF(ISNUMBER(ETL_Price!AA115/ETL_Price!AA116-1),ETL_Price!AA115/ETL_Price!AA116-1,"")</f>
        <v>-1.0932555176522696E-3</v>
      </c>
      <c r="V115">
        <f ca="1">IF(ISNUMBER(ETL_Price!AB115/ETL_Price!AB116-1),ETL_Price!AB115/ETL_Price!AB116-1,"")</f>
        <v>-7.0287747223629626E-4</v>
      </c>
      <c r="W115">
        <f ca="1">IF(ISNUMBER(ETL_Price!AC115/ETL_Price!AC116-1),ETL_Price!AC115/ETL_Price!AC116-1,"")</f>
        <v>-1.7318159327065485E-3</v>
      </c>
      <c r="X115">
        <f ca="1">IF(ISNUMBER(ETL_Price!AD115/ETL_Price!AD116-1),ETL_Price!AD115/ETL_Price!AD116-1,"")</f>
        <v>-1.593196378283146E-3</v>
      </c>
      <c r="Y115">
        <f ca="1">IF(ISNUMBER(ETL_Price!AE115/ETL_Price!AE116-1),ETL_Price!AE115/ETL_Price!AE116-1,"")</f>
        <v>1.1704829287155771E-3</v>
      </c>
      <c r="Z115">
        <f ca="1">IF(ISNUMBER(ETL_Price!AF115/ETL_Price!AF116-1),ETL_Price!AF115/ETL_Price!AF116-1,"")</f>
        <v>3.0739594647211099E-4</v>
      </c>
      <c r="AA115">
        <f ca="1">IF(ISNUMBER(ETL_Price!AG115/ETL_Price!AG116-1),ETL_Price!AG115/ETL_Price!AG116-1,"")</f>
        <v>-1.4658776263641871E-3</v>
      </c>
      <c r="AB115">
        <f ca="1">IF(ISNUMBER(ETL_Price!AH115/ETL_Price!AH116-1),ETL_Price!AH115/ETL_Price!AH116-1,"")</f>
        <v>-4.0232985561849954E-4</v>
      </c>
      <c r="AC115">
        <f ca="1">IF(ISNUMBER(ETL_Price!AI115/ETL_Price!AI116-1),ETL_Price!AI115/ETL_Price!AI116-1,"")</f>
        <v>1.8199141428731913E-4</v>
      </c>
      <c r="AD115">
        <f ca="1">IF(ISNUMBER(ETL_Price!AJ115/ETL_Price!AJ116-1),ETL_Price!AJ115/ETL_Price!AJ116-1,"")</f>
        <v>-3.2679738562091387E-2</v>
      </c>
      <c r="AE115">
        <f ca="1">IF(ISNUMBER(ETL_Price!AK115/ETL_Price!AK116-1),ETL_Price!AK115/ETL_Price!AK116-1,"")</f>
        <v>-1.266891891891897E-2</v>
      </c>
      <c r="AF115">
        <f ca="1">IF(ISNUMBER(ETL_Price!AL115/ETL_Price!AL116-1),ETL_Price!AL115/ETL_Price!AL116-1,"")</f>
        <v>-5.6920311563811721E-3</v>
      </c>
      <c r="AG115">
        <f ca="1">IF(ISNUMBER(ETL_Price!AM115/ETL_Price!AM116-1),ETL_Price!AM115/ETL_Price!AM116-1,"")</f>
        <v>-1.7170206401435739E-2</v>
      </c>
      <c r="AH115">
        <f ca="1">IF(ISNUMBER(ETL_Price!AN115/ETL_Price!AN116-1),ETL_Price!AN115/ETL_Price!AN116-1,"")</f>
        <v>-2.3162939297124652E-2</v>
      </c>
      <c r="AI115">
        <f ca="1">IF(ISNUMBER(ETL_Price!AO115/ETL_Price!AO116-1),ETL_Price!AO115/ETL_Price!AO116-1,"")</f>
        <v>-1.2472715933894429E-3</v>
      </c>
      <c r="AJ115">
        <f ca="1">IF(ISNUMBER(ETL_Price!AP115/ETL_Price!AP116-1),ETL_Price!AP115/ETL_Price!AP116-1,"")</f>
        <v>9.212257943222335E-3</v>
      </c>
      <c r="AK115">
        <f ca="1">IF(ISNUMBER(ETL_Price!AQ115/ETL_Price!AQ116-1),ETL_Price!AQ115/ETL_Price!AQ116-1,"")</f>
        <v>1.5973690392294682E-3</v>
      </c>
      <c r="AL115">
        <f ca="1">IF(ISNUMBER(ETL_Price!AR115/ETL_Price!AR116-1),ETL_Price!AR115/ETL_Price!AR116-1,"")</f>
        <v>1.4895808573012204E-3</v>
      </c>
      <c r="AM115">
        <f ca="1">IF(ISNUMBER(ETL_Price!AS115/ETL_Price!AS116-1),ETL_Price!AS115/ETL_Price!AS116-1,"")</f>
        <v>-8.0688542227003168E-4</v>
      </c>
      <c r="AN115" t="str">
        <f>IF(ISNUMBER(ETL_Price!AT115/ETL_Price!AT116-1),ETL_Price!AT115/ETL_Price!AT116-1,"")</f>
        <v/>
      </c>
      <c r="AO115" t="str">
        <f>IF(ISNUMBER(ETL_Price!AU115/ETL_Price!AU116-1),ETL_Price!AU115/ETL_Price!AU116-1,"")</f>
        <v/>
      </c>
      <c r="AP115" t="str">
        <f>IF(ISNUMBER(ETL_Price!AV115/ETL_Price!AV116-1),ETL_Price!AV115/ETL_Price!AV116-1,"")</f>
        <v/>
      </c>
    </row>
    <row r="116" spans="1:42">
      <c r="A116" s="8">
        <f>MATCH($B116,ETL_Price!$B$5:$B$187,0)</f>
        <v>112</v>
      </c>
      <c r="B116" s="1">
        <f>IF(ISNUMBER(Equities!$C117),Equities!B117,"")</f>
        <v>43165</v>
      </c>
      <c r="C116" s="67">
        <f ca="1">IF(ISNUMBER(OFFSET(ETL_Price!$B$4,ETL_Rtn!$A116,ETL_Rtn!$C$1)/OFFSET(ETL_Price!$B$4,ETL_Rtn!$A117,ETL_Rtn!$C$1)-1),OFFSET(ETL_Price!$B$4,ETL_Rtn!$A116,ETL_Rtn!$C$1)/OFFSET(ETL_Price!$B$4,ETL_Rtn!$A117,ETL_Rtn!$C$1)-1,"")</f>
        <v>1.8372162923668611E-2</v>
      </c>
      <c r="E116">
        <f ca="1">IF(ISNUMBER(ETL_Price!K116/ETL_Price!K117-1),ETL_Price!K116/ETL_Price!K117-1,"")</f>
        <v>2.4212018758861475E-2</v>
      </c>
      <c r="F116">
        <f ca="1">IF(ISNUMBER(ETL_Price!L116/ETL_Price!L117-1),ETL_Price!L116/ETL_Price!L117-1,"")</f>
        <v>4.727858167641541E-3</v>
      </c>
      <c r="G116">
        <f ca="1">IF(ISNUMBER(ETL_Price!M116/ETL_Price!M117-1),ETL_Price!M116/ETL_Price!M117-1,"")</f>
        <v>6.8465432369935186E-5</v>
      </c>
      <c r="H116">
        <f ca="1">IF(ISNUMBER(ETL_Price!N116/ETL_Price!N117-1),ETL_Price!N116/ETL_Price!N117-1,"")</f>
        <v>4.8744409103629316E-3</v>
      </c>
      <c r="I116">
        <f ca="1">IF(ISNUMBER(ETL_Price!O116/ETL_Price!O117-1),ETL_Price!O116/ETL_Price!O117-1,"")</f>
        <v>7.0003088027497107E-3</v>
      </c>
      <c r="J116">
        <f ca="1">IF(ISNUMBER(ETL_Price!P116/ETL_Price!P117-1),ETL_Price!P116/ETL_Price!P117-1,"")</f>
        <v>2.4581962685910064E-3</v>
      </c>
      <c r="K116">
        <f ca="1">IF(ISNUMBER(ETL_Price!Q116/ETL_Price!Q117-1),ETL_Price!Q116/ETL_Price!Q117-1,"")</f>
        <v>8.3849799489610355E-3</v>
      </c>
      <c r="L116">
        <f ca="1">IF(ISNUMBER(ETL_Price!R116/ETL_Price!R117-1),ETL_Price!R116/ETL_Price!R117-1,"")</f>
        <v>4.1272397825649065E-3</v>
      </c>
      <c r="M116">
        <f ca="1">IF(ISNUMBER(ETL_Price!S116/ETL_Price!S117-1),ETL_Price!S116/ETL_Price!S117-1,"")</f>
        <v>6.6862487439127705E-3</v>
      </c>
      <c r="N116">
        <f ca="1">IF(ISNUMBER(ETL_Price!T116/ETL_Price!T117-1),ETL_Price!T116/ETL_Price!T117-1,"")</f>
        <v>7.6549389076989716E-3</v>
      </c>
      <c r="O116">
        <f ca="1">IF(ISNUMBER(ETL_Price!U116/ETL_Price!U117-1),ETL_Price!U116/ETL_Price!U117-1,"")</f>
        <v>1.2166074242368596E-2</v>
      </c>
      <c r="P116">
        <f ca="1">IF(ISNUMBER(ETL_Price!V116/ETL_Price!V117-1),ETL_Price!V116/ETL_Price!V117-1,"")</f>
        <v>-3.1543122769154275E-3</v>
      </c>
      <c r="Q116">
        <f ca="1">IF(ISNUMBER(ETL_Price!W116/ETL_Price!W117-1),ETL_Price!W116/ETL_Price!W117-1,"")</f>
        <v>1.9293552357159127E-2</v>
      </c>
      <c r="R116">
        <f ca="1">IF(ISNUMBER(ETL_Price!X116/ETL_Price!X117-1),ETL_Price!X116/ETL_Price!X117-1,"")</f>
        <v>1.0806946471657142E-2</v>
      </c>
      <c r="S116">
        <f ca="1">IF(ISNUMBER(ETL_Price!Y116/ETL_Price!Y117-1),ETL_Price!Y116/ETL_Price!Y117-1,"")</f>
        <v>2.6096033402922769E-2</v>
      </c>
      <c r="T116">
        <f ca="1">IF(ISNUMBER(ETL_Price!Z116/ETL_Price!Z117-1),ETL_Price!Z116/ETL_Price!Z117-1,"")</f>
        <v>-3.7648058229011738E-4</v>
      </c>
      <c r="U116">
        <f ca="1">IF(ISNUMBER(ETL_Price!AA116/ETL_Price!AA117-1),ETL_Price!AA116/ETL_Price!AA117-1,"")</f>
        <v>1.436444532249892E-3</v>
      </c>
      <c r="V116">
        <f ca="1">IF(ISNUMBER(ETL_Price!AB116/ETL_Price!AB117-1),ETL_Price!AB116/ETL_Price!AB117-1,"")</f>
        <v>-1.7702745004911646E-3</v>
      </c>
      <c r="W116">
        <f ca="1">IF(ISNUMBER(ETL_Price!AC116/ETL_Price!AC117-1),ETL_Price!AC116/ETL_Price!AC117-1,"")</f>
        <v>-1.139499443979286E-3</v>
      </c>
      <c r="X116">
        <f ca="1">IF(ISNUMBER(ETL_Price!AD116/ETL_Price!AD117-1),ETL_Price!AD116/ETL_Price!AD117-1,"")</f>
        <v>7.4104847130684881E-4</v>
      </c>
      <c r="Y116">
        <f ca="1">IF(ISNUMBER(ETL_Price!AE116/ETL_Price!AE117-1),ETL_Price!AE116/ETL_Price!AE117-1,"")</f>
        <v>8.9957218020741969E-4</v>
      </c>
      <c r="Z116">
        <f ca="1">IF(ISNUMBER(ETL_Price!AF116/ETL_Price!AF117-1),ETL_Price!AF116/ETL_Price!AF117-1,"")</f>
        <v>-1.0245481742543472E-4</v>
      </c>
      <c r="AA116">
        <f ca="1">IF(ISNUMBER(ETL_Price!AG116/ETL_Price!AG117-1),ETL_Price!AG116/ETL_Price!AG117-1,"")</f>
        <v>9.9544808738416535E-5</v>
      </c>
      <c r="AB116">
        <f ca="1">IF(ISNUMBER(ETL_Price!AH116/ETL_Price!AH117-1),ETL_Price!AH116/ETL_Price!AH117-1,"")</f>
        <v>3.2013756768645152E-4</v>
      </c>
      <c r="AC116">
        <f ca="1">IF(ISNUMBER(ETL_Price!AI116/ETL_Price!AI117-1),ETL_Price!AI116/ETL_Price!AI117-1,"")</f>
        <v>1.0705491917395449E-5</v>
      </c>
      <c r="AD116">
        <f ca="1">IF(ISNUMBER(ETL_Price!AJ116/ETL_Price!AJ117-1),ETL_Price!AJ116/ETL_Price!AJ117-1,"")</f>
        <v>-1.9754404698344996E-2</v>
      </c>
      <c r="AE116">
        <f ca="1">IF(ISNUMBER(ETL_Price!AK116/ETL_Price!AK117-1),ETL_Price!AK116/ETL_Price!AK117-1,"")</f>
        <v>-2.3102310231023049E-2</v>
      </c>
      <c r="AF116">
        <f ca="1">IF(ISNUMBER(ETL_Price!AL116/ETL_Price!AL117-1),ETL_Price!AL116/ETL_Price!AL117-1,"")</f>
        <v>1.1591787256610253E-2</v>
      </c>
      <c r="AG116">
        <f ca="1">IF(ISNUMBER(ETL_Price!AM116/ETL_Price!AM117-1),ETL_Price!AM116/ETL_Price!AM117-1,"")</f>
        <v>2.3075039784551388E-2</v>
      </c>
      <c r="AH116">
        <f ca="1">IF(ISNUMBER(ETL_Price!AN116/ETL_Price!AN117-1),ETL_Price!AN116/ETL_Price!AN117-1,"")</f>
        <v>4.7946300143841825E-4</v>
      </c>
      <c r="AI116">
        <f ca="1">IF(ISNUMBER(ETL_Price!AO116/ETL_Price!AO117-1),ETL_Price!AO116/ETL_Price!AO117-1,"")</f>
        <v>1.9091918911413597E-3</v>
      </c>
      <c r="AJ116">
        <f ca="1">IF(ISNUMBER(ETL_Price!AP116/ETL_Price!AP117-1),ETL_Price!AP116/ETL_Price!AP117-1,"")</f>
        <v>1.2235294117648454E-3</v>
      </c>
      <c r="AK116">
        <f ca="1">IF(ISNUMBER(ETL_Price!AQ116/ETL_Price!AQ117-1),ETL_Price!AQ116/ETL_Price!AQ117-1,"")</f>
        <v>-4.6761748889410093E-3</v>
      </c>
      <c r="AL116">
        <f ca="1">IF(ISNUMBER(ETL_Price!AR116/ETL_Price!AR117-1),ETL_Price!AR116/ETL_Price!AR117-1,"")</f>
        <v>-3.8516787952453946E-3</v>
      </c>
      <c r="AM116">
        <f ca="1">IF(ISNUMBER(ETL_Price!AS116/ETL_Price!AS117-1),ETL_Price!AS116/ETL_Price!AS117-1,"")</f>
        <v>3.2379924446843678E-3</v>
      </c>
      <c r="AN116" t="str">
        <f>IF(ISNUMBER(ETL_Price!AT116/ETL_Price!AT117-1),ETL_Price!AT116/ETL_Price!AT117-1,"")</f>
        <v/>
      </c>
      <c r="AO116" t="str">
        <f>IF(ISNUMBER(ETL_Price!AU116/ETL_Price!AU117-1),ETL_Price!AU116/ETL_Price!AU117-1,"")</f>
        <v/>
      </c>
      <c r="AP116" t="str">
        <f>IF(ISNUMBER(ETL_Price!AV116/ETL_Price!AV117-1),ETL_Price!AV116/ETL_Price!AV117-1,"")</f>
        <v/>
      </c>
    </row>
    <row r="117" spans="1:42">
      <c r="A117" s="8">
        <f>MATCH($B117,ETL_Price!$B$5:$B$187,0)</f>
        <v>113</v>
      </c>
      <c r="B117" s="1">
        <f>IF(ISNUMBER(Equities!$C118),Equities!B118,"")</f>
        <v>43164</v>
      </c>
      <c r="C117" s="67">
        <f ca="1">IF(ISNUMBER(OFFSET(ETL_Price!$B$4,ETL_Rtn!$A117,ETL_Rtn!$C$1)/OFFSET(ETL_Price!$B$4,ETL_Rtn!$A118,ETL_Rtn!$C$1)-1),OFFSET(ETL_Price!$B$4,ETL_Rtn!$A117,ETL_Rtn!$C$1)/OFFSET(ETL_Price!$B$4,ETL_Rtn!$A118,ETL_Rtn!$C$1)-1,"")</f>
        <v>-1.7066293492436158E-2</v>
      </c>
      <c r="E117">
        <f ca="1">IF(ISNUMBER(ETL_Price!K117/ETL_Price!K118-1),ETL_Price!K117/ETL_Price!K118-1,"")</f>
        <v>-1.3555675094136688E-2</v>
      </c>
      <c r="F117">
        <f ca="1">IF(ISNUMBER(ETL_Price!L117/ETL_Price!L118-1),ETL_Price!L117/ETL_Price!L118-1,"")</f>
        <v>8.6407254178493265E-3</v>
      </c>
      <c r="G117">
        <f ca="1">IF(ISNUMBER(ETL_Price!M117/ETL_Price!M118-1),ETL_Price!M117/ETL_Price!M118-1,"")</f>
        <v>1.0161400949137533E-2</v>
      </c>
      <c r="H117">
        <f ca="1">IF(ISNUMBER(ETL_Price!N117/ETL_Price!N118-1),ETL_Price!N117/ETL_Price!N118-1,"")</f>
        <v>1.0822262996467158E-2</v>
      </c>
      <c r="I117">
        <f ca="1">IF(ISNUMBER(ETL_Price!O117/ETL_Price!O118-1),ETL_Price!O117/ETL_Price!O118-1,"")</f>
        <v>5.7953713892655578E-3</v>
      </c>
      <c r="J117">
        <f ca="1">IF(ISNUMBER(ETL_Price!P117/ETL_Price!P118-1),ETL_Price!P117/ETL_Price!P118-1,"")</f>
        <v>9.8269867097953156E-3</v>
      </c>
      <c r="K117">
        <f ca="1">IF(ISNUMBER(ETL_Price!Q117/ETL_Price!Q118-1),ETL_Price!Q117/ETL_Price!Q118-1,"")</f>
        <v>6.0312156159583186E-3</v>
      </c>
      <c r="L117">
        <f ca="1">IF(ISNUMBER(ETL_Price!R117/ETL_Price!R118-1),ETL_Price!R117/ETL_Price!R118-1,"")</f>
        <v>4.0428542551040891E-3</v>
      </c>
      <c r="M117">
        <f ca="1">IF(ISNUMBER(ETL_Price!S117/ETL_Price!S118-1),ETL_Price!S117/ETL_Price!S118-1,"")</f>
        <v>6.6529198926197353E-3</v>
      </c>
      <c r="N117">
        <f ca="1">IF(ISNUMBER(ETL_Price!T117/ETL_Price!T118-1),ETL_Price!T117/ETL_Price!T118-1,"")</f>
        <v>9.8112085625094991E-3</v>
      </c>
      <c r="O117">
        <f ca="1">IF(ISNUMBER(ETL_Price!U117/ETL_Price!U118-1),ETL_Price!U117/ETL_Price!U118-1,"")</f>
        <v>7.9784286927935266E-3</v>
      </c>
      <c r="P117">
        <f ca="1">IF(ISNUMBER(ETL_Price!V117/ETL_Price!V118-1),ETL_Price!V117/ETL_Price!V118-1,"")</f>
        <v>1.5168113255245697E-2</v>
      </c>
      <c r="Q117">
        <f ca="1">IF(ISNUMBER(ETL_Price!W117/ETL_Price!W118-1),ETL_Price!W117/ETL_Price!W118-1,"")</f>
        <v>-1.1084874721238425E-2</v>
      </c>
      <c r="R117">
        <f ca="1">IF(ISNUMBER(ETL_Price!X117/ETL_Price!X118-1),ETL_Price!X117/ETL_Price!X118-1,"")</f>
        <v>-1.7397718159307352E-2</v>
      </c>
      <c r="S117">
        <f ca="1">IF(ISNUMBER(ETL_Price!Y117/ETL_Price!Y118-1),ETL_Price!Y117/ETL_Price!Y118-1,"")</f>
        <v>-1.3147396124852717E-2</v>
      </c>
      <c r="T117">
        <f ca="1">IF(ISNUMBER(ETL_Price!Z117/ETL_Price!Z118-1),ETL_Price!Z117/ETL_Price!Z118-1,"")</f>
        <v>-1.8115418340896028E-3</v>
      </c>
      <c r="U117">
        <f ca="1">IF(ISNUMBER(ETL_Price!AA117/ETL_Price!AA118-1),ETL_Price!AA117/ETL_Price!AA118-1,"")</f>
        <v>-7.8140743817634029E-4</v>
      </c>
      <c r="V117">
        <f ca="1">IF(ISNUMBER(ETL_Price!AB117/ETL_Price!AB118-1),ETL_Price!AB117/ETL_Price!AB118-1,"")</f>
        <v>3.9955077534448158E-4</v>
      </c>
      <c r="W117">
        <f ca="1">IF(ISNUMBER(ETL_Price!AC117/ETL_Price!AC118-1),ETL_Price!AC117/ETL_Price!AC118-1,"")</f>
        <v>1.2371304072908984E-3</v>
      </c>
      <c r="X117">
        <f ca="1">IF(ISNUMBER(ETL_Price!AD117/ETL_Price!AD118-1),ETL_Price!AD117/ETL_Price!AD118-1,"")</f>
        <v>2.4085808506566497E-3</v>
      </c>
      <c r="Y117">
        <f ca="1">IF(ISNUMBER(ETL_Price!AE117/ETL_Price!AE118-1),ETL_Price!AE117/ETL_Price!AE118-1,"")</f>
        <v>9.527798136319543E-4</v>
      </c>
      <c r="Z117">
        <f ca="1">IF(ISNUMBER(ETL_Price!AF117/ETL_Price!AF118-1),ETL_Price!AF117/ETL_Price!AF118-1,"")</f>
        <v>-3.5846331896072225E-4</v>
      </c>
      <c r="AA117">
        <f ca="1">IF(ISNUMBER(ETL_Price!AG117/ETL_Price!AG118-1),ETL_Price!AG117/ETL_Price!AG118-1,"")</f>
        <v>-7.1440198223937657E-4</v>
      </c>
      <c r="AB117">
        <f ca="1">IF(ISNUMBER(ETL_Price!AH117/ETL_Price!AH118-1),ETL_Price!AH117/ETL_Price!AH118-1,"")</f>
        <v>1.4289378228848904E-3</v>
      </c>
      <c r="AC117">
        <f ca="1">IF(ISNUMBER(ETL_Price!AI117/ETL_Price!AI118-1),ETL_Price!AI117/ETL_Price!AI118-1,"")</f>
        <v>-1.0704345964462902E-4</v>
      </c>
      <c r="AD117">
        <f ca="1">IF(ISNUMBER(ETL_Price!AJ117/ETL_Price!AJ118-1),ETL_Price!AJ117/ETL_Price!AJ118-1,"")</f>
        <v>-4.3899948953547652E-2</v>
      </c>
      <c r="AE117">
        <f ca="1">IF(ISNUMBER(ETL_Price!AK117/ETL_Price!AK118-1),ETL_Price!AK117/ETL_Price!AK118-1,"")</f>
        <v>-2.8846153846153966E-2</v>
      </c>
      <c r="AF117">
        <f ca="1">IF(ISNUMBER(ETL_Price!AL117/ETL_Price!AL118-1),ETL_Price!AL117/ETL_Price!AL118-1,"")</f>
        <v>-2.6447030376303138E-3</v>
      </c>
      <c r="AG117">
        <f ca="1">IF(ISNUMBER(ETL_Price!AM117/ETL_Price!AM118-1),ETL_Price!AM117/ETL_Price!AM118-1,"")</f>
        <v>-3.2942898975109047E-3</v>
      </c>
      <c r="AH117">
        <f ca="1">IF(ISNUMBER(ETL_Price!AN117/ETL_Price!AN118-1),ETL_Price!AN117/ETL_Price!AN118-1,"")</f>
        <v>2.1551020408163257E-2</v>
      </c>
      <c r="AI117">
        <f ca="1">IF(ISNUMBER(ETL_Price!AO117/ETL_Price!AO118-1),ETL_Price!AO117/ETL_Price!AO118-1,"")</f>
        <v>5.7605697727192151E-3</v>
      </c>
      <c r="AJ117">
        <f ca="1">IF(ISNUMBER(ETL_Price!AP117/ETL_Price!AP118-1),ETL_Price!AP117/ETL_Price!AP118-1,"")</f>
        <v>4.4431839667233852E-3</v>
      </c>
      <c r="AK117">
        <f ca="1">IF(ISNUMBER(ETL_Price!AQ117/ETL_Price!AQ118-1),ETL_Price!AQ117/ETL_Price!AQ118-1,"")</f>
        <v>1.4517186475602184E-3</v>
      </c>
      <c r="AL117">
        <f ca="1">IF(ISNUMBER(ETL_Price!AR117/ETL_Price!AR118-1),ETL_Price!AR117/ETL_Price!AR118-1,"")</f>
        <v>-9.1472550349325221E-4</v>
      </c>
      <c r="AM117">
        <f ca="1">IF(ISNUMBER(ETL_Price!AS117/ETL_Price!AS118-1),ETL_Price!AS117/ETL_Price!AS118-1,"")</f>
        <v>1.4411817690507256E-3</v>
      </c>
      <c r="AN117" t="str">
        <f>IF(ISNUMBER(ETL_Price!AT117/ETL_Price!AT118-1),ETL_Price!AT117/ETL_Price!AT118-1,"")</f>
        <v/>
      </c>
      <c r="AO117" t="str">
        <f>IF(ISNUMBER(ETL_Price!AU117/ETL_Price!AU118-1),ETL_Price!AU117/ETL_Price!AU118-1,"")</f>
        <v/>
      </c>
      <c r="AP117" t="str">
        <f>IF(ISNUMBER(ETL_Price!AV117/ETL_Price!AV118-1),ETL_Price!AV117/ETL_Price!AV118-1,"")</f>
        <v/>
      </c>
    </row>
    <row r="118" spans="1:42">
      <c r="A118" s="8">
        <f>MATCH($B118,ETL_Price!$B$5:$B$187,0)</f>
        <v>114</v>
      </c>
      <c r="B118" s="1">
        <f>IF(ISNUMBER(Equities!$C119),Equities!B119,"")</f>
        <v>43161</v>
      </c>
      <c r="C118" s="67">
        <f ca="1">IF(ISNUMBER(OFFSET(ETL_Price!$B$4,ETL_Rtn!$A118,ETL_Rtn!$C$1)/OFFSET(ETL_Price!$B$4,ETL_Rtn!$A119,ETL_Rtn!$C$1)-1),OFFSET(ETL_Price!$B$4,ETL_Rtn!$A118,ETL_Rtn!$C$1)/OFFSET(ETL_Price!$B$4,ETL_Rtn!$A119,ETL_Rtn!$C$1)-1,"")</f>
        <v>-1.2103536761499112E-2</v>
      </c>
      <c r="E118">
        <f ca="1">IF(ISNUMBER(ETL_Price!K118/ETL_Price!K119-1),ETL_Price!K118/ETL_Price!K119-1,"")</f>
        <v>-1.5151515151515027E-2</v>
      </c>
      <c r="F118">
        <f ca="1">IF(ISNUMBER(ETL_Price!L118/ETL_Price!L119-1),ETL_Price!L118/ETL_Price!L119-1,"")</f>
        <v>7.8994550645599126E-3</v>
      </c>
      <c r="G118">
        <f ca="1">IF(ISNUMBER(ETL_Price!M118/ETL_Price!M119-1),ETL_Price!M118/ETL_Price!M119-1,"")</f>
        <v>5.5075528419885611E-3</v>
      </c>
      <c r="H118">
        <f ca="1">IF(ISNUMBER(ETL_Price!N118/ETL_Price!N119-1),ETL_Price!N118/ETL_Price!N119-1,"")</f>
        <v>-2.0305915344570602E-3</v>
      </c>
      <c r="I118">
        <f ca="1">IF(ISNUMBER(ETL_Price!O118/ETL_Price!O119-1),ETL_Price!O118/ETL_Price!O119-1,"")</f>
        <v>-3.7498573975880412E-3</v>
      </c>
      <c r="J118">
        <f ca="1">IF(ISNUMBER(ETL_Price!P118/ETL_Price!P119-1),ETL_Price!P118/ETL_Price!P119-1,"")</f>
        <v>2.9602773751640221E-3</v>
      </c>
      <c r="K118">
        <f ca="1">IF(ISNUMBER(ETL_Price!Q118/ETL_Price!Q119-1),ETL_Price!Q118/ETL_Price!Q119-1,"")</f>
        <v>-2.0740138267588692E-3</v>
      </c>
      <c r="L118">
        <f ca="1">IF(ISNUMBER(ETL_Price!R118/ETL_Price!R119-1),ETL_Price!R118/ETL_Price!R119-1,"")</f>
        <v>-2.5706940874035134E-3</v>
      </c>
      <c r="M118">
        <f ca="1">IF(ISNUMBER(ETL_Price!S118/ETL_Price!S119-1),ETL_Price!S118/ETL_Price!S119-1,"")</f>
        <v>-5.648187550775785E-3</v>
      </c>
      <c r="N118">
        <f ca="1">IF(ISNUMBER(ETL_Price!T118/ETL_Price!T119-1),ETL_Price!T118/ETL_Price!T119-1,"")</f>
        <v>2.9739776951664965E-4</v>
      </c>
      <c r="O118">
        <f ca="1">IF(ISNUMBER(ETL_Price!U118/ETL_Price!U119-1),ETL_Price!U118/ETL_Price!U119-1,"")</f>
        <v>-8.7870244938307307E-3</v>
      </c>
      <c r="P118">
        <f ca="1">IF(ISNUMBER(ETL_Price!V118/ETL_Price!V119-1),ETL_Price!V118/ETL_Price!V119-1,"")</f>
        <v>-4.6133199127662561E-3</v>
      </c>
      <c r="Q118">
        <f ca="1">IF(ISNUMBER(ETL_Price!W118/ETL_Price!W119-1),ETL_Price!W118/ETL_Price!W119-1,"")</f>
        <v>-5.8469363357749327E-3</v>
      </c>
      <c r="R118">
        <f ca="1">IF(ISNUMBER(ETL_Price!X118/ETL_Price!X119-1),ETL_Price!X118/ETL_Price!X119-1,"")</f>
        <v>-3.9532375149412546E-3</v>
      </c>
      <c r="S118">
        <f ca="1">IF(ISNUMBER(ETL_Price!Y118/ETL_Price!Y119-1),ETL_Price!Y118/ETL_Price!Y119-1,"")</f>
        <v>-1.6790586031262711E-2</v>
      </c>
      <c r="T118">
        <f ca="1">IF(ISNUMBER(ETL_Price!Z118/ETL_Price!Z119-1),ETL_Price!Z118/ETL_Price!Z119-1,"")</f>
        <v>-4.3342579750349497E-4</v>
      </c>
      <c r="U118">
        <f ca="1">IF(ISNUMBER(ETL_Price!AA118/ETL_Price!AA119-1),ETL_Price!AA118/ETL_Price!AA119-1,"")</f>
        <v>-5.6311860839819428E-4</v>
      </c>
      <c r="V118">
        <f ca="1">IF(ISNUMBER(ETL_Price!AB118/ETL_Price!AB119-1),ETL_Price!AB118/ETL_Price!AB119-1,"")</f>
        <v>-5.2885497501431455E-4</v>
      </c>
      <c r="W118">
        <f ca="1">IF(ISNUMBER(ETL_Price!AC118/ETL_Price!AC119-1),ETL_Price!AC118/ETL_Price!AC119-1,"")</f>
        <v>-3.1106117079587881E-3</v>
      </c>
      <c r="X118">
        <f ca="1">IF(ISNUMBER(ETL_Price!AD118/ETL_Price!AD119-1),ETL_Price!AD118/ETL_Price!AD119-1,"")</f>
        <v>2.2560886191609342E-3</v>
      </c>
      <c r="Y118">
        <f ca="1">IF(ISNUMBER(ETL_Price!AE118/ETL_Price!AE119-1),ETL_Price!AE118/ETL_Price!AE119-1,"")</f>
        <v>-3.2446802943231212E-4</v>
      </c>
      <c r="Z118">
        <f ca="1">IF(ISNUMBER(ETL_Price!AF118/ETL_Price!AF119-1),ETL_Price!AF118/ETL_Price!AF119-1,"")</f>
        <v>-1.1264720942139039E-4</v>
      </c>
      <c r="AA118">
        <f ca="1">IF(ISNUMBER(ETL_Price!AG118/ETL_Price!AG119-1),ETL_Price!AG118/ETL_Price!AG119-1,"")</f>
        <v>-2.1386224383905805E-3</v>
      </c>
      <c r="AB118">
        <f ca="1">IF(ISNUMBER(ETL_Price!AH118/ETL_Price!AH119-1),ETL_Price!AH118/ETL_Price!AH119-1,"")</f>
        <v>1.3942395890662596E-3</v>
      </c>
      <c r="AC118">
        <f ca="1">IF(ISNUMBER(ETL_Price!AI118/ETL_Price!AI119-1),ETL_Price!AI118/ETL_Price!AI119-1,"")</f>
        <v>5.6765238253353445E-4</v>
      </c>
      <c r="AD118">
        <f ca="1">IF(ISNUMBER(ETL_Price!AJ118/ETL_Price!AJ119-1),ETL_Price!AJ118/ETL_Price!AJ119-1,"")</f>
        <v>-0.1281708945260347</v>
      </c>
      <c r="AE118">
        <f ca="1">IF(ISNUMBER(ETL_Price!AK118/ETL_Price!AK119-1),ETL_Price!AK118/ETL_Price!AK119-1,"")</f>
        <v>-5.3469852104664373E-2</v>
      </c>
      <c r="AF118">
        <f ca="1">IF(ISNUMBER(ETL_Price!AL118/ETL_Price!AL119-1),ETL_Price!AL118/ETL_Price!AL119-1,"")</f>
        <v>1.3944223107569709E-2</v>
      </c>
      <c r="AG118">
        <f ca="1">IF(ISNUMBER(ETL_Price!AM118/ETL_Price!AM119-1),ETL_Price!AM118/ETL_Price!AM119-1,"")</f>
        <v>1.185185185185178E-2</v>
      </c>
      <c r="AH118">
        <f ca="1">IF(ISNUMBER(ETL_Price!AN118/ETL_Price!AN119-1),ETL_Price!AN118/ETL_Price!AN119-1,"")</f>
        <v>4.262993933431769E-3</v>
      </c>
      <c r="AI118">
        <f ca="1">IF(ISNUMBER(ETL_Price!AO118/ETL_Price!AO119-1),ETL_Price!AO118/ETL_Price!AO119-1,"")</f>
        <v>2.0122515848707279E-2</v>
      </c>
      <c r="AJ118">
        <f ca="1">IF(ISNUMBER(ETL_Price!AP118/ETL_Price!AP119-1),ETL_Price!AP118/ETL_Price!AP119-1,"")</f>
        <v>1.6089524998799343E-2</v>
      </c>
      <c r="AK118">
        <f ca="1">IF(ISNUMBER(ETL_Price!AQ118/ETL_Price!AQ119-1),ETL_Price!AQ118/ETL_Price!AQ119-1,"")</f>
        <v>1.3334598775684547E-2</v>
      </c>
      <c r="AL118">
        <f ca="1">IF(ISNUMBER(ETL_Price!AR118/ETL_Price!AR119-1),ETL_Price!AR118/ETL_Price!AR119-1,"")</f>
        <v>-1.071287908625429E-3</v>
      </c>
      <c r="AM118">
        <f ca="1">IF(ISNUMBER(ETL_Price!AS118/ETL_Price!AS119-1),ETL_Price!AS118/ETL_Price!AS119-1,"")</f>
        <v>9.9179514921998724E-4</v>
      </c>
      <c r="AN118" t="str">
        <f>IF(ISNUMBER(ETL_Price!AT118/ETL_Price!AT119-1),ETL_Price!AT118/ETL_Price!AT119-1,"")</f>
        <v/>
      </c>
      <c r="AO118" t="str">
        <f>IF(ISNUMBER(ETL_Price!AU118/ETL_Price!AU119-1),ETL_Price!AU118/ETL_Price!AU119-1,"")</f>
        <v/>
      </c>
      <c r="AP118" t="str">
        <f>IF(ISNUMBER(ETL_Price!AV118/ETL_Price!AV119-1),ETL_Price!AV118/ETL_Price!AV119-1,"")</f>
        <v/>
      </c>
    </row>
    <row r="119" spans="1:42">
      <c r="A119" s="8">
        <f>MATCH($B119,ETL_Price!$B$5:$B$187,0)</f>
        <v>115</v>
      </c>
      <c r="B119" s="1">
        <f>IF(ISNUMBER(Equities!$C120),Equities!B120,"")</f>
        <v>43160</v>
      </c>
      <c r="C119" s="67">
        <f ca="1">IF(ISNUMBER(OFFSET(ETL_Price!$B$4,ETL_Rtn!$A119,ETL_Rtn!$C$1)/OFFSET(ETL_Price!$B$4,ETL_Rtn!$A120,ETL_Rtn!$C$1)-1),OFFSET(ETL_Price!$B$4,ETL_Rtn!$A119,ETL_Rtn!$C$1)/OFFSET(ETL_Price!$B$4,ETL_Rtn!$A120,ETL_Rtn!$C$1)-1,"")</f>
        <v>1.1565470657219912E-3</v>
      </c>
      <c r="E119">
        <f ca="1">IF(ISNUMBER(ETL_Price!K119/ETL_Price!K120-1),ETL_Price!K119/ETL_Price!K120-1,"")</f>
        <v>2.3364485981307581E-3</v>
      </c>
      <c r="F119">
        <f ca="1">IF(ISNUMBER(ETL_Price!L119/ETL_Price!L120-1),ETL_Price!L119/ETL_Price!L120-1,"")</f>
        <v>-1.6783307330906938E-2</v>
      </c>
      <c r="G119">
        <f ca="1">IF(ISNUMBER(ETL_Price!M119/ETL_Price!M120-1),ETL_Price!M119/ETL_Price!M120-1,"")</f>
        <v>-1.4624635660768881E-2</v>
      </c>
      <c r="H119">
        <f ca="1">IF(ISNUMBER(ETL_Price!N119/ETL_Price!N120-1),ETL_Price!N119/ETL_Price!N120-1,"")</f>
        <v>-5.309586199025107E-3</v>
      </c>
      <c r="I119">
        <f ca="1">IF(ISNUMBER(ETL_Price!O119/ETL_Price!O120-1),ETL_Price!O119/ETL_Price!O120-1,"")</f>
        <v>-1.3537648042733386E-2</v>
      </c>
      <c r="J119">
        <f ca="1">IF(ISNUMBER(ETL_Price!P119/ETL_Price!P120-1),ETL_Price!P119/ETL_Price!P120-1,"")</f>
        <v>-7.4185918523280714E-3</v>
      </c>
      <c r="K119">
        <f ca="1">IF(ISNUMBER(ETL_Price!Q119/ETL_Price!Q120-1),ETL_Price!Q119/ETL_Price!Q120-1,"")</f>
        <v>-1.347990050549619E-2</v>
      </c>
      <c r="L119">
        <f ca="1">IF(ISNUMBER(ETL_Price!R119/ETL_Price!R120-1),ETL_Price!R119/ETL_Price!R120-1,"")</f>
        <v>-4.915483773887841E-3</v>
      </c>
      <c r="M119">
        <f ca="1">IF(ISNUMBER(ETL_Price!S119/ETL_Price!S120-1),ETL_Price!S119/ETL_Price!S120-1,"")</f>
        <v>-1.8230848114246689E-2</v>
      </c>
      <c r="N119">
        <f ca="1">IF(ISNUMBER(ETL_Price!T119/ETL_Price!T120-1),ETL_Price!T119/ETL_Price!T120-1,"")</f>
        <v>-6.5002215984635292E-3</v>
      </c>
      <c r="O119">
        <f ca="1">IF(ISNUMBER(ETL_Price!U119/ETL_Price!U120-1),ETL_Price!U119/ETL_Price!U120-1,"")</f>
        <v>-1.6527437707043124E-2</v>
      </c>
      <c r="P119">
        <f ca="1">IF(ISNUMBER(ETL_Price!V119/ETL_Price!V120-1),ETL_Price!V119/ETL_Price!V120-1,"")</f>
        <v>-3.5105315947843163E-3</v>
      </c>
      <c r="Q119">
        <f ca="1">IF(ISNUMBER(ETL_Price!W119/ETL_Price!W120-1),ETL_Price!W119/ETL_Price!W120-1,"")</f>
        <v>8.2989370639587889E-3</v>
      </c>
      <c r="R119">
        <f ca="1">IF(ISNUMBER(ETL_Price!X119/ETL_Price!X120-1),ETL_Price!X119/ETL_Price!X120-1,"")</f>
        <v>-1.0658869577373498E-3</v>
      </c>
      <c r="S119">
        <f ca="1">IF(ISNUMBER(ETL_Price!Y119/ETL_Price!Y120-1),ETL_Price!Y119/ETL_Price!Y120-1,"")</f>
        <v>2.7356408209269212E-3</v>
      </c>
      <c r="T119">
        <f ca="1">IF(ISNUMBER(ETL_Price!Z119/ETL_Price!Z120-1),ETL_Price!Z119/ETL_Price!Z120-1,"")</f>
        <v>-8.661008141348514E-4</v>
      </c>
      <c r="U119">
        <f ca="1">IF(ISNUMBER(ETL_Price!AA119/ETL_Price!AA120-1),ETL_Price!AA119/ETL_Price!AA120-1,"")</f>
        <v>6.498581006046944E-4</v>
      </c>
      <c r="V119">
        <f ca="1">IF(ISNUMBER(ETL_Price!AB119/ETL_Price!AB120-1),ETL_Price!AB119/ETL_Price!AB120-1,"")</f>
        <v>6.6961151731814716E-4</v>
      </c>
      <c r="W119">
        <f ca="1">IF(ISNUMBER(ETL_Price!AC119/ETL_Price!AC120-1),ETL_Price!AC119/ETL_Price!AC120-1,"")</f>
        <v>-3.2099001516165959E-3</v>
      </c>
      <c r="X119">
        <f ca="1">IF(ISNUMBER(ETL_Price!AD119/ETL_Price!AD120-1),ETL_Price!AD119/ETL_Price!AD120-1,"")</f>
        <v>2.9337756564329354E-4</v>
      </c>
      <c r="Y119">
        <f ca="1">IF(ISNUMBER(ETL_Price!AE119/ETL_Price!AE120-1),ETL_Price!AE119/ETL_Price!AE120-1,"")</f>
        <v>1.3608575496193431E-4</v>
      </c>
      <c r="Z119">
        <f ca="1">IF(ISNUMBER(ETL_Price!AF119/ETL_Price!AF120-1),ETL_Price!AF119/ETL_Price!AF120-1,"")</f>
        <v>4.6104195481788679E-4</v>
      </c>
      <c r="AA119">
        <f ca="1">IF(ISNUMBER(ETL_Price!AG119/ETL_Price!AG120-1),ETL_Price!AG119/ETL_Price!AG120-1,"")</f>
        <v>-5.0507328072146862E-4</v>
      </c>
      <c r="AB119">
        <f ca="1">IF(ISNUMBER(ETL_Price!AH119/ETL_Price!AH120-1),ETL_Price!AH119/ETL_Price!AH120-1,"")</f>
        <v>-2.9343799288406025E-4</v>
      </c>
      <c r="AC119">
        <f ca="1">IF(ISNUMBER(ETL_Price!AI119/ETL_Price!AI120-1),ETL_Price!AI119/ETL_Price!AI120-1,"")</f>
        <v>-4.8173682182162114E-4</v>
      </c>
      <c r="AD119">
        <f ca="1">IF(ISNUMBER(ETL_Price!AJ119/ETL_Price!AJ120-1),ETL_Price!AJ119/ETL_Price!AJ120-1,"")</f>
        <v>0.13198992443324919</v>
      </c>
      <c r="AE119">
        <f ca="1">IF(ISNUMBER(ETL_Price!AK119/ETL_Price!AK120-1),ETL_Price!AK119/ETL_Price!AK120-1,"")</f>
        <v>2.169701666020929E-2</v>
      </c>
      <c r="AF119">
        <f ca="1">IF(ISNUMBER(ETL_Price!AL119/ETL_Price!AL120-1),ETL_Price!AL119/ETL_Price!AL120-1,"")</f>
        <v>-9.6365429850520101E-3</v>
      </c>
      <c r="AG119">
        <f ca="1">IF(ISNUMBER(ETL_Price!AM119/ETL_Price!AM120-1),ETL_Price!AM119/ETL_Price!AM120-1,"")</f>
        <v>-7.5961774074982946E-3</v>
      </c>
      <c r="AH119">
        <f ca="1">IF(ISNUMBER(ETL_Price!AN119/ETL_Price!AN120-1),ETL_Price!AN119/ETL_Price!AN120-1,"")</f>
        <v>-1.0545100584036349E-2</v>
      </c>
      <c r="AI119">
        <f ca="1">IF(ISNUMBER(ETL_Price!AO119/ETL_Price!AO120-1),ETL_Price!AO119/ETL_Price!AO120-1,"")</f>
        <v>-1.8457666223869129E-2</v>
      </c>
      <c r="AJ119">
        <f ca="1">IF(ISNUMBER(ETL_Price!AP119/ETL_Price!AP120-1),ETL_Price!AP119/ETL_Price!AP120-1,"")</f>
        <v>-2.2044376287918555E-3</v>
      </c>
      <c r="AK119">
        <f ca="1">IF(ISNUMBER(ETL_Price!AQ119/ETL_Price!AQ120-1),ETL_Price!AQ119/ETL_Price!AQ120-1,"")</f>
        <v>-5.5684016799585345E-3</v>
      </c>
      <c r="AL119">
        <f ca="1">IF(ISNUMBER(ETL_Price!AR119/ETL_Price!AR120-1),ETL_Price!AR119/ETL_Price!AR120-1,"")</f>
        <v>2.5903871365164921E-3</v>
      </c>
      <c r="AM119">
        <f ca="1">IF(ISNUMBER(ETL_Price!AS119/ETL_Price!AS120-1),ETL_Price!AS119/ETL_Price!AS120-1,"")</f>
        <v>-4.5061283345348979E-4</v>
      </c>
      <c r="AN119" t="str">
        <f>IF(ISNUMBER(ETL_Price!AT119/ETL_Price!AT120-1),ETL_Price!AT119/ETL_Price!AT120-1,"")</f>
        <v/>
      </c>
      <c r="AO119" t="str">
        <f>IF(ISNUMBER(ETL_Price!AU119/ETL_Price!AU120-1),ETL_Price!AU119/ETL_Price!AU120-1,"")</f>
        <v/>
      </c>
      <c r="AP119" t="str">
        <f>IF(ISNUMBER(ETL_Price!AV119/ETL_Price!AV120-1),ETL_Price!AV119/ETL_Price!AV120-1,"")</f>
        <v/>
      </c>
    </row>
    <row r="120" spans="1:42">
      <c r="A120" s="8">
        <f>MATCH($B120,ETL_Price!$B$5:$B$187,0)</f>
        <v>116</v>
      </c>
      <c r="B120" s="1">
        <f>IF(ISNUMBER(Equities!$C121),Equities!B121,"")</f>
        <v>43159</v>
      </c>
      <c r="C120" s="67">
        <f ca="1">IF(ISNUMBER(OFFSET(ETL_Price!$B$4,ETL_Rtn!$A120,ETL_Rtn!$C$1)/OFFSET(ETL_Price!$B$4,ETL_Rtn!$A121,ETL_Rtn!$C$1)-1),OFFSET(ETL_Price!$B$4,ETL_Rtn!$A120,ETL_Rtn!$C$1)/OFFSET(ETL_Price!$B$4,ETL_Rtn!$A121,ETL_Rtn!$C$1)-1,"")</f>
        <v>-7.650404461527649E-3</v>
      </c>
      <c r="E120">
        <f ca="1">IF(ISNUMBER(ETL_Price!K120/ETL_Price!K121-1),ETL_Price!K120/ETL_Price!K121-1,"")</f>
        <v>-1.4856664574178668E-2</v>
      </c>
      <c r="F120">
        <f ca="1">IF(ISNUMBER(ETL_Price!L120/ETL_Price!L121-1),ETL_Price!L120/ETL_Price!L121-1,"")</f>
        <v>-6.1120190564789567E-3</v>
      </c>
      <c r="G120">
        <f ca="1">IF(ISNUMBER(ETL_Price!M120/ETL_Price!M121-1),ETL_Price!M120/ETL_Price!M121-1,"")</f>
        <v>-1.4730444983804825E-2</v>
      </c>
      <c r="H120">
        <f ca="1">IF(ISNUMBER(ETL_Price!N120/ETL_Price!N121-1),ETL_Price!N120/ETL_Price!N121-1,"")</f>
        <v>-1.9782943248014884E-2</v>
      </c>
      <c r="I120">
        <f ca="1">IF(ISNUMBER(ETL_Price!O120/ETL_Price!O121-1),ETL_Price!O120/ETL_Price!O121-1,"")</f>
        <v>-1.143067453247848E-2</v>
      </c>
      <c r="J120">
        <f ca="1">IF(ISNUMBER(ETL_Price!P120/ETL_Price!P121-1),ETL_Price!P120/ETL_Price!P121-1,"")</f>
        <v>-9.4060036988862228E-3</v>
      </c>
      <c r="K120">
        <f ca="1">IF(ISNUMBER(ETL_Price!Q120/ETL_Price!Q121-1),ETL_Price!Q120/ETL_Price!Q121-1,"")</f>
        <v>-6.1403508771931126E-3</v>
      </c>
      <c r="L120">
        <f ca="1">IF(ISNUMBER(ETL_Price!R120/ETL_Price!R121-1),ETL_Price!R120/ETL_Price!R121-1,"")</f>
        <v>-3.8473068851803127E-3</v>
      </c>
      <c r="M120">
        <f ca="1">IF(ISNUMBER(ETL_Price!S120/ETL_Price!S121-1),ETL_Price!S120/ETL_Price!S121-1,"")</f>
        <v>-1.2489685694996533E-2</v>
      </c>
      <c r="N120">
        <f ca="1">IF(ISNUMBER(ETL_Price!T120/ETL_Price!T121-1),ETL_Price!T120/ETL_Price!T121-1,"")</f>
        <v>-9.3663105517342027E-3</v>
      </c>
      <c r="O120">
        <f ca="1">IF(ISNUMBER(ETL_Price!U120/ETL_Price!U121-1),ETL_Price!U120/ETL_Price!U121-1,"")</f>
        <v>-1.5700868332447104E-2</v>
      </c>
      <c r="P120">
        <f ca="1">IF(ISNUMBER(ETL_Price!V120/ETL_Price!V121-1),ETL_Price!V120/ETL_Price!V121-1,"")</f>
        <v>-9.3566283017305629E-3</v>
      </c>
      <c r="Q120">
        <f ca="1">IF(ISNUMBER(ETL_Price!W120/ETL_Price!W121-1),ETL_Price!W120/ETL_Price!W121-1,"")</f>
        <v>-9.9254858744290964E-4</v>
      </c>
      <c r="R120">
        <f ca="1">IF(ISNUMBER(ETL_Price!X120/ETL_Price!X121-1),ETL_Price!X120/ETL_Price!X121-1,"")</f>
        <v>-7.973228575585134E-4</v>
      </c>
      <c r="S120">
        <f ca="1">IF(ISNUMBER(ETL_Price!Y120/ETL_Price!Y121-1),ETL_Price!Y120/ETL_Price!Y121-1,"")</f>
        <v>-1.6830197391203838E-2</v>
      </c>
      <c r="T120">
        <f ca="1">IF(ISNUMBER(ETL_Price!Z120/ETL_Price!Z121-1),ETL_Price!Z120/ETL_Price!Z121-1,"")</f>
        <v>2.9841263729402101E-4</v>
      </c>
      <c r="U120">
        <f ca="1">IF(ISNUMBER(ETL_Price!AA120/ETL_Price!AA121-1),ETL_Price!AA120/ETL_Price!AA121-1,"")</f>
        <v>-1.5031047737950054E-3</v>
      </c>
      <c r="V120">
        <f ca="1">IF(ISNUMBER(ETL_Price!AB120/ETL_Price!AB121-1),ETL_Price!AB120/ETL_Price!AB121-1,"")</f>
        <v>9.5132049771362581E-4</v>
      </c>
      <c r="W120">
        <f ca="1">IF(ISNUMBER(ETL_Price!AC120/ETL_Price!AC121-1),ETL_Price!AC120/ETL_Price!AC121-1,"")</f>
        <v>5.8768860704150327E-4</v>
      </c>
      <c r="X120">
        <f ca="1">IF(ISNUMBER(ETL_Price!AD120/ETL_Price!AD121-1),ETL_Price!AD120/ETL_Price!AD121-1,"")</f>
        <v>9.6003975694047838E-4</v>
      </c>
      <c r="Y120">
        <f ca="1">IF(ISNUMBER(ETL_Price!AE120/ETL_Price!AE121-1),ETL_Price!AE120/ETL_Price!AE121-1,"")</f>
        <v>1.2997358601316567E-3</v>
      </c>
      <c r="Z120">
        <f ca="1">IF(ISNUMBER(ETL_Price!AF120/ETL_Price!AF121-1),ETL_Price!AF120/ETL_Price!AF121-1,"")</f>
        <v>-1.8407731247124248E-3</v>
      </c>
      <c r="AA120">
        <f ca="1">IF(ISNUMBER(ETL_Price!AG120/ETL_Price!AG121-1),ETL_Price!AG120/ETL_Price!AG121-1,"")</f>
        <v>8.9369538528205617E-4</v>
      </c>
      <c r="AB120">
        <f ca="1">IF(ISNUMBER(ETL_Price!AH120/ETL_Price!AH121-1),ETL_Price!AH120/ETL_Price!AH121-1,"")</f>
        <v>-1.6021679621338603E-3</v>
      </c>
      <c r="AC120">
        <f ca="1">IF(ISNUMBER(ETL_Price!AI120/ETL_Price!AI121-1),ETL_Price!AI120/ETL_Price!AI121-1,"")</f>
        <v>-4.2819217264677967E-5</v>
      </c>
      <c r="AD120">
        <f ca="1">IF(ISNUMBER(ETL_Price!AJ120/ETL_Price!AJ121-1),ETL_Price!AJ120/ETL_Price!AJ121-1,"")</f>
        <v>6.7778375470683327E-2</v>
      </c>
      <c r="AE120">
        <f ca="1">IF(ISNUMBER(ETL_Price!AK120/ETL_Price!AK121-1),ETL_Price!AK120/ETL_Price!AK121-1,"")</f>
        <v>5.6055646481178334E-2</v>
      </c>
      <c r="AF120">
        <f ca="1">IF(ISNUMBER(ETL_Price!AL120/ETL_Price!AL121-1),ETL_Price!AL120/ETL_Price!AL121-1,"")</f>
        <v>-5.3086607007413189E-4</v>
      </c>
      <c r="AG120">
        <f ca="1">IF(ISNUMBER(ETL_Price!AM120/ETL_Price!AM121-1),ETL_Price!AM120/ETL_Price!AM121-1,"")</f>
        <v>-1.3458950201883368E-3</v>
      </c>
      <c r="AH120">
        <f ca="1">IF(ISNUMBER(ETL_Price!AN120/ETL_Price!AN121-1),ETL_Price!AN120/ETL_Price!AN121-1,"")</f>
        <v>-2.1742580542770895E-2</v>
      </c>
      <c r="AI120">
        <f ca="1">IF(ISNUMBER(ETL_Price!AO120/ETL_Price!AO121-1),ETL_Price!AO120/ETL_Price!AO121-1,"")</f>
        <v>-1.1336144328471631E-2</v>
      </c>
      <c r="AJ120">
        <f ca="1">IF(ISNUMBER(ETL_Price!AP120/ETL_Price!AP121-1),ETL_Price!AP120/ETL_Price!AP121-1,"")</f>
        <v>-9.0231277010021094E-3</v>
      </c>
      <c r="AK120">
        <f ca="1">IF(ISNUMBER(ETL_Price!AQ120/ETL_Price!AQ121-1),ETL_Price!AQ120/ETL_Price!AQ121-1,"")</f>
        <v>-7.0752506794113934E-3</v>
      </c>
      <c r="AL120">
        <f ca="1">IF(ISNUMBER(ETL_Price!AR120/ETL_Price!AR121-1),ETL_Price!AR120/ETL_Price!AR121-1,"")</f>
        <v>7.4291856348018825E-4</v>
      </c>
      <c r="AM120">
        <f ca="1">IF(ISNUMBER(ETL_Price!AS120/ETL_Price!AS121-1),ETL_Price!AS120/ETL_Price!AS121-1,"")</f>
        <v>-2.6067415730337551E-3</v>
      </c>
      <c r="AN120" t="str">
        <f>IF(ISNUMBER(ETL_Price!AT120/ETL_Price!AT121-1),ETL_Price!AT120/ETL_Price!AT121-1,"")</f>
        <v/>
      </c>
      <c r="AO120" t="str">
        <f>IF(ISNUMBER(ETL_Price!AU120/ETL_Price!AU121-1),ETL_Price!AU120/ETL_Price!AU121-1,"")</f>
        <v/>
      </c>
      <c r="AP120" t="str">
        <f>IF(ISNUMBER(ETL_Price!AV120/ETL_Price!AV121-1),ETL_Price!AV120/ETL_Price!AV121-1,"")</f>
        <v/>
      </c>
    </row>
    <row r="121" spans="1:42">
      <c r="A121" s="8">
        <f>MATCH($B121,ETL_Price!$B$5:$B$187,0)</f>
        <v>117</v>
      </c>
      <c r="B121" s="1">
        <f>IF(ISNUMBER(Equities!$C122),Equities!B122,"")</f>
        <v>43158</v>
      </c>
      <c r="C121" s="67">
        <f ca="1">IF(ISNUMBER(OFFSET(ETL_Price!$B$4,ETL_Rtn!$A121,ETL_Rtn!$C$1)/OFFSET(ETL_Price!$B$4,ETL_Rtn!$A122,ETL_Rtn!$C$1)-1),OFFSET(ETL_Price!$B$4,ETL_Rtn!$A121,ETL_Rtn!$C$1)/OFFSET(ETL_Price!$B$4,ETL_Rtn!$A122,ETL_Rtn!$C$1)-1,"")</f>
        <v>-1.1569018375546025E-2</v>
      </c>
      <c r="E121">
        <f ca="1">IF(ISNUMBER(ETL_Price!K121/ETL_Price!K122-1),ETL_Price!K121/ETL_Price!K122-1,"")</f>
        <v>-1.717223650385602E-2</v>
      </c>
      <c r="F121">
        <f ca="1">IF(ISNUMBER(ETL_Price!L121/ETL_Price!L122-1),ETL_Price!L121/ETL_Price!L122-1,"")</f>
        <v>-7.2737262420278226E-3</v>
      </c>
      <c r="G121">
        <f ca="1">IF(ISNUMBER(ETL_Price!M121/ETL_Price!M122-1),ETL_Price!M121/ETL_Price!M122-1,"")</f>
        <v>-8.2880491568230186E-3</v>
      </c>
      <c r="H121">
        <f ca="1">IF(ISNUMBER(ETL_Price!N121/ETL_Price!N122-1),ETL_Price!N121/ETL_Price!N122-1,"")</f>
        <v>-1.0372139392733293E-2</v>
      </c>
      <c r="I121">
        <f ca="1">IF(ISNUMBER(ETL_Price!O121/ETL_Price!O122-1),ETL_Price!O121/ETL_Price!O122-1,"")</f>
        <v>-4.4046513603894777E-3</v>
      </c>
      <c r="J121">
        <f ca="1">IF(ISNUMBER(ETL_Price!P121/ETL_Price!P122-1),ETL_Price!P121/ETL_Price!P122-1,"")</f>
        <v>-1.2449956463048362E-2</v>
      </c>
      <c r="K121">
        <f ca="1">IF(ISNUMBER(ETL_Price!Q121/ETL_Price!Q122-1),ETL_Price!Q121/ETL_Price!Q122-1,"")</f>
        <v>-1.298701298701288E-2</v>
      </c>
      <c r="L121">
        <f ca="1">IF(ISNUMBER(ETL_Price!R121/ETL_Price!R122-1),ETL_Price!R121/ETL_Price!R122-1,"")</f>
        <v>-1.5398238795690578E-2</v>
      </c>
      <c r="M121">
        <f ca="1">IF(ISNUMBER(ETL_Price!S121/ETL_Price!S122-1),ETL_Price!S121/ETL_Price!S122-1,"")</f>
        <v>-7.3345992032465279E-3</v>
      </c>
      <c r="N121">
        <f ca="1">IF(ISNUMBER(ETL_Price!T121/ETL_Price!T122-1),ETL_Price!T121/ETL_Price!T122-1,"")</f>
        <v>-1.2429541841306513E-2</v>
      </c>
      <c r="O121">
        <f ca="1">IF(ISNUMBER(ETL_Price!U121/ETL_Price!U122-1),ETL_Price!U121/ETL_Price!U122-1,"")</f>
        <v>-9.4786729857821994E-3</v>
      </c>
      <c r="P121">
        <f ca="1">IF(ISNUMBER(ETL_Price!V121/ETL_Price!V122-1),ETL_Price!V121/ETL_Price!V122-1,"")</f>
        <v>-1.2187142156060982E-2</v>
      </c>
      <c r="Q121">
        <f ca="1">IF(ISNUMBER(ETL_Price!W121/ETL_Price!W122-1),ETL_Price!W121/ETL_Price!W122-1,"")</f>
        <v>-1.13140292519609E-2</v>
      </c>
      <c r="R121">
        <f ca="1">IF(ISNUMBER(ETL_Price!X121/ETL_Price!X122-1),ETL_Price!X121/ETL_Price!X122-1,"")</f>
        <v>-1.2721286608174065E-2</v>
      </c>
      <c r="S121">
        <f ca="1">IF(ISNUMBER(ETL_Price!Y121/ETL_Price!Y122-1),ETL_Price!Y121/ETL_Price!Y122-1,"")</f>
        <v>-1.7856130604841036E-2</v>
      </c>
      <c r="T121">
        <f ca="1">IF(ISNUMBER(ETL_Price!Z121/ETL_Price!Z122-1),ETL_Price!Z121/ETL_Price!Z122-1,"")</f>
        <v>7.3212789118271004E-4</v>
      </c>
      <c r="U121">
        <f ca="1">IF(ISNUMBER(ETL_Price!AA121/ETL_Price!AA122-1),ETL_Price!AA121/ETL_Price!AA122-1,"")</f>
        <v>6.4107832662108066E-4</v>
      </c>
      <c r="V121">
        <f ca="1">IF(ISNUMBER(ETL_Price!AB121/ETL_Price!AB122-1),ETL_Price!AB121/ETL_Price!AB122-1,"")</f>
        <v>-1.295574533323296E-3</v>
      </c>
      <c r="W121">
        <f ca="1">IF(ISNUMBER(ETL_Price!AC121/ETL_Price!AC122-1),ETL_Price!AC121/ETL_Price!AC122-1,"")</f>
        <v>6.2908563770136539E-4</v>
      </c>
      <c r="X121">
        <f ca="1">IF(ISNUMBER(ETL_Price!AD121/ETL_Price!AD122-1),ETL_Price!AD121/ETL_Price!AD122-1,"")</f>
        <v>-8.8020222081786059E-4</v>
      </c>
      <c r="Y121">
        <f ca="1">IF(ISNUMBER(ETL_Price!AE121/ETL_Price!AE122-1),ETL_Price!AE121/ETL_Price!AE122-1,"")</f>
        <v>2.0963921091743387E-5</v>
      </c>
      <c r="Z121">
        <f ca="1">IF(ISNUMBER(ETL_Price!AF121/ETL_Price!AF122-1),ETL_Price!AF121/ETL_Price!AF122-1,"")</f>
        <v>-6.3364231913087821E-4</v>
      </c>
      <c r="AA121">
        <f ca="1">IF(ISNUMBER(ETL_Price!AG121/ETL_Price!AG122-1),ETL_Price!AG121/ETL_Price!AG122-1,"")</f>
        <v>-1.3612556005300203E-3</v>
      </c>
      <c r="AB121">
        <f ca="1">IF(ISNUMBER(ETL_Price!AH121/ETL_Price!AH122-1),ETL_Price!AH121/ETL_Price!AH122-1,"")</f>
        <v>-8.7813177464945991E-4</v>
      </c>
      <c r="AC121">
        <f ca="1">IF(ISNUMBER(ETL_Price!AI121/ETL_Price!AI122-1),ETL_Price!AI121/ETL_Price!AI122-1,"")</f>
        <v>-1.4984480359625518E-4</v>
      </c>
      <c r="AD121">
        <f ca="1">IF(ISNUMBER(ETL_Price!AJ121/ETL_Price!AJ122-1),ETL_Price!AJ121/ETL_Price!AJ122-1,"")</f>
        <v>0.17658227848101249</v>
      </c>
      <c r="AE121">
        <f ca="1">IF(ISNUMBER(ETL_Price!AK121/ETL_Price!AK122-1),ETL_Price!AK121/ETL_Price!AK122-1,"")</f>
        <v>0.18010622887493977</v>
      </c>
      <c r="AF121">
        <f ca="1">IF(ISNUMBER(ETL_Price!AL121/ETL_Price!AL122-1),ETL_Price!AL121/ETL_Price!AL122-1,"")</f>
        <v>-9.0929585932216783E-3</v>
      </c>
      <c r="AG121">
        <f ca="1">IF(ISNUMBER(ETL_Price!AM121/ETL_Price!AM122-1),ETL_Price!AM121/ETL_Price!AM122-1,"")</f>
        <v>-1.2326283987915465E-2</v>
      </c>
      <c r="AH121">
        <f ca="1">IF(ISNUMBER(ETL_Price!AN121/ETL_Price!AN122-1),ETL_Price!AN121/ETL_Price!AN122-1,"")</f>
        <v>-1.4082303238929672E-2</v>
      </c>
      <c r="AI121">
        <f ca="1">IF(ISNUMBER(ETL_Price!AO121/ETL_Price!AO122-1),ETL_Price!AO121/ETL_Price!AO122-1,"")</f>
        <v>1.0865387974705598E-2</v>
      </c>
      <c r="AJ121">
        <f ca="1">IF(ISNUMBER(ETL_Price!AP121/ETL_Price!AP122-1),ETL_Price!AP121/ETL_Price!AP122-1,"")</f>
        <v>-1.0910815939279006E-3</v>
      </c>
      <c r="AK121">
        <f ca="1">IF(ISNUMBER(ETL_Price!AQ121/ETL_Price!AQ122-1),ETL_Price!AQ121/ETL_Price!AQ122-1,"")</f>
        <v>-7.9591741186391118E-4</v>
      </c>
      <c r="AL121">
        <f ca="1">IF(ISNUMBER(ETL_Price!AR121/ETL_Price!AR122-1),ETL_Price!AR121/ETL_Price!AR122-1,"")</f>
        <v>5.0519492898675189E-3</v>
      </c>
      <c r="AM121">
        <f ca="1">IF(ISNUMBER(ETL_Price!AS121/ETL_Price!AS122-1),ETL_Price!AS121/ETL_Price!AS122-1,"")</f>
        <v>-3.2255174267539211E-3</v>
      </c>
      <c r="AN121" t="str">
        <f>IF(ISNUMBER(ETL_Price!AT121/ETL_Price!AT122-1),ETL_Price!AT121/ETL_Price!AT122-1,"")</f>
        <v/>
      </c>
      <c r="AO121" t="str">
        <f>IF(ISNUMBER(ETL_Price!AU121/ETL_Price!AU122-1),ETL_Price!AU121/ETL_Price!AU122-1,"")</f>
        <v/>
      </c>
      <c r="AP121" t="str">
        <f>IF(ISNUMBER(ETL_Price!AV121/ETL_Price!AV122-1),ETL_Price!AV121/ETL_Price!AV122-1,"")</f>
        <v/>
      </c>
    </row>
    <row r="122" spans="1:42">
      <c r="A122" s="8">
        <f>MATCH($B122,ETL_Price!$B$5:$B$187,0)</f>
        <v>118</v>
      </c>
      <c r="B122" s="1">
        <f>IF(ISNUMBER(Equities!$C123),Equities!B123,"")</f>
        <v>43157</v>
      </c>
      <c r="C122" s="67">
        <f ca="1">IF(ISNUMBER(OFFSET(ETL_Price!$B$4,ETL_Rtn!$A122,ETL_Rtn!$C$1)/OFFSET(ETL_Price!$B$4,ETL_Rtn!$A123,ETL_Rtn!$C$1)-1),OFFSET(ETL_Price!$B$4,ETL_Rtn!$A122,ETL_Rtn!$C$1)/OFFSET(ETL_Price!$B$4,ETL_Rtn!$A123,ETL_Rtn!$C$1)-1,"")</f>
        <v>8.2140789147158166E-3</v>
      </c>
      <c r="E122">
        <f ca="1">IF(ISNUMBER(ETL_Price!K122/ETL_Price!K123-1),ETL_Price!K122/ETL_Price!K123-1,"")</f>
        <v>4.1300980898297812E-3</v>
      </c>
      <c r="F122">
        <f ca="1">IF(ISNUMBER(ETL_Price!L122/ETL_Price!L123-1),ETL_Price!L122/ETL_Price!L123-1,"")</f>
        <v>1.3810396145211401E-2</v>
      </c>
      <c r="G122">
        <f ca="1">IF(ISNUMBER(ETL_Price!M122/ETL_Price!M123-1),ETL_Price!M122/ETL_Price!M123-1,"")</f>
        <v>1.1258817379963704E-2</v>
      </c>
      <c r="H122">
        <f ca="1">IF(ISNUMBER(ETL_Price!N122/ETL_Price!N123-1),ETL_Price!N122/ETL_Price!N123-1,"")</f>
        <v>6.3175096281140597E-3</v>
      </c>
      <c r="I122">
        <f ca="1">IF(ISNUMBER(ETL_Price!O122/ETL_Price!O123-1),ETL_Price!O122/ETL_Price!O123-1,"")</f>
        <v>8.1244851930626361E-3</v>
      </c>
      <c r="J122">
        <f ca="1">IF(ISNUMBER(ETL_Price!P122/ETL_Price!P123-1),ETL_Price!P122/ETL_Price!P123-1,"")</f>
        <v>6.4488099950856803E-3</v>
      </c>
      <c r="K122">
        <f ca="1">IF(ISNUMBER(ETL_Price!Q122/ETL_Price!Q123-1),ETL_Price!Q122/ETL_Price!Q123-1,"")</f>
        <v>6.8949120304326872E-3</v>
      </c>
      <c r="L122">
        <f ca="1">IF(ISNUMBER(ETL_Price!R122/ETL_Price!R123-1),ETL_Price!R122/ETL_Price!R123-1,"")</f>
        <v>6.3867709674225726E-3</v>
      </c>
      <c r="M122">
        <f ca="1">IF(ISNUMBER(ETL_Price!S122/ETL_Price!S123-1),ETL_Price!S122/ETL_Price!S123-1,"")</f>
        <v>8.334271877463495E-3</v>
      </c>
      <c r="N122">
        <f ca="1">IF(ISNUMBER(ETL_Price!T122/ETL_Price!T123-1),ETL_Price!T122/ETL_Price!T123-1,"")</f>
        <v>1.1549707602338977E-2</v>
      </c>
      <c r="O122">
        <f ca="1">IF(ISNUMBER(ETL_Price!U122/ETL_Price!U123-1),ETL_Price!U122/ETL_Price!U123-1,"")</f>
        <v>5.3647689972824431E-3</v>
      </c>
      <c r="P122">
        <f ca="1">IF(ISNUMBER(ETL_Price!V122/ETL_Price!V123-1),ETL_Price!V122/ETL_Price!V123-1,"")</f>
        <v>-4.9051667756694339E-4</v>
      </c>
      <c r="Q122">
        <f ca="1">IF(ISNUMBER(ETL_Price!W122/ETL_Price!W123-1),ETL_Price!W122/ETL_Price!W123-1,"")</f>
        <v>5.0511610454551104E-5</v>
      </c>
      <c r="R122">
        <f ca="1">IF(ISNUMBER(ETL_Price!X122/ETL_Price!X123-1),ETL_Price!X122/ETL_Price!X123-1,"")</f>
        <v>-1.1707787400354608E-3</v>
      </c>
      <c r="S122">
        <f ca="1">IF(ISNUMBER(ETL_Price!Y122/ETL_Price!Y123-1),ETL_Price!Y122/ETL_Price!Y123-1,"")</f>
        <v>4.8416495784917579E-3</v>
      </c>
      <c r="T122">
        <f ca="1">IF(ISNUMBER(ETL_Price!Z122/ETL_Price!Z123-1),ETL_Price!Z122/ETL_Price!Z123-1,"")</f>
        <v>-3.2742365732241208E-4</v>
      </c>
      <c r="U122">
        <f ca="1">IF(ISNUMBER(ETL_Price!AA122/ETL_Price!AA123-1),ETL_Price!AA122/ETL_Price!AA123-1,"")</f>
        <v>-6.0372833046518082E-4</v>
      </c>
      <c r="V122">
        <f ca="1">IF(ISNUMBER(ETL_Price!AB122/ETL_Price!AB123-1),ETL_Price!AB122/ETL_Price!AB123-1,"")</f>
        <v>9.8344356546919975E-4</v>
      </c>
      <c r="W122">
        <f ca="1">IF(ISNUMBER(ETL_Price!AC122/ETL_Price!AC123-1),ETL_Price!AC122/ETL_Price!AC123-1,"")</f>
        <v>1.8496444572322357E-3</v>
      </c>
      <c r="X122">
        <f ca="1">IF(ISNUMBER(ETL_Price!AD122/ETL_Price!AD123-1),ETL_Price!AD122/ETL_Price!AD123-1,"")</f>
        <v>-8.4563258955250298E-4</v>
      </c>
      <c r="Y122">
        <f ca="1">IF(ISNUMBER(ETL_Price!AE122/ETL_Price!AE123-1),ETL_Price!AE122/ETL_Price!AE123-1,"")</f>
        <v>1.0598000020987097E-3</v>
      </c>
      <c r="Z122">
        <f ca="1">IF(ISNUMBER(ETL_Price!AF122/ETL_Price!AF123-1),ETL_Price!AF122/ETL_Price!AF123-1,"")</f>
        <v>-2.3500561969957978E-4</v>
      </c>
      <c r="AA122">
        <f ca="1">IF(ISNUMBER(ETL_Price!AG122/ETL_Price!AG123-1),ETL_Price!AG122/ETL_Price!AG123-1,"")</f>
        <v>-4.0550769563496569E-4</v>
      </c>
      <c r="AB122">
        <f ca="1">IF(ISNUMBER(ETL_Price!AH122/ETL_Price!AH123-1),ETL_Price!AH122/ETL_Price!AH123-1,"")</f>
        <v>7.5979494690581184E-4</v>
      </c>
      <c r="AC122">
        <f ca="1">IF(ISNUMBER(ETL_Price!AI122/ETL_Price!AI123-1),ETL_Price!AI122/ETL_Price!AI123-1,"")</f>
        <v>3.5333040675822325E-4</v>
      </c>
      <c r="AD122">
        <f ca="1">IF(ISNUMBER(ETL_Price!AJ122/ETL_Price!AJ123-1),ETL_Price!AJ122/ETL_Price!AJ123-1,"")</f>
        <v>-4.1843541540327323E-2</v>
      </c>
      <c r="AE122">
        <f ca="1">IF(ISNUMBER(ETL_Price!AK122/ETL_Price!AK123-1),ETL_Price!AK122/ETL_Price!AK123-1,"")</f>
        <v>-2.5870178739416771E-2</v>
      </c>
      <c r="AF122">
        <f ca="1">IF(ISNUMBER(ETL_Price!AL122/ETL_Price!AL123-1),ETL_Price!AL122/ETL_Price!AL123-1,"")</f>
        <v>1.8822466496009049E-3</v>
      </c>
      <c r="AG122">
        <f ca="1">IF(ISNUMBER(ETL_Price!AM122/ETL_Price!AM123-1),ETL_Price!AM122/ETL_Price!AM123-1,"")</f>
        <v>4.0038825527783928E-3</v>
      </c>
      <c r="AH122">
        <f ca="1">IF(ISNUMBER(ETL_Price!AN122/ETL_Price!AN123-1),ETL_Price!AN122/ETL_Price!AN123-1,"")</f>
        <v>5.6648308418567606E-3</v>
      </c>
      <c r="AI122">
        <f ca="1">IF(ISNUMBER(ETL_Price!AO122/ETL_Price!AO123-1),ETL_Price!AO122/ETL_Price!AO123-1,"")</f>
        <v>-1.2909979064900101E-3</v>
      </c>
      <c r="AJ122">
        <f ca="1">IF(ISNUMBER(ETL_Price!AP122/ETL_Price!AP123-1),ETL_Price!AP122/ETL_Price!AP123-1,"")</f>
        <v>8.1782964273757752E-3</v>
      </c>
      <c r="AK122">
        <f ca="1">IF(ISNUMBER(ETL_Price!AQ122/ETL_Price!AQ123-1),ETL_Price!AQ122/ETL_Price!AQ123-1,"")</f>
        <v>4.4676448457487972E-3</v>
      </c>
      <c r="AL122">
        <f ca="1">IF(ISNUMBER(ETL_Price!AR122/ETL_Price!AR123-1),ETL_Price!AR122/ETL_Price!AR123-1,"")</f>
        <v>-4.9950997439220934E-3</v>
      </c>
      <c r="AM122">
        <f ca="1">IF(ISNUMBER(ETL_Price!AS122/ETL_Price!AS123-1),ETL_Price!AS122/ETL_Price!AS123-1,"")</f>
        <v>2.875370653248277E-3</v>
      </c>
      <c r="AN122" t="str">
        <f>IF(ISNUMBER(ETL_Price!AT122/ETL_Price!AT123-1),ETL_Price!AT122/ETL_Price!AT123-1,"")</f>
        <v/>
      </c>
      <c r="AO122" t="str">
        <f>IF(ISNUMBER(ETL_Price!AU122/ETL_Price!AU123-1),ETL_Price!AU122/ETL_Price!AU123-1,"")</f>
        <v/>
      </c>
      <c r="AP122" t="str">
        <f>IF(ISNUMBER(ETL_Price!AV122/ETL_Price!AV123-1),ETL_Price!AV122/ETL_Price!AV123-1,"")</f>
        <v/>
      </c>
    </row>
    <row r="123" spans="1:42">
      <c r="A123" s="8">
        <f>MATCH($B123,ETL_Price!$B$5:$B$187,0)</f>
        <v>119</v>
      </c>
      <c r="B123" s="1">
        <f>IF(ISNUMBER(Equities!$C124),Equities!B124,"")</f>
        <v>43154</v>
      </c>
      <c r="C123" s="67">
        <f ca="1">IF(ISNUMBER(OFFSET(ETL_Price!$B$4,ETL_Rtn!$A123,ETL_Rtn!$C$1)/OFFSET(ETL_Price!$B$4,ETL_Rtn!$A124,ETL_Rtn!$C$1)-1),OFFSET(ETL_Price!$B$4,ETL_Rtn!$A123,ETL_Rtn!$C$1)/OFFSET(ETL_Price!$B$4,ETL_Rtn!$A124,ETL_Rtn!$C$1)-1,"")</f>
        <v>1.1759362686732056E-2</v>
      </c>
      <c r="E123">
        <f ca="1">IF(ISNUMBER(ETL_Price!K123/ETL_Price!K124-1),ETL_Price!K123/ETL_Price!K124-1,"")</f>
        <v>1.5412036066261292E-2</v>
      </c>
      <c r="F123">
        <f ca="1">IF(ISNUMBER(ETL_Price!L123/ETL_Price!L124-1),ETL_Price!L123/ETL_Price!L124-1,"")</f>
        <v>1.9029971774221499E-2</v>
      </c>
      <c r="G123">
        <f ca="1">IF(ISNUMBER(ETL_Price!M123/ETL_Price!M124-1),ETL_Price!M123/ETL_Price!M124-1,"")</f>
        <v>1.044207788721585E-2</v>
      </c>
      <c r="H123">
        <f ca="1">IF(ISNUMBER(ETL_Price!N123/ETL_Price!N124-1),ETL_Price!N123/ETL_Price!N124-1,"")</f>
        <v>1.5936576561430549E-2</v>
      </c>
      <c r="I123">
        <f ca="1">IF(ISNUMBER(ETL_Price!O123/ETL_Price!O124-1),ETL_Price!O123/ETL_Price!O124-1,"")</f>
        <v>7.9982793099355742E-3</v>
      </c>
      <c r="J123">
        <f ca="1">IF(ISNUMBER(ETL_Price!P123/ETL_Price!P124-1),ETL_Price!P123/ETL_Price!P124-1,"")</f>
        <v>8.1499124237989218E-3</v>
      </c>
      <c r="K123">
        <f ca="1">IF(ISNUMBER(ETL_Price!Q123/ETL_Price!Q124-1),ETL_Price!Q123/ETL_Price!Q124-1,"")</f>
        <v>8.8346991804917341E-3</v>
      </c>
      <c r="L123">
        <f ca="1">IF(ISNUMBER(ETL_Price!R123/ETL_Price!R124-1),ETL_Price!R123/ETL_Price!R124-1,"")</f>
        <v>1.4872877097779069E-2</v>
      </c>
      <c r="M123">
        <f ca="1">IF(ISNUMBER(ETL_Price!S123/ETL_Price!S124-1),ETL_Price!S123/ETL_Price!S124-1,"")</f>
        <v>6.0429807002304603E-3</v>
      </c>
      <c r="N123">
        <f ca="1">IF(ISNUMBER(ETL_Price!T123/ETL_Price!T124-1),ETL_Price!T123/ETL_Price!T124-1,"")</f>
        <v>1.2133767386800942E-2</v>
      </c>
      <c r="O123">
        <f ca="1">IF(ISNUMBER(ETL_Price!U123/ETL_Price!U124-1),ETL_Price!U123/ETL_Price!U124-1,"")</f>
        <v>6.8943459255836892E-3</v>
      </c>
      <c r="P123">
        <f ca="1">IF(ISNUMBER(ETL_Price!V123/ETL_Price!V124-1),ETL_Price!V123/ETL_Price!V124-1,"")</f>
        <v>2.1888053467000734E-2</v>
      </c>
      <c r="Q123">
        <f ca="1">IF(ISNUMBER(ETL_Price!W123/ETL_Price!W124-1),ETL_Price!W123/ETL_Price!W124-1,"")</f>
        <v>8.1623745089480781E-3</v>
      </c>
      <c r="R123">
        <f ca="1">IF(ISNUMBER(ETL_Price!X123/ETL_Price!X124-1),ETL_Price!X123/ETL_Price!X124-1,"")</f>
        <v>1.7709142520048404E-2</v>
      </c>
      <c r="S123">
        <f ca="1">IF(ISNUMBER(ETL_Price!Y123/ETL_Price!Y124-1),ETL_Price!Y123/ETL_Price!Y124-1,"")</f>
        <v>1.5184983866677548E-2</v>
      </c>
      <c r="T123">
        <f ca="1">IF(ISNUMBER(ETL_Price!Z123/ETL_Price!Z124-1),ETL_Price!Z123/ETL_Price!Z124-1,"")</f>
        <v>1.830055286933252E-4</v>
      </c>
      <c r="U123">
        <f ca="1">IF(ISNUMBER(ETL_Price!AA123/ETL_Price!AA124-1),ETL_Price!AA123/ETL_Price!AA124-1,"")</f>
        <v>-1.8478064484350742E-4</v>
      </c>
      <c r="V123">
        <f ca="1">IF(ISNUMBER(ETL_Price!AB123/ETL_Price!AB124-1),ETL_Price!AB123/ETL_Price!AB124-1,"")</f>
        <v>-1.2197096443412603E-3</v>
      </c>
      <c r="W123">
        <f ca="1">IF(ISNUMBER(ETL_Price!AC123/ETL_Price!AC124-1),ETL_Price!AC123/ETL_Price!AC124-1,"")</f>
        <v>1.3857256537606055E-3</v>
      </c>
      <c r="X123">
        <f ca="1">IF(ISNUMBER(ETL_Price!AD123/ETL_Price!AD124-1),ETL_Price!AD123/ETL_Price!AD124-1,"")</f>
        <v>-1.0146561443069579E-4</v>
      </c>
      <c r="Y123">
        <f ca="1">IF(ISNUMBER(ETL_Price!AE123/ETL_Price!AE124-1),ETL_Price!AE123/ETL_Price!AE124-1,"")</f>
        <v>6.2962379977937744E-5</v>
      </c>
      <c r="Z123">
        <f ca="1">IF(ISNUMBER(ETL_Price!AF123/ETL_Price!AF124-1),ETL_Price!AF123/ETL_Price!AF124-1,"")</f>
        <v>7.3621137446577833E-4</v>
      </c>
      <c r="AA123">
        <f ca="1">IF(ISNUMBER(ETL_Price!AG123/ETL_Price!AG124-1),ETL_Price!AG123/ETL_Price!AG124-1,"")</f>
        <v>5.950985519269647E-4</v>
      </c>
      <c r="AB123">
        <f ca="1">IF(ISNUMBER(ETL_Price!AH123/ETL_Price!AH124-1),ETL_Price!AH123/ETL_Price!AH124-1,"")</f>
        <v>4.5791739170253365E-4</v>
      </c>
      <c r="AC123">
        <f ca="1">IF(ISNUMBER(ETL_Price!AI123/ETL_Price!AI124-1),ETL_Price!AI123/ETL_Price!AI124-1,"")</f>
        <v>2.7845905045453812E-4</v>
      </c>
      <c r="AD123">
        <f ca="1">IF(ISNUMBER(ETL_Price!AJ123/ETL_Price!AJ124-1),ETL_Price!AJ123/ETL_Price!AJ124-1,"")</f>
        <v>-0.11912393162393164</v>
      </c>
      <c r="AE123">
        <f ca="1">IF(ISNUMBER(ETL_Price!AK123/ETL_Price!AK124-1),ETL_Price!AK123/ETL_Price!AK124-1,"")</f>
        <v>-8.1244598098530685E-2</v>
      </c>
      <c r="AF123">
        <f ca="1">IF(ISNUMBER(ETL_Price!AL123/ETL_Price!AL124-1),ETL_Price!AL123/ETL_Price!AL124-1,"")</f>
        <v>-1.8036975800389543E-3</v>
      </c>
      <c r="AG123">
        <f ca="1">IF(ISNUMBER(ETL_Price!AM123/ETL_Price!AM124-1),ETL_Price!AM123/ETL_Price!AM124-1,"")</f>
        <v>-6.2096822813044739E-3</v>
      </c>
      <c r="AH123">
        <f ca="1">IF(ISNUMBER(ETL_Price!AN123/ETL_Price!AN124-1),ETL_Price!AN123/ETL_Price!AN124-1,"")</f>
        <v>1.242631830492269E-2</v>
      </c>
      <c r="AI123">
        <f ca="1">IF(ISNUMBER(ETL_Price!AO123/ETL_Price!AO124-1),ETL_Price!AO123/ETL_Price!AO124-1,"")</f>
        <v>-1.8728387030506388E-2</v>
      </c>
      <c r="AJ123">
        <f ca="1">IF(ISNUMBER(ETL_Price!AP123/ETL_Price!AP124-1),ETL_Price!AP123/ETL_Price!AP124-1,"")</f>
        <v>1.126910427548844E-2</v>
      </c>
      <c r="AK123">
        <f ca="1">IF(ISNUMBER(ETL_Price!AQ123/ETL_Price!AQ124-1),ETL_Price!AQ123/ETL_Price!AQ124-1,"")</f>
        <v>3.0188679245282124E-3</v>
      </c>
      <c r="AL123">
        <f ca="1">IF(ISNUMBER(ETL_Price!AR123/ETL_Price!AR124-1),ETL_Price!AR123/ETL_Price!AR124-1,"")</f>
        <v>-1.2787521904551458E-3</v>
      </c>
      <c r="AM123">
        <f ca="1">IF(ISNUMBER(ETL_Price!AS123/ETL_Price!AS124-1),ETL_Price!AS123/ETL_Price!AS124-1,"")</f>
        <v>2.1611886537595826E-3</v>
      </c>
      <c r="AN123" t="str">
        <f>IF(ISNUMBER(ETL_Price!AT123/ETL_Price!AT124-1),ETL_Price!AT123/ETL_Price!AT124-1,"")</f>
        <v/>
      </c>
      <c r="AO123" t="str">
        <f>IF(ISNUMBER(ETL_Price!AU123/ETL_Price!AU124-1),ETL_Price!AU123/ETL_Price!AU124-1,"")</f>
        <v/>
      </c>
      <c r="AP123" t="str">
        <f>IF(ISNUMBER(ETL_Price!AV123/ETL_Price!AV124-1),ETL_Price!AV123/ETL_Price!AV124-1,"")</f>
        <v/>
      </c>
    </row>
    <row r="124" spans="1:42">
      <c r="A124" s="8">
        <f>MATCH($B124,ETL_Price!$B$5:$B$187,0)</f>
        <v>120</v>
      </c>
      <c r="B124" s="1">
        <f>IF(ISNUMBER(Equities!$C125),Equities!B125,"")</f>
        <v>43153</v>
      </c>
      <c r="C124" s="67">
        <f ca="1">IF(ISNUMBER(OFFSET(ETL_Price!$B$4,ETL_Rtn!$A124,ETL_Rtn!$C$1)/OFFSET(ETL_Price!$B$4,ETL_Rtn!$A125,ETL_Rtn!$C$1)-1),OFFSET(ETL_Price!$B$4,ETL_Rtn!$A124,ETL_Rtn!$C$1)/OFFSET(ETL_Price!$B$4,ETL_Rtn!$A125,ETL_Rtn!$C$1)-1,"")</f>
        <v>-6.0107192453936475E-3</v>
      </c>
      <c r="E124">
        <f ca="1">IF(ISNUMBER(ETL_Price!K124/ETL_Price!K125-1),ETL_Price!K124/ETL_Price!K125-1,"")</f>
        <v>-1.078614395353672E-2</v>
      </c>
      <c r="F124">
        <f ca="1">IF(ISNUMBER(ETL_Price!L124/ETL_Price!L125-1),ETL_Price!L124/ETL_Price!L125-1,"")</f>
        <v>-1.5094027164075374E-4</v>
      </c>
      <c r="G124">
        <f ca="1">IF(ISNUMBER(ETL_Price!M124/ETL_Price!M125-1),ETL_Price!M124/ETL_Price!M125-1,"")</f>
        <v>-5.875171976169602E-4</v>
      </c>
      <c r="H124">
        <f ca="1">IF(ISNUMBER(ETL_Price!N124/ETL_Price!N125-1),ETL_Price!N124/ETL_Price!N125-1,"")</f>
        <v>5.1656835385125444E-3</v>
      </c>
      <c r="I124">
        <f ca="1">IF(ISNUMBER(ETL_Price!O124/ETL_Price!O125-1),ETL_Price!O124/ETL_Price!O125-1,"")</f>
        <v>-5.6640524689488547E-3</v>
      </c>
      <c r="J124">
        <f ca="1">IF(ISNUMBER(ETL_Price!P124/ETL_Price!P125-1),ETL_Price!P124/ETL_Price!P125-1,"")</f>
        <v>4.5322376961909328E-4</v>
      </c>
      <c r="K124">
        <f ca="1">IF(ISNUMBER(ETL_Price!Q124/ETL_Price!Q125-1),ETL_Price!Q124/ETL_Price!Q125-1,"")</f>
        <v>-1.2775981155427329E-3</v>
      </c>
      <c r="L124">
        <f ca="1">IF(ISNUMBER(ETL_Price!R124/ETL_Price!R125-1),ETL_Price!R124/ETL_Price!R125-1,"")</f>
        <v>3.6308623298033638E-3</v>
      </c>
      <c r="M124">
        <f ca="1">IF(ISNUMBER(ETL_Price!S124/ETL_Price!S125-1),ETL_Price!S124/ETL_Price!S125-1,"")</f>
        <v>5.2904054717894944E-4</v>
      </c>
      <c r="N124">
        <f ca="1">IF(ISNUMBER(ETL_Price!T124/ETL_Price!T125-1),ETL_Price!T124/ETL_Price!T125-1,"")</f>
        <v>2.9603315571335997E-4</v>
      </c>
      <c r="O124">
        <f ca="1">IF(ISNUMBER(ETL_Price!U124/ETL_Price!U125-1),ETL_Price!U124/ETL_Price!U125-1,"")</f>
        <v>1.8157220165195831E-3</v>
      </c>
      <c r="P124">
        <f ca="1">IF(ISNUMBER(ETL_Price!V124/ETL_Price!V125-1),ETL_Price!V124/ETL_Price!V125-1,"")</f>
        <v>4.8690396239086109E-3</v>
      </c>
      <c r="Q124">
        <f ca="1">IF(ISNUMBER(ETL_Price!W124/ETL_Price!W125-1),ETL_Price!W124/ETL_Price!W125-1,"")</f>
        <v>-7.0645343041652042E-3</v>
      </c>
      <c r="R124">
        <f ca="1">IF(ISNUMBER(ETL_Price!X124/ETL_Price!X125-1),ETL_Price!X124/ETL_Price!X125-1,"")</f>
        <v>-7.6277915920407446E-3</v>
      </c>
      <c r="S124">
        <f ca="1">IF(ISNUMBER(ETL_Price!Y124/ETL_Price!Y125-1),ETL_Price!Y124/ETL_Price!Y125-1,"")</f>
        <v>-1.1223748835028635E-2</v>
      </c>
      <c r="T124">
        <f ca="1">IF(ISNUMBER(ETL_Price!Z124/ETL_Price!Z125-1),ETL_Price!Z124/ETL_Price!Z125-1,"")</f>
        <v>1.0895872103675597E-3</v>
      </c>
      <c r="U124">
        <f ca="1">IF(ISNUMBER(ETL_Price!AA124/ETL_Price!AA125-1),ETL_Price!AA124/ETL_Price!AA125-1,"")</f>
        <v>8.7950747581366784E-4</v>
      </c>
      <c r="V124">
        <f ca="1">IF(ISNUMBER(ETL_Price!AB124/ETL_Price!AB125-1),ETL_Price!AB124/ETL_Price!AB125-1,"")</f>
        <v>-1.142844821080069E-3</v>
      </c>
      <c r="W124">
        <f ca="1">IF(ISNUMBER(ETL_Price!AC124/ETL_Price!AC125-1),ETL_Price!AC124/ETL_Price!AC125-1,"")</f>
        <v>6.8647372178598509E-4</v>
      </c>
      <c r="X124">
        <f ca="1">IF(ISNUMBER(ETL_Price!AD124/ETL_Price!AD125-1),ETL_Price!AD124/ETL_Price!AD125-1,"")</f>
        <v>7.3334461555818464E-4</v>
      </c>
      <c r="Y124">
        <f ca="1">IF(ISNUMBER(ETL_Price!AE124/ETL_Price!AE125-1),ETL_Price!AE124/ETL_Price!AE125-1,"")</f>
        <v>-6.5018823998241881E-4</v>
      </c>
      <c r="Z124">
        <f ca="1">IF(ISNUMBER(ETL_Price!AF124/ETL_Price!AF125-1),ETL_Price!AF124/ETL_Price!AF125-1,"")</f>
        <v>3.2731215350945142E-4</v>
      </c>
      <c r="AA124">
        <f ca="1">IF(ISNUMBER(ETL_Price!AG124/ETL_Price!AG125-1),ETL_Price!AG124/ETL_Price!AG125-1,"")</f>
        <v>3.427499368617859E-4</v>
      </c>
      <c r="AB124">
        <f ca="1">IF(ISNUMBER(ETL_Price!AH124/ETL_Price!AH125-1),ETL_Price!AH124/ETL_Price!AH125-1,"")</f>
        <v>1.3756419662509511E-3</v>
      </c>
      <c r="AC124">
        <f ca="1">IF(ISNUMBER(ETL_Price!AI124/ETL_Price!AI125-1),ETL_Price!AI124/ETL_Price!AI125-1,"")</f>
        <v>-1.133968783764927E-3</v>
      </c>
      <c r="AD124">
        <f ca="1">IF(ISNUMBER(ETL_Price!AJ124/ETL_Price!AJ125-1),ETL_Price!AJ124/ETL_Price!AJ125-1,"")</f>
        <v>-6.4935064935064957E-2</v>
      </c>
      <c r="AE124">
        <f ca="1">IF(ISNUMBER(ETL_Price!AK124/ETL_Price!AK125-1),ETL_Price!AK124/ETL_Price!AK125-1,"")</f>
        <v>-7.718696397941649E-3</v>
      </c>
      <c r="AF124">
        <f ca="1">IF(ISNUMBER(ETL_Price!AL124/ETL_Price!AL125-1),ETL_Price!AL124/ETL_Price!AL125-1,"")</f>
        <v>4.5112781954870229E-4</v>
      </c>
      <c r="AG124">
        <f ca="1">IF(ISNUMBER(ETL_Price!AM124/ETL_Price!AM125-1),ETL_Price!AM124/ETL_Price!AM125-1,"")</f>
        <v>-1.8053800324968616E-3</v>
      </c>
      <c r="AH124">
        <f ca="1">IF(ISNUMBER(ETL_Price!AN124/ETL_Price!AN125-1),ETL_Price!AN124/ETL_Price!AN125-1,"")</f>
        <v>1.7671854734111703E-2</v>
      </c>
      <c r="AI124">
        <f ca="1">IF(ISNUMBER(ETL_Price!AO124/ETL_Price!AO125-1),ETL_Price!AO124/ETL_Price!AO125-1,"")</f>
        <v>-9.932203389830585E-3</v>
      </c>
      <c r="AJ124">
        <f ca="1">IF(ISNUMBER(ETL_Price!AP124/ETL_Price!AP125-1),ETL_Price!AP124/ETL_Price!AP125-1,"")</f>
        <v>-1.1594202898549399E-3</v>
      </c>
      <c r="AK124">
        <f ca="1">IF(ISNUMBER(ETL_Price!AQ124/ETL_Price!AQ125-1),ETL_Price!AQ124/ETL_Price!AQ125-1,"")</f>
        <v>-3.1972917058490369E-3</v>
      </c>
      <c r="AL124">
        <f ca="1">IF(ISNUMBER(ETL_Price!AR124/ETL_Price!AR125-1),ETL_Price!AR124/ETL_Price!AR125-1,"")</f>
        <v>-5.2070184296904021E-4</v>
      </c>
      <c r="AM124">
        <f ca="1">IF(ISNUMBER(ETL_Price!AS124/ETL_Price!AS125-1),ETL_Price!AS124/ETL_Price!AS125-1,"")</f>
        <v>0</v>
      </c>
      <c r="AN124" t="str">
        <f>IF(ISNUMBER(ETL_Price!AT124/ETL_Price!AT125-1),ETL_Price!AT124/ETL_Price!AT125-1,"")</f>
        <v/>
      </c>
      <c r="AO124" t="str">
        <f>IF(ISNUMBER(ETL_Price!AU124/ETL_Price!AU125-1),ETL_Price!AU124/ETL_Price!AU125-1,"")</f>
        <v/>
      </c>
      <c r="AP124" t="str">
        <f>IF(ISNUMBER(ETL_Price!AV124/ETL_Price!AV125-1),ETL_Price!AV124/ETL_Price!AV125-1,"")</f>
        <v/>
      </c>
    </row>
    <row r="125" spans="1:42">
      <c r="A125" s="8">
        <f>MATCH($B125,ETL_Price!$B$5:$B$187,0)</f>
        <v>121</v>
      </c>
      <c r="B125" s="1">
        <f>IF(ISNUMBER(Equities!$C126),Equities!B126,"")</f>
        <v>43152</v>
      </c>
      <c r="C125" s="67">
        <f ca="1">IF(ISNUMBER(OFFSET(ETL_Price!$B$4,ETL_Rtn!$A125,ETL_Rtn!$C$1)/OFFSET(ETL_Price!$B$4,ETL_Rtn!$A126,ETL_Rtn!$C$1)-1),OFFSET(ETL_Price!$B$4,ETL_Rtn!$A125,ETL_Rtn!$C$1)/OFFSET(ETL_Price!$B$4,ETL_Rtn!$A126,ETL_Rtn!$C$1)-1,"")</f>
        <v>1.0808759349960839E-2</v>
      </c>
      <c r="E125">
        <f ca="1">IF(ISNUMBER(ETL_Price!K125/ETL_Price!K126-1),ETL_Price!K125/ETL_Price!K126-1,"")</f>
        <v>1.80551156160913E-2</v>
      </c>
      <c r="F125">
        <f ca="1">IF(ISNUMBER(ETL_Price!L125/ETL_Price!L126-1),ETL_Price!L125/ETL_Price!L126-1,"")</f>
        <v>-4.7979014385121088E-3</v>
      </c>
      <c r="G125">
        <f ca="1">IF(ISNUMBER(ETL_Price!M125/ETL_Price!M126-1),ETL_Price!M125/ETL_Price!M126-1,"")</f>
        <v>-4.1679081481520441E-3</v>
      </c>
      <c r="H125">
        <f ca="1">IF(ISNUMBER(ETL_Price!N125/ETL_Price!N126-1),ETL_Price!N125/ETL_Price!N126-1,"")</f>
        <v>-1.084614664997019E-2</v>
      </c>
      <c r="I125">
        <f ca="1">IF(ISNUMBER(ETL_Price!O125/ETL_Price!O126-1),ETL_Price!O125/ETL_Price!O126-1,"")</f>
        <v>8.2702642571907958E-4</v>
      </c>
      <c r="J125">
        <f ca="1">IF(ISNUMBER(ETL_Price!P125/ETL_Price!P126-1),ETL_Price!P125/ETL_Price!P126-1,"")</f>
        <v>-8.2764366682014368E-3</v>
      </c>
      <c r="K125">
        <f ca="1">IF(ISNUMBER(ETL_Price!Q125/ETL_Price!Q126-1),ETL_Price!Q125/ETL_Price!Q126-1,"")</f>
        <v>-9.9712827058073827E-4</v>
      </c>
      <c r="L125">
        <f ca="1">IF(ISNUMBER(ETL_Price!R125/ETL_Price!R126-1),ETL_Price!R125/ETL_Price!R126-1,"")</f>
        <v>-9.9850224663005083E-3</v>
      </c>
      <c r="M125">
        <f ca="1">IF(ISNUMBER(ETL_Price!S125/ETL_Price!S126-1),ETL_Price!S125/ETL_Price!S126-1,"")</f>
        <v>-1.2077750518965091E-3</v>
      </c>
      <c r="N125">
        <f ca="1">IF(ISNUMBER(ETL_Price!T125/ETL_Price!T126-1),ETL_Price!T125/ETL_Price!T126-1,"")</f>
        <v>-9.3841642228739142E-3</v>
      </c>
      <c r="O125">
        <f ca="1">IF(ISNUMBER(ETL_Price!U125/ETL_Price!U126-1),ETL_Price!U125/ETL_Price!U126-1,"")</f>
        <v>-1.1735002311439313E-3</v>
      </c>
      <c r="P125">
        <f ca="1">IF(ISNUMBER(ETL_Price!V125/ETL_Price!V126-1),ETL_Price!V125/ETL_Price!V126-1,"")</f>
        <v>-1.0959814015277236E-2</v>
      </c>
      <c r="Q125">
        <f ca="1">IF(ISNUMBER(ETL_Price!W125/ETL_Price!W126-1),ETL_Price!W125/ETL_Price!W126-1,"")</f>
        <v>7.8773406330994167E-3</v>
      </c>
      <c r="R125">
        <f ca="1">IF(ISNUMBER(ETL_Price!X125/ETL_Price!X126-1),ETL_Price!X125/ETL_Price!X126-1,"")</f>
        <v>1.2648792055032443E-2</v>
      </c>
      <c r="S125">
        <f ca="1">IF(ISNUMBER(ETL_Price!Y125/ETL_Price!Y126-1),ETL_Price!Y125/ETL_Price!Y126-1,"")</f>
        <v>1.8803627911853527E-2</v>
      </c>
      <c r="T125">
        <f ca="1">IF(ISNUMBER(ETL_Price!Z125/ETL_Price!Z126-1),ETL_Price!Z125/ETL_Price!Z126-1,"")</f>
        <v>1.8934819781089018E-3</v>
      </c>
      <c r="U125">
        <f ca="1">IF(ISNUMBER(ETL_Price!AA125/ETL_Price!AA126-1),ETL_Price!AA125/ETL_Price!AA126-1,"")</f>
        <v>1.5847991009867446E-3</v>
      </c>
      <c r="V125">
        <f ca="1">IF(ISNUMBER(ETL_Price!AB125/ETL_Price!AB126-1),ETL_Price!AB125/ETL_Price!AB126-1,"")</f>
        <v>1.1861117101585883E-4</v>
      </c>
      <c r="W125">
        <f ca="1">IF(ISNUMBER(ETL_Price!AC125/ETL_Price!AC126-1),ETL_Price!AC125/ETL_Price!AC126-1,"")</f>
        <v>-1.6721949614847409E-3</v>
      </c>
      <c r="X125">
        <f ca="1">IF(ISNUMBER(ETL_Price!AD125/ETL_Price!AD126-1),ETL_Price!AD125/ETL_Price!AD126-1,"")</f>
        <v>-1.4195423665799289E-3</v>
      </c>
      <c r="Y125">
        <f ca="1">IF(ISNUMBER(ETL_Price!AE125/ETL_Price!AE126-1),ETL_Price!AE125/ETL_Price!AE126-1,"")</f>
        <v>3.8816617708770096E-4</v>
      </c>
      <c r="Z125">
        <f ca="1">IF(ISNUMBER(ETL_Price!AF125/ETL_Price!AF126-1),ETL_Price!AF125/ETL_Price!AF126-1,"")</f>
        <v>-1.1748960472409697E-3</v>
      </c>
      <c r="AA125">
        <f ca="1">IF(ISNUMBER(ETL_Price!AG125/ETL_Price!AG126-1),ETL_Price!AG125/ETL_Price!AG126-1,"")</f>
        <v>-9.281704229032739E-4</v>
      </c>
      <c r="AB125">
        <f ca="1">IF(ISNUMBER(ETL_Price!AH125/ETL_Price!AH126-1),ETL_Price!AH125/ETL_Price!AH126-1,"")</f>
        <v>-2.1088728533047441E-4</v>
      </c>
      <c r="AC125">
        <f ca="1">IF(ISNUMBER(ETL_Price!AI125/ETL_Price!AI126-1),ETL_Price!AI125/ETL_Price!AI126-1,"")</f>
        <v>-1.7113580695882202E-4</v>
      </c>
      <c r="AD125">
        <f ca="1">IF(ISNUMBER(ETL_Price!AJ125/ETL_Price!AJ126-1),ETL_Price!AJ125/ETL_Price!AJ126-1,"")</f>
        <v>-2.8155339805825297E-2</v>
      </c>
      <c r="AE125">
        <f ca="1">IF(ISNUMBER(ETL_Price!AK125/ETL_Price!AK126-1),ETL_Price!AK125/ETL_Price!AK126-1,"")</f>
        <v>-2.9950083194675514E-2</v>
      </c>
      <c r="AF125">
        <f ca="1">IF(ISNUMBER(ETL_Price!AL125/ETL_Price!AL126-1),ETL_Price!AL125/ETL_Price!AL126-1,"")</f>
        <v>9.0307043949433563E-4</v>
      </c>
      <c r="AG125">
        <f ca="1">IF(ISNUMBER(ETL_Price!AM125/ETL_Price!AM126-1),ETL_Price!AM125/ETL_Price!AM126-1,"")</f>
        <v>1.0889402603723175E-2</v>
      </c>
      <c r="AH125">
        <f ca="1">IF(ISNUMBER(ETL_Price!AN125/ETL_Price!AN126-1),ETL_Price!AN125/ETL_Price!AN126-1,"")</f>
        <v>-3.5541195476574972E-3</v>
      </c>
      <c r="AI125">
        <f ca="1">IF(ISNUMBER(ETL_Price!AO125/ETL_Price!AO126-1),ETL_Price!AO125/ETL_Price!AO126-1,"")</f>
        <v>2.0902547065337895E-2</v>
      </c>
      <c r="AJ125">
        <f ca="1">IF(ISNUMBER(ETL_Price!AP125/ETL_Price!AP126-1),ETL_Price!AP125/ETL_Price!AP126-1,"")</f>
        <v>7.1032402452075871E-3</v>
      </c>
      <c r="AK125">
        <f ca="1">IF(ISNUMBER(ETL_Price!AQ125/ETL_Price!AQ126-1),ETL_Price!AQ125/ETL_Price!AQ126-1,"")</f>
        <v>8.248791125438526E-3</v>
      </c>
      <c r="AL125">
        <f ca="1">IF(ISNUMBER(ETL_Price!AR125/ETL_Price!AR126-1),ETL_Price!AR125/ETL_Price!AR126-1,"")</f>
        <v>-4.5737717845606429E-4</v>
      </c>
      <c r="AM125">
        <f ca="1">IF(ISNUMBER(ETL_Price!AS125/ETL_Price!AS126-1),ETL_Price!AS125/ETL_Price!AS126-1,"")</f>
        <v>-1.2591060347153515E-3</v>
      </c>
      <c r="AN125" t="str">
        <f>IF(ISNUMBER(ETL_Price!AT125/ETL_Price!AT126-1),ETL_Price!AT125/ETL_Price!AT126-1,"")</f>
        <v/>
      </c>
      <c r="AO125" t="str">
        <f>IF(ISNUMBER(ETL_Price!AU125/ETL_Price!AU126-1),ETL_Price!AU125/ETL_Price!AU126-1,"")</f>
        <v/>
      </c>
      <c r="AP125" t="str">
        <f>IF(ISNUMBER(ETL_Price!AV125/ETL_Price!AV126-1),ETL_Price!AV125/ETL_Price!AV126-1,"")</f>
        <v/>
      </c>
    </row>
    <row r="126" spans="1:42">
      <c r="A126" s="8">
        <f>MATCH($B126,ETL_Price!$B$5:$B$187,0)</f>
        <v>122</v>
      </c>
      <c r="B126" s="1">
        <f>IF(ISNUMBER(Equities!$C127),Equities!B127,"")</f>
        <v>43151</v>
      </c>
      <c r="C126" s="67">
        <f ca="1">IF(ISNUMBER(OFFSET(ETL_Price!$B$4,ETL_Rtn!$A126,ETL_Rtn!$C$1)/OFFSET(ETL_Price!$B$4,ETL_Rtn!$A127,ETL_Rtn!$C$1)-1),OFFSET(ETL_Price!$B$4,ETL_Rtn!$A126,ETL_Rtn!$C$1)/OFFSET(ETL_Price!$B$4,ETL_Rtn!$A127,ETL_Rtn!$C$1)-1,"")</f>
        <v>8.2060145412454766E-3</v>
      </c>
      <c r="E126">
        <f ca="1">IF(ISNUMBER(ETL_Price!K126/ETL_Price!K127-1),ETL_Price!K126/ETL_Price!K127-1,"")</f>
        <v>2.1121554546410515E-4</v>
      </c>
      <c r="F126">
        <f ca="1">IF(ISNUMBER(ETL_Price!L126/ETL_Price!L127-1),ETL_Price!L126/ETL_Price!L127-1,"")</f>
        <v>2.0867695285200494E-3</v>
      </c>
      <c r="G126">
        <f ca="1">IF(ISNUMBER(ETL_Price!M126/ETL_Price!M127-1),ETL_Price!M126/ETL_Price!M127-1,"")</f>
        <v>-7.6791779496598878E-3</v>
      </c>
      <c r="H126">
        <f ca="1">IF(ISNUMBER(ETL_Price!N126/ETL_Price!N127-1),ETL_Price!N126/ETL_Price!N127-1,"")</f>
        <v>-2.8345446994817447E-3</v>
      </c>
      <c r="I126">
        <f ca="1">IF(ISNUMBER(ETL_Price!O126/ETL_Price!O127-1),ETL_Price!O126/ETL_Price!O127-1,"")</f>
        <v>-3.3406380320438744E-3</v>
      </c>
      <c r="J126">
        <f ca="1">IF(ISNUMBER(ETL_Price!P126/ETL_Price!P127-1),ETL_Price!P126/ETL_Price!P127-1,"")</f>
        <v>-1.4190691387153453E-2</v>
      </c>
      <c r="K126">
        <f ca="1">IF(ISNUMBER(ETL_Price!Q126/ETL_Price!Q127-1),ETL_Price!Q126/ETL_Price!Q127-1,"")</f>
        <v>-4.0913604766633638E-3</v>
      </c>
      <c r="L126">
        <f ca="1">IF(ISNUMBER(ETL_Price!R126/ETL_Price!R127-1),ETL_Price!R126/ETL_Price!R127-1,"")</f>
        <v>-7.1871127633208465E-3</v>
      </c>
      <c r="M126">
        <f ca="1">IF(ISNUMBER(ETL_Price!S126/ETL_Price!S127-1),ETL_Price!S126/ETL_Price!S127-1,"")</f>
        <v>-5.6668918411768576E-3</v>
      </c>
      <c r="N126">
        <f ca="1">IF(ISNUMBER(ETL_Price!T126/ETL_Price!T127-1),ETL_Price!T126/ETL_Price!T127-1,"")</f>
        <v>-8.5768280273296194E-3</v>
      </c>
      <c r="O126">
        <f ca="1">IF(ISNUMBER(ETL_Price!U126/ETL_Price!U127-1),ETL_Price!U126/ETL_Price!U127-1,"")</f>
        <v>-3.4022043448985739E-3</v>
      </c>
      <c r="P126">
        <f ca="1">IF(ISNUMBER(ETL_Price!V126/ETL_Price!V127-1),ETL_Price!V126/ETL_Price!V127-1,"")</f>
        <v>-7.4989699217140604E-3</v>
      </c>
      <c r="Q126">
        <f ca="1">IF(ISNUMBER(ETL_Price!W126/ETL_Price!W127-1),ETL_Price!W126/ETL_Price!W127-1,"")</f>
        <v>1.0691449048218171E-2</v>
      </c>
      <c r="R126">
        <f ca="1">IF(ISNUMBER(ETL_Price!X126/ETL_Price!X127-1),ETL_Price!X126/ETL_Price!X127-1,"")</f>
        <v>8.7868883520438867E-3</v>
      </c>
      <c r="S126">
        <f ca="1">IF(ISNUMBER(ETL_Price!Y126/ETL_Price!Y127-1),ETL_Price!Y126/ETL_Price!Y127-1,"")</f>
        <v>-1.0532441082339306E-3</v>
      </c>
      <c r="T126">
        <f ca="1">IF(ISNUMBER(ETL_Price!Z126/ETL_Price!Z127-1),ETL_Price!Z126/ETL_Price!Z127-1,"")</f>
        <v>4.6392499879188698E-4</v>
      </c>
      <c r="U126">
        <f ca="1">IF(ISNUMBER(ETL_Price!AA126/ETL_Price!AA127-1),ETL_Price!AA126/ETL_Price!AA127-1,"")</f>
        <v>-1.9227529878679261E-3</v>
      </c>
      <c r="V126">
        <f ca="1">IF(ISNUMBER(ETL_Price!AB126/ETL_Price!AB127-1),ETL_Price!AB126/ETL_Price!AB127-1,"")</f>
        <v>-2.2592791823561331E-3</v>
      </c>
      <c r="W126">
        <f ca="1">IF(ISNUMBER(ETL_Price!AC126/ETL_Price!AC127-1),ETL_Price!AC126/ETL_Price!AC127-1,"")</f>
        <v>9.8784403040363955E-4</v>
      </c>
      <c r="X126">
        <f ca="1">IF(ISNUMBER(ETL_Price!AD126/ETL_Price!AD127-1),ETL_Price!AD126/ETL_Price!AD127-1,"")</f>
        <v>1.5571578484141479E-3</v>
      </c>
      <c r="Y126">
        <f ca="1">IF(ISNUMBER(ETL_Price!AE126/ETL_Price!AE127-1),ETL_Price!AE126/ETL_Price!AE127-1,"")</f>
        <v>-9.5376843340910789E-4</v>
      </c>
      <c r="Z126">
        <f ca="1">IF(ISNUMBER(ETL_Price!AF126/ETL_Price!AF127-1),ETL_Price!AF126/ETL_Price!AF127-1,"")</f>
        <v>8.6915620270766603E-4</v>
      </c>
      <c r="AA126">
        <f ca="1">IF(ISNUMBER(ETL_Price!AG126/ETL_Price!AG127-1),ETL_Price!AG126/ETL_Price!AG127-1,"")</f>
        <v>4.6881057348158173E-4</v>
      </c>
      <c r="AB126">
        <f ca="1">IF(ISNUMBER(ETL_Price!AH126/ETL_Price!AH127-1),ETL_Price!AH126/ETL_Price!AH127-1,"")</f>
        <v>-4.9488164080757624E-4</v>
      </c>
      <c r="AC126">
        <f ca="1">IF(ISNUMBER(ETL_Price!AI126/ETL_Price!AI127-1),ETL_Price!AI126/ETL_Price!AI127-1,"")</f>
        <v>8.7784093950382669E-4</v>
      </c>
      <c r="AD126">
        <f ca="1">IF(ISNUMBER(ETL_Price!AJ126/ETL_Price!AJ127-1),ETL_Price!AJ126/ETL_Price!AJ127-1,"")</f>
        <v>5.8581706063720373E-2</v>
      </c>
      <c r="AE126">
        <f ca="1">IF(ISNUMBER(ETL_Price!AK126/ETL_Price!AK127-1),ETL_Price!AK126/ETL_Price!AK127-1,"")</f>
        <v>4.0242319342276067E-2</v>
      </c>
      <c r="AF126">
        <f ca="1">IF(ISNUMBER(ETL_Price!AL126/ETL_Price!AL127-1),ETL_Price!AL126/ETL_Price!AL127-1,"")</f>
        <v>-1.80313331362697E-2</v>
      </c>
      <c r="AG126">
        <f ca="1">IF(ISNUMBER(ETL_Price!AM126/ETL_Price!AM127-1),ETL_Price!AM126/ETL_Price!AM127-1,"")</f>
        <v>-1.6395404499760735E-2</v>
      </c>
      <c r="AH126">
        <f ca="1">IF(ISNUMBER(ETL_Price!AN126/ETL_Price!AN127-1),ETL_Price!AN126/ETL_Price!AN127-1,"")</f>
        <v>3.5667963683527759E-3</v>
      </c>
      <c r="AI126">
        <f ca="1">IF(ISNUMBER(ETL_Price!AO126/ETL_Price!AO127-1),ETL_Price!AO126/ETL_Price!AO127-1,"")</f>
        <v>5.1132213294373674E-3</v>
      </c>
      <c r="AJ126">
        <f ca="1">IF(ISNUMBER(ETL_Price!AP126/ETL_Price!AP127-1),ETL_Price!AP126/ETL_Price!AP127-1,"")</f>
        <v>2.6830577101322195E-3</v>
      </c>
      <c r="AK126">
        <f ca="1">IF(ISNUMBER(ETL_Price!AQ126/ETL_Price!AQ127-1),ETL_Price!AQ126/ETL_Price!AQ127-1,"")</f>
        <v>4.9068648468391096E-3</v>
      </c>
      <c r="AL126">
        <f ca="1">IF(ISNUMBER(ETL_Price!AR126/ETL_Price!AR127-1),ETL_Price!AR126/ETL_Price!AR127-1,"")</f>
        <v>5.5666571510135654E-3</v>
      </c>
      <c r="AM126">
        <f ca="1">IF(ISNUMBER(ETL_Price!AS126/ETL_Price!AS127-1),ETL_Price!AS126/ETL_Price!AS127-1,"")</f>
        <v>-4.7440028643036536E-3</v>
      </c>
      <c r="AN126" t="str">
        <f>IF(ISNUMBER(ETL_Price!AT126/ETL_Price!AT127-1),ETL_Price!AT126/ETL_Price!AT127-1,"")</f>
        <v/>
      </c>
      <c r="AO126" t="str">
        <f>IF(ISNUMBER(ETL_Price!AU126/ETL_Price!AU127-1),ETL_Price!AU126/ETL_Price!AU127-1,"")</f>
        <v/>
      </c>
      <c r="AP126" t="str">
        <f>IF(ISNUMBER(ETL_Price!AV126/ETL_Price!AV127-1),ETL_Price!AV126/ETL_Price!AV127-1,"")</f>
        <v/>
      </c>
    </row>
    <row r="127" spans="1:42">
      <c r="A127" s="8">
        <f>MATCH($B127,ETL_Price!$B$5:$B$187,0)</f>
        <v>123</v>
      </c>
      <c r="B127" s="1">
        <f>IF(ISNUMBER(Equities!$C128),Equities!B128,"")</f>
        <v>43150</v>
      </c>
      <c r="C127" s="67">
        <f ca="1">IF(ISNUMBER(OFFSET(ETL_Price!$B$4,ETL_Rtn!$A127,ETL_Rtn!$C$1)/OFFSET(ETL_Price!$B$4,ETL_Rtn!$A128,ETL_Rtn!$C$1)-1),OFFSET(ETL_Price!$B$4,ETL_Rtn!$A127,ETL_Rtn!$C$1)/OFFSET(ETL_Price!$B$4,ETL_Rtn!$A128,ETL_Rtn!$C$1)-1,"")</f>
        <v>2.5213894099374023E-4</v>
      </c>
      <c r="E127">
        <f ca="1">IF(ISNUMBER(ETL_Price!K127/ETL_Price!K128-1),ETL_Price!K127/ETL_Price!K128-1,"")</f>
        <v>0</v>
      </c>
      <c r="F127">
        <f ca="1">IF(ISNUMBER(ETL_Price!L127/ETL_Price!L128-1),ETL_Price!L127/ETL_Price!L128-1,"")</f>
        <v>1.7507499834379381E-4</v>
      </c>
      <c r="G127">
        <f ca="1">IF(ISNUMBER(ETL_Price!M127/ETL_Price!M128-1),ETL_Price!M127/ETL_Price!M128-1,"")</f>
        <v>-2.8311445643268707E-3</v>
      </c>
      <c r="H127">
        <f ca="1">IF(ISNUMBER(ETL_Price!N127/ETL_Price!N128-1),ETL_Price!N127/ETL_Price!N128-1,"")</f>
        <v>-1.7683394909300265E-3</v>
      </c>
      <c r="I127">
        <f ca="1">IF(ISNUMBER(ETL_Price!O127/ETL_Price!O128-1),ETL_Price!O127/ETL_Price!O128-1,"")</f>
        <v>-4.0967004746350622E-4</v>
      </c>
      <c r="J127">
        <f ca="1">IF(ISNUMBER(ETL_Price!P127/ETL_Price!P128-1),ETL_Price!P127/ETL_Price!P128-1,"")</f>
        <v>-4.3599765344599639E-3</v>
      </c>
      <c r="K127">
        <f ca="1">IF(ISNUMBER(ETL_Price!Q127/ETL_Price!Q128-1),ETL_Price!Q127/ETL_Price!Q128-1,"")</f>
        <v>-4.367505757166823E-4</v>
      </c>
      <c r="L127">
        <f ca="1">IF(ISNUMBER(ETL_Price!R127/ETL_Price!R128-1),ETL_Price!R127/ETL_Price!R128-1,"")</f>
        <v>2.4346616317201253E-3</v>
      </c>
      <c r="M127">
        <f ca="1">IF(ISNUMBER(ETL_Price!S127/ETL_Price!S128-1),ETL_Price!S127/ETL_Price!S128-1,"")</f>
        <v>8.6391466025603769E-4</v>
      </c>
      <c r="N127">
        <f ca="1">IF(ISNUMBER(ETL_Price!T127/ETL_Price!T128-1),ETL_Price!T127/ETL_Price!T128-1,"")</f>
        <v>8.7298123090362445E-4</v>
      </c>
      <c r="O127">
        <f ca="1">IF(ISNUMBER(ETL_Price!U127/ETL_Price!U128-1),ETL_Price!U127/ETL_Price!U128-1,"")</f>
        <v>-3.0737704918032405E-3</v>
      </c>
      <c r="P127">
        <f ca="1">IF(ISNUMBER(ETL_Price!V127/ETL_Price!V128-1),ETL_Price!V127/ETL_Price!V128-1,"")</f>
        <v>-1.1523582187834558E-3</v>
      </c>
      <c r="Q127">
        <f ca="1">IF(ISNUMBER(ETL_Price!W127/ETL_Price!W128-1),ETL_Price!W127/ETL_Price!W128-1,"")</f>
        <v>1.1774489097571283E-4</v>
      </c>
      <c r="R127">
        <f ca="1">IF(ISNUMBER(ETL_Price!X127/ETL_Price!X128-1),ETL_Price!X127/ETL_Price!X128-1,"")</f>
        <v>0</v>
      </c>
      <c r="S127">
        <f ca="1">IF(ISNUMBER(ETL_Price!Y127/ETL_Price!Y128-1),ETL_Price!Y127/ETL_Price!Y128-1,"")</f>
        <v>0</v>
      </c>
      <c r="T127">
        <f ca="1">IF(ISNUMBER(ETL_Price!Z127/ETL_Price!Z128-1),ETL_Price!Z127/ETL_Price!Z128-1,"")</f>
        <v>0</v>
      </c>
      <c r="U127">
        <f ca="1">IF(ISNUMBER(ETL_Price!AA127/ETL_Price!AA128-1),ETL_Price!AA127/ETL_Price!AA128-1,"")</f>
        <v>0</v>
      </c>
      <c r="V127">
        <f ca="1">IF(ISNUMBER(ETL_Price!AB127/ETL_Price!AB128-1),ETL_Price!AB127/ETL_Price!AB128-1,"")</f>
        <v>0</v>
      </c>
      <c r="W127">
        <f ca="1">IF(ISNUMBER(ETL_Price!AC127/ETL_Price!AC128-1),ETL_Price!AC127/ETL_Price!AC128-1,"")</f>
        <v>0</v>
      </c>
      <c r="X127">
        <f ca="1">IF(ISNUMBER(ETL_Price!AD127/ETL_Price!AD128-1),ETL_Price!AD127/ETL_Price!AD128-1,"")</f>
        <v>0</v>
      </c>
      <c r="Y127">
        <f ca="1">IF(ISNUMBER(ETL_Price!AE127/ETL_Price!AE128-1),ETL_Price!AE127/ETL_Price!AE128-1,"")</f>
        <v>0</v>
      </c>
      <c r="Z127">
        <f ca="1">IF(ISNUMBER(ETL_Price!AF127/ETL_Price!AF128-1),ETL_Price!AF127/ETL_Price!AF128-1,"")</f>
        <v>0</v>
      </c>
      <c r="AA127">
        <f ca="1">IF(ISNUMBER(ETL_Price!AG127/ETL_Price!AG128-1),ETL_Price!AG127/ETL_Price!AG128-1,"")</f>
        <v>0</v>
      </c>
      <c r="AB127">
        <f ca="1">IF(ISNUMBER(ETL_Price!AH127/ETL_Price!AH128-1),ETL_Price!AH127/ETL_Price!AH128-1,"")</f>
        <v>0</v>
      </c>
      <c r="AC127">
        <f ca="1">IF(ISNUMBER(ETL_Price!AI127/ETL_Price!AI128-1),ETL_Price!AI127/ETL_Price!AI128-1,"")</f>
        <v>0</v>
      </c>
      <c r="AD127">
        <f ca="1">IF(ISNUMBER(ETL_Price!AJ127/ETL_Price!AJ128-1),ETL_Price!AJ127/ETL_Price!AJ128-1,"")</f>
        <v>0</v>
      </c>
      <c r="AE127">
        <f ca="1">IF(ISNUMBER(ETL_Price!AK127/ETL_Price!AK128-1),ETL_Price!AK127/ETL_Price!AK128-1,"")</f>
        <v>0</v>
      </c>
      <c r="AF127">
        <f ca="1">IF(ISNUMBER(ETL_Price!AL127/ETL_Price!AL128-1),ETL_Price!AL127/ETL_Price!AL128-1,"")</f>
        <v>0</v>
      </c>
      <c r="AG127">
        <f ca="1">IF(ISNUMBER(ETL_Price!AM127/ETL_Price!AM128-1),ETL_Price!AM127/ETL_Price!AM128-1,"")</f>
        <v>0</v>
      </c>
      <c r="AH127">
        <f ca="1">IF(ISNUMBER(ETL_Price!AN127/ETL_Price!AN128-1),ETL_Price!AN127/ETL_Price!AN128-1,"")</f>
        <v>0</v>
      </c>
      <c r="AI127">
        <f ca="1">IF(ISNUMBER(ETL_Price!AO127/ETL_Price!AO128-1),ETL_Price!AO127/ETL_Price!AO128-1,"")</f>
        <v>0</v>
      </c>
      <c r="AJ127">
        <f ca="1">IF(ISNUMBER(ETL_Price!AP127/ETL_Price!AP128-1),ETL_Price!AP127/ETL_Price!AP128-1,"")</f>
        <v>0</v>
      </c>
      <c r="AK127">
        <f ca="1">IF(ISNUMBER(ETL_Price!AQ127/ETL_Price!AQ128-1),ETL_Price!AQ127/ETL_Price!AQ128-1,"")</f>
        <v>0</v>
      </c>
      <c r="AL127">
        <f ca="1">IF(ISNUMBER(ETL_Price!AR127/ETL_Price!AR128-1),ETL_Price!AR127/ETL_Price!AR128-1,"")</f>
        <v>1.0637115595280022E-3</v>
      </c>
      <c r="AM127">
        <f ca="1">IF(ISNUMBER(ETL_Price!AS127/ETL_Price!AS128-1),ETL_Price!AS127/ETL_Price!AS128-1,"")</f>
        <v>-8.9429440171695518E-4</v>
      </c>
      <c r="AN127" t="str">
        <f>IF(ISNUMBER(ETL_Price!AT127/ETL_Price!AT128-1),ETL_Price!AT127/ETL_Price!AT128-1,"")</f>
        <v/>
      </c>
      <c r="AO127" t="str">
        <f>IF(ISNUMBER(ETL_Price!AU127/ETL_Price!AU128-1),ETL_Price!AU127/ETL_Price!AU128-1,"")</f>
        <v/>
      </c>
      <c r="AP127" t="str">
        <f>IF(ISNUMBER(ETL_Price!AV127/ETL_Price!AV128-1),ETL_Price!AV127/ETL_Price!AV128-1,"")</f>
        <v/>
      </c>
    </row>
    <row r="128" spans="1:42">
      <c r="A128" s="8">
        <f>MATCH($B128,ETL_Price!$B$5:$B$187,0)</f>
        <v>124</v>
      </c>
      <c r="B128" s="1">
        <f>IF(ISNUMBER(Equities!$C129),Equities!B129,"")</f>
        <v>43147</v>
      </c>
      <c r="C128" s="67">
        <f ca="1">IF(ISNUMBER(OFFSET(ETL_Price!$B$4,ETL_Rtn!$A128,ETL_Rtn!$C$1)/OFFSET(ETL_Price!$B$4,ETL_Rtn!$A129,ETL_Rtn!$C$1)-1),OFFSET(ETL_Price!$B$4,ETL_Rtn!$A128,ETL_Rtn!$C$1)/OFFSET(ETL_Price!$B$4,ETL_Rtn!$A129,ETL_Rtn!$C$1)-1,"")</f>
        <v>-1.9302742727336231E-3</v>
      </c>
      <c r="E128">
        <f ca="1">IF(ISNUMBER(ETL_Price!K128/ETL_Price!K129-1),ETL_Price!K128/ETL_Price!K129-1,"")</f>
        <v>-3.3680665193138726E-3</v>
      </c>
      <c r="F128">
        <f ca="1">IF(ISNUMBER(ETL_Price!L128/ETL_Price!L129-1),ETL_Price!L128/ETL_Price!L129-1,"")</f>
        <v>-1.0995682937613438E-3</v>
      </c>
      <c r="G128">
        <f ca="1">IF(ISNUMBER(ETL_Price!M128/ETL_Price!M129-1),ETL_Price!M128/ETL_Price!M129-1,"")</f>
        <v>8.7543740484024024E-3</v>
      </c>
      <c r="H128">
        <f ca="1">IF(ISNUMBER(ETL_Price!N128/ETL_Price!N129-1),ETL_Price!N128/ETL_Price!N129-1,"")</f>
        <v>1.9773900251447429E-3</v>
      </c>
      <c r="I128">
        <f ca="1">IF(ISNUMBER(ETL_Price!O128/ETL_Price!O129-1),ETL_Price!O128/ETL_Price!O129-1,"")</f>
        <v>1.6168322031329119E-3</v>
      </c>
      <c r="J128">
        <f ca="1">IF(ISNUMBER(ETL_Price!P128/ETL_Price!P129-1),ETL_Price!P128/ETL_Price!P129-1,"")</f>
        <v>7.4223135088447023E-3</v>
      </c>
      <c r="K128">
        <f ca="1">IF(ISNUMBER(ETL_Price!Q128/ETL_Price!Q129-1),ETL_Price!Q128/ETL_Price!Q129-1,"")</f>
        <v>8.3449235048682624E-4</v>
      </c>
      <c r="L128">
        <f ca="1">IF(ISNUMBER(ETL_Price!R128/ETL_Price!R129-1),ETL_Price!R128/ETL_Price!R129-1,"")</f>
        <v>7.05529146860151E-3</v>
      </c>
      <c r="M128">
        <f ca="1">IF(ISNUMBER(ETL_Price!S128/ETL_Price!S129-1),ETL_Price!S128/ETL_Price!S129-1,"")</f>
        <v>4.6415094339622431E-3</v>
      </c>
      <c r="N128">
        <f ca="1">IF(ISNUMBER(ETL_Price!T128/ETL_Price!T129-1),ETL_Price!T128/ETL_Price!T129-1,"")</f>
        <v>7.4758135444152884E-3</v>
      </c>
      <c r="O128">
        <f ca="1">IF(ISNUMBER(ETL_Price!U128/ETL_Price!U129-1),ETL_Price!U128/ETL_Price!U129-1,"")</f>
        <v>7.424954919916793E-4</v>
      </c>
      <c r="P128">
        <f ca="1">IF(ISNUMBER(ETL_Price!V128/ETL_Price!V129-1),ETL_Price!V128/ETL_Price!V129-1,"")</f>
        <v>1.0227839680691853E-2</v>
      </c>
      <c r="Q128">
        <f ca="1">IF(ISNUMBER(ETL_Price!W128/ETL_Price!W129-1),ETL_Price!W128/ETL_Price!W129-1,"")</f>
        <v>-4.1193735609790227E-4</v>
      </c>
      <c r="R128">
        <f ca="1">IF(ISNUMBER(ETL_Price!X128/ETL_Price!X129-1),ETL_Price!X128/ETL_Price!X129-1,"")</f>
        <v>-1.230070492501234E-3</v>
      </c>
      <c r="S128">
        <f ca="1">IF(ISNUMBER(ETL_Price!Y128/ETL_Price!Y129-1),ETL_Price!Y128/ETL_Price!Y129-1,"")</f>
        <v>-3.7854414126130553E-3</v>
      </c>
      <c r="T128">
        <f ca="1">IF(ISNUMBER(ETL_Price!Z128/ETL_Price!Z129-1),ETL_Price!Z128/ETL_Price!Z129-1,"")</f>
        <v>-1.4476668436037565E-3</v>
      </c>
      <c r="U128">
        <f ca="1">IF(ISNUMBER(ETL_Price!AA128/ETL_Price!AA129-1),ETL_Price!AA128/ETL_Price!AA129-1,"")</f>
        <v>1.225817863210299E-3</v>
      </c>
      <c r="V128">
        <f ca="1">IF(ISNUMBER(ETL_Price!AB128/ETL_Price!AB129-1),ETL_Price!AB128/ETL_Price!AB129-1,"")</f>
        <v>-1.721059312006501E-4</v>
      </c>
      <c r="W128">
        <f ca="1">IF(ISNUMBER(ETL_Price!AC128/ETL_Price!AC129-1),ETL_Price!AC128/ETL_Price!AC129-1,"")</f>
        <v>-1.0279464371376612E-3</v>
      </c>
      <c r="X128">
        <f ca="1">IF(ISNUMBER(ETL_Price!AD128/ETL_Price!AD129-1),ETL_Price!AD128/ETL_Price!AD129-1,"")</f>
        <v>-1.3409659462261247E-3</v>
      </c>
      <c r="Y128">
        <f ca="1">IF(ISNUMBER(ETL_Price!AE128/ETL_Price!AE129-1),ETL_Price!AE128/ETL_Price!AE129-1,"")</f>
        <v>3.4599173813676387E-4</v>
      </c>
      <c r="Z128">
        <f ca="1">IF(ISNUMBER(ETL_Price!AF128/ETL_Price!AF129-1),ETL_Price!AF128/ETL_Price!AF129-1,"")</f>
        <v>1.0226412778924221E-4</v>
      </c>
      <c r="AA128">
        <f ca="1">IF(ISNUMBER(ETL_Price!AG128/ETL_Price!AG129-1),ETL_Price!AG128/ETL_Price!AG129-1,"")</f>
        <v>-1.0267217854150745E-3</v>
      </c>
      <c r="AB128">
        <f ca="1">IF(ISNUMBER(ETL_Price!AH128/ETL_Price!AH129-1),ETL_Price!AH128/ETL_Price!AH129-1,"")</f>
        <v>-8.2473471033406298E-5</v>
      </c>
      <c r="AC128">
        <f ca="1">IF(ISNUMBER(ETL_Price!AI128/ETL_Price!AI129-1),ETL_Price!AI128/ETL_Price!AI129-1,"")</f>
        <v>-3.2105820785299777E-4</v>
      </c>
      <c r="AD128">
        <f ca="1">IF(ISNUMBER(ETL_Price!AJ128/ETL_Price!AJ129-1),ETL_Price!AJ128/ETL_Price!AJ129-1,"")</f>
        <v>1.725039205436496E-2</v>
      </c>
      <c r="AE128">
        <f ca="1">IF(ISNUMBER(ETL_Price!AK128/ETL_Price!AK129-1),ETL_Price!AK128/ETL_Price!AK129-1,"")</f>
        <v>-3.7885095753538711E-2</v>
      </c>
      <c r="AF128">
        <f ca="1">IF(ISNUMBER(ETL_Price!AL128/ETL_Price!AL129-1),ETL_Price!AL128/ETL_Price!AL129-1,"")</f>
        <v>8.1354929369137352E-4</v>
      </c>
      <c r="AG128">
        <f ca="1">IF(ISNUMBER(ETL_Price!AM128/ETL_Price!AM129-1),ETL_Price!AM128/ETL_Price!AM129-1,"")</f>
        <v>-5.0011907597046212E-3</v>
      </c>
      <c r="AH128">
        <f ca="1">IF(ISNUMBER(ETL_Price!AN128/ETL_Price!AN129-1),ETL_Price!AN128/ETL_Price!AN129-1,"")</f>
        <v>5.5428757743722912E-3</v>
      </c>
      <c r="AI128">
        <f ca="1">IF(ISNUMBER(ETL_Price!AO128/ETL_Price!AO129-1),ETL_Price!AO128/ETL_Price!AO129-1,"")</f>
        <v>-1.1892077676576629E-2</v>
      </c>
      <c r="AJ128">
        <f ca="1">IF(ISNUMBER(ETL_Price!AP128/ETL_Price!AP129-1),ETL_Price!AP128/ETL_Price!AP129-1,"")</f>
        <v>2.1510633097041598E-3</v>
      </c>
      <c r="AK128">
        <f ca="1">IF(ISNUMBER(ETL_Price!AQ128/ETL_Price!AQ129-1),ETL_Price!AQ128/ETL_Price!AQ129-1,"")</f>
        <v>-6.8133427963095183E-3</v>
      </c>
      <c r="AL128">
        <f ca="1">IF(ISNUMBER(ETL_Price!AR128/ETL_Price!AR129-1),ETL_Price!AR128/ETL_Price!AR129-1,"")</f>
        <v>2.6105088900560958E-3</v>
      </c>
      <c r="AM128">
        <f ca="1">IF(ISNUMBER(ETL_Price!AS128/ETL_Price!AS129-1),ETL_Price!AS128/ETL_Price!AS129-1,"")</f>
        <v>-2.3197715917202544E-3</v>
      </c>
      <c r="AN128" t="str">
        <f>IF(ISNUMBER(ETL_Price!AT128/ETL_Price!AT129-1),ETL_Price!AT128/ETL_Price!AT129-1,"")</f>
        <v/>
      </c>
      <c r="AO128" t="str">
        <f>IF(ISNUMBER(ETL_Price!AU128/ETL_Price!AU129-1),ETL_Price!AU128/ETL_Price!AU129-1,"")</f>
        <v/>
      </c>
      <c r="AP128" t="str">
        <f>IF(ISNUMBER(ETL_Price!AV128/ETL_Price!AV129-1),ETL_Price!AV128/ETL_Price!AV129-1,"")</f>
        <v/>
      </c>
    </row>
    <row r="129" spans="1:42">
      <c r="A129" s="8">
        <f>MATCH($B129,ETL_Price!$B$5:$B$187,0)</f>
        <v>125</v>
      </c>
      <c r="B129" s="1">
        <f>IF(ISNUMBER(Equities!$C130),Equities!B130,"")</f>
        <v>43146</v>
      </c>
      <c r="C129" s="67">
        <f ca="1">IF(ISNUMBER(OFFSET(ETL_Price!$B$4,ETL_Rtn!$A129,ETL_Rtn!$C$1)/OFFSET(ETL_Price!$B$4,ETL_Rtn!$A130,ETL_Rtn!$C$1)-1),OFFSET(ETL_Price!$B$4,ETL_Rtn!$A129,ETL_Rtn!$C$1)/OFFSET(ETL_Price!$B$4,ETL_Rtn!$A130,ETL_Rtn!$C$1)-1,"")</f>
        <v>1.6893068517280563E-2</v>
      </c>
      <c r="E129">
        <f ca="1">IF(ISNUMBER(ETL_Price!K129/ETL_Price!K130-1),ETL_Price!K129/ETL_Price!K130-1,"")</f>
        <v>2.2162452931683729E-2</v>
      </c>
      <c r="F129">
        <f ca="1">IF(ISNUMBER(ETL_Price!L129/ETL_Price!L130-1),ETL_Price!L129/ETL_Price!L130-1,"")</f>
        <v>1.8973328143478296E-2</v>
      </c>
      <c r="G129">
        <f ca="1">IF(ISNUMBER(ETL_Price!M129/ETL_Price!M130-1),ETL_Price!M129/ETL_Price!M130-1,"")</f>
        <v>1.1426394638842208E-2</v>
      </c>
      <c r="H129">
        <f ca="1">IF(ISNUMBER(ETL_Price!N129/ETL_Price!N130-1),ETL_Price!N129/ETL_Price!N130-1,"")</f>
        <v>-8.5936631198879621E-4</v>
      </c>
      <c r="I129">
        <f ca="1">IF(ISNUMBER(ETL_Price!O129/ETL_Price!O130-1),ETL_Price!O129/ETL_Price!O130-1,"")</f>
        <v>9.2592449512236552E-3</v>
      </c>
      <c r="J129">
        <f ca="1">IF(ISNUMBER(ETL_Price!P129/ETL_Price!P130-1),ETL_Price!P129/ETL_Price!P130-1,"")</f>
        <v>1.0589262717215497E-2</v>
      </c>
      <c r="K129">
        <f ca="1">IF(ISNUMBER(ETL_Price!Q129/ETL_Price!Q130-1),ETL_Price!Q129/ETL_Price!Q130-1,"")</f>
        <v>1.0561400690707545E-2</v>
      </c>
      <c r="L129">
        <f ca="1">IF(ISNUMBER(ETL_Price!R129/ETL_Price!R130-1),ETL_Price!R129/ETL_Price!R130-1,"")</f>
        <v>7.1054222938924383E-3</v>
      </c>
      <c r="M129">
        <f ca="1">IF(ISNUMBER(ETL_Price!S129/ETL_Price!S130-1),ETL_Price!S129/ETL_Price!S130-1,"")</f>
        <v>1.5870581921337168E-2</v>
      </c>
      <c r="N129">
        <f ca="1">IF(ISNUMBER(ETL_Price!T129/ETL_Price!T130-1),ETL_Price!T129/ETL_Price!T130-1,"")</f>
        <v>1.0516960450303481E-2</v>
      </c>
      <c r="O129">
        <f ca="1">IF(ISNUMBER(ETL_Price!U129/ETL_Price!U130-1),ETL_Price!U129/ETL_Price!U130-1,"")</f>
        <v>1.3328078535344456E-2</v>
      </c>
      <c r="P129">
        <f ca="1">IF(ISNUMBER(ETL_Price!V129/ETL_Price!V130-1),ETL_Price!V129/ETL_Price!V130-1,"")</f>
        <v>1.2460010102711028E-2</v>
      </c>
      <c r="Q129">
        <f ca="1">IF(ISNUMBER(ETL_Price!W129/ETL_Price!W130-1),ETL_Price!W129/ETL_Price!W130-1,"")</f>
        <v>1.5758327480311474E-2</v>
      </c>
      <c r="R129">
        <f ca="1">IF(ISNUMBER(ETL_Price!X129/ETL_Price!X130-1),ETL_Price!X129/ETL_Price!X130-1,"")</f>
        <v>1.6916942802331025E-2</v>
      </c>
      <c r="S129">
        <f ca="1">IF(ISNUMBER(ETL_Price!Y129/ETL_Price!Y130-1),ETL_Price!Y129/ETL_Price!Y130-1,"")</f>
        <v>2.2937112699024542E-2</v>
      </c>
      <c r="T129">
        <f ca="1">IF(ISNUMBER(ETL_Price!Z129/ETL_Price!Z130-1),ETL_Price!Z129/ETL_Price!Z130-1,"")</f>
        <v>2.5099190068433863E-4</v>
      </c>
      <c r="U129">
        <f ca="1">IF(ISNUMBER(ETL_Price!AA129/ETL_Price!AA130-1),ETL_Price!AA129/ETL_Price!AA130-1,"")</f>
        <v>-2.2450235994253553E-3</v>
      </c>
      <c r="V129">
        <f ca="1">IF(ISNUMBER(ETL_Price!AB129/ETL_Price!AB130-1),ETL_Price!AB129/ETL_Price!AB130-1,"")</f>
        <v>5.4888876930525576E-4</v>
      </c>
      <c r="W129">
        <f ca="1">IF(ISNUMBER(ETL_Price!AC129/ETL_Price!AC130-1),ETL_Price!AC129/ETL_Price!AC130-1,"")</f>
        <v>-2.7411153598388971E-5</v>
      </c>
      <c r="X129">
        <f ca="1">IF(ISNUMBER(ETL_Price!AD129/ETL_Price!AD130-1),ETL_Price!AD129/ETL_Price!AD130-1,"")</f>
        <v>7.2171226234241104E-4</v>
      </c>
      <c r="Y129">
        <f ca="1">IF(ISNUMBER(ETL_Price!AE129/ETL_Price!AE130-1),ETL_Price!AE129/ETL_Price!AE130-1,"")</f>
        <v>1.4594861348817822E-3</v>
      </c>
      <c r="Z129">
        <f ca="1">IF(ISNUMBER(ETL_Price!AF129/ETL_Price!AF130-1),ETL_Price!AF129/ETL_Price!AF130-1,"")</f>
        <v>3.1711932893463413E-4</v>
      </c>
      <c r="AA129">
        <f ca="1">IF(ISNUMBER(ETL_Price!AG129/ETL_Price!AG130-1),ETL_Price!AG129/ETL_Price!AG130-1,"")</f>
        <v>7.3906499265441461E-4</v>
      </c>
      <c r="AB129">
        <f ca="1">IF(ISNUMBER(ETL_Price!AH129/ETL_Price!AH130-1),ETL_Price!AH129/ETL_Price!AH130-1,"")</f>
        <v>1.0081107088844021E-4</v>
      </c>
      <c r="AC129">
        <f ca="1">IF(ISNUMBER(ETL_Price!AI129/ETL_Price!AI130-1),ETL_Price!AI129/ETL_Price!AI130-1,"")</f>
        <v>-1.6347201743702744E-3</v>
      </c>
      <c r="AD129">
        <f ca="1">IF(ISNUMBER(ETL_Price!AJ129/ETL_Price!AJ130-1),ETL_Price!AJ129/ETL_Price!AJ130-1,"")</f>
        <v>-6.749740394600301E-3</v>
      </c>
      <c r="AE129">
        <f ca="1">IF(ISNUMBER(ETL_Price!AK129/ETL_Price!AK130-1),ETL_Price!AK129/ETL_Price!AK130-1,"")</f>
        <v>6.8030235660293537E-2</v>
      </c>
      <c r="AF129">
        <f ca="1">IF(ISNUMBER(ETL_Price!AL129/ETL_Price!AL130-1),ETL_Price!AL129/ETL_Price!AL130-1,"")</f>
        <v>-2.508299520472268E-3</v>
      </c>
      <c r="AG129">
        <f ca="1">IF(ISNUMBER(ETL_Price!AM129/ETL_Price!AM130-1),ETL_Price!AM129/ETL_Price!AM130-1,"")</f>
        <v>-4.8583955444958526E-3</v>
      </c>
      <c r="AH129">
        <f ca="1">IF(ISNUMBER(ETL_Price!AN129/ETL_Price!AN130-1),ETL_Price!AN129/ETL_Price!AN130-1,"")</f>
        <v>1.2211221122112148E-2</v>
      </c>
      <c r="AI129">
        <f ca="1">IF(ISNUMBER(ETL_Price!AO129/ETL_Price!AO130-1),ETL_Price!AO129/ETL_Price!AO130-1,"")</f>
        <v>2.5153331955067859E-3</v>
      </c>
      <c r="AJ129">
        <f ca="1">IF(ISNUMBER(ETL_Price!AP129/ETL_Price!AP130-1),ETL_Price!AP129/ETL_Price!AP130-1,"")</f>
        <v>4.6660117878192242E-3</v>
      </c>
      <c r="AK129">
        <f ca="1">IF(ISNUMBER(ETL_Price!AQ129/ETL_Price!AQ130-1),ETL_Price!AQ129/ETL_Price!AQ130-1,"")</f>
        <v>1.8486916951081511E-3</v>
      </c>
      <c r="AL129">
        <f ca="1">IF(ISNUMBER(ETL_Price!AR129/ETL_Price!AR130-1),ETL_Price!AR129/ETL_Price!AR130-1,"")</f>
        <v>-4.7999239616005607E-3</v>
      </c>
      <c r="AM129">
        <f ca="1">IF(ISNUMBER(ETL_Price!AS129/ETL_Price!AS130-1),ETL_Price!AS129/ETL_Price!AS130-1,"")</f>
        <v>4.0311744154797324E-3</v>
      </c>
      <c r="AN129" t="str">
        <f>IF(ISNUMBER(ETL_Price!AT129/ETL_Price!AT130-1),ETL_Price!AT129/ETL_Price!AT130-1,"")</f>
        <v/>
      </c>
      <c r="AO129" t="str">
        <f>IF(ISNUMBER(ETL_Price!AU129/ETL_Price!AU130-1),ETL_Price!AU129/ETL_Price!AU130-1,"")</f>
        <v/>
      </c>
      <c r="AP129" t="str">
        <f>IF(ISNUMBER(ETL_Price!AV129/ETL_Price!AV130-1),ETL_Price!AV129/ETL_Price!AV130-1,"")</f>
        <v/>
      </c>
    </row>
    <row r="130" spans="1:42">
      <c r="A130" s="8">
        <f>MATCH($B130,ETL_Price!$B$5:$B$187,0)</f>
        <v>126</v>
      </c>
      <c r="B130" s="1">
        <f>IF(ISNUMBER(Equities!$C131),Equities!B131,"")</f>
        <v>43145</v>
      </c>
      <c r="C130" s="67">
        <f ca="1">IF(ISNUMBER(OFFSET(ETL_Price!$B$4,ETL_Rtn!$A130,ETL_Rtn!$C$1)/OFFSET(ETL_Price!$B$4,ETL_Rtn!$A131,ETL_Rtn!$C$1)-1),OFFSET(ETL_Price!$B$4,ETL_Rtn!$A130,ETL_Rtn!$C$1)/OFFSET(ETL_Price!$B$4,ETL_Rtn!$A131,ETL_Rtn!$C$1)-1,"")</f>
        <v>1.9808752761862003E-2</v>
      </c>
      <c r="E130">
        <f ca="1">IF(ISNUMBER(ETL_Price!K130/ETL_Price!K131-1),ETL_Price!K130/ETL_Price!K131-1,"")</f>
        <v>2.6164716272907951E-2</v>
      </c>
      <c r="F130">
        <f ca="1">IF(ISNUMBER(ETL_Price!L130/ETL_Price!L131-1),ETL_Price!L130/ETL_Price!L131-1,"")</f>
        <v>1.7932822779444857E-2</v>
      </c>
      <c r="G130">
        <f ca="1">IF(ISNUMBER(ETL_Price!M130/ETL_Price!M131-1),ETL_Price!M130/ETL_Price!M131-1,"")</f>
        <v>1.2697770795393248E-2</v>
      </c>
      <c r="H130">
        <f ca="1">IF(ISNUMBER(ETL_Price!N130/ETL_Price!N131-1),ETL_Price!N130/ETL_Price!N131-1,"")</f>
        <v>1.1010582387756873E-2</v>
      </c>
      <c r="I130">
        <f ca="1">IF(ISNUMBER(ETL_Price!O130/ETL_Price!O131-1),ETL_Price!O130/ETL_Price!O131-1,"")</f>
        <v>1.6564769899716003E-2</v>
      </c>
      <c r="J130">
        <f ca="1">IF(ISNUMBER(ETL_Price!P130/ETL_Price!P131-1),ETL_Price!P130/ETL_Price!P131-1,"")</f>
        <v>4.0847591932380301E-3</v>
      </c>
      <c r="K130">
        <f ca="1">IF(ISNUMBER(ETL_Price!Q130/ETL_Price!Q131-1),ETL_Price!Q130/ETL_Price!Q131-1,"")</f>
        <v>1.2770457133561175E-2</v>
      </c>
      <c r="L130">
        <f ca="1">IF(ISNUMBER(ETL_Price!R130/ETL_Price!R131-1),ETL_Price!R130/ETL_Price!R131-1,"")</f>
        <v>-7.5532504154285363E-4</v>
      </c>
      <c r="M130">
        <f ca="1">IF(ISNUMBER(ETL_Price!S130/ETL_Price!S131-1),ETL_Price!S130/ETL_Price!S131-1,"")</f>
        <v>1.0889362526642188E-2</v>
      </c>
      <c r="N130">
        <f ca="1">IF(ISNUMBER(ETL_Price!T130/ETL_Price!T131-1),ETL_Price!T130/ETL_Price!T131-1,"")</f>
        <v>-2.2169671888855325E-3</v>
      </c>
      <c r="O130">
        <f ca="1">IF(ISNUMBER(ETL_Price!U130/ETL_Price!U131-1),ETL_Price!U130/ETL_Price!U131-1,"")</f>
        <v>1.3140222875603458E-2</v>
      </c>
      <c r="P130">
        <f ca="1">IF(ISNUMBER(ETL_Price!V130/ETL_Price!V131-1),ETL_Price!V130/ETL_Price!V131-1,"")</f>
        <v>-7.571296374190295E-4</v>
      </c>
      <c r="Q130">
        <f ca="1">IF(ISNUMBER(ETL_Price!W130/ETL_Price!W131-1),ETL_Price!W130/ETL_Price!W131-1,"")</f>
        <v>1.7022052677173605E-2</v>
      </c>
      <c r="R130">
        <f ca="1">IF(ISNUMBER(ETL_Price!X130/ETL_Price!X131-1),ETL_Price!X130/ETL_Price!X131-1,"")</f>
        <v>1.7917921594554187E-2</v>
      </c>
      <c r="S130">
        <f ca="1">IF(ISNUMBER(ETL_Price!Y130/ETL_Price!Y131-1),ETL_Price!Y130/ETL_Price!Y131-1,"")</f>
        <v>2.73976775640008E-2</v>
      </c>
      <c r="T130">
        <f ca="1">IF(ISNUMBER(ETL_Price!Z130/ETL_Price!Z131-1),ETL_Price!Z130/ETL_Price!Z131-1,"")</f>
        <v>1.2758923997411298E-3</v>
      </c>
      <c r="U130">
        <f ca="1">IF(ISNUMBER(ETL_Price!AA130/ETL_Price!AA131-1),ETL_Price!AA130/ETL_Price!AA131-1,"")</f>
        <v>6.3656337912498806E-4</v>
      </c>
      <c r="V130">
        <f ca="1">IF(ISNUMBER(ETL_Price!AB130/ETL_Price!AB131-1),ETL_Price!AB130/ETL_Price!AB131-1,"")</f>
        <v>-2.2871746413538618E-3</v>
      </c>
      <c r="W130">
        <f ca="1">IF(ISNUMBER(ETL_Price!AC130/ETL_Price!AC131-1),ETL_Price!AC130/ETL_Price!AC131-1,"")</f>
        <v>-6.3005930775661412E-4</v>
      </c>
      <c r="X130">
        <f ca="1">IF(ISNUMBER(ETL_Price!AD130/ETL_Price!AD131-1),ETL_Price!AD130/ETL_Price!AD131-1,"")</f>
        <v>3.7465901502031773E-3</v>
      </c>
      <c r="Y130">
        <f ca="1">IF(ISNUMBER(ETL_Price!AE130/ETL_Price!AE131-1),ETL_Price!AE130/ETL_Price!AE131-1,"")</f>
        <v>-6.2995432831169929E-5</v>
      </c>
      <c r="Z130">
        <f ca="1">IF(ISNUMBER(ETL_Price!AF130/ETL_Price!AF131-1),ETL_Price!AF130/ETL_Price!AF131-1,"")</f>
        <v>-1.9602438053233362E-3</v>
      </c>
      <c r="AA130">
        <f ca="1">IF(ISNUMBER(ETL_Price!AG130/ETL_Price!AG131-1),ETL_Price!AG130/ETL_Price!AG131-1,"")</f>
        <v>-1.0713964166741974E-3</v>
      </c>
      <c r="AB130">
        <f ca="1">IF(ISNUMBER(ETL_Price!AH130/ETL_Price!AH131-1),ETL_Price!AH130/ETL_Price!AH131-1,"")</f>
        <v>1.6339719287297161E-3</v>
      </c>
      <c r="AC130">
        <f ca="1">IF(ISNUMBER(ETL_Price!AI130/ETL_Price!AI131-1),ETL_Price!AI130/ETL_Price!AI131-1,"")</f>
        <v>-8.2202602726566543E-4</v>
      </c>
      <c r="AD130">
        <f ca="1">IF(ISNUMBER(ETL_Price!AJ130/ETL_Price!AJ131-1),ETL_Price!AJ130/ETL_Price!AJ131-1,"")</f>
        <v>-0.22867440929114924</v>
      </c>
      <c r="AE130">
        <f ca="1">IF(ISNUMBER(ETL_Price!AK130/ETL_Price!AK131-1),ETL_Price!AK130/ETL_Price!AK131-1,"")</f>
        <v>-0.14486692015209135</v>
      </c>
      <c r="AF130">
        <f ca="1">IF(ISNUMBER(ETL_Price!AL130/ETL_Price!AL131-1),ETL_Price!AL130/ETL_Price!AL131-1,"")</f>
        <v>2.0630976583088767E-2</v>
      </c>
      <c r="AG130">
        <f ca="1">IF(ISNUMBER(ETL_Price!AM130/ETL_Price!AM131-1),ETL_Price!AM130/ETL_Price!AM131-1,"")</f>
        <v>2.117618586640857E-2</v>
      </c>
      <c r="AH130">
        <f ca="1">IF(ISNUMBER(ETL_Price!AN130/ETL_Price!AN131-1),ETL_Price!AN130/ETL_Price!AN131-1,"")</f>
        <v>2.3821591485048144E-2</v>
      </c>
      <c r="AI130">
        <f ca="1">IF(ISNUMBER(ETL_Price!AO130/ETL_Price!AO131-1),ETL_Price!AO130/ETL_Price!AO131-1,"")</f>
        <v>2.57298367144978E-2</v>
      </c>
      <c r="AJ130">
        <f ca="1">IF(ISNUMBER(ETL_Price!AP130/ETL_Price!AP131-1),ETL_Price!AP130/ETL_Price!AP131-1,"")</f>
        <v>4.3834914124583513E-2</v>
      </c>
      <c r="AK130">
        <f ca="1">IF(ISNUMBER(ETL_Price!AQ130/ETL_Price!AQ131-1),ETL_Price!AQ130/ETL_Price!AQ131-1,"")</f>
        <v>2.6269702276707552E-2</v>
      </c>
      <c r="AL130">
        <f ca="1">IF(ISNUMBER(ETL_Price!AR130/ETL_Price!AR131-1),ETL_Price!AR130/ETL_Price!AR131-1,"")</f>
        <v>-3.3471217910260309E-3</v>
      </c>
      <c r="AM130">
        <f ca="1">IF(ISNUMBER(ETL_Price!AS130/ETL_Price!AS131-1),ETL_Price!AS130/ETL_Price!AS131-1,"")</f>
        <v>4.2281396185677167E-3</v>
      </c>
      <c r="AN130" t="str">
        <f>IF(ISNUMBER(ETL_Price!AT130/ETL_Price!AT131-1),ETL_Price!AT130/ETL_Price!AT131-1,"")</f>
        <v/>
      </c>
      <c r="AO130" t="str">
        <f>IF(ISNUMBER(ETL_Price!AU130/ETL_Price!AU131-1),ETL_Price!AU130/ETL_Price!AU131-1,"")</f>
        <v/>
      </c>
      <c r="AP130" t="str">
        <f>IF(ISNUMBER(ETL_Price!AV130/ETL_Price!AV131-1),ETL_Price!AV130/ETL_Price!AV131-1,"")</f>
        <v/>
      </c>
    </row>
    <row r="131" spans="1:42">
      <c r="A131" s="8">
        <f>MATCH($B131,ETL_Price!$B$5:$B$187,0)</f>
        <v>127</v>
      </c>
      <c r="B131" s="1">
        <f>IF(ISNUMBER(Equities!$C132),Equities!B132,"")</f>
        <v>43144</v>
      </c>
      <c r="C131" s="67">
        <f ca="1">IF(ISNUMBER(OFFSET(ETL_Price!$B$4,ETL_Rtn!$A131,ETL_Rtn!$C$1)/OFFSET(ETL_Price!$B$4,ETL_Rtn!$A132,ETL_Rtn!$C$1)-1),OFFSET(ETL_Price!$B$4,ETL_Rtn!$A131,ETL_Rtn!$C$1)/OFFSET(ETL_Price!$B$4,ETL_Rtn!$A132,ETL_Rtn!$C$1)-1,"")</f>
        <v>2.0684333527039245E-2</v>
      </c>
      <c r="E131">
        <f ca="1">IF(ISNUMBER(ETL_Price!K131/ETL_Price!K132-1),ETL_Price!K131/ETL_Price!K132-1,"")</f>
        <v>1.7295597484276559E-2</v>
      </c>
      <c r="F131">
        <f ca="1">IF(ISNUMBER(ETL_Price!L131/ETL_Price!L132-1),ETL_Price!L131/ETL_Price!L132-1,"")</f>
        <v>3.4333170842966165E-3</v>
      </c>
      <c r="G131">
        <f ca="1">IF(ISNUMBER(ETL_Price!M131/ETL_Price!M132-1),ETL_Price!M131/ETL_Price!M132-1,"")</f>
        <v>2.2397717827793429E-4</v>
      </c>
      <c r="H131">
        <f ca="1">IF(ISNUMBER(ETL_Price!N131/ETL_Price!N132-1),ETL_Price!N131/ETL_Price!N132-1,"")</f>
        <v>-1.2590751364435215E-3</v>
      </c>
      <c r="I131">
        <f ca="1">IF(ISNUMBER(ETL_Price!O131/ETL_Price!O132-1),ETL_Price!O131/ETL_Price!O132-1,"")</f>
        <v>3.4188546127740249E-3</v>
      </c>
      <c r="J131">
        <f ca="1">IF(ISNUMBER(ETL_Price!P131/ETL_Price!P132-1),ETL_Price!P131/ETL_Price!P132-1,"")</f>
        <v>2.5973212477905516E-3</v>
      </c>
      <c r="K131">
        <f ca="1">IF(ISNUMBER(ETL_Price!Q131/ETL_Price!Q132-1),ETL_Price!Q131/ETL_Price!Q132-1,"")</f>
        <v>2.9777687130327912E-3</v>
      </c>
      <c r="L131">
        <f ca="1">IF(ISNUMBER(ETL_Price!R131/ETL_Price!R132-1),ETL_Price!R131/ETL_Price!R132-1,"")</f>
        <v>4.5017703591301306E-3</v>
      </c>
      <c r="M131">
        <f ca="1">IF(ISNUMBER(ETL_Price!S131/ETL_Price!S132-1),ETL_Price!S131/ETL_Price!S132-1,"")</f>
        <v>6.5922134326057424E-4</v>
      </c>
      <c r="N131">
        <f ca="1">IF(ISNUMBER(ETL_Price!T131/ETL_Price!T132-1),ETL_Price!T131/ETL_Price!T132-1,"")</f>
        <v>1.1837821840781082E-3</v>
      </c>
      <c r="O131">
        <f ca="1">IF(ISNUMBER(ETL_Price!U131/ETL_Price!U132-1),ETL_Price!U131/ETL_Price!U132-1,"")</f>
        <v>4.4115502406301133E-3</v>
      </c>
      <c r="P131">
        <f ca="1">IF(ISNUMBER(ETL_Price!V131/ETL_Price!V132-1),ETL_Price!V131/ETL_Price!V132-1,"")</f>
        <v>1.7697623461991885E-3</v>
      </c>
      <c r="Q131">
        <f ca="1">IF(ISNUMBER(ETL_Price!W131/ETL_Price!W132-1),ETL_Price!W131/ETL_Price!W132-1,"")</f>
        <v>1.5652254449469716E-2</v>
      </c>
      <c r="R131">
        <f ca="1">IF(ISNUMBER(ETL_Price!X131/ETL_Price!X132-1),ETL_Price!X131/ETL_Price!X132-1,"")</f>
        <v>2.782933689038769E-2</v>
      </c>
      <c r="S131">
        <f ca="1">IF(ISNUMBER(ETL_Price!Y131/ETL_Price!Y132-1),ETL_Price!Y131/ETL_Price!Y132-1,"")</f>
        <v>1.5743158780647803E-2</v>
      </c>
      <c r="T131">
        <f ca="1">IF(ISNUMBER(ETL_Price!Z131/ETL_Price!Z132-1),ETL_Price!Z131/ETL_Price!Z132-1,"")</f>
        <v>2.2475175587308716E-3</v>
      </c>
      <c r="U131">
        <f ca="1">IF(ISNUMBER(ETL_Price!AA131/ETL_Price!AA132-1),ETL_Price!AA131/ETL_Price!AA132-1,"")</f>
        <v>-1.3534297139342621E-3</v>
      </c>
      <c r="V131">
        <f ca="1">IF(ISNUMBER(ETL_Price!AB131/ETL_Price!AB132-1),ETL_Price!AB131/ETL_Price!AB132-1,"")</f>
        <v>1.2363863115907314E-3</v>
      </c>
      <c r="W131">
        <f ca="1">IF(ISNUMBER(ETL_Price!AC131/ETL_Price!AC132-1),ETL_Price!AC131/ETL_Price!AC132-1,"")</f>
        <v>1.5068905997428494E-4</v>
      </c>
      <c r="X131">
        <f ca="1">IF(ISNUMBER(ETL_Price!AD131/ETL_Price!AD132-1),ETL_Price!AD131/ETL_Price!AD132-1,"")</f>
        <v>1.2806854500533316E-3</v>
      </c>
      <c r="Y131">
        <f ca="1">IF(ISNUMBER(ETL_Price!AE131/ETL_Price!AE132-1),ETL_Price!AE131/ETL_Price!AE132-1,"")</f>
        <v>-2.0994069175450658E-4</v>
      </c>
      <c r="Z131">
        <f ca="1">IF(ISNUMBER(ETL_Price!AF131/ETL_Price!AF132-1),ETL_Price!AF131/ETL_Price!AF132-1,"")</f>
        <v>-1.2338377452378868E-3</v>
      </c>
      <c r="AA131">
        <f ca="1">IF(ISNUMBER(ETL_Price!AG131/ETL_Price!AG132-1),ETL_Price!AG131/ETL_Price!AG132-1,"")</f>
        <v>2.6116479498550227E-4</v>
      </c>
      <c r="AB131">
        <f ca="1">IF(ISNUMBER(ETL_Price!AH131/ETL_Price!AH132-1),ETL_Price!AH131/ETL_Price!AH132-1,"")</f>
        <v>-4.6794142474415601E-4</v>
      </c>
      <c r="AC131">
        <f ca="1">IF(ISNUMBER(ETL_Price!AI131/ETL_Price!AI132-1),ETL_Price!AI131/ETL_Price!AI132-1,"")</f>
        <v>8.1200918852508686E-4</v>
      </c>
      <c r="AD131">
        <f ca="1">IF(ISNUMBER(ETL_Price!AJ131/ETL_Price!AJ132-1),ETL_Price!AJ131/ETL_Price!AJ132-1,"")</f>
        <v>-2.4990238188207781E-2</v>
      </c>
      <c r="AE131">
        <f ca="1">IF(ISNUMBER(ETL_Price!AK131/ETL_Price!AK132-1),ETL_Price!AK131/ETL_Price!AK132-1,"")</f>
        <v>-5.1910598413842712E-2</v>
      </c>
      <c r="AF131">
        <f ca="1">IF(ISNUMBER(ETL_Price!AL131/ETL_Price!AL132-1),ETL_Price!AL131/ETL_Price!AL132-1,"")</f>
        <v>2.9451744449477957E-3</v>
      </c>
      <c r="AG131">
        <f ca="1">IF(ISNUMBER(ETL_Price!AM131/ETL_Price!AM132-1),ETL_Price!AM131/ETL_Price!AM132-1,"")</f>
        <v>-2.5347012673507807E-3</v>
      </c>
      <c r="AH131">
        <f ca="1">IF(ISNUMBER(ETL_Price!AN131/ETL_Price!AN132-1),ETL_Price!AN131/ETL_Price!AN132-1,"")</f>
        <v>-1.6866250632484592E-3</v>
      </c>
      <c r="AI131">
        <f ca="1">IF(ISNUMBER(ETL_Price!AO131/ETL_Price!AO132-1),ETL_Price!AO131/ETL_Price!AO132-1,"")</f>
        <v>-1.0180164421899618E-2</v>
      </c>
      <c r="AJ131">
        <f ca="1">IF(ISNUMBER(ETL_Price!AP131/ETL_Price!AP132-1),ETL_Price!AP131/ETL_Price!AP132-1,"")</f>
        <v>-3.1686001942046182E-3</v>
      </c>
      <c r="AK131">
        <f ca="1">IF(ISNUMBER(ETL_Price!AQ131/ETL_Price!AQ132-1),ETL_Price!AQ131/ETL_Price!AQ132-1,"")</f>
        <v>-7.4360212457750263E-3</v>
      </c>
      <c r="AL131">
        <f ca="1">IF(ISNUMBER(ETL_Price!AR131/ETL_Price!AR132-1),ETL_Price!AR131/ETL_Price!AR132-1,"")</f>
        <v>1.5971662159812716E-3</v>
      </c>
      <c r="AM131">
        <f ca="1">IF(ISNUMBER(ETL_Price!AS131/ETL_Price!AS132-1),ETL_Price!AS131/ETL_Price!AS132-1,"")</f>
        <v>-8.0898876404500442E-4</v>
      </c>
      <c r="AN131" t="str">
        <f>IF(ISNUMBER(ETL_Price!AT131/ETL_Price!AT132-1),ETL_Price!AT131/ETL_Price!AT132-1,"")</f>
        <v/>
      </c>
      <c r="AO131" t="str">
        <f>IF(ISNUMBER(ETL_Price!AU131/ETL_Price!AU132-1),ETL_Price!AU131/ETL_Price!AU132-1,"")</f>
        <v/>
      </c>
      <c r="AP131" t="str">
        <f>IF(ISNUMBER(ETL_Price!AV131/ETL_Price!AV132-1),ETL_Price!AV131/ETL_Price!AV132-1,"")</f>
        <v/>
      </c>
    </row>
    <row r="132" spans="1:42">
      <c r="A132" s="8">
        <f>MATCH($B132,ETL_Price!$B$5:$B$187,0)</f>
        <v>128</v>
      </c>
      <c r="B132" s="1">
        <f>IF(ISNUMBER(Equities!$C133),Equities!B133,"")</f>
        <v>43143</v>
      </c>
      <c r="C132" s="67">
        <f ca="1">IF(ISNUMBER(OFFSET(ETL_Price!$B$4,ETL_Rtn!$A132,ETL_Rtn!$C$1)/OFFSET(ETL_Price!$B$4,ETL_Rtn!$A133,ETL_Rtn!$C$1)-1),OFFSET(ETL_Price!$B$4,ETL_Rtn!$A132,ETL_Rtn!$C$1)/OFFSET(ETL_Price!$B$4,ETL_Rtn!$A133,ETL_Rtn!$C$1)-1,"")</f>
        <v>1.1184662276948476E-2</v>
      </c>
      <c r="E132">
        <f ca="1">IF(ISNUMBER(ETL_Price!K132/ETL_Price!K133-1),ETL_Price!K132/ETL_Price!K133-1,"")</f>
        <v>4.9661399548535101E-3</v>
      </c>
      <c r="F132">
        <f ca="1">IF(ISNUMBER(ETL_Price!L132/ETL_Price!L133-1),ETL_Price!L132/ETL_Price!L133-1,"")</f>
        <v>1.6549624095357984E-2</v>
      </c>
      <c r="G132">
        <f ca="1">IF(ISNUMBER(ETL_Price!M132/ETL_Price!M133-1),ETL_Price!M132/ETL_Price!M133-1,"")</f>
        <v>1.1142916980402706E-2</v>
      </c>
      <c r="H132">
        <f ca="1">IF(ISNUMBER(ETL_Price!N132/ETL_Price!N133-1),ETL_Price!N132/ETL_Price!N133-1,"")</f>
        <v>1.640729608168523E-2</v>
      </c>
      <c r="I132">
        <f ca="1">IF(ISNUMBER(ETL_Price!O132/ETL_Price!O133-1),ETL_Price!O132/ETL_Price!O133-1,"")</f>
        <v>1.0345956095179965E-2</v>
      </c>
      <c r="J132">
        <f ca="1">IF(ISNUMBER(ETL_Price!P132/ETL_Price!P133-1),ETL_Price!P132/ETL_Price!P133-1,"")</f>
        <v>1.0237622650489442E-2</v>
      </c>
      <c r="K132">
        <f ca="1">IF(ISNUMBER(ETL_Price!Q132/ETL_Price!Q133-1),ETL_Price!Q132/ETL_Price!Q133-1,"")</f>
        <v>1.1804036485203673E-2</v>
      </c>
      <c r="L132">
        <f ca="1">IF(ISNUMBER(ETL_Price!R132/ETL_Price!R133-1),ETL_Price!R132/ETL_Price!R133-1,"")</f>
        <v>2.3830046139026173E-3</v>
      </c>
      <c r="M132">
        <f ca="1">IF(ISNUMBER(ETL_Price!S132/ETL_Price!S133-1),ETL_Price!S132/ETL_Price!S133-1,"")</f>
        <v>1.1690859160454981E-2</v>
      </c>
      <c r="N132">
        <f ca="1">IF(ISNUMBER(ETL_Price!T132/ETL_Price!T133-1),ETL_Price!T132/ETL_Price!T133-1,"")</f>
        <v>8.5061931055065987E-3</v>
      </c>
      <c r="O132">
        <f ca="1">IF(ISNUMBER(ETL_Price!U132/ETL_Price!U133-1),ETL_Price!U132/ETL_Price!U133-1,"")</f>
        <v>1.7925403599925671E-2</v>
      </c>
      <c r="P132">
        <f ca="1">IF(ISNUMBER(ETL_Price!V132/ETL_Price!V133-1),ETL_Price!V132/ETL_Price!V133-1,"")</f>
        <v>6.3607836485455316E-3</v>
      </c>
      <c r="Q132">
        <f ca="1">IF(ISNUMBER(ETL_Price!W132/ETL_Price!W133-1),ETL_Price!W132/ETL_Price!W133-1,"")</f>
        <v>1.8072383826002181E-2</v>
      </c>
      <c r="R132">
        <f ca="1">IF(ISNUMBER(ETL_Price!X132/ETL_Price!X133-1),ETL_Price!X132/ETL_Price!X133-1,"")</f>
        <v>1.5773495669958004E-2</v>
      </c>
      <c r="S132">
        <f ca="1">IF(ISNUMBER(ETL_Price!Y132/ETL_Price!Y133-1),ETL_Price!Y132/ETL_Price!Y133-1,"")</f>
        <v>3.4899895672910741E-3</v>
      </c>
      <c r="T132">
        <f ca="1">IF(ISNUMBER(ETL_Price!Z132/ETL_Price!Z133-1),ETL_Price!Z132/ETL_Price!Z133-1,"")</f>
        <v>2.3693691069226475E-3</v>
      </c>
      <c r="U132">
        <f ca="1">IF(ISNUMBER(ETL_Price!AA132/ETL_Price!AA133-1),ETL_Price!AA132/ETL_Price!AA133-1,"")</f>
        <v>3.3231587239068716E-4</v>
      </c>
      <c r="V132">
        <f ca="1">IF(ISNUMBER(ETL_Price!AB132/ETL_Price!AB133-1),ETL_Price!AB132/ETL_Price!AB133-1,"")</f>
        <v>2.79608977598933E-4</v>
      </c>
      <c r="W132">
        <f ca="1">IF(ISNUMBER(ETL_Price!AC132/ETL_Price!AC133-1),ETL_Price!AC132/ETL_Price!AC133-1,"")</f>
        <v>1.1795040596884743E-3</v>
      </c>
      <c r="X132">
        <f ca="1">IF(ISNUMBER(ETL_Price!AD132/ETL_Price!AD133-1),ETL_Price!AD132/ETL_Price!AD133-1,"")</f>
        <v>6.5777535837430179E-4</v>
      </c>
      <c r="Y132">
        <f ca="1">IF(ISNUMBER(ETL_Price!AE132/ETL_Price!AE133-1),ETL_Price!AE132/ETL_Price!AE133-1,"")</f>
        <v>1.5349194167304514E-3</v>
      </c>
      <c r="Z132">
        <f ca="1">IF(ISNUMBER(ETL_Price!AF132/ETL_Price!AF133-1),ETL_Price!AF132/ETL_Price!AF133-1,"")</f>
        <v>1.3784934598142229E-3</v>
      </c>
      <c r="AA132">
        <f ca="1">IF(ISNUMBER(ETL_Price!AG132/ETL_Price!AG133-1),ETL_Price!AG132/ETL_Price!AG133-1,"")</f>
        <v>-7.1993592570251952E-4</v>
      </c>
      <c r="AB132">
        <f ca="1">IF(ISNUMBER(ETL_Price!AH132/ETL_Price!AH133-1),ETL_Price!AH132/ETL_Price!AH133-1,"")</f>
        <v>4.0387722132484427E-4</v>
      </c>
      <c r="AC132">
        <f ca="1">IF(ISNUMBER(ETL_Price!AI132/ETL_Price!AI133-1),ETL_Price!AI132/ETL_Price!AI133-1,"")</f>
        <v>3.6339927961437368E-4</v>
      </c>
      <c r="AD132">
        <f ca="1">IF(ISNUMBER(ETL_Price!AJ132/ETL_Price!AJ133-1),ETL_Price!AJ132/ETL_Price!AJ133-1,"")</f>
        <v>-0.11871988988300064</v>
      </c>
      <c r="AE132">
        <f ca="1">IF(ISNUMBER(ETL_Price!AK132/ETL_Price!AK133-1),ETL_Price!AK132/ETL_Price!AK133-1,"")</f>
        <v>-0.13095238095238104</v>
      </c>
      <c r="AF132">
        <f ca="1">IF(ISNUMBER(ETL_Price!AL132/ETL_Price!AL133-1),ETL_Price!AL132/ETL_Price!AL133-1,"")</f>
        <v>8.4532785012567668E-3</v>
      </c>
      <c r="AG132">
        <f ca="1">IF(ISNUMBER(ETL_Price!AM132/ETL_Price!AM133-1),ETL_Price!AM132/ETL_Price!AM133-1,"")</f>
        <v>2.6705496003469831E-2</v>
      </c>
      <c r="AH132">
        <f ca="1">IF(ISNUMBER(ETL_Price!AN132/ETL_Price!AN133-1),ETL_Price!AN132/ETL_Price!AN133-1,"")</f>
        <v>1.5202702702701298E-3</v>
      </c>
      <c r="AI132">
        <f ca="1">IF(ISNUMBER(ETL_Price!AO132/ETL_Price!AO133-1),ETL_Price!AO132/ETL_Price!AO133-1,"")</f>
        <v>2.5603254769921424E-3</v>
      </c>
      <c r="AJ132">
        <f ca="1">IF(ISNUMBER(ETL_Price!AP132/ETL_Price!AP133-1),ETL_Price!AP132/ETL_Price!AP133-1,"")</f>
        <v>3.9507439712673786E-3</v>
      </c>
      <c r="AK132">
        <f ca="1">IF(ISNUMBER(ETL_Price!AQ132/ETL_Price!AQ133-1),ETL_Price!AQ132/ETL_Price!AQ133-1,"")</f>
        <v>2.0321269595509062E-3</v>
      </c>
      <c r="AL132">
        <f ca="1">IF(ISNUMBER(ETL_Price!AR132/ETL_Price!AR133-1),ETL_Price!AR132/ETL_Price!AR133-1,"")</f>
        <v>1.9329794818980783E-3</v>
      </c>
      <c r="AM132">
        <f ca="1">IF(ISNUMBER(ETL_Price!AS132/ETL_Price!AS133-1),ETL_Price!AS132/ETL_Price!AS133-1,"")</f>
        <v>-1.0774894495825249E-3</v>
      </c>
      <c r="AN132" t="str">
        <f>IF(ISNUMBER(ETL_Price!AT132/ETL_Price!AT133-1),ETL_Price!AT132/ETL_Price!AT133-1,"")</f>
        <v/>
      </c>
      <c r="AO132" t="str">
        <f>IF(ISNUMBER(ETL_Price!AU132/ETL_Price!AU133-1),ETL_Price!AU132/ETL_Price!AU133-1,"")</f>
        <v/>
      </c>
      <c r="AP132" t="str">
        <f>IF(ISNUMBER(ETL_Price!AV132/ETL_Price!AV133-1),ETL_Price!AV132/ETL_Price!AV133-1,"")</f>
        <v/>
      </c>
    </row>
    <row r="133" spans="1:42">
      <c r="A133" s="8">
        <f>MATCH($B133,ETL_Price!$B$5:$B$187,0)</f>
        <v>129</v>
      </c>
      <c r="B133" s="1">
        <f>IF(ISNUMBER(Equities!$C134),Equities!B134,"")</f>
        <v>43140</v>
      </c>
      <c r="C133" s="67" t="str">
        <f ca="1">IF(ISNUMBER(OFFSET(ETL_Price!$B$4,ETL_Rtn!$A133,ETL_Rtn!$C$1)/OFFSET(ETL_Price!$B$4,ETL_Rtn!$A134,ETL_Rtn!$C$1)-1),OFFSET(ETL_Price!$B$4,ETL_Rtn!$A133,ETL_Rtn!$C$1)/OFFSET(ETL_Price!$B$4,ETL_Rtn!$A134,ETL_Rtn!$C$1)-1,"")</f>
        <v/>
      </c>
      <c r="E133">
        <f ca="1">IF(ISNUMBER(ETL_Price!K133/ETL_Price!K134-1),ETL_Price!K133/ETL_Price!K134-1,"")</f>
        <v>-2.2937803264226009E-2</v>
      </c>
      <c r="F133">
        <f ca="1">IF(ISNUMBER(ETL_Price!L133/ETL_Price!L134-1),ETL_Price!L133/ETL_Price!L134-1,"")</f>
        <v>1.8930303076625909E-2</v>
      </c>
      <c r="G133">
        <f ca="1">IF(ISNUMBER(ETL_Price!M133/ETL_Price!M134-1),ETL_Price!M133/ETL_Price!M134-1,"")</f>
        <v>5.3943332448105341E-3</v>
      </c>
      <c r="H133">
        <f ca="1">IF(ISNUMBER(ETL_Price!N133/ETL_Price!N134-1),ETL_Price!N133/ETL_Price!N134-1,"")</f>
        <v>-1.0327756175168568E-2</v>
      </c>
      <c r="I133">
        <f ca="1">IF(ISNUMBER(ETL_Price!O133/ETL_Price!O134-1),ETL_Price!O133/ETL_Price!O134-1,"")</f>
        <v>1.2517111369603207E-3</v>
      </c>
      <c r="J133">
        <f ca="1">IF(ISNUMBER(ETL_Price!P133/ETL_Price!P134-1),ETL_Price!P133/ETL_Price!P134-1,"")</f>
        <v>-4.5169819356213337E-3</v>
      </c>
      <c r="K133">
        <f ca="1">IF(ISNUMBER(ETL_Price!Q133/ETL_Price!Q134-1),ETL_Price!Q133/ETL_Price!Q134-1,"")</f>
        <v>-1.1954819028774377E-3</v>
      </c>
      <c r="L133">
        <f ca="1">IF(ISNUMBER(ETL_Price!R133/ETL_Price!R134-1),ETL_Price!R133/ETL_Price!R134-1,"")</f>
        <v>6.7377877596854763E-3</v>
      </c>
      <c r="M133">
        <f ca="1">IF(ISNUMBER(ETL_Price!S133/ETL_Price!S134-1),ETL_Price!S133/ETL_Price!S134-1,"")</f>
        <v>-1.6449945166848723E-3</v>
      </c>
      <c r="N133">
        <f ca="1">IF(ISNUMBER(ETL_Price!T133/ETL_Price!T134-1),ETL_Price!T133/ETL_Price!T134-1,"")</f>
        <v>-5.9656972408639319E-4</v>
      </c>
      <c r="O133">
        <f ca="1">IF(ISNUMBER(ETL_Price!U133/ETL_Price!U134-1),ETL_Price!U133/ETL_Price!U134-1,"")</f>
        <v>-3.1077731325613867E-3</v>
      </c>
      <c r="P133">
        <f ca="1">IF(ISNUMBER(ETL_Price!V133/ETL_Price!V134-1),ETL_Price!V133/ETL_Price!V134-1,"")</f>
        <v>5.9721866734920859E-3</v>
      </c>
      <c r="Q133">
        <f ca="1">IF(ISNUMBER(ETL_Price!W133/ETL_Price!W134-1),ETL_Price!W133/ETL_Price!W134-1,"")</f>
        <v>-3.1630688692237952E-2</v>
      </c>
      <c r="R133">
        <f ca="1">IF(ISNUMBER(ETL_Price!X133/ETL_Price!X134-1),ETL_Price!X133/ETL_Price!X134-1,"")</f>
        <v>-2.23931421002318E-2</v>
      </c>
      <c r="S133">
        <f ca="1">IF(ISNUMBER(ETL_Price!Y133/ETL_Price!Y134-1),ETL_Price!Y133/ETL_Price!Y134-1,"")</f>
        <v>-2.3083409671372346E-2</v>
      </c>
      <c r="T133">
        <f ca="1">IF(ISNUMBER(ETL_Price!Z133/ETL_Price!Z134-1),ETL_Price!Z133/ETL_Price!Z134-1,"")</f>
        <v>1.0206462148605322E-3</v>
      </c>
      <c r="U133">
        <f ca="1">IF(ISNUMBER(ETL_Price!AA133/ETL_Price!AA134-1),ETL_Price!AA133/ETL_Price!AA134-1,"")</f>
        <v>-2.5780156645140995E-3</v>
      </c>
      <c r="V133">
        <f ca="1">IF(ISNUMBER(ETL_Price!AB133/ETL_Price!AB134-1),ETL_Price!AB133/ETL_Price!AB134-1,"")</f>
        <v>5.9183058580458692E-4</v>
      </c>
      <c r="W133">
        <f ca="1">IF(ISNUMBER(ETL_Price!AC133/ETL_Price!AC134-1),ETL_Price!AC133/ETL_Price!AC134-1,"")</f>
        <v>2.0615156262884238E-3</v>
      </c>
      <c r="X133">
        <f ca="1">IF(ISNUMBER(ETL_Price!AD133/ETL_Price!AD134-1),ETL_Price!AD133/ETL_Price!AD134-1,"")</f>
        <v>1.3855134349376463E-3</v>
      </c>
      <c r="Y133">
        <f ca="1">IF(ISNUMBER(ETL_Price!AE133/ETL_Price!AE134-1),ETL_Price!AE133/ETL_Price!AE134-1,"")</f>
        <v>-1.8920083668805265E-4</v>
      </c>
      <c r="Z133">
        <f ca="1">IF(ISNUMBER(ETL_Price!AF133/ETL_Price!AF134-1),ETL_Price!AF133/ETL_Price!AF134-1,"")</f>
        <v>-1.3358622940120579E-3</v>
      </c>
      <c r="AA133">
        <f ca="1">IF(ISNUMBER(ETL_Price!AG133/ETL_Price!AG134-1),ETL_Price!AG133/ETL_Price!AG134-1,"")</f>
        <v>2.8609075484640201E-3</v>
      </c>
      <c r="AB133">
        <f ca="1">IF(ISNUMBER(ETL_Price!AH133/ETL_Price!AH134-1),ETL_Price!AH133/ETL_Price!AH134-1,"")</f>
        <v>-2.3859777920531844E-4</v>
      </c>
      <c r="AC133">
        <f ca="1">IF(ISNUMBER(ETL_Price!AI133/ETL_Price!AI134-1),ETL_Price!AI133/ETL_Price!AI134-1,"")</f>
        <v>-1.014350388656271E-3</v>
      </c>
      <c r="AD133">
        <f ca="1">IF(ISNUMBER(ETL_Price!AJ133/ETL_Price!AJ134-1),ETL_Price!AJ133/ETL_Price!AJ134-1,"")</f>
        <v>-0.13150029886431569</v>
      </c>
      <c r="AE133">
        <f ca="1">IF(ISNUMBER(ETL_Price!AK133/ETL_Price!AK134-1),ETL_Price!AK133/ETL_Price!AK134-1,"")</f>
        <v>-0.10638297872340419</v>
      </c>
      <c r="AF133">
        <f ca="1">IF(ISNUMBER(ETL_Price!AL133/ETL_Price!AL134-1),ETL_Price!AL133/ETL_Price!AL134-1,"")</f>
        <v>-2.885564583491651E-3</v>
      </c>
      <c r="AG133">
        <f ca="1">IF(ISNUMBER(ETL_Price!AM133/ETL_Price!AM134-1),ETL_Price!AM133/ETL_Price!AM134-1,"")</f>
        <v>-1.2361544581115047E-2</v>
      </c>
      <c r="AH133">
        <f ca="1">IF(ISNUMBER(ETL_Price!AN133/ETL_Price!AN134-1),ETL_Price!AN133/ETL_Price!AN134-1,"")</f>
        <v>-3.1888798037612354E-2</v>
      </c>
      <c r="AI133">
        <f ca="1">IF(ISNUMBER(ETL_Price!AO133/ETL_Price!AO134-1),ETL_Price!AO133/ETL_Price!AO134-1,"")</f>
        <v>9.6317280453257492E-3</v>
      </c>
      <c r="AJ133">
        <f ca="1">IF(ISNUMBER(ETL_Price!AP133/ETL_Price!AP134-1),ETL_Price!AP133/ETL_Price!AP134-1,"")</f>
        <v>-1.0006603342307296E-2</v>
      </c>
      <c r="AK133">
        <f ca="1">IF(ISNUMBER(ETL_Price!AQ133/ETL_Price!AQ134-1),ETL_Price!AQ133/ETL_Price!AQ134-1,"")</f>
        <v>-9.1092146898070769E-3</v>
      </c>
      <c r="AL133">
        <f ca="1">IF(ISNUMBER(ETL_Price!AR133/ETL_Price!AR134-1),ETL_Price!AR133/ETL_Price!AR134-1,"")</f>
        <v>-8.3430223423310856E-3</v>
      </c>
      <c r="AM133">
        <f ca="1">IF(ISNUMBER(ETL_Price!AS133/ETL_Price!AS134-1),ETL_Price!AS133/ETL_Price!AS134-1,"")</f>
        <v>6.8709881565862663E-3</v>
      </c>
      <c r="AN133" t="str">
        <f>IF(ISNUMBER(ETL_Price!AT133/ETL_Price!AT134-1),ETL_Price!AT133/ETL_Price!AT134-1,"")</f>
        <v/>
      </c>
      <c r="AO133" t="str">
        <f>IF(ISNUMBER(ETL_Price!AU133/ETL_Price!AU134-1),ETL_Price!AU133/ETL_Price!AU134-1,"")</f>
        <v/>
      </c>
      <c r="AP133" t="str">
        <f>IF(ISNUMBER(ETL_Price!AV133/ETL_Price!AV134-1),ETL_Price!AV133/ETL_Price!AV134-1,"")</f>
        <v/>
      </c>
    </row>
    <row r="134" spans="1:42">
      <c r="A134" s="8">
        <f>MATCH($B134,ETL_Price!$B$5:$B$187,0)</f>
        <v>130</v>
      </c>
      <c r="B134" s="1">
        <f>IF(ISNUMBER(Equities!$C135),Equities!B135,"")</f>
        <v>43139</v>
      </c>
      <c r="C134" s="67" t="str">
        <f ca="1">IF(ISNUMBER(OFFSET(ETL_Price!$B$4,ETL_Rtn!$A134,ETL_Rtn!$C$1)/OFFSET(ETL_Price!$B$4,ETL_Rtn!$A135,ETL_Rtn!$C$1)-1),OFFSET(ETL_Price!$B$4,ETL_Rtn!$A134,ETL_Rtn!$C$1)/OFFSET(ETL_Price!$B$4,ETL_Rtn!$A135,ETL_Rtn!$C$1)-1,"")</f>
        <v/>
      </c>
      <c r="E134">
        <f ca="1">IF(ISNUMBER(ETL_Price!K134/ETL_Price!K135-1),ETL_Price!K134/ETL_Price!K135-1,"")</f>
        <v>-9.5030038230473624E-3</v>
      </c>
      <c r="F134">
        <f ca="1">IF(ISNUMBER(ETL_Price!L134/ETL_Price!L135-1),ETL_Price!L134/ETL_Price!L135-1,"")</f>
        <v>-3.737185461323389E-2</v>
      </c>
      <c r="G134">
        <f ca="1">IF(ISNUMBER(ETL_Price!M134/ETL_Price!M135-1),ETL_Price!M134/ETL_Price!M135-1,"")</f>
        <v>-2.7324927889749495E-2</v>
      </c>
      <c r="H134">
        <f ca="1">IF(ISNUMBER(ETL_Price!N134/ETL_Price!N135-1),ETL_Price!N134/ETL_Price!N135-1,"")</f>
        <v>-2.4327220459720023E-2</v>
      </c>
      <c r="I134">
        <f ca="1">IF(ISNUMBER(ETL_Price!O134/ETL_Price!O135-1),ETL_Price!O134/ETL_Price!O135-1,"")</f>
        <v>-2.5725453277220311E-2</v>
      </c>
      <c r="J134">
        <f ca="1">IF(ISNUMBER(ETL_Price!P134/ETL_Price!P135-1),ETL_Price!P134/ETL_Price!P135-1,"")</f>
        <v>-1.7240236752431803E-2</v>
      </c>
      <c r="K134">
        <f ca="1">IF(ISNUMBER(ETL_Price!Q134/ETL_Price!Q135-1),ETL_Price!Q134/ETL_Price!Q135-1,"")</f>
        <v>-2.7150591537998703E-2</v>
      </c>
      <c r="L134">
        <f ca="1">IF(ISNUMBER(ETL_Price!R134/ETL_Price!R135-1),ETL_Price!R134/ETL_Price!R135-1,"")</f>
        <v>-1.9420391410981508E-2</v>
      </c>
      <c r="M134">
        <f ca="1">IF(ISNUMBER(ETL_Price!S134/ETL_Price!S135-1),ETL_Price!S134/ETL_Price!S135-1,"")</f>
        <v>-2.6388041488712655E-2</v>
      </c>
      <c r="N134">
        <f ca="1">IF(ISNUMBER(ETL_Price!T134/ETL_Price!T135-1),ETL_Price!T134/ETL_Price!T135-1,"")</f>
        <v>-2.4301513387660068E-2</v>
      </c>
      <c r="O134">
        <f ca="1">IF(ISNUMBER(ETL_Price!U134/ETL_Price!U135-1),ETL_Price!U134/ETL_Price!U135-1,"")</f>
        <v>-2.4681557391837639E-2</v>
      </c>
      <c r="P134">
        <f ca="1">IF(ISNUMBER(ETL_Price!V134/ETL_Price!V135-1),ETL_Price!V134/ETL_Price!V135-1,"")</f>
        <v>-1.2136536030341483E-2</v>
      </c>
      <c r="Q134">
        <f ca="1">IF(ISNUMBER(ETL_Price!W134/ETL_Price!W135-1),ETL_Price!W134/ETL_Price!W135-1,"")</f>
        <v>-1.4891467037434492E-3</v>
      </c>
      <c r="R134">
        <f ca="1">IF(ISNUMBER(ETL_Price!X134/ETL_Price!X135-1),ETL_Price!X134/ETL_Price!X135-1,"")</f>
        <v>-8.0386250666270032E-3</v>
      </c>
      <c r="S134">
        <f ca="1">IF(ISNUMBER(ETL_Price!Y134/ETL_Price!Y135-1),ETL_Price!Y134/ETL_Price!Y135-1,"")</f>
        <v>-9.7024968158989644E-3</v>
      </c>
      <c r="T134">
        <f ca="1">IF(ISNUMBER(ETL_Price!Z134/ETL_Price!Z135-1),ETL_Price!Z134/ETL_Price!Z135-1,"")</f>
        <v>-3.6898224817687453E-3</v>
      </c>
      <c r="U134">
        <f ca="1">IF(ISNUMBER(ETL_Price!AA134/ETL_Price!AA135-1),ETL_Price!AA134/ETL_Price!AA135-1,"")</f>
        <v>9.0517011873680886E-4</v>
      </c>
      <c r="V134">
        <f ca="1">IF(ISNUMBER(ETL_Price!AB134/ETL_Price!AB135-1),ETL_Price!AB134/ETL_Price!AB135-1,"")</f>
        <v>2.8813467868127329E-3</v>
      </c>
      <c r="W134">
        <f ca="1">IF(ISNUMBER(ETL_Price!AC134/ETL_Price!AC135-1),ETL_Price!AC134/ETL_Price!AC135-1,"")</f>
        <v>-4.8280106681255486E-3</v>
      </c>
      <c r="X134">
        <f ca="1">IF(ISNUMBER(ETL_Price!AD134/ETL_Price!AD135-1),ETL_Price!AD134/ETL_Price!AD135-1,"")</f>
        <v>-2.9214602771990839E-3</v>
      </c>
      <c r="Y134">
        <f ca="1">IF(ISNUMBER(ETL_Price!AE134/ETL_Price!AE135-1),ETL_Price!AE134/ETL_Price!AE135-1,"")</f>
        <v>-2.4169819251784741E-4</v>
      </c>
      <c r="Z134">
        <f ca="1">IF(ISNUMBER(ETL_Price!AF134/ETL_Price!AF135-1),ETL_Price!AF134/ETL_Price!AF135-1,"")</f>
        <v>-2.2429296739601146E-4</v>
      </c>
      <c r="AA134">
        <f ca="1">IF(ISNUMBER(ETL_Price!AG134/ETL_Price!AG135-1),ETL_Price!AG134/ETL_Price!AG135-1,"")</f>
        <v>-5.9529178316952702E-4</v>
      </c>
      <c r="AB134">
        <f ca="1">IF(ISNUMBER(ETL_Price!AH134/ETL_Price!AH135-1),ETL_Price!AH134/ETL_Price!AH135-1,"")</f>
        <v>-1.8228618014271003E-3</v>
      </c>
      <c r="AC134">
        <f ca="1">IF(ISNUMBER(ETL_Price!AI134/ETL_Price!AI135-1),ETL_Price!AI134/ETL_Price!AI135-1,"")</f>
        <v>-1.918240334200183E-3</v>
      </c>
      <c r="AD134">
        <f ca="1">IF(ISNUMBER(ETL_Price!AJ134/ETL_Price!AJ135-1),ETL_Price!AJ134/ETL_Price!AJ135-1,"")</f>
        <v>0.20663541291020548</v>
      </c>
      <c r="AE134">
        <f ca="1">IF(ISNUMBER(ETL_Price!AK134/ETL_Price!AK135-1),ETL_Price!AK134/ETL_Price!AK135-1,"")</f>
        <v>0.30269876002917573</v>
      </c>
      <c r="AF134">
        <f ca="1">IF(ISNUMBER(ETL_Price!AL134/ETL_Price!AL135-1),ETL_Price!AL134/ETL_Price!AL135-1,"")</f>
        <v>4.040866117718922E-3</v>
      </c>
      <c r="AG134">
        <f ca="1">IF(ISNUMBER(ETL_Price!AM134/ETL_Price!AM135-1),ETL_Price!AM134/ETL_Price!AM135-1,"")</f>
        <v>6.343145707599529E-3</v>
      </c>
      <c r="AH134">
        <f ca="1">IF(ISNUMBER(ETL_Price!AN134/ETL_Price!AN135-1),ETL_Price!AN134/ETL_Price!AN135-1,"")</f>
        <v>-1.0357663052273813E-2</v>
      </c>
      <c r="AI134">
        <f ca="1">IF(ISNUMBER(ETL_Price!AO134/ETL_Price!AO135-1),ETL_Price!AO134/ETL_Price!AO135-1,"")</f>
        <v>-4.1961987376142318E-3</v>
      </c>
      <c r="AJ134">
        <f ca="1">IF(ISNUMBER(ETL_Price!AP134/ETL_Price!AP135-1),ETL_Price!AP134/ETL_Price!AP135-1,"")</f>
        <v>-2.3123108222100841E-2</v>
      </c>
      <c r="AK134">
        <f ca="1">IF(ISNUMBER(ETL_Price!AQ134/ETL_Price!AQ135-1),ETL_Price!AQ134/ETL_Price!AQ135-1,"")</f>
        <v>-1.6178482147068518E-2</v>
      </c>
      <c r="AL134">
        <f ca="1">IF(ISNUMBER(ETL_Price!AR134/ETL_Price!AR135-1),ETL_Price!AR134/ETL_Price!AR135-1,"")</f>
        <v>7.0888319250610454E-3</v>
      </c>
      <c r="AM134">
        <f ca="1">IF(ISNUMBER(ETL_Price!AS134/ETL_Price!AS135-1),ETL_Price!AS134/ETL_Price!AS135-1,"")</f>
        <v>-5.7528089887640688E-3</v>
      </c>
      <c r="AN134" t="str">
        <f>IF(ISNUMBER(ETL_Price!AT134/ETL_Price!AT135-1),ETL_Price!AT134/ETL_Price!AT135-1,"")</f>
        <v/>
      </c>
      <c r="AO134" t="str">
        <f>IF(ISNUMBER(ETL_Price!AU134/ETL_Price!AU135-1),ETL_Price!AU134/ETL_Price!AU135-1,"")</f>
        <v/>
      </c>
      <c r="AP134" t="str">
        <f>IF(ISNUMBER(ETL_Price!AV134/ETL_Price!AV135-1),ETL_Price!AV134/ETL_Price!AV135-1,"")</f>
        <v/>
      </c>
    </row>
    <row r="135" spans="1:42">
      <c r="A135" s="8">
        <f>MATCH($B135,ETL_Price!$B$5:$B$187,0)</f>
        <v>131</v>
      </c>
      <c r="B135" s="1">
        <f>IF(ISNUMBER(Equities!$C136),Equities!B136,"")</f>
        <v>43138</v>
      </c>
      <c r="C135" s="67" t="str">
        <f ca="1">IF(ISNUMBER(OFFSET(ETL_Price!$B$4,ETL_Rtn!$A135,ETL_Rtn!$C$1)/OFFSET(ETL_Price!$B$4,ETL_Rtn!$A136,ETL_Rtn!$C$1)-1),OFFSET(ETL_Price!$B$4,ETL_Rtn!$A135,ETL_Rtn!$C$1)/OFFSET(ETL_Price!$B$4,ETL_Rtn!$A136,ETL_Rtn!$C$1)-1,"")</f>
        <v/>
      </c>
      <c r="E135" t="str">
        <f ca="1">IF(ISNUMBER(ETL_Price!K135/ETL_Price!K136-1),ETL_Price!K135/ETL_Price!K136-1,"")</f>
        <v/>
      </c>
      <c r="F135" t="str">
        <f ca="1">IF(ISNUMBER(ETL_Price!L135/ETL_Price!L136-1),ETL_Price!L135/ETL_Price!L136-1,"")</f>
        <v/>
      </c>
      <c r="G135" t="str">
        <f ca="1">IF(ISNUMBER(ETL_Price!M135/ETL_Price!M136-1),ETL_Price!M135/ETL_Price!M136-1,"")</f>
        <v/>
      </c>
      <c r="H135" t="str">
        <f ca="1">IF(ISNUMBER(ETL_Price!N135/ETL_Price!N136-1),ETL_Price!N135/ETL_Price!N136-1,"")</f>
        <v/>
      </c>
      <c r="I135" t="str">
        <f ca="1">IF(ISNUMBER(ETL_Price!O135/ETL_Price!O136-1),ETL_Price!O135/ETL_Price!O136-1,"")</f>
        <v/>
      </c>
      <c r="J135" t="str">
        <f ca="1">IF(ISNUMBER(ETL_Price!P135/ETL_Price!P136-1),ETL_Price!P135/ETL_Price!P136-1,"")</f>
        <v/>
      </c>
      <c r="K135" t="str">
        <f ca="1">IF(ISNUMBER(ETL_Price!Q135/ETL_Price!Q136-1),ETL_Price!Q135/ETL_Price!Q136-1,"")</f>
        <v/>
      </c>
      <c r="L135" t="str">
        <f ca="1">IF(ISNUMBER(ETL_Price!R135/ETL_Price!R136-1),ETL_Price!R135/ETL_Price!R136-1,"")</f>
        <v/>
      </c>
      <c r="M135" t="str">
        <f ca="1">IF(ISNUMBER(ETL_Price!S135/ETL_Price!S136-1),ETL_Price!S135/ETL_Price!S136-1,"")</f>
        <v/>
      </c>
      <c r="N135" t="str">
        <f ca="1">IF(ISNUMBER(ETL_Price!T135/ETL_Price!T136-1),ETL_Price!T135/ETL_Price!T136-1,"")</f>
        <v/>
      </c>
      <c r="O135" t="str">
        <f ca="1">IF(ISNUMBER(ETL_Price!U135/ETL_Price!U136-1),ETL_Price!U135/ETL_Price!U136-1,"")</f>
        <v/>
      </c>
      <c r="P135" t="str">
        <f ca="1">IF(ISNUMBER(ETL_Price!V135/ETL_Price!V136-1),ETL_Price!V135/ETL_Price!V136-1,"")</f>
        <v/>
      </c>
      <c r="Q135" t="str">
        <f ca="1">IF(ISNUMBER(ETL_Price!W135/ETL_Price!W136-1),ETL_Price!W135/ETL_Price!W136-1,"")</f>
        <v/>
      </c>
      <c r="R135" t="str">
        <f ca="1">IF(ISNUMBER(ETL_Price!X135/ETL_Price!X136-1),ETL_Price!X135/ETL_Price!X136-1,"")</f>
        <v/>
      </c>
      <c r="S135" t="str">
        <f ca="1">IF(ISNUMBER(ETL_Price!Y135/ETL_Price!Y136-1),ETL_Price!Y135/ETL_Price!Y136-1,"")</f>
        <v/>
      </c>
      <c r="T135" t="str">
        <f ca="1">IF(ISNUMBER(ETL_Price!Z135/ETL_Price!Z136-1),ETL_Price!Z135/ETL_Price!Z136-1,"")</f>
        <v/>
      </c>
      <c r="U135" t="str">
        <f ca="1">IF(ISNUMBER(ETL_Price!AA135/ETL_Price!AA136-1),ETL_Price!AA135/ETL_Price!AA136-1,"")</f>
        <v/>
      </c>
      <c r="V135" t="str">
        <f ca="1">IF(ISNUMBER(ETL_Price!AB135/ETL_Price!AB136-1),ETL_Price!AB135/ETL_Price!AB136-1,"")</f>
        <v/>
      </c>
      <c r="W135" t="str">
        <f ca="1">IF(ISNUMBER(ETL_Price!AC135/ETL_Price!AC136-1),ETL_Price!AC135/ETL_Price!AC136-1,"")</f>
        <v/>
      </c>
      <c r="X135" t="str">
        <f ca="1">IF(ISNUMBER(ETL_Price!AD135/ETL_Price!AD136-1),ETL_Price!AD135/ETL_Price!AD136-1,"")</f>
        <v/>
      </c>
      <c r="Y135" t="str">
        <f ca="1">IF(ISNUMBER(ETL_Price!AE135/ETL_Price!AE136-1),ETL_Price!AE135/ETL_Price!AE136-1,"")</f>
        <v/>
      </c>
      <c r="Z135" t="str">
        <f ca="1">IF(ISNUMBER(ETL_Price!AF135/ETL_Price!AF136-1),ETL_Price!AF135/ETL_Price!AF136-1,"")</f>
        <v/>
      </c>
      <c r="AA135" t="str">
        <f ca="1">IF(ISNUMBER(ETL_Price!AG135/ETL_Price!AG136-1),ETL_Price!AG135/ETL_Price!AG136-1,"")</f>
        <v/>
      </c>
      <c r="AB135" t="str">
        <f ca="1">IF(ISNUMBER(ETL_Price!AH135/ETL_Price!AH136-1),ETL_Price!AH135/ETL_Price!AH136-1,"")</f>
        <v/>
      </c>
      <c r="AC135" t="str">
        <f ca="1">IF(ISNUMBER(ETL_Price!AI135/ETL_Price!AI136-1),ETL_Price!AI135/ETL_Price!AI136-1,"")</f>
        <v/>
      </c>
      <c r="AD135" t="str">
        <f ca="1">IF(ISNUMBER(ETL_Price!AJ135/ETL_Price!AJ136-1),ETL_Price!AJ135/ETL_Price!AJ136-1,"")</f>
        <v/>
      </c>
      <c r="AE135" t="str">
        <f ca="1">IF(ISNUMBER(ETL_Price!AK135/ETL_Price!AK136-1),ETL_Price!AK135/ETL_Price!AK136-1,"")</f>
        <v/>
      </c>
      <c r="AF135" t="str">
        <f ca="1">IF(ISNUMBER(ETL_Price!AL135/ETL_Price!AL136-1),ETL_Price!AL135/ETL_Price!AL136-1,"")</f>
        <v/>
      </c>
      <c r="AG135" t="str">
        <f ca="1">IF(ISNUMBER(ETL_Price!AM135/ETL_Price!AM136-1),ETL_Price!AM135/ETL_Price!AM136-1,"")</f>
        <v/>
      </c>
      <c r="AH135" t="str">
        <f ca="1">IF(ISNUMBER(ETL_Price!AN135/ETL_Price!AN136-1),ETL_Price!AN135/ETL_Price!AN136-1,"")</f>
        <v/>
      </c>
      <c r="AI135" t="str">
        <f ca="1">IF(ISNUMBER(ETL_Price!AO135/ETL_Price!AO136-1),ETL_Price!AO135/ETL_Price!AO136-1,"")</f>
        <v/>
      </c>
      <c r="AJ135" t="str">
        <f ca="1">IF(ISNUMBER(ETL_Price!AP135/ETL_Price!AP136-1),ETL_Price!AP135/ETL_Price!AP136-1,"")</f>
        <v/>
      </c>
      <c r="AK135" t="str">
        <f ca="1">IF(ISNUMBER(ETL_Price!AQ135/ETL_Price!AQ136-1),ETL_Price!AQ135/ETL_Price!AQ136-1,"")</f>
        <v/>
      </c>
      <c r="AL135" t="str">
        <f ca="1">IF(ISNUMBER(ETL_Price!AR135/ETL_Price!AR136-1),ETL_Price!AR135/ETL_Price!AR136-1,"")</f>
        <v/>
      </c>
      <c r="AM135" t="str">
        <f ca="1">IF(ISNUMBER(ETL_Price!AS135/ETL_Price!AS136-1),ETL_Price!AS135/ETL_Price!AS136-1,"")</f>
        <v/>
      </c>
      <c r="AN135" t="str">
        <f>IF(ISNUMBER(ETL_Price!AT135/ETL_Price!AT136-1),ETL_Price!AT135/ETL_Price!AT136-1,"")</f>
        <v/>
      </c>
      <c r="AO135" t="str">
        <f>IF(ISNUMBER(ETL_Price!AU135/ETL_Price!AU136-1),ETL_Price!AU135/ETL_Price!AU136-1,"")</f>
        <v/>
      </c>
      <c r="AP135" t="str">
        <f>IF(ISNUMBER(ETL_Price!AV135/ETL_Price!AV136-1),ETL_Price!AV135/ETL_Price!AV136-1,"")</f>
        <v/>
      </c>
    </row>
    <row r="136" spans="1:42">
      <c r="A136" s="8">
        <f>MATCH($B136,ETL_Price!$B$5:$B$187,0)</f>
        <v>132</v>
      </c>
      <c r="B136" s="1" t="str">
        <f>IF(ISNUMBER(Equities!$C137),Equities!B137,"")</f>
        <v/>
      </c>
      <c r="C136" s="67" t="str">
        <f ca="1">IF(ISNUMBER(OFFSET(ETL_Price!$B$4,ETL_Rtn!$A136,ETL_Rtn!$C$1)/OFFSET(ETL_Price!$B$4,ETL_Rtn!$A137,ETL_Rtn!$C$1)-1),OFFSET(ETL_Price!$B$4,ETL_Rtn!$A136,ETL_Rtn!$C$1)/OFFSET(ETL_Price!$B$4,ETL_Rtn!$A137,ETL_Rtn!$C$1)-1,"")</f>
        <v/>
      </c>
      <c r="E136" t="str">
        <f>IF(ISNUMBER(ETL_Price!K136/ETL_Price!K137-1),ETL_Price!K136/ETL_Price!K137-1,"")</f>
        <v/>
      </c>
      <c r="F136" t="str">
        <f>IF(ISNUMBER(ETL_Price!L136/ETL_Price!L137-1),ETL_Price!L136/ETL_Price!L137-1,"")</f>
        <v/>
      </c>
      <c r="G136" t="str">
        <f>IF(ISNUMBER(ETL_Price!M136/ETL_Price!M137-1),ETL_Price!M136/ETL_Price!M137-1,"")</f>
        <v/>
      </c>
      <c r="H136" t="str">
        <f>IF(ISNUMBER(ETL_Price!N136/ETL_Price!N137-1),ETL_Price!N136/ETL_Price!N137-1,"")</f>
        <v/>
      </c>
      <c r="I136" t="str">
        <f>IF(ISNUMBER(ETL_Price!O136/ETL_Price!O137-1),ETL_Price!O136/ETL_Price!O137-1,"")</f>
        <v/>
      </c>
      <c r="J136" t="str">
        <f>IF(ISNUMBER(ETL_Price!P136/ETL_Price!P137-1),ETL_Price!P136/ETL_Price!P137-1,"")</f>
        <v/>
      </c>
      <c r="K136" t="str">
        <f>IF(ISNUMBER(ETL_Price!Q136/ETL_Price!Q137-1),ETL_Price!Q136/ETL_Price!Q137-1,"")</f>
        <v/>
      </c>
      <c r="L136" t="str">
        <f>IF(ISNUMBER(ETL_Price!R136/ETL_Price!R137-1),ETL_Price!R136/ETL_Price!R137-1,"")</f>
        <v/>
      </c>
      <c r="M136" t="str">
        <f>IF(ISNUMBER(ETL_Price!S136/ETL_Price!S137-1),ETL_Price!S136/ETL_Price!S137-1,"")</f>
        <v/>
      </c>
      <c r="N136" t="str">
        <f>IF(ISNUMBER(ETL_Price!T136/ETL_Price!T137-1),ETL_Price!T136/ETL_Price!T137-1,"")</f>
        <v/>
      </c>
      <c r="O136" t="str">
        <f>IF(ISNUMBER(ETL_Price!U136/ETL_Price!U137-1),ETL_Price!U136/ETL_Price!U137-1,"")</f>
        <v/>
      </c>
      <c r="P136" t="str">
        <f>IF(ISNUMBER(ETL_Price!V136/ETL_Price!V137-1),ETL_Price!V136/ETL_Price!V137-1,"")</f>
        <v/>
      </c>
      <c r="Q136" t="str">
        <f>IF(ISNUMBER(ETL_Price!W136/ETL_Price!W137-1),ETL_Price!W136/ETL_Price!W137-1,"")</f>
        <v/>
      </c>
      <c r="R136" t="str">
        <f>IF(ISNUMBER(ETL_Price!X136/ETL_Price!X137-1),ETL_Price!X136/ETL_Price!X137-1,"")</f>
        <v/>
      </c>
      <c r="S136" t="str">
        <f>IF(ISNUMBER(ETL_Price!Y136/ETL_Price!Y137-1),ETL_Price!Y136/ETL_Price!Y137-1,"")</f>
        <v/>
      </c>
      <c r="T136" t="str">
        <f>IF(ISNUMBER(ETL_Price!Z136/ETL_Price!Z137-1),ETL_Price!Z136/ETL_Price!Z137-1,"")</f>
        <v/>
      </c>
      <c r="U136" t="str">
        <f>IF(ISNUMBER(ETL_Price!AA136/ETL_Price!AA137-1),ETL_Price!AA136/ETL_Price!AA137-1,"")</f>
        <v/>
      </c>
      <c r="V136" t="str">
        <f>IF(ISNUMBER(ETL_Price!AB136/ETL_Price!AB137-1),ETL_Price!AB136/ETL_Price!AB137-1,"")</f>
        <v/>
      </c>
      <c r="W136" t="str">
        <f>IF(ISNUMBER(ETL_Price!AC136/ETL_Price!AC137-1),ETL_Price!AC136/ETL_Price!AC137-1,"")</f>
        <v/>
      </c>
      <c r="X136" t="str">
        <f>IF(ISNUMBER(ETL_Price!AD136/ETL_Price!AD137-1),ETL_Price!AD136/ETL_Price!AD137-1,"")</f>
        <v/>
      </c>
      <c r="Y136" t="str">
        <f>IF(ISNUMBER(ETL_Price!AE136/ETL_Price!AE137-1),ETL_Price!AE136/ETL_Price!AE137-1,"")</f>
        <v/>
      </c>
      <c r="Z136" t="str">
        <f>IF(ISNUMBER(ETL_Price!AF136/ETL_Price!AF137-1),ETL_Price!AF136/ETL_Price!AF137-1,"")</f>
        <v/>
      </c>
      <c r="AA136" t="str">
        <f>IF(ISNUMBER(ETL_Price!AG136/ETL_Price!AG137-1),ETL_Price!AG136/ETL_Price!AG137-1,"")</f>
        <v/>
      </c>
      <c r="AB136" t="str">
        <f>IF(ISNUMBER(ETL_Price!AH136/ETL_Price!AH137-1),ETL_Price!AH136/ETL_Price!AH137-1,"")</f>
        <v/>
      </c>
      <c r="AC136" t="str">
        <f>IF(ISNUMBER(ETL_Price!AI136/ETL_Price!AI137-1),ETL_Price!AI136/ETL_Price!AI137-1,"")</f>
        <v/>
      </c>
      <c r="AD136" t="str">
        <f>IF(ISNUMBER(ETL_Price!AJ136/ETL_Price!AJ137-1),ETL_Price!AJ136/ETL_Price!AJ137-1,"")</f>
        <v/>
      </c>
      <c r="AE136" t="str">
        <f>IF(ISNUMBER(ETL_Price!AK136/ETL_Price!AK137-1),ETL_Price!AK136/ETL_Price!AK137-1,"")</f>
        <v/>
      </c>
      <c r="AF136" t="str">
        <f>IF(ISNUMBER(ETL_Price!AL136/ETL_Price!AL137-1),ETL_Price!AL136/ETL_Price!AL137-1,"")</f>
        <v/>
      </c>
      <c r="AG136" t="str">
        <f>IF(ISNUMBER(ETL_Price!AM136/ETL_Price!AM137-1),ETL_Price!AM136/ETL_Price!AM137-1,"")</f>
        <v/>
      </c>
      <c r="AH136" t="str">
        <f>IF(ISNUMBER(ETL_Price!AN136/ETL_Price!AN137-1),ETL_Price!AN136/ETL_Price!AN137-1,"")</f>
        <v/>
      </c>
      <c r="AI136" t="str">
        <f>IF(ISNUMBER(ETL_Price!AO136/ETL_Price!AO137-1),ETL_Price!AO136/ETL_Price!AO137-1,"")</f>
        <v/>
      </c>
      <c r="AJ136" t="str">
        <f>IF(ISNUMBER(ETL_Price!AP136/ETL_Price!AP137-1),ETL_Price!AP136/ETL_Price!AP137-1,"")</f>
        <v/>
      </c>
      <c r="AK136" t="str">
        <f>IF(ISNUMBER(ETL_Price!AQ136/ETL_Price!AQ137-1),ETL_Price!AQ136/ETL_Price!AQ137-1,"")</f>
        <v/>
      </c>
      <c r="AL136" t="str">
        <f>IF(ISNUMBER(ETL_Price!AR136/ETL_Price!AR137-1),ETL_Price!AR136/ETL_Price!AR137-1,"")</f>
        <v/>
      </c>
      <c r="AM136" t="str">
        <f>IF(ISNUMBER(ETL_Price!AS136/ETL_Price!AS137-1),ETL_Price!AS136/ETL_Price!AS137-1,"")</f>
        <v/>
      </c>
      <c r="AN136" t="str">
        <f>IF(ISNUMBER(ETL_Price!AT136/ETL_Price!AT137-1),ETL_Price!AT136/ETL_Price!AT137-1,"")</f>
        <v/>
      </c>
      <c r="AO136" t="str">
        <f>IF(ISNUMBER(ETL_Price!AU136/ETL_Price!AU137-1),ETL_Price!AU136/ETL_Price!AU137-1,"")</f>
        <v/>
      </c>
      <c r="AP136" t="str">
        <f>IF(ISNUMBER(ETL_Price!AV136/ETL_Price!AV137-1),ETL_Price!AV136/ETL_Price!AV137-1,"")</f>
        <v/>
      </c>
    </row>
    <row r="137" spans="1:42">
      <c r="A137" s="8">
        <f>MATCH($B137,ETL_Price!$B$5:$B$187,0)</f>
        <v>132</v>
      </c>
      <c r="B137" s="1" t="str">
        <f>IF(ISNUMBER(Equities!$C138),Equities!B138,"")</f>
        <v/>
      </c>
      <c r="C137" s="67" t="str">
        <f ca="1">IF(ISNUMBER(OFFSET(ETL_Price!$B$4,ETL_Rtn!$A137,ETL_Rtn!$C$1)/OFFSET(ETL_Price!$B$4,ETL_Rtn!$A138,ETL_Rtn!$C$1)-1),OFFSET(ETL_Price!$B$4,ETL_Rtn!$A137,ETL_Rtn!$C$1)/OFFSET(ETL_Price!$B$4,ETL_Rtn!$A138,ETL_Rtn!$C$1)-1,"")</f>
        <v/>
      </c>
      <c r="E137" t="str">
        <f>IF(ISNUMBER(ETL_Price!K137/ETL_Price!K138-1),ETL_Price!K137/ETL_Price!K138-1,"")</f>
        <v/>
      </c>
      <c r="F137" t="str">
        <f>IF(ISNUMBER(ETL_Price!L137/ETL_Price!L138-1),ETL_Price!L137/ETL_Price!L138-1,"")</f>
        <v/>
      </c>
      <c r="G137" t="str">
        <f>IF(ISNUMBER(ETL_Price!M137/ETL_Price!M138-1),ETL_Price!M137/ETL_Price!M138-1,"")</f>
        <v/>
      </c>
      <c r="H137" t="str">
        <f>IF(ISNUMBER(ETL_Price!N137/ETL_Price!N138-1),ETL_Price!N137/ETL_Price!N138-1,"")</f>
        <v/>
      </c>
      <c r="I137" t="str">
        <f>IF(ISNUMBER(ETL_Price!O137/ETL_Price!O138-1),ETL_Price!O137/ETL_Price!O138-1,"")</f>
        <v/>
      </c>
      <c r="J137" t="str">
        <f>IF(ISNUMBER(ETL_Price!P137/ETL_Price!P138-1),ETL_Price!P137/ETL_Price!P138-1,"")</f>
        <v/>
      </c>
      <c r="K137" t="str">
        <f>IF(ISNUMBER(ETL_Price!Q137/ETL_Price!Q138-1),ETL_Price!Q137/ETL_Price!Q138-1,"")</f>
        <v/>
      </c>
      <c r="L137" t="str">
        <f>IF(ISNUMBER(ETL_Price!R137/ETL_Price!R138-1),ETL_Price!R137/ETL_Price!R138-1,"")</f>
        <v/>
      </c>
      <c r="M137" t="str">
        <f>IF(ISNUMBER(ETL_Price!S137/ETL_Price!S138-1),ETL_Price!S137/ETL_Price!S138-1,"")</f>
        <v/>
      </c>
      <c r="N137" t="str">
        <f>IF(ISNUMBER(ETL_Price!T137/ETL_Price!T138-1),ETL_Price!T137/ETL_Price!T138-1,"")</f>
        <v/>
      </c>
      <c r="O137" t="str">
        <f>IF(ISNUMBER(ETL_Price!U137/ETL_Price!U138-1),ETL_Price!U137/ETL_Price!U138-1,"")</f>
        <v/>
      </c>
      <c r="P137" t="str">
        <f>IF(ISNUMBER(ETL_Price!V137/ETL_Price!V138-1),ETL_Price!V137/ETL_Price!V138-1,"")</f>
        <v/>
      </c>
      <c r="Q137" t="str">
        <f>IF(ISNUMBER(ETL_Price!W137/ETL_Price!W138-1),ETL_Price!W137/ETL_Price!W138-1,"")</f>
        <v/>
      </c>
      <c r="R137" t="str">
        <f>IF(ISNUMBER(ETL_Price!X137/ETL_Price!X138-1),ETL_Price!X137/ETL_Price!X138-1,"")</f>
        <v/>
      </c>
      <c r="S137" t="str">
        <f>IF(ISNUMBER(ETL_Price!Y137/ETL_Price!Y138-1),ETL_Price!Y137/ETL_Price!Y138-1,"")</f>
        <v/>
      </c>
      <c r="T137" t="str">
        <f>IF(ISNUMBER(ETL_Price!Z137/ETL_Price!Z138-1),ETL_Price!Z137/ETL_Price!Z138-1,"")</f>
        <v/>
      </c>
      <c r="U137" t="str">
        <f>IF(ISNUMBER(ETL_Price!AA137/ETL_Price!AA138-1),ETL_Price!AA137/ETL_Price!AA138-1,"")</f>
        <v/>
      </c>
      <c r="V137" t="str">
        <f>IF(ISNUMBER(ETL_Price!AB137/ETL_Price!AB138-1),ETL_Price!AB137/ETL_Price!AB138-1,"")</f>
        <v/>
      </c>
      <c r="W137" t="str">
        <f>IF(ISNUMBER(ETL_Price!AC137/ETL_Price!AC138-1),ETL_Price!AC137/ETL_Price!AC138-1,"")</f>
        <v/>
      </c>
      <c r="X137" t="str">
        <f>IF(ISNUMBER(ETL_Price!AD137/ETL_Price!AD138-1),ETL_Price!AD137/ETL_Price!AD138-1,"")</f>
        <v/>
      </c>
      <c r="Y137" t="str">
        <f>IF(ISNUMBER(ETL_Price!AE137/ETL_Price!AE138-1),ETL_Price!AE137/ETL_Price!AE138-1,"")</f>
        <v/>
      </c>
      <c r="Z137" t="str">
        <f>IF(ISNUMBER(ETL_Price!AF137/ETL_Price!AF138-1),ETL_Price!AF137/ETL_Price!AF138-1,"")</f>
        <v/>
      </c>
      <c r="AA137" t="str">
        <f>IF(ISNUMBER(ETL_Price!AG137/ETL_Price!AG138-1),ETL_Price!AG137/ETL_Price!AG138-1,"")</f>
        <v/>
      </c>
      <c r="AB137" t="str">
        <f>IF(ISNUMBER(ETL_Price!AH137/ETL_Price!AH138-1),ETL_Price!AH137/ETL_Price!AH138-1,"")</f>
        <v/>
      </c>
      <c r="AC137" t="str">
        <f>IF(ISNUMBER(ETL_Price!AI137/ETL_Price!AI138-1),ETL_Price!AI137/ETL_Price!AI138-1,"")</f>
        <v/>
      </c>
      <c r="AD137" t="str">
        <f>IF(ISNUMBER(ETL_Price!AJ137/ETL_Price!AJ138-1),ETL_Price!AJ137/ETL_Price!AJ138-1,"")</f>
        <v/>
      </c>
      <c r="AE137" t="str">
        <f>IF(ISNUMBER(ETL_Price!AK137/ETL_Price!AK138-1),ETL_Price!AK137/ETL_Price!AK138-1,"")</f>
        <v/>
      </c>
      <c r="AF137" t="str">
        <f>IF(ISNUMBER(ETL_Price!AL137/ETL_Price!AL138-1),ETL_Price!AL137/ETL_Price!AL138-1,"")</f>
        <v/>
      </c>
      <c r="AG137" t="str">
        <f>IF(ISNUMBER(ETL_Price!AM137/ETL_Price!AM138-1),ETL_Price!AM137/ETL_Price!AM138-1,"")</f>
        <v/>
      </c>
      <c r="AH137" t="str">
        <f>IF(ISNUMBER(ETL_Price!AN137/ETL_Price!AN138-1),ETL_Price!AN137/ETL_Price!AN138-1,"")</f>
        <v/>
      </c>
      <c r="AI137" t="str">
        <f>IF(ISNUMBER(ETL_Price!AO137/ETL_Price!AO138-1),ETL_Price!AO137/ETL_Price!AO138-1,"")</f>
        <v/>
      </c>
      <c r="AJ137" t="str">
        <f>IF(ISNUMBER(ETL_Price!AP137/ETL_Price!AP138-1),ETL_Price!AP137/ETL_Price!AP138-1,"")</f>
        <v/>
      </c>
      <c r="AK137" t="str">
        <f>IF(ISNUMBER(ETL_Price!AQ137/ETL_Price!AQ138-1),ETL_Price!AQ137/ETL_Price!AQ138-1,"")</f>
        <v/>
      </c>
      <c r="AL137" t="str">
        <f>IF(ISNUMBER(ETL_Price!AR137/ETL_Price!AR138-1),ETL_Price!AR137/ETL_Price!AR138-1,"")</f>
        <v/>
      </c>
      <c r="AM137" t="str">
        <f>IF(ISNUMBER(ETL_Price!AS137/ETL_Price!AS138-1),ETL_Price!AS137/ETL_Price!AS138-1,"")</f>
        <v/>
      </c>
      <c r="AN137" t="str">
        <f>IF(ISNUMBER(ETL_Price!AT137/ETL_Price!AT138-1),ETL_Price!AT137/ETL_Price!AT138-1,"")</f>
        <v/>
      </c>
      <c r="AO137" t="str">
        <f>IF(ISNUMBER(ETL_Price!AU137/ETL_Price!AU138-1),ETL_Price!AU137/ETL_Price!AU138-1,"")</f>
        <v/>
      </c>
      <c r="AP137" t="str">
        <f>IF(ISNUMBER(ETL_Price!AV137/ETL_Price!AV138-1),ETL_Price!AV137/ETL_Price!AV138-1,"")</f>
        <v/>
      </c>
    </row>
    <row r="138" spans="1:42">
      <c r="A138" s="8">
        <f>MATCH($B138,ETL_Price!$B$5:$B$187,0)</f>
        <v>132</v>
      </c>
      <c r="B138" s="1" t="str">
        <f>IF(ISNUMBER(Equities!$C139),Equities!B139,"")</f>
        <v/>
      </c>
      <c r="C138" s="67" t="str">
        <f ca="1">IF(ISNUMBER(OFFSET(ETL_Price!$B$4,ETL_Rtn!$A138,ETL_Rtn!$C$1)/OFFSET(ETL_Price!$B$4,ETL_Rtn!$A139,ETL_Rtn!$C$1)-1),OFFSET(ETL_Price!$B$4,ETL_Rtn!$A138,ETL_Rtn!$C$1)/OFFSET(ETL_Price!$B$4,ETL_Rtn!$A139,ETL_Rtn!$C$1)-1,"")</f>
        <v/>
      </c>
      <c r="E138" t="str">
        <f>IF(ISNUMBER(ETL_Price!K138/ETL_Price!K139-1),ETL_Price!K138/ETL_Price!K139-1,"")</f>
        <v/>
      </c>
      <c r="F138" t="str">
        <f>IF(ISNUMBER(ETL_Price!L138/ETL_Price!L139-1),ETL_Price!L138/ETL_Price!L139-1,"")</f>
        <v/>
      </c>
      <c r="G138" t="str">
        <f>IF(ISNUMBER(ETL_Price!M138/ETL_Price!M139-1),ETL_Price!M138/ETL_Price!M139-1,"")</f>
        <v/>
      </c>
      <c r="H138" t="str">
        <f>IF(ISNUMBER(ETL_Price!N138/ETL_Price!N139-1),ETL_Price!N138/ETL_Price!N139-1,"")</f>
        <v/>
      </c>
      <c r="I138" t="str">
        <f>IF(ISNUMBER(ETL_Price!O138/ETL_Price!O139-1),ETL_Price!O138/ETL_Price!O139-1,"")</f>
        <v/>
      </c>
      <c r="J138" t="str">
        <f>IF(ISNUMBER(ETL_Price!P138/ETL_Price!P139-1),ETL_Price!P138/ETL_Price!P139-1,"")</f>
        <v/>
      </c>
      <c r="K138" t="str">
        <f>IF(ISNUMBER(ETL_Price!Q138/ETL_Price!Q139-1),ETL_Price!Q138/ETL_Price!Q139-1,"")</f>
        <v/>
      </c>
      <c r="L138" t="str">
        <f>IF(ISNUMBER(ETL_Price!R138/ETL_Price!R139-1),ETL_Price!R138/ETL_Price!R139-1,"")</f>
        <v/>
      </c>
      <c r="M138" t="str">
        <f>IF(ISNUMBER(ETL_Price!S138/ETL_Price!S139-1),ETL_Price!S138/ETL_Price!S139-1,"")</f>
        <v/>
      </c>
      <c r="N138" t="str">
        <f>IF(ISNUMBER(ETL_Price!T138/ETL_Price!T139-1),ETL_Price!T138/ETL_Price!T139-1,"")</f>
        <v/>
      </c>
      <c r="O138" t="str">
        <f>IF(ISNUMBER(ETL_Price!U138/ETL_Price!U139-1),ETL_Price!U138/ETL_Price!U139-1,"")</f>
        <v/>
      </c>
      <c r="P138" t="str">
        <f>IF(ISNUMBER(ETL_Price!V138/ETL_Price!V139-1),ETL_Price!V138/ETL_Price!V139-1,"")</f>
        <v/>
      </c>
      <c r="Q138" t="str">
        <f>IF(ISNUMBER(ETL_Price!W138/ETL_Price!W139-1),ETL_Price!W138/ETL_Price!W139-1,"")</f>
        <v/>
      </c>
      <c r="R138" t="str">
        <f>IF(ISNUMBER(ETL_Price!X138/ETL_Price!X139-1),ETL_Price!X138/ETL_Price!X139-1,"")</f>
        <v/>
      </c>
      <c r="S138" t="str">
        <f>IF(ISNUMBER(ETL_Price!Y138/ETL_Price!Y139-1),ETL_Price!Y138/ETL_Price!Y139-1,"")</f>
        <v/>
      </c>
      <c r="T138" t="str">
        <f>IF(ISNUMBER(ETL_Price!Z138/ETL_Price!Z139-1),ETL_Price!Z138/ETL_Price!Z139-1,"")</f>
        <v/>
      </c>
      <c r="U138" t="str">
        <f>IF(ISNUMBER(ETL_Price!AA138/ETL_Price!AA139-1),ETL_Price!AA138/ETL_Price!AA139-1,"")</f>
        <v/>
      </c>
      <c r="V138" t="str">
        <f>IF(ISNUMBER(ETL_Price!AB138/ETL_Price!AB139-1),ETL_Price!AB138/ETL_Price!AB139-1,"")</f>
        <v/>
      </c>
      <c r="W138" t="str">
        <f>IF(ISNUMBER(ETL_Price!AC138/ETL_Price!AC139-1),ETL_Price!AC138/ETL_Price!AC139-1,"")</f>
        <v/>
      </c>
      <c r="X138" t="str">
        <f>IF(ISNUMBER(ETL_Price!AD138/ETL_Price!AD139-1),ETL_Price!AD138/ETL_Price!AD139-1,"")</f>
        <v/>
      </c>
      <c r="Y138" t="str">
        <f>IF(ISNUMBER(ETL_Price!AE138/ETL_Price!AE139-1),ETL_Price!AE138/ETL_Price!AE139-1,"")</f>
        <v/>
      </c>
      <c r="Z138" t="str">
        <f>IF(ISNUMBER(ETL_Price!AF138/ETL_Price!AF139-1),ETL_Price!AF138/ETL_Price!AF139-1,"")</f>
        <v/>
      </c>
      <c r="AA138" t="str">
        <f>IF(ISNUMBER(ETL_Price!AG138/ETL_Price!AG139-1),ETL_Price!AG138/ETL_Price!AG139-1,"")</f>
        <v/>
      </c>
      <c r="AB138" t="str">
        <f>IF(ISNUMBER(ETL_Price!AH138/ETL_Price!AH139-1),ETL_Price!AH138/ETL_Price!AH139-1,"")</f>
        <v/>
      </c>
      <c r="AC138" t="str">
        <f>IF(ISNUMBER(ETL_Price!AI138/ETL_Price!AI139-1),ETL_Price!AI138/ETL_Price!AI139-1,"")</f>
        <v/>
      </c>
      <c r="AD138" t="str">
        <f>IF(ISNUMBER(ETL_Price!AJ138/ETL_Price!AJ139-1),ETL_Price!AJ138/ETL_Price!AJ139-1,"")</f>
        <v/>
      </c>
      <c r="AE138" t="str">
        <f>IF(ISNUMBER(ETL_Price!AK138/ETL_Price!AK139-1),ETL_Price!AK138/ETL_Price!AK139-1,"")</f>
        <v/>
      </c>
      <c r="AF138" t="str">
        <f>IF(ISNUMBER(ETL_Price!AL138/ETL_Price!AL139-1),ETL_Price!AL138/ETL_Price!AL139-1,"")</f>
        <v/>
      </c>
      <c r="AG138" t="str">
        <f>IF(ISNUMBER(ETL_Price!AM138/ETL_Price!AM139-1),ETL_Price!AM138/ETL_Price!AM139-1,"")</f>
        <v/>
      </c>
      <c r="AH138" t="str">
        <f>IF(ISNUMBER(ETL_Price!AN138/ETL_Price!AN139-1),ETL_Price!AN138/ETL_Price!AN139-1,"")</f>
        <v/>
      </c>
      <c r="AI138" t="str">
        <f>IF(ISNUMBER(ETL_Price!AO138/ETL_Price!AO139-1),ETL_Price!AO138/ETL_Price!AO139-1,"")</f>
        <v/>
      </c>
      <c r="AJ138" t="str">
        <f>IF(ISNUMBER(ETL_Price!AP138/ETL_Price!AP139-1),ETL_Price!AP138/ETL_Price!AP139-1,"")</f>
        <v/>
      </c>
      <c r="AK138" t="str">
        <f>IF(ISNUMBER(ETL_Price!AQ138/ETL_Price!AQ139-1),ETL_Price!AQ138/ETL_Price!AQ139-1,"")</f>
        <v/>
      </c>
      <c r="AL138" t="str">
        <f>IF(ISNUMBER(ETL_Price!AR138/ETL_Price!AR139-1),ETL_Price!AR138/ETL_Price!AR139-1,"")</f>
        <v/>
      </c>
      <c r="AM138" t="str">
        <f>IF(ISNUMBER(ETL_Price!AS138/ETL_Price!AS139-1),ETL_Price!AS138/ETL_Price!AS139-1,"")</f>
        <v/>
      </c>
      <c r="AN138" t="str">
        <f>IF(ISNUMBER(ETL_Price!AT138/ETL_Price!AT139-1),ETL_Price!AT138/ETL_Price!AT139-1,"")</f>
        <v/>
      </c>
      <c r="AO138" t="str">
        <f>IF(ISNUMBER(ETL_Price!AU138/ETL_Price!AU139-1),ETL_Price!AU138/ETL_Price!AU139-1,"")</f>
        <v/>
      </c>
      <c r="AP138" t="str">
        <f>IF(ISNUMBER(ETL_Price!AV138/ETL_Price!AV139-1),ETL_Price!AV138/ETL_Price!AV139-1,"")</f>
        <v/>
      </c>
    </row>
    <row r="139" spans="1:42">
      <c r="A139" s="8">
        <f>MATCH($B139,ETL_Price!$B$5:$B$187,0)</f>
        <v>132</v>
      </c>
      <c r="B139" s="1" t="str">
        <f>IF(ISNUMBER(Equities!$C140),Equities!B140,"")</f>
        <v/>
      </c>
      <c r="C139" s="67" t="str">
        <f ca="1">IF(ISNUMBER(OFFSET(ETL_Price!$B$4,ETL_Rtn!$A139,ETL_Rtn!$C$1)/OFFSET(ETL_Price!$B$4,ETL_Rtn!$A140,ETL_Rtn!$C$1)-1),OFFSET(ETL_Price!$B$4,ETL_Rtn!$A139,ETL_Rtn!$C$1)/OFFSET(ETL_Price!$B$4,ETL_Rtn!$A140,ETL_Rtn!$C$1)-1,"")</f>
        <v/>
      </c>
      <c r="E139" t="str">
        <f>IF(ISNUMBER(ETL_Price!K139/ETL_Price!K140-1),ETL_Price!K139/ETL_Price!K140-1,"")</f>
        <v/>
      </c>
      <c r="F139" t="str">
        <f>IF(ISNUMBER(ETL_Price!L139/ETL_Price!L140-1),ETL_Price!L139/ETL_Price!L140-1,"")</f>
        <v/>
      </c>
      <c r="G139" t="str">
        <f>IF(ISNUMBER(ETL_Price!M139/ETL_Price!M140-1),ETL_Price!M139/ETL_Price!M140-1,"")</f>
        <v/>
      </c>
      <c r="H139" t="str">
        <f>IF(ISNUMBER(ETL_Price!N139/ETL_Price!N140-1),ETL_Price!N139/ETL_Price!N140-1,"")</f>
        <v/>
      </c>
      <c r="I139" t="str">
        <f>IF(ISNUMBER(ETL_Price!O139/ETL_Price!O140-1),ETL_Price!O139/ETL_Price!O140-1,"")</f>
        <v/>
      </c>
      <c r="J139" t="str">
        <f>IF(ISNUMBER(ETL_Price!P139/ETL_Price!P140-1),ETL_Price!P139/ETL_Price!P140-1,"")</f>
        <v/>
      </c>
      <c r="K139" t="str">
        <f>IF(ISNUMBER(ETL_Price!Q139/ETL_Price!Q140-1),ETL_Price!Q139/ETL_Price!Q140-1,"")</f>
        <v/>
      </c>
      <c r="L139" t="str">
        <f>IF(ISNUMBER(ETL_Price!R139/ETL_Price!R140-1),ETL_Price!R139/ETL_Price!R140-1,"")</f>
        <v/>
      </c>
      <c r="M139" t="str">
        <f>IF(ISNUMBER(ETL_Price!S139/ETL_Price!S140-1),ETL_Price!S139/ETL_Price!S140-1,"")</f>
        <v/>
      </c>
      <c r="N139" t="str">
        <f>IF(ISNUMBER(ETL_Price!T139/ETL_Price!T140-1),ETL_Price!T139/ETL_Price!T140-1,"")</f>
        <v/>
      </c>
      <c r="O139" t="str">
        <f>IF(ISNUMBER(ETL_Price!U139/ETL_Price!U140-1),ETL_Price!U139/ETL_Price!U140-1,"")</f>
        <v/>
      </c>
      <c r="P139" t="str">
        <f>IF(ISNUMBER(ETL_Price!V139/ETL_Price!V140-1),ETL_Price!V139/ETL_Price!V140-1,"")</f>
        <v/>
      </c>
      <c r="Q139" t="str">
        <f>IF(ISNUMBER(ETL_Price!W139/ETL_Price!W140-1),ETL_Price!W139/ETL_Price!W140-1,"")</f>
        <v/>
      </c>
      <c r="R139" t="str">
        <f>IF(ISNUMBER(ETL_Price!X139/ETL_Price!X140-1),ETL_Price!X139/ETL_Price!X140-1,"")</f>
        <v/>
      </c>
      <c r="S139" t="str">
        <f>IF(ISNUMBER(ETL_Price!Y139/ETL_Price!Y140-1),ETL_Price!Y139/ETL_Price!Y140-1,"")</f>
        <v/>
      </c>
      <c r="T139" t="str">
        <f>IF(ISNUMBER(ETL_Price!Z139/ETL_Price!Z140-1),ETL_Price!Z139/ETL_Price!Z140-1,"")</f>
        <v/>
      </c>
      <c r="U139" t="str">
        <f>IF(ISNUMBER(ETL_Price!AA139/ETL_Price!AA140-1),ETL_Price!AA139/ETL_Price!AA140-1,"")</f>
        <v/>
      </c>
      <c r="V139" t="str">
        <f>IF(ISNUMBER(ETL_Price!AB139/ETL_Price!AB140-1),ETL_Price!AB139/ETL_Price!AB140-1,"")</f>
        <v/>
      </c>
      <c r="W139" t="str">
        <f>IF(ISNUMBER(ETL_Price!AC139/ETL_Price!AC140-1),ETL_Price!AC139/ETL_Price!AC140-1,"")</f>
        <v/>
      </c>
      <c r="X139" t="str">
        <f>IF(ISNUMBER(ETL_Price!AD139/ETL_Price!AD140-1),ETL_Price!AD139/ETL_Price!AD140-1,"")</f>
        <v/>
      </c>
      <c r="Y139" t="str">
        <f>IF(ISNUMBER(ETL_Price!AE139/ETL_Price!AE140-1),ETL_Price!AE139/ETL_Price!AE140-1,"")</f>
        <v/>
      </c>
      <c r="Z139" t="str">
        <f>IF(ISNUMBER(ETL_Price!AF139/ETL_Price!AF140-1),ETL_Price!AF139/ETL_Price!AF140-1,"")</f>
        <v/>
      </c>
      <c r="AA139" t="str">
        <f>IF(ISNUMBER(ETL_Price!AG139/ETL_Price!AG140-1),ETL_Price!AG139/ETL_Price!AG140-1,"")</f>
        <v/>
      </c>
      <c r="AB139" t="str">
        <f>IF(ISNUMBER(ETL_Price!AH139/ETL_Price!AH140-1),ETL_Price!AH139/ETL_Price!AH140-1,"")</f>
        <v/>
      </c>
      <c r="AC139" t="str">
        <f>IF(ISNUMBER(ETL_Price!AI139/ETL_Price!AI140-1),ETL_Price!AI139/ETL_Price!AI140-1,"")</f>
        <v/>
      </c>
      <c r="AD139" t="str">
        <f>IF(ISNUMBER(ETL_Price!AJ139/ETL_Price!AJ140-1),ETL_Price!AJ139/ETL_Price!AJ140-1,"")</f>
        <v/>
      </c>
      <c r="AE139" t="str">
        <f>IF(ISNUMBER(ETL_Price!AK139/ETL_Price!AK140-1),ETL_Price!AK139/ETL_Price!AK140-1,"")</f>
        <v/>
      </c>
      <c r="AF139" t="str">
        <f>IF(ISNUMBER(ETL_Price!AL139/ETL_Price!AL140-1),ETL_Price!AL139/ETL_Price!AL140-1,"")</f>
        <v/>
      </c>
      <c r="AG139" t="str">
        <f>IF(ISNUMBER(ETL_Price!AM139/ETL_Price!AM140-1),ETL_Price!AM139/ETL_Price!AM140-1,"")</f>
        <v/>
      </c>
      <c r="AH139" t="str">
        <f>IF(ISNUMBER(ETL_Price!AN139/ETL_Price!AN140-1),ETL_Price!AN139/ETL_Price!AN140-1,"")</f>
        <v/>
      </c>
      <c r="AI139" t="str">
        <f>IF(ISNUMBER(ETL_Price!AO139/ETL_Price!AO140-1),ETL_Price!AO139/ETL_Price!AO140-1,"")</f>
        <v/>
      </c>
      <c r="AJ139" t="str">
        <f>IF(ISNUMBER(ETL_Price!AP139/ETL_Price!AP140-1),ETL_Price!AP139/ETL_Price!AP140-1,"")</f>
        <v/>
      </c>
      <c r="AK139" t="str">
        <f>IF(ISNUMBER(ETL_Price!AQ139/ETL_Price!AQ140-1),ETL_Price!AQ139/ETL_Price!AQ140-1,"")</f>
        <v/>
      </c>
      <c r="AL139" t="str">
        <f>IF(ISNUMBER(ETL_Price!AR139/ETL_Price!AR140-1),ETL_Price!AR139/ETL_Price!AR140-1,"")</f>
        <v/>
      </c>
      <c r="AM139" t="str">
        <f>IF(ISNUMBER(ETL_Price!AS139/ETL_Price!AS140-1),ETL_Price!AS139/ETL_Price!AS140-1,"")</f>
        <v/>
      </c>
      <c r="AN139" t="str">
        <f>IF(ISNUMBER(ETL_Price!AT139/ETL_Price!AT140-1),ETL_Price!AT139/ETL_Price!AT140-1,"")</f>
        <v/>
      </c>
      <c r="AO139" t="str">
        <f>IF(ISNUMBER(ETL_Price!AU139/ETL_Price!AU140-1),ETL_Price!AU139/ETL_Price!AU140-1,"")</f>
        <v/>
      </c>
      <c r="AP139" t="str">
        <f>IF(ISNUMBER(ETL_Price!AV139/ETL_Price!AV140-1),ETL_Price!AV139/ETL_Price!AV140-1,"")</f>
        <v/>
      </c>
    </row>
    <row r="140" spans="1:42">
      <c r="A140" s="8">
        <f>MATCH($B140,ETL_Price!$B$5:$B$187,0)</f>
        <v>132</v>
      </c>
      <c r="B140" s="1" t="str">
        <f>IF(ISNUMBER(Equities!$C141),Equities!B141,"")</f>
        <v/>
      </c>
      <c r="C140" s="67" t="str">
        <f ca="1">IF(ISNUMBER(OFFSET(ETL_Price!$B$4,ETL_Rtn!$A140,ETL_Rtn!$C$1)/OFFSET(ETL_Price!$B$4,ETL_Rtn!$A141,ETL_Rtn!$C$1)-1),OFFSET(ETL_Price!$B$4,ETL_Rtn!$A140,ETL_Rtn!$C$1)/OFFSET(ETL_Price!$B$4,ETL_Rtn!$A141,ETL_Rtn!$C$1)-1,"")</f>
        <v/>
      </c>
      <c r="E140" t="str">
        <f>IF(ISNUMBER(ETL_Price!K140/ETL_Price!K141-1),ETL_Price!K140/ETL_Price!K141-1,"")</f>
        <v/>
      </c>
      <c r="F140" t="str">
        <f>IF(ISNUMBER(ETL_Price!L140/ETL_Price!L141-1),ETL_Price!L140/ETL_Price!L141-1,"")</f>
        <v/>
      </c>
      <c r="G140" t="str">
        <f>IF(ISNUMBER(ETL_Price!M140/ETL_Price!M141-1),ETL_Price!M140/ETL_Price!M141-1,"")</f>
        <v/>
      </c>
      <c r="H140" t="str">
        <f>IF(ISNUMBER(ETL_Price!N140/ETL_Price!N141-1),ETL_Price!N140/ETL_Price!N141-1,"")</f>
        <v/>
      </c>
      <c r="I140" t="str">
        <f>IF(ISNUMBER(ETL_Price!O140/ETL_Price!O141-1),ETL_Price!O140/ETL_Price!O141-1,"")</f>
        <v/>
      </c>
      <c r="J140" t="str">
        <f>IF(ISNUMBER(ETL_Price!P140/ETL_Price!P141-1),ETL_Price!P140/ETL_Price!P141-1,"")</f>
        <v/>
      </c>
      <c r="K140" t="str">
        <f>IF(ISNUMBER(ETL_Price!Q140/ETL_Price!Q141-1),ETL_Price!Q140/ETL_Price!Q141-1,"")</f>
        <v/>
      </c>
      <c r="L140" t="str">
        <f>IF(ISNUMBER(ETL_Price!R140/ETL_Price!R141-1),ETL_Price!R140/ETL_Price!R141-1,"")</f>
        <v/>
      </c>
      <c r="M140" t="str">
        <f>IF(ISNUMBER(ETL_Price!S140/ETL_Price!S141-1),ETL_Price!S140/ETL_Price!S141-1,"")</f>
        <v/>
      </c>
      <c r="N140" t="str">
        <f>IF(ISNUMBER(ETL_Price!T140/ETL_Price!T141-1),ETL_Price!T140/ETL_Price!T141-1,"")</f>
        <v/>
      </c>
      <c r="O140" t="str">
        <f>IF(ISNUMBER(ETL_Price!U140/ETL_Price!U141-1),ETL_Price!U140/ETL_Price!U141-1,"")</f>
        <v/>
      </c>
      <c r="P140" t="str">
        <f>IF(ISNUMBER(ETL_Price!V140/ETL_Price!V141-1),ETL_Price!V140/ETL_Price!V141-1,"")</f>
        <v/>
      </c>
      <c r="Q140" t="str">
        <f>IF(ISNUMBER(ETL_Price!W140/ETL_Price!W141-1),ETL_Price!W140/ETL_Price!W141-1,"")</f>
        <v/>
      </c>
      <c r="R140" t="str">
        <f>IF(ISNUMBER(ETL_Price!X140/ETL_Price!X141-1),ETL_Price!X140/ETL_Price!X141-1,"")</f>
        <v/>
      </c>
      <c r="S140" t="str">
        <f>IF(ISNUMBER(ETL_Price!Y140/ETL_Price!Y141-1),ETL_Price!Y140/ETL_Price!Y141-1,"")</f>
        <v/>
      </c>
      <c r="T140" t="str">
        <f>IF(ISNUMBER(ETL_Price!Z140/ETL_Price!Z141-1),ETL_Price!Z140/ETL_Price!Z141-1,"")</f>
        <v/>
      </c>
      <c r="U140" t="str">
        <f>IF(ISNUMBER(ETL_Price!AA140/ETL_Price!AA141-1),ETL_Price!AA140/ETL_Price!AA141-1,"")</f>
        <v/>
      </c>
      <c r="V140" t="str">
        <f>IF(ISNUMBER(ETL_Price!AB140/ETL_Price!AB141-1),ETL_Price!AB140/ETL_Price!AB141-1,"")</f>
        <v/>
      </c>
      <c r="W140" t="str">
        <f>IF(ISNUMBER(ETL_Price!AC140/ETL_Price!AC141-1),ETL_Price!AC140/ETL_Price!AC141-1,"")</f>
        <v/>
      </c>
      <c r="X140" t="str">
        <f>IF(ISNUMBER(ETL_Price!AD140/ETL_Price!AD141-1),ETL_Price!AD140/ETL_Price!AD141-1,"")</f>
        <v/>
      </c>
      <c r="Y140" t="str">
        <f>IF(ISNUMBER(ETL_Price!AE140/ETL_Price!AE141-1),ETL_Price!AE140/ETL_Price!AE141-1,"")</f>
        <v/>
      </c>
      <c r="Z140" t="str">
        <f>IF(ISNUMBER(ETL_Price!AF140/ETL_Price!AF141-1),ETL_Price!AF140/ETL_Price!AF141-1,"")</f>
        <v/>
      </c>
      <c r="AA140" t="str">
        <f>IF(ISNUMBER(ETL_Price!AG140/ETL_Price!AG141-1),ETL_Price!AG140/ETL_Price!AG141-1,"")</f>
        <v/>
      </c>
      <c r="AB140" t="str">
        <f>IF(ISNUMBER(ETL_Price!AH140/ETL_Price!AH141-1),ETL_Price!AH140/ETL_Price!AH141-1,"")</f>
        <v/>
      </c>
      <c r="AC140" t="str">
        <f>IF(ISNUMBER(ETL_Price!AI140/ETL_Price!AI141-1),ETL_Price!AI140/ETL_Price!AI141-1,"")</f>
        <v/>
      </c>
      <c r="AD140" t="str">
        <f>IF(ISNUMBER(ETL_Price!AJ140/ETL_Price!AJ141-1),ETL_Price!AJ140/ETL_Price!AJ141-1,"")</f>
        <v/>
      </c>
      <c r="AE140" t="str">
        <f>IF(ISNUMBER(ETL_Price!AK140/ETL_Price!AK141-1),ETL_Price!AK140/ETL_Price!AK141-1,"")</f>
        <v/>
      </c>
      <c r="AF140" t="str">
        <f>IF(ISNUMBER(ETL_Price!AL140/ETL_Price!AL141-1),ETL_Price!AL140/ETL_Price!AL141-1,"")</f>
        <v/>
      </c>
      <c r="AG140" t="str">
        <f>IF(ISNUMBER(ETL_Price!AM140/ETL_Price!AM141-1),ETL_Price!AM140/ETL_Price!AM141-1,"")</f>
        <v/>
      </c>
      <c r="AH140" t="str">
        <f>IF(ISNUMBER(ETL_Price!AN140/ETL_Price!AN141-1),ETL_Price!AN140/ETL_Price!AN141-1,"")</f>
        <v/>
      </c>
      <c r="AI140" t="str">
        <f>IF(ISNUMBER(ETL_Price!AO140/ETL_Price!AO141-1),ETL_Price!AO140/ETL_Price!AO141-1,"")</f>
        <v/>
      </c>
      <c r="AJ140" t="str">
        <f>IF(ISNUMBER(ETL_Price!AP140/ETL_Price!AP141-1),ETL_Price!AP140/ETL_Price!AP141-1,"")</f>
        <v/>
      </c>
      <c r="AK140" t="str">
        <f>IF(ISNUMBER(ETL_Price!AQ140/ETL_Price!AQ141-1),ETL_Price!AQ140/ETL_Price!AQ141-1,"")</f>
        <v/>
      </c>
      <c r="AL140" t="str">
        <f>IF(ISNUMBER(ETL_Price!AR140/ETL_Price!AR141-1),ETL_Price!AR140/ETL_Price!AR141-1,"")</f>
        <v/>
      </c>
      <c r="AM140" t="str">
        <f>IF(ISNUMBER(ETL_Price!AS140/ETL_Price!AS141-1),ETL_Price!AS140/ETL_Price!AS141-1,"")</f>
        <v/>
      </c>
      <c r="AN140" t="str">
        <f>IF(ISNUMBER(ETL_Price!AT140/ETL_Price!AT141-1),ETL_Price!AT140/ETL_Price!AT141-1,"")</f>
        <v/>
      </c>
      <c r="AO140" t="str">
        <f>IF(ISNUMBER(ETL_Price!AU140/ETL_Price!AU141-1),ETL_Price!AU140/ETL_Price!AU141-1,"")</f>
        <v/>
      </c>
      <c r="AP140" t="str">
        <f>IF(ISNUMBER(ETL_Price!AV140/ETL_Price!AV141-1),ETL_Price!AV140/ETL_Price!AV141-1,"")</f>
        <v/>
      </c>
    </row>
    <row r="141" spans="1:42">
      <c r="A141" s="8">
        <f>MATCH($B141,ETL_Price!$B$5:$B$187,0)</f>
        <v>132</v>
      </c>
      <c r="B141" s="1" t="str">
        <f>IF(ISNUMBER(Equities!$C142),Equities!B142,"")</f>
        <v/>
      </c>
      <c r="C141" s="67" t="str">
        <f ca="1">IF(ISNUMBER(OFFSET(ETL_Price!$B$4,ETL_Rtn!$A141,ETL_Rtn!$C$1)/OFFSET(ETL_Price!$B$4,ETL_Rtn!$A142,ETL_Rtn!$C$1)-1),OFFSET(ETL_Price!$B$4,ETL_Rtn!$A141,ETL_Rtn!$C$1)/OFFSET(ETL_Price!$B$4,ETL_Rtn!$A142,ETL_Rtn!$C$1)-1,"")</f>
        <v/>
      </c>
      <c r="E141" t="str">
        <f>IF(ISNUMBER(ETL_Price!K141/ETL_Price!K142-1),ETL_Price!K141/ETL_Price!K142-1,"")</f>
        <v/>
      </c>
      <c r="F141" t="str">
        <f>IF(ISNUMBER(ETL_Price!L141/ETL_Price!L142-1),ETL_Price!L141/ETL_Price!L142-1,"")</f>
        <v/>
      </c>
      <c r="G141" t="str">
        <f>IF(ISNUMBER(ETL_Price!M141/ETL_Price!M142-1),ETL_Price!M141/ETL_Price!M142-1,"")</f>
        <v/>
      </c>
      <c r="H141" t="str">
        <f>IF(ISNUMBER(ETL_Price!N141/ETL_Price!N142-1),ETL_Price!N141/ETL_Price!N142-1,"")</f>
        <v/>
      </c>
      <c r="I141" t="str">
        <f>IF(ISNUMBER(ETL_Price!O141/ETL_Price!O142-1),ETL_Price!O141/ETL_Price!O142-1,"")</f>
        <v/>
      </c>
      <c r="J141" t="str">
        <f>IF(ISNUMBER(ETL_Price!P141/ETL_Price!P142-1),ETL_Price!P141/ETL_Price!P142-1,"")</f>
        <v/>
      </c>
      <c r="K141" t="str">
        <f>IF(ISNUMBER(ETL_Price!Q141/ETL_Price!Q142-1),ETL_Price!Q141/ETL_Price!Q142-1,"")</f>
        <v/>
      </c>
      <c r="L141" t="str">
        <f>IF(ISNUMBER(ETL_Price!R141/ETL_Price!R142-1),ETL_Price!R141/ETL_Price!R142-1,"")</f>
        <v/>
      </c>
      <c r="M141" t="str">
        <f>IF(ISNUMBER(ETL_Price!S141/ETL_Price!S142-1),ETL_Price!S141/ETL_Price!S142-1,"")</f>
        <v/>
      </c>
      <c r="N141" t="str">
        <f>IF(ISNUMBER(ETL_Price!T141/ETL_Price!T142-1),ETL_Price!T141/ETL_Price!T142-1,"")</f>
        <v/>
      </c>
      <c r="O141" t="str">
        <f>IF(ISNUMBER(ETL_Price!U141/ETL_Price!U142-1),ETL_Price!U141/ETL_Price!U142-1,"")</f>
        <v/>
      </c>
      <c r="P141" t="str">
        <f>IF(ISNUMBER(ETL_Price!V141/ETL_Price!V142-1),ETL_Price!V141/ETL_Price!V142-1,"")</f>
        <v/>
      </c>
      <c r="Q141" t="str">
        <f>IF(ISNUMBER(ETL_Price!W141/ETL_Price!W142-1),ETL_Price!W141/ETL_Price!W142-1,"")</f>
        <v/>
      </c>
      <c r="R141" t="str">
        <f>IF(ISNUMBER(ETL_Price!X141/ETL_Price!X142-1),ETL_Price!X141/ETL_Price!X142-1,"")</f>
        <v/>
      </c>
      <c r="S141" t="str">
        <f>IF(ISNUMBER(ETL_Price!Y141/ETL_Price!Y142-1),ETL_Price!Y141/ETL_Price!Y142-1,"")</f>
        <v/>
      </c>
      <c r="T141" t="str">
        <f>IF(ISNUMBER(ETL_Price!Z141/ETL_Price!Z142-1),ETL_Price!Z141/ETL_Price!Z142-1,"")</f>
        <v/>
      </c>
      <c r="U141" t="str">
        <f>IF(ISNUMBER(ETL_Price!AA141/ETL_Price!AA142-1),ETL_Price!AA141/ETL_Price!AA142-1,"")</f>
        <v/>
      </c>
      <c r="V141" t="str">
        <f>IF(ISNUMBER(ETL_Price!AB141/ETL_Price!AB142-1),ETL_Price!AB141/ETL_Price!AB142-1,"")</f>
        <v/>
      </c>
      <c r="W141" t="str">
        <f>IF(ISNUMBER(ETL_Price!AC141/ETL_Price!AC142-1),ETL_Price!AC141/ETL_Price!AC142-1,"")</f>
        <v/>
      </c>
      <c r="X141" t="str">
        <f>IF(ISNUMBER(ETL_Price!AD141/ETL_Price!AD142-1),ETL_Price!AD141/ETL_Price!AD142-1,"")</f>
        <v/>
      </c>
      <c r="Y141" t="str">
        <f>IF(ISNUMBER(ETL_Price!AE141/ETL_Price!AE142-1),ETL_Price!AE141/ETL_Price!AE142-1,"")</f>
        <v/>
      </c>
      <c r="Z141" t="str">
        <f>IF(ISNUMBER(ETL_Price!AF141/ETL_Price!AF142-1),ETL_Price!AF141/ETL_Price!AF142-1,"")</f>
        <v/>
      </c>
      <c r="AA141" t="str">
        <f>IF(ISNUMBER(ETL_Price!AG141/ETL_Price!AG142-1),ETL_Price!AG141/ETL_Price!AG142-1,"")</f>
        <v/>
      </c>
      <c r="AB141" t="str">
        <f>IF(ISNUMBER(ETL_Price!AH141/ETL_Price!AH142-1),ETL_Price!AH141/ETL_Price!AH142-1,"")</f>
        <v/>
      </c>
      <c r="AC141" t="str">
        <f>IF(ISNUMBER(ETL_Price!AI141/ETL_Price!AI142-1),ETL_Price!AI141/ETL_Price!AI142-1,"")</f>
        <v/>
      </c>
      <c r="AD141" t="str">
        <f>IF(ISNUMBER(ETL_Price!AJ141/ETL_Price!AJ142-1),ETL_Price!AJ141/ETL_Price!AJ142-1,"")</f>
        <v/>
      </c>
      <c r="AE141" t="str">
        <f>IF(ISNUMBER(ETL_Price!AK141/ETL_Price!AK142-1),ETL_Price!AK141/ETL_Price!AK142-1,"")</f>
        <v/>
      </c>
      <c r="AF141" t="str">
        <f>IF(ISNUMBER(ETL_Price!AL141/ETL_Price!AL142-1),ETL_Price!AL141/ETL_Price!AL142-1,"")</f>
        <v/>
      </c>
      <c r="AG141" t="str">
        <f>IF(ISNUMBER(ETL_Price!AM141/ETL_Price!AM142-1),ETL_Price!AM141/ETL_Price!AM142-1,"")</f>
        <v/>
      </c>
      <c r="AH141" t="str">
        <f>IF(ISNUMBER(ETL_Price!AN141/ETL_Price!AN142-1),ETL_Price!AN141/ETL_Price!AN142-1,"")</f>
        <v/>
      </c>
      <c r="AI141" t="str">
        <f>IF(ISNUMBER(ETL_Price!AO141/ETL_Price!AO142-1),ETL_Price!AO141/ETL_Price!AO142-1,"")</f>
        <v/>
      </c>
      <c r="AJ141" t="str">
        <f>IF(ISNUMBER(ETL_Price!AP141/ETL_Price!AP142-1),ETL_Price!AP141/ETL_Price!AP142-1,"")</f>
        <v/>
      </c>
      <c r="AK141" t="str">
        <f>IF(ISNUMBER(ETL_Price!AQ141/ETL_Price!AQ142-1),ETL_Price!AQ141/ETL_Price!AQ142-1,"")</f>
        <v/>
      </c>
      <c r="AL141" t="str">
        <f>IF(ISNUMBER(ETL_Price!AR141/ETL_Price!AR142-1),ETL_Price!AR141/ETL_Price!AR142-1,"")</f>
        <v/>
      </c>
      <c r="AM141" t="str">
        <f>IF(ISNUMBER(ETL_Price!AS141/ETL_Price!AS142-1),ETL_Price!AS141/ETL_Price!AS142-1,"")</f>
        <v/>
      </c>
      <c r="AN141" t="str">
        <f>IF(ISNUMBER(ETL_Price!AT141/ETL_Price!AT142-1),ETL_Price!AT141/ETL_Price!AT142-1,"")</f>
        <v/>
      </c>
      <c r="AO141" t="str">
        <f>IF(ISNUMBER(ETL_Price!AU141/ETL_Price!AU142-1),ETL_Price!AU141/ETL_Price!AU142-1,"")</f>
        <v/>
      </c>
      <c r="AP141" t="str">
        <f>IF(ISNUMBER(ETL_Price!AV141/ETL_Price!AV142-1),ETL_Price!AV141/ETL_Price!AV142-1,"")</f>
        <v/>
      </c>
    </row>
    <row r="142" spans="1:42">
      <c r="A142" s="8">
        <f>MATCH($B142,ETL_Price!$B$5:$B$187,0)</f>
        <v>132</v>
      </c>
      <c r="B142" s="1" t="str">
        <f>IF(ISNUMBER(Equities!$C143),Equities!B143,"")</f>
        <v/>
      </c>
      <c r="C142" s="67" t="str">
        <f ca="1">IF(ISNUMBER(OFFSET(ETL_Price!$B$4,ETL_Rtn!$A142,ETL_Rtn!$C$1)/OFFSET(ETL_Price!$B$4,ETL_Rtn!$A143,ETL_Rtn!$C$1)-1),OFFSET(ETL_Price!$B$4,ETL_Rtn!$A142,ETL_Rtn!$C$1)/OFFSET(ETL_Price!$B$4,ETL_Rtn!$A143,ETL_Rtn!$C$1)-1,"")</f>
        <v/>
      </c>
      <c r="E142" t="str">
        <f>IF(ISNUMBER(ETL_Price!K142/ETL_Price!K143-1),ETL_Price!K142/ETL_Price!K143-1,"")</f>
        <v/>
      </c>
      <c r="F142" t="str">
        <f>IF(ISNUMBER(ETL_Price!L142/ETL_Price!L143-1),ETL_Price!L142/ETL_Price!L143-1,"")</f>
        <v/>
      </c>
      <c r="G142" t="str">
        <f>IF(ISNUMBER(ETL_Price!M142/ETL_Price!M143-1),ETL_Price!M142/ETL_Price!M143-1,"")</f>
        <v/>
      </c>
      <c r="H142" t="str">
        <f>IF(ISNUMBER(ETL_Price!N142/ETL_Price!N143-1),ETL_Price!N142/ETL_Price!N143-1,"")</f>
        <v/>
      </c>
      <c r="I142" t="str">
        <f>IF(ISNUMBER(ETL_Price!O142/ETL_Price!O143-1),ETL_Price!O142/ETL_Price!O143-1,"")</f>
        <v/>
      </c>
      <c r="J142" t="str">
        <f>IF(ISNUMBER(ETL_Price!P142/ETL_Price!P143-1),ETL_Price!P142/ETL_Price!P143-1,"")</f>
        <v/>
      </c>
      <c r="K142" t="str">
        <f>IF(ISNUMBER(ETL_Price!Q142/ETL_Price!Q143-1),ETL_Price!Q142/ETL_Price!Q143-1,"")</f>
        <v/>
      </c>
      <c r="L142" t="str">
        <f>IF(ISNUMBER(ETL_Price!R142/ETL_Price!R143-1),ETL_Price!R142/ETL_Price!R143-1,"")</f>
        <v/>
      </c>
      <c r="M142" t="str">
        <f>IF(ISNUMBER(ETL_Price!S142/ETL_Price!S143-1),ETL_Price!S142/ETL_Price!S143-1,"")</f>
        <v/>
      </c>
      <c r="N142" t="str">
        <f>IF(ISNUMBER(ETL_Price!T142/ETL_Price!T143-1),ETL_Price!T142/ETL_Price!T143-1,"")</f>
        <v/>
      </c>
      <c r="O142" t="str">
        <f>IF(ISNUMBER(ETL_Price!U142/ETL_Price!U143-1),ETL_Price!U142/ETL_Price!U143-1,"")</f>
        <v/>
      </c>
      <c r="P142" t="str">
        <f>IF(ISNUMBER(ETL_Price!V142/ETL_Price!V143-1),ETL_Price!V142/ETL_Price!V143-1,"")</f>
        <v/>
      </c>
      <c r="Q142" t="str">
        <f>IF(ISNUMBER(ETL_Price!W142/ETL_Price!W143-1),ETL_Price!W142/ETL_Price!W143-1,"")</f>
        <v/>
      </c>
      <c r="R142" t="str">
        <f>IF(ISNUMBER(ETL_Price!X142/ETL_Price!X143-1),ETL_Price!X142/ETL_Price!X143-1,"")</f>
        <v/>
      </c>
      <c r="S142" t="str">
        <f>IF(ISNUMBER(ETL_Price!Y142/ETL_Price!Y143-1),ETL_Price!Y142/ETL_Price!Y143-1,"")</f>
        <v/>
      </c>
      <c r="T142" t="str">
        <f>IF(ISNUMBER(ETL_Price!Z142/ETL_Price!Z143-1),ETL_Price!Z142/ETL_Price!Z143-1,"")</f>
        <v/>
      </c>
      <c r="U142" t="str">
        <f>IF(ISNUMBER(ETL_Price!AA142/ETL_Price!AA143-1),ETL_Price!AA142/ETL_Price!AA143-1,"")</f>
        <v/>
      </c>
      <c r="V142" t="str">
        <f>IF(ISNUMBER(ETL_Price!AB142/ETL_Price!AB143-1),ETL_Price!AB142/ETL_Price!AB143-1,"")</f>
        <v/>
      </c>
      <c r="W142" t="str">
        <f>IF(ISNUMBER(ETL_Price!AC142/ETL_Price!AC143-1),ETL_Price!AC142/ETL_Price!AC143-1,"")</f>
        <v/>
      </c>
      <c r="X142" t="str">
        <f>IF(ISNUMBER(ETL_Price!AD142/ETL_Price!AD143-1),ETL_Price!AD142/ETL_Price!AD143-1,"")</f>
        <v/>
      </c>
      <c r="Y142" t="str">
        <f>IF(ISNUMBER(ETL_Price!AE142/ETL_Price!AE143-1),ETL_Price!AE142/ETL_Price!AE143-1,"")</f>
        <v/>
      </c>
      <c r="Z142" t="str">
        <f>IF(ISNUMBER(ETL_Price!AF142/ETL_Price!AF143-1),ETL_Price!AF142/ETL_Price!AF143-1,"")</f>
        <v/>
      </c>
      <c r="AA142" t="str">
        <f>IF(ISNUMBER(ETL_Price!AG142/ETL_Price!AG143-1),ETL_Price!AG142/ETL_Price!AG143-1,"")</f>
        <v/>
      </c>
      <c r="AB142" t="str">
        <f>IF(ISNUMBER(ETL_Price!AH142/ETL_Price!AH143-1),ETL_Price!AH142/ETL_Price!AH143-1,"")</f>
        <v/>
      </c>
      <c r="AC142" t="str">
        <f>IF(ISNUMBER(ETL_Price!AI142/ETL_Price!AI143-1),ETL_Price!AI142/ETL_Price!AI143-1,"")</f>
        <v/>
      </c>
      <c r="AD142" t="str">
        <f>IF(ISNUMBER(ETL_Price!AJ142/ETL_Price!AJ143-1),ETL_Price!AJ142/ETL_Price!AJ143-1,"")</f>
        <v/>
      </c>
      <c r="AE142" t="str">
        <f>IF(ISNUMBER(ETL_Price!AK142/ETL_Price!AK143-1),ETL_Price!AK142/ETL_Price!AK143-1,"")</f>
        <v/>
      </c>
      <c r="AF142" t="str">
        <f>IF(ISNUMBER(ETL_Price!AL142/ETL_Price!AL143-1),ETL_Price!AL142/ETL_Price!AL143-1,"")</f>
        <v/>
      </c>
      <c r="AG142" t="str">
        <f>IF(ISNUMBER(ETL_Price!AM142/ETL_Price!AM143-1),ETL_Price!AM142/ETL_Price!AM143-1,"")</f>
        <v/>
      </c>
      <c r="AH142" t="str">
        <f>IF(ISNUMBER(ETL_Price!AN142/ETL_Price!AN143-1),ETL_Price!AN142/ETL_Price!AN143-1,"")</f>
        <v/>
      </c>
      <c r="AI142" t="str">
        <f>IF(ISNUMBER(ETL_Price!AO142/ETL_Price!AO143-1),ETL_Price!AO142/ETL_Price!AO143-1,"")</f>
        <v/>
      </c>
      <c r="AJ142" t="str">
        <f>IF(ISNUMBER(ETL_Price!AP142/ETL_Price!AP143-1),ETL_Price!AP142/ETL_Price!AP143-1,"")</f>
        <v/>
      </c>
      <c r="AK142" t="str">
        <f>IF(ISNUMBER(ETL_Price!AQ142/ETL_Price!AQ143-1),ETL_Price!AQ142/ETL_Price!AQ143-1,"")</f>
        <v/>
      </c>
      <c r="AL142" t="str">
        <f>IF(ISNUMBER(ETL_Price!AR142/ETL_Price!AR143-1),ETL_Price!AR142/ETL_Price!AR143-1,"")</f>
        <v/>
      </c>
      <c r="AM142" t="str">
        <f>IF(ISNUMBER(ETL_Price!AS142/ETL_Price!AS143-1),ETL_Price!AS142/ETL_Price!AS143-1,"")</f>
        <v/>
      </c>
      <c r="AN142" t="str">
        <f>IF(ISNUMBER(ETL_Price!AT142/ETL_Price!AT143-1),ETL_Price!AT142/ETL_Price!AT143-1,"")</f>
        <v/>
      </c>
      <c r="AO142" t="str">
        <f>IF(ISNUMBER(ETL_Price!AU142/ETL_Price!AU143-1),ETL_Price!AU142/ETL_Price!AU143-1,"")</f>
        <v/>
      </c>
      <c r="AP142" t="str">
        <f>IF(ISNUMBER(ETL_Price!AV142/ETL_Price!AV143-1),ETL_Price!AV142/ETL_Price!AV143-1,"")</f>
        <v/>
      </c>
    </row>
    <row r="143" spans="1:42">
      <c r="A143" s="8">
        <f>MATCH($B143,ETL_Price!$B$5:$B$187,0)</f>
        <v>132</v>
      </c>
      <c r="B143" s="1" t="str">
        <f>IF(ISNUMBER(Equities!$C144),Equities!B144,"")</f>
        <v/>
      </c>
      <c r="C143" s="67" t="str">
        <f ca="1">IF(ISNUMBER(OFFSET(ETL_Price!$B$4,ETL_Rtn!$A143,ETL_Rtn!$C$1)/OFFSET(ETL_Price!$B$4,ETL_Rtn!$A144,ETL_Rtn!$C$1)-1),OFFSET(ETL_Price!$B$4,ETL_Rtn!$A143,ETL_Rtn!$C$1)/OFFSET(ETL_Price!$B$4,ETL_Rtn!$A144,ETL_Rtn!$C$1)-1,"")</f>
        <v/>
      </c>
      <c r="E143" t="str">
        <f>IF(ISNUMBER(ETL_Price!K143/ETL_Price!K144-1),ETL_Price!K143/ETL_Price!K144-1,"")</f>
        <v/>
      </c>
      <c r="F143" t="str">
        <f>IF(ISNUMBER(ETL_Price!L143/ETL_Price!L144-1),ETL_Price!L143/ETL_Price!L144-1,"")</f>
        <v/>
      </c>
      <c r="G143" t="str">
        <f>IF(ISNUMBER(ETL_Price!M143/ETL_Price!M144-1),ETL_Price!M143/ETL_Price!M144-1,"")</f>
        <v/>
      </c>
      <c r="H143" t="str">
        <f>IF(ISNUMBER(ETL_Price!N143/ETL_Price!N144-1),ETL_Price!N143/ETL_Price!N144-1,"")</f>
        <v/>
      </c>
      <c r="I143" t="str">
        <f>IF(ISNUMBER(ETL_Price!O143/ETL_Price!O144-1),ETL_Price!O143/ETL_Price!O144-1,"")</f>
        <v/>
      </c>
      <c r="J143" t="str">
        <f>IF(ISNUMBER(ETL_Price!P143/ETL_Price!P144-1),ETL_Price!P143/ETL_Price!P144-1,"")</f>
        <v/>
      </c>
      <c r="K143" t="str">
        <f>IF(ISNUMBER(ETL_Price!Q143/ETL_Price!Q144-1),ETL_Price!Q143/ETL_Price!Q144-1,"")</f>
        <v/>
      </c>
      <c r="L143" t="str">
        <f>IF(ISNUMBER(ETL_Price!R143/ETL_Price!R144-1),ETL_Price!R143/ETL_Price!R144-1,"")</f>
        <v/>
      </c>
      <c r="M143" t="str">
        <f>IF(ISNUMBER(ETL_Price!S143/ETL_Price!S144-1),ETL_Price!S143/ETL_Price!S144-1,"")</f>
        <v/>
      </c>
      <c r="N143" t="str">
        <f>IF(ISNUMBER(ETL_Price!T143/ETL_Price!T144-1),ETL_Price!T143/ETL_Price!T144-1,"")</f>
        <v/>
      </c>
      <c r="O143" t="str">
        <f>IF(ISNUMBER(ETL_Price!U143/ETL_Price!U144-1),ETL_Price!U143/ETL_Price!U144-1,"")</f>
        <v/>
      </c>
      <c r="P143" t="str">
        <f>IF(ISNUMBER(ETL_Price!V143/ETL_Price!V144-1),ETL_Price!V143/ETL_Price!V144-1,"")</f>
        <v/>
      </c>
      <c r="Q143" t="str">
        <f>IF(ISNUMBER(ETL_Price!W143/ETL_Price!W144-1),ETL_Price!W143/ETL_Price!W144-1,"")</f>
        <v/>
      </c>
      <c r="R143" t="str">
        <f>IF(ISNUMBER(ETL_Price!X143/ETL_Price!X144-1),ETL_Price!X143/ETL_Price!X144-1,"")</f>
        <v/>
      </c>
      <c r="S143" t="str">
        <f>IF(ISNUMBER(ETL_Price!Y143/ETL_Price!Y144-1),ETL_Price!Y143/ETL_Price!Y144-1,"")</f>
        <v/>
      </c>
      <c r="T143" t="str">
        <f>IF(ISNUMBER(ETL_Price!Z143/ETL_Price!Z144-1),ETL_Price!Z143/ETL_Price!Z144-1,"")</f>
        <v/>
      </c>
      <c r="U143" t="str">
        <f>IF(ISNUMBER(ETL_Price!AA143/ETL_Price!AA144-1),ETL_Price!AA143/ETL_Price!AA144-1,"")</f>
        <v/>
      </c>
      <c r="V143" t="str">
        <f>IF(ISNUMBER(ETL_Price!AB143/ETL_Price!AB144-1),ETL_Price!AB143/ETL_Price!AB144-1,"")</f>
        <v/>
      </c>
      <c r="W143" t="str">
        <f>IF(ISNUMBER(ETL_Price!AC143/ETL_Price!AC144-1),ETL_Price!AC143/ETL_Price!AC144-1,"")</f>
        <v/>
      </c>
      <c r="X143" t="str">
        <f>IF(ISNUMBER(ETL_Price!AD143/ETL_Price!AD144-1),ETL_Price!AD143/ETL_Price!AD144-1,"")</f>
        <v/>
      </c>
      <c r="Y143" t="str">
        <f>IF(ISNUMBER(ETL_Price!AE143/ETL_Price!AE144-1),ETL_Price!AE143/ETL_Price!AE144-1,"")</f>
        <v/>
      </c>
      <c r="Z143" t="str">
        <f>IF(ISNUMBER(ETL_Price!AF143/ETL_Price!AF144-1),ETL_Price!AF143/ETL_Price!AF144-1,"")</f>
        <v/>
      </c>
      <c r="AA143" t="str">
        <f>IF(ISNUMBER(ETL_Price!AG143/ETL_Price!AG144-1),ETL_Price!AG143/ETL_Price!AG144-1,"")</f>
        <v/>
      </c>
      <c r="AB143" t="str">
        <f>IF(ISNUMBER(ETL_Price!AH143/ETL_Price!AH144-1),ETL_Price!AH143/ETL_Price!AH144-1,"")</f>
        <v/>
      </c>
      <c r="AC143" t="str">
        <f>IF(ISNUMBER(ETL_Price!AI143/ETL_Price!AI144-1),ETL_Price!AI143/ETL_Price!AI144-1,"")</f>
        <v/>
      </c>
      <c r="AD143" t="str">
        <f>IF(ISNUMBER(ETL_Price!AJ143/ETL_Price!AJ144-1),ETL_Price!AJ143/ETL_Price!AJ144-1,"")</f>
        <v/>
      </c>
      <c r="AE143" t="str">
        <f>IF(ISNUMBER(ETL_Price!AK143/ETL_Price!AK144-1),ETL_Price!AK143/ETL_Price!AK144-1,"")</f>
        <v/>
      </c>
      <c r="AF143" t="str">
        <f>IF(ISNUMBER(ETL_Price!AL143/ETL_Price!AL144-1),ETL_Price!AL143/ETL_Price!AL144-1,"")</f>
        <v/>
      </c>
      <c r="AG143" t="str">
        <f>IF(ISNUMBER(ETL_Price!AM143/ETL_Price!AM144-1),ETL_Price!AM143/ETL_Price!AM144-1,"")</f>
        <v/>
      </c>
      <c r="AH143" t="str">
        <f>IF(ISNUMBER(ETL_Price!AN143/ETL_Price!AN144-1),ETL_Price!AN143/ETL_Price!AN144-1,"")</f>
        <v/>
      </c>
      <c r="AI143" t="str">
        <f>IF(ISNUMBER(ETL_Price!AO143/ETL_Price!AO144-1),ETL_Price!AO143/ETL_Price!AO144-1,"")</f>
        <v/>
      </c>
      <c r="AJ143" t="str">
        <f>IF(ISNUMBER(ETL_Price!AP143/ETL_Price!AP144-1),ETL_Price!AP143/ETL_Price!AP144-1,"")</f>
        <v/>
      </c>
      <c r="AK143" t="str">
        <f>IF(ISNUMBER(ETL_Price!AQ143/ETL_Price!AQ144-1),ETL_Price!AQ143/ETL_Price!AQ144-1,"")</f>
        <v/>
      </c>
      <c r="AL143" t="str">
        <f>IF(ISNUMBER(ETL_Price!AR143/ETL_Price!AR144-1),ETL_Price!AR143/ETL_Price!AR144-1,"")</f>
        <v/>
      </c>
      <c r="AM143" t="str">
        <f>IF(ISNUMBER(ETL_Price!AS143/ETL_Price!AS144-1),ETL_Price!AS143/ETL_Price!AS144-1,"")</f>
        <v/>
      </c>
      <c r="AN143" t="str">
        <f>IF(ISNUMBER(ETL_Price!AT143/ETL_Price!AT144-1),ETL_Price!AT143/ETL_Price!AT144-1,"")</f>
        <v/>
      </c>
      <c r="AO143" t="str">
        <f>IF(ISNUMBER(ETL_Price!AU143/ETL_Price!AU144-1),ETL_Price!AU143/ETL_Price!AU144-1,"")</f>
        <v/>
      </c>
      <c r="AP143" t="str">
        <f>IF(ISNUMBER(ETL_Price!AV143/ETL_Price!AV144-1),ETL_Price!AV143/ETL_Price!AV144-1,"")</f>
        <v/>
      </c>
    </row>
    <row r="144" spans="1:42">
      <c r="A144" s="8">
        <f>MATCH($B144,ETL_Price!$B$5:$B$187,0)</f>
        <v>132</v>
      </c>
      <c r="B144" s="1" t="str">
        <f>IF(ISNUMBER(Equities!$C145),Equities!B145,"")</f>
        <v/>
      </c>
      <c r="C144" s="67" t="str">
        <f ca="1">IF(ISNUMBER(OFFSET(ETL_Price!$B$4,ETL_Rtn!$A144,ETL_Rtn!$C$1)/OFFSET(ETL_Price!$B$4,ETL_Rtn!$A145,ETL_Rtn!$C$1)-1),OFFSET(ETL_Price!$B$4,ETL_Rtn!$A144,ETL_Rtn!$C$1)/OFFSET(ETL_Price!$B$4,ETL_Rtn!$A145,ETL_Rtn!$C$1)-1,"")</f>
        <v/>
      </c>
      <c r="E144" t="str">
        <f>IF(ISNUMBER(ETL_Price!K144/ETL_Price!K145-1),ETL_Price!K144/ETL_Price!K145-1,"")</f>
        <v/>
      </c>
      <c r="F144" t="str">
        <f>IF(ISNUMBER(ETL_Price!L144/ETL_Price!L145-1),ETL_Price!L144/ETL_Price!L145-1,"")</f>
        <v/>
      </c>
      <c r="G144" t="str">
        <f>IF(ISNUMBER(ETL_Price!M144/ETL_Price!M145-1),ETL_Price!M144/ETL_Price!M145-1,"")</f>
        <v/>
      </c>
      <c r="H144" t="str">
        <f>IF(ISNUMBER(ETL_Price!N144/ETL_Price!N145-1),ETL_Price!N144/ETL_Price!N145-1,"")</f>
        <v/>
      </c>
      <c r="I144" t="str">
        <f>IF(ISNUMBER(ETL_Price!O144/ETL_Price!O145-1),ETL_Price!O144/ETL_Price!O145-1,"")</f>
        <v/>
      </c>
      <c r="J144" t="str">
        <f>IF(ISNUMBER(ETL_Price!P144/ETL_Price!P145-1),ETL_Price!P144/ETL_Price!P145-1,"")</f>
        <v/>
      </c>
      <c r="K144" t="str">
        <f>IF(ISNUMBER(ETL_Price!Q144/ETL_Price!Q145-1),ETL_Price!Q144/ETL_Price!Q145-1,"")</f>
        <v/>
      </c>
      <c r="L144" t="str">
        <f>IF(ISNUMBER(ETL_Price!R144/ETL_Price!R145-1),ETL_Price!R144/ETL_Price!R145-1,"")</f>
        <v/>
      </c>
      <c r="M144" t="str">
        <f>IF(ISNUMBER(ETL_Price!S144/ETL_Price!S145-1),ETL_Price!S144/ETL_Price!S145-1,"")</f>
        <v/>
      </c>
      <c r="N144" t="str">
        <f>IF(ISNUMBER(ETL_Price!T144/ETL_Price!T145-1),ETL_Price!T144/ETL_Price!T145-1,"")</f>
        <v/>
      </c>
      <c r="O144" t="str">
        <f>IF(ISNUMBER(ETL_Price!U144/ETL_Price!U145-1),ETL_Price!U144/ETL_Price!U145-1,"")</f>
        <v/>
      </c>
      <c r="P144" t="str">
        <f>IF(ISNUMBER(ETL_Price!V144/ETL_Price!V145-1),ETL_Price!V144/ETL_Price!V145-1,"")</f>
        <v/>
      </c>
      <c r="Q144" t="str">
        <f>IF(ISNUMBER(ETL_Price!W144/ETL_Price!W145-1),ETL_Price!W144/ETL_Price!W145-1,"")</f>
        <v/>
      </c>
      <c r="R144" t="str">
        <f>IF(ISNUMBER(ETL_Price!X144/ETL_Price!X145-1),ETL_Price!X144/ETL_Price!X145-1,"")</f>
        <v/>
      </c>
      <c r="S144" t="str">
        <f>IF(ISNUMBER(ETL_Price!Y144/ETL_Price!Y145-1),ETL_Price!Y144/ETL_Price!Y145-1,"")</f>
        <v/>
      </c>
      <c r="T144" t="str">
        <f>IF(ISNUMBER(ETL_Price!Z144/ETL_Price!Z145-1),ETL_Price!Z144/ETL_Price!Z145-1,"")</f>
        <v/>
      </c>
      <c r="U144" t="str">
        <f>IF(ISNUMBER(ETL_Price!AA144/ETL_Price!AA145-1),ETL_Price!AA144/ETL_Price!AA145-1,"")</f>
        <v/>
      </c>
      <c r="V144" t="str">
        <f>IF(ISNUMBER(ETL_Price!AB144/ETL_Price!AB145-1),ETL_Price!AB144/ETL_Price!AB145-1,"")</f>
        <v/>
      </c>
      <c r="W144" t="str">
        <f>IF(ISNUMBER(ETL_Price!AC144/ETL_Price!AC145-1),ETL_Price!AC144/ETL_Price!AC145-1,"")</f>
        <v/>
      </c>
      <c r="X144" t="str">
        <f>IF(ISNUMBER(ETL_Price!AD144/ETL_Price!AD145-1),ETL_Price!AD144/ETL_Price!AD145-1,"")</f>
        <v/>
      </c>
      <c r="Y144" t="str">
        <f>IF(ISNUMBER(ETL_Price!AE144/ETL_Price!AE145-1),ETL_Price!AE144/ETL_Price!AE145-1,"")</f>
        <v/>
      </c>
      <c r="Z144" t="str">
        <f>IF(ISNUMBER(ETL_Price!AF144/ETL_Price!AF145-1),ETL_Price!AF144/ETL_Price!AF145-1,"")</f>
        <v/>
      </c>
      <c r="AA144" t="str">
        <f>IF(ISNUMBER(ETL_Price!AG144/ETL_Price!AG145-1),ETL_Price!AG144/ETL_Price!AG145-1,"")</f>
        <v/>
      </c>
      <c r="AB144" t="str">
        <f>IF(ISNUMBER(ETL_Price!AH144/ETL_Price!AH145-1),ETL_Price!AH144/ETL_Price!AH145-1,"")</f>
        <v/>
      </c>
      <c r="AC144" t="str">
        <f>IF(ISNUMBER(ETL_Price!AI144/ETL_Price!AI145-1),ETL_Price!AI144/ETL_Price!AI145-1,"")</f>
        <v/>
      </c>
      <c r="AD144" t="str">
        <f>IF(ISNUMBER(ETL_Price!AJ144/ETL_Price!AJ145-1),ETL_Price!AJ144/ETL_Price!AJ145-1,"")</f>
        <v/>
      </c>
      <c r="AE144" t="str">
        <f>IF(ISNUMBER(ETL_Price!AK144/ETL_Price!AK145-1),ETL_Price!AK144/ETL_Price!AK145-1,"")</f>
        <v/>
      </c>
      <c r="AF144" t="str">
        <f>IF(ISNUMBER(ETL_Price!AL144/ETL_Price!AL145-1),ETL_Price!AL144/ETL_Price!AL145-1,"")</f>
        <v/>
      </c>
      <c r="AG144" t="str">
        <f>IF(ISNUMBER(ETL_Price!AM144/ETL_Price!AM145-1),ETL_Price!AM144/ETL_Price!AM145-1,"")</f>
        <v/>
      </c>
      <c r="AH144" t="str">
        <f>IF(ISNUMBER(ETL_Price!AN144/ETL_Price!AN145-1),ETL_Price!AN144/ETL_Price!AN145-1,"")</f>
        <v/>
      </c>
      <c r="AI144" t="str">
        <f>IF(ISNUMBER(ETL_Price!AO144/ETL_Price!AO145-1),ETL_Price!AO144/ETL_Price!AO145-1,"")</f>
        <v/>
      </c>
      <c r="AJ144" t="str">
        <f>IF(ISNUMBER(ETL_Price!AP144/ETL_Price!AP145-1),ETL_Price!AP144/ETL_Price!AP145-1,"")</f>
        <v/>
      </c>
      <c r="AK144" t="str">
        <f>IF(ISNUMBER(ETL_Price!AQ144/ETL_Price!AQ145-1),ETL_Price!AQ144/ETL_Price!AQ145-1,"")</f>
        <v/>
      </c>
      <c r="AL144" t="str">
        <f>IF(ISNUMBER(ETL_Price!AR144/ETL_Price!AR145-1),ETL_Price!AR144/ETL_Price!AR145-1,"")</f>
        <v/>
      </c>
      <c r="AM144" t="str">
        <f>IF(ISNUMBER(ETL_Price!AS144/ETL_Price!AS145-1),ETL_Price!AS144/ETL_Price!AS145-1,"")</f>
        <v/>
      </c>
      <c r="AN144" t="str">
        <f>IF(ISNUMBER(ETL_Price!AT144/ETL_Price!AT145-1),ETL_Price!AT144/ETL_Price!AT145-1,"")</f>
        <v/>
      </c>
      <c r="AO144" t="str">
        <f>IF(ISNUMBER(ETL_Price!AU144/ETL_Price!AU145-1),ETL_Price!AU144/ETL_Price!AU145-1,"")</f>
        <v/>
      </c>
      <c r="AP144" t="str">
        <f>IF(ISNUMBER(ETL_Price!AV144/ETL_Price!AV145-1),ETL_Price!AV144/ETL_Price!AV145-1,"")</f>
        <v/>
      </c>
    </row>
    <row r="145" spans="1:42">
      <c r="A145" s="8">
        <f>MATCH($B145,ETL_Price!$B$5:$B$187,0)</f>
        <v>132</v>
      </c>
      <c r="B145" s="1" t="str">
        <f>IF(ISNUMBER(Equities!$C146),Equities!B146,"")</f>
        <v/>
      </c>
      <c r="C145" s="67" t="str">
        <f ca="1">IF(ISNUMBER(OFFSET(ETL_Price!$B$4,ETL_Rtn!$A145,ETL_Rtn!$C$1)/OFFSET(ETL_Price!$B$4,ETL_Rtn!$A146,ETL_Rtn!$C$1)-1),OFFSET(ETL_Price!$B$4,ETL_Rtn!$A145,ETL_Rtn!$C$1)/OFFSET(ETL_Price!$B$4,ETL_Rtn!$A146,ETL_Rtn!$C$1)-1,"")</f>
        <v/>
      </c>
      <c r="E145" t="str">
        <f>IF(ISNUMBER(ETL_Price!K145/ETL_Price!K146-1),ETL_Price!K145/ETL_Price!K146-1,"")</f>
        <v/>
      </c>
      <c r="F145" t="str">
        <f>IF(ISNUMBER(ETL_Price!L145/ETL_Price!L146-1),ETL_Price!L145/ETL_Price!L146-1,"")</f>
        <v/>
      </c>
      <c r="G145" t="str">
        <f>IF(ISNUMBER(ETL_Price!M145/ETL_Price!M146-1),ETL_Price!M145/ETL_Price!M146-1,"")</f>
        <v/>
      </c>
      <c r="H145" t="str">
        <f>IF(ISNUMBER(ETL_Price!N145/ETL_Price!N146-1),ETL_Price!N145/ETL_Price!N146-1,"")</f>
        <v/>
      </c>
      <c r="I145" t="str">
        <f>IF(ISNUMBER(ETL_Price!O145/ETL_Price!O146-1),ETL_Price!O145/ETL_Price!O146-1,"")</f>
        <v/>
      </c>
      <c r="J145" t="str">
        <f>IF(ISNUMBER(ETL_Price!P145/ETL_Price!P146-1),ETL_Price!P145/ETL_Price!P146-1,"")</f>
        <v/>
      </c>
      <c r="K145" t="str">
        <f>IF(ISNUMBER(ETL_Price!Q145/ETL_Price!Q146-1),ETL_Price!Q145/ETL_Price!Q146-1,"")</f>
        <v/>
      </c>
      <c r="L145" t="str">
        <f>IF(ISNUMBER(ETL_Price!R145/ETL_Price!R146-1),ETL_Price!R145/ETL_Price!R146-1,"")</f>
        <v/>
      </c>
      <c r="M145" t="str">
        <f>IF(ISNUMBER(ETL_Price!S145/ETL_Price!S146-1),ETL_Price!S145/ETL_Price!S146-1,"")</f>
        <v/>
      </c>
      <c r="N145" t="str">
        <f>IF(ISNUMBER(ETL_Price!T145/ETL_Price!T146-1),ETL_Price!T145/ETL_Price!T146-1,"")</f>
        <v/>
      </c>
      <c r="O145" t="str">
        <f>IF(ISNUMBER(ETL_Price!U145/ETL_Price!U146-1),ETL_Price!U145/ETL_Price!U146-1,"")</f>
        <v/>
      </c>
      <c r="P145" t="str">
        <f>IF(ISNUMBER(ETL_Price!V145/ETL_Price!V146-1),ETL_Price!V145/ETL_Price!V146-1,"")</f>
        <v/>
      </c>
      <c r="Q145" t="str">
        <f>IF(ISNUMBER(ETL_Price!W145/ETL_Price!W146-1),ETL_Price!W145/ETL_Price!W146-1,"")</f>
        <v/>
      </c>
      <c r="R145" t="str">
        <f>IF(ISNUMBER(ETL_Price!X145/ETL_Price!X146-1),ETL_Price!X145/ETL_Price!X146-1,"")</f>
        <v/>
      </c>
      <c r="S145" t="str">
        <f>IF(ISNUMBER(ETL_Price!Y145/ETL_Price!Y146-1),ETL_Price!Y145/ETL_Price!Y146-1,"")</f>
        <v/>
      </c>
      <c r="T145" t="str">
        <f>IF(ISNUMBER(ETL_Price!Z145/ETL_Price!Z146-1),ETL_Price!Z145/ETL_Price!Z146-1,"")</f>
        <v/>
      </c>
      <c r="U145" t="str">
        <f>IF(ISNUMBER(ETL_Price!AA145/ETL_Price!AA146-1),ETL_Price!AA145/ETL_Price!AA146-1,"")</f>
        <v/>
      </c>
      <c r="V145" t="str">
        <f>IF(ISNUMBER(ETL_Price!AB145/ETL_Price!AB146-1),ETL_Price!AB145/ETL_Price!AB146-1,"")</f>
        <v/>
      </c>
      <c r="W145" t="str">
        <f>IF(ISNUMBER(ETL_Price!AC145/ETL_Price!AC146-1),ETL_Price!AC145/ETL_Price!AC146-1,"")</f>
        <v/>
      </c>
      <c r="X145" t="str">
        <f>IF(ISNUMBER(ETL_Price!AD145/ETL_Price!AD146-1),ETL_Price!AD145/ETL_Price!AD146-1,"")</f>
        <v/>
      </c>
      <c r="Y145" t="str">
        <f>IF(ISNUMBER(ETL_Price!AE145/ETL_Price!AE146-1),ETL_Price!AE145/ETL_Price!AE146-1,"")</f>
        <v/>
      </c>
      <c r="Z145" t="str">
        <f>IF(ISNUMBER(ETL_Price!AF145/ETL_Price!AF146-1),ETL_Price!AF145/ETL_Price!AF146-1,"")</f>
        <v/>
      </c>
      <c r="AA145" t="str">
        <f>IF(ISNUMBER(ETL_Price!AG145/ETL_Price!AG146-1),ETL_Price!AG145/ETL_Price!AG146-1,"")</f>
        <v/>
      </c>
      <c r="AB145" t="str">
        <f>IF(ISNUMBER(ETL_Price!AH145/ETL_Price!AH146-1),ETL_Price!AH145/ETL_Price!AH146-1,"")</f>
        <v/>
      </c>
      <c r="AC145" t="str">
        <f>IF(ISNUMBER(ETL_Price!AI145/ETL_Price!AI146-1),ETL_Price!AI145/ETL_Price!AI146-1,"")</f>
        <v/>
      </c>
      <c r="AD145" t="str">
        <f>IF(ISNUMBER(ETL_Price!AJ145/ETL_Price!AJ146-1),ETL_Price!AJ145/ETL_Price!AJ146-1,"")</f>
        <v/>
      </c>
      <c r="AE145" t="str">
        <f>IF(ISNUMBER(ETL_Price!AK145/ETL_Price!AK146-1),ETL_Price!AK145/ETL_Price!AK146-1,"")</f>
        <v/>
      </c>
      <c r="AF145" t="str">
        <f>IF(ISNUMBER(ETL_Price!AL145/ETL_Price!AL146-1),ETL_Price!AL145/ETL_Price!AL146-1,"")</f>
        <v/>
      </c>
      <c r="AG145" t="str">
        <f>IF(ISNUMBER(ETL_Price!AM145/ETL_Price!AM146-1),ETL_Price!AM145/ETL_Price!AM146-1,"")</f>
        <v/>
      </c>
      <c r="AH145" t="str">
        <f>IF(ISNUMBER(ETL_Price!AN145/ETL_Price!AN146-1),ETL_Price!AN145/ETL_Price!AN146-1,"")</f>
        <v/>
      </c>
      <c r="AI145" t="str">
        <f>IF(ISNUMBER(ETL_Price!AO145/ETL_Price!AO146-1),ETL_Price!AO145/ETL_Price!AO146-1,"")</f>
        <v/>
      </c>
      <c r="AJ145" t="str">
        <f>IF(ISNUMBER(ETL_Price!AP145/ETL_Price!AP146-1),ETL_Price!AP145/ETL_Price!AP146-1,"")</f>
        <v/>
      </c>
      <c r="AK145" t="str">
        <f>IF(ISNUMBER(ETL_Price!AQ145/ETL_Price!AQ146-1),ETL_Price!AQ145/ETL_Price!AQ146-1,"")</f>
        <v/>
      </c>
      <c r="AL145" t="str">
        <f>IF(ISNUMBER(ETL_Price!AR145/ETL_Price!AR146-1),ETL_Price!AR145/ETL_Price!AR146-1,"")</f>
        <v/>
      </c>
      <c r="AM145" t="str">
        <f>IF(ISNUMBER(ETL_Price!AS145/ETL_Price!AS146-1),ETL_Price!AS145/ETL_Price!AS146-1,"")</f>
        <v/>
      </c>
      <c r="AN145" t="str">
        <f>IF(ISNUMBER(ETL_Price!AT145/ETL_Price!AT146-1),ETL_Price!AT145/ETL_Price!AT146-1,"")</f>
        <v/>
      </c>
      <c r="AO145" t="str">
        <f>IF(ISNUMBER(ETL_Price!AU145/ETL_Price!AU146-1),ETL_Price!AU145/ETL_Price!AU146-1,"")</f>
        <v/>
      </c>
      <c r="AP145" t="str">
        <f>IF(ISNUMBER(ETL_Price!AV145/ETL_Price!AV146-1),ETL_Price!AV145/ETL_Price!AV146-1,"")</f>
        <v/>
      </c>
    </row>
    <row r="146" spans="1:42">
      <c r="A146" s="8">
        <f>MATCH($B146,ETL_Price!$B$5:$B$187,0)</f>
        <v>132</v>
      </c>
      <c r="B146" s="1" t="str">
        <f>IF(ISNUMBER(Equities!$C147),Equities!B147,"")</f>
        <v/>
      </c>
      <c r="C146" s="67" t="str">
        <f ca="1">IF(ISNUMBER(OFFSET(ETL_Price!$B$4,ETL_Rtn!$A146,ETL_Rtn!$C$1)/OFFSET(ETL_Price!$B$4,ETL_Rtn!$A147,ETL_Rtn!$C$1)-1),OFFSET(ETL_Price!$B$4,ETL_Rtn!$A146,ETL_Rtn!$C$1)/OFFSET(ETL_Price!$B$4,ETL_Rtn!$A147,ETL_Rtn!$C$1)-1,"")</f>
        <v/>
      </c>
      <c r="E146" t="str">
        <f>IF(ISNUMBER(ETL_Price!K146/ETL_Price!K147-1),ETL_Price!K146/ETL_Price!K147-1,"")</f>
        <v/>
      </c>
      <c r="F146" t="str">
        <f>IF(ISNUMBER(ETL_Price!L146/ETL_Price!L147-1),ETL_Price!L146/ETL_Price!L147-1,"")</f>
        <v/>
      </c>
      <c r="G146" t="str">
        <f>IF(ISNUMBER(ETL_Price!M146/ETL_Price!M147-1),ETL_Price!M146/ETL_Price!M147-1,"")</f>
        <v/>
      </c>
      <c r="H146" t="str">
        <f>IF(ISNUMBER(ETL_Price!N146/ETL_Price!N147-1),ETL_Price!N146/ETL_Price!N147-1,"")</f>
        <v/>
      </c>
      <c r="I146" t="str">
        <f>IF(ISNUMBER(ETL_Price!O146/ETL_Price!O147-1),ETL_Price!O146/ETL_Price!O147-1,"")</f>
        <v/>
      </c>
      <c r="J146" t="str">
        <f>IF(ISNUMBER(ETL_Price!P146/ETL_Price!P147-1),ETL_Price!P146/ETL_Price!P147-1,"")</f>
        <v/>
      </c>
      <c r="K146" t="str">
        <f>IF(ISNUMBER(ETL_Price!Q146/ETL_Price!Q147-1),ETL_Price!Q146/ETL_Price!Q147-1,"")</f>
        <v/>
      </c>
      <c r="L146" t="str">
        <f>IF(ISNUMBER(ETL_Price!R146/ETL_Price!R147-1),ETL_Price!R146/ETL_Price!R147-1,"")</f>
        <v/>
      </c>
      <c r="M146" t="str">
        <f>IF(ISNUMBER(ETL_Price!S146/ETL_Price!S147-1),ETL_Price!S146/ETL_Price!S147-1,"")</f>
        <v/>
      </c>
      <c r="N146" t="str">
        <f>IF(ISNUMBER(ETL_Price!T146/ETL_Price!T147-1),ETL_Price!T146/ETL_Price!T147-1,"")</f>
        <v/>
      </c>
      <c r="O146" t="str">
        <f>IF(ISNUMBER(ETL_Price!U146/ETL_Price!U147-1),ETL_Price!U146/ETL_Price!U147-1,"")</f>
        <v/>
      </c>
      <c r="P146" t="str">
        <f>IF(ISNUMBER(ETL_Price!V146/ETL_Price!V147-1),ETL_Price!V146/ETL_Price!V147-1,"")</f>
        <v/>
      </c>
      <c r="Q146" t="str">
        <f>IF(ISNUMBER(ETL_Price!W146/ETL_Price!W147-1),ETL_Price!W146/ETL_Price!W147-1,"")</f>
        <v/>
      </c>
      <c r="R146" t="str">
        <f>IF(ISNUMBER(ETL_Price!X146/ETL_Price!X147-1),ETL_Price!X146/ETL_Price!X147-1,"")</f>
        <v/>
      </c>
      <c r="S146" t="str">
        <f>IF(ISNUMBER(ETL_Price!Y146/ETL_Price!Y147-1),ETL_Price!Y146/ETL_Price!Y147-1,"")</f>
        <v/>
      </c>
      <c r="T146" t="str">
        <f>IF(ISNUMBER(ETL_Price!Z146/ETL_Price!Z147-1),ETL_Price!Z146/ETL_Price!Z147-1,"")</f>
        <v/>
      </c>
      <c r="U146" t="str">
        <f>IF(ISNUMBER(ETL_Price!AA146/ETL_Price!AA147-1),ETL_Price!AA146/ETL_Price!AA147-1,"")</f>
        <v/>
      </c>
      <c r="V146" t="str">
        <f>IF(ISNUMBER(ETL_Price!AB146/ETL_Price!AB147-1),ETL_Price!AB146/ETL_Price!AB147-1,"")</f>
        <v/>
      </c>
      <c r="W146" t="str">
        <f>IF(ISNUMBER(ETL_Price!AC146/ETL_Price!AC147-1),ETL_Price!AC146/ETL_Price!AC147-1,"")</f>
        <v/>
      </c>
      <c r="X146" t="str">
        <f>IF(ISNUMBER(ETL_Price!AD146/ETL_Price!AD147-1),ETL_Price!AD146/ETL_Price!AD147-1,"")</f>
        <v/>
      </c>
      <c r="Y146" t="str">
        <f>IF(ISNUMBER(ETL_Price!AE146/ETL_Price!AE147-1),ETL_Price!AE146/ETL_Price!AE147-1,"")</f>
        <v/>
      </c>
      <c r="Z146" t="str">
        <f>IF(ISNUMBER(ETL_Price!AF146/ETL_Price!AF147-1),ETL_Price!AF146/ETL_Price!AF147-1,"")</f>
        <v/>
      </c>
      <c r="AA146" t="str">
        <f>IF(ISNUMBER(ETL_Price!AG146/ETL_Price!AG147-1),ETL_Price!AG146/ETL_Price!AG147-1,"")</f>
        <v/>
      </c>
      <c r="AB146" t="str">
        <f>IF(ISNUMBER(ETL_Price!AH146/ETL_Price!AH147-1),ETL_Price!AH146/ETL_Price!AH147-1,"")</f>
        <v/>
      </c>
      <c r="AC146" t="str">
        <f>IF(ISNUMBER(ETL_Price!AI146/ETL_Price!AI147-1),ETL_Price!AI146/ETL_Price!AI147-1,"")</f>
        <v/>
      </c>
      <c r="AD146" t="str">
        <f>IF(ISNUMBER(ETL_Price!AJ146/ETL_Price!AJ147-1),ETL_Price!AJ146/ETL_Price!AJ147-1,"")</f>
        <v/>
      </c>
      <c r="AE146" t="str">
        <f>IF(ISNUMBER(ETL_Price!AK146/ETL_Price!AK147-1),ETL_Price!AK146/ETL_Price!AK147-1,"")</f>
        <v/>
      </c>
      <c r="AF146" t="str">
        <f>IF(ISNUMBER(ETL_Price!AL146/ETL_Price!AL147-1),ETL_Price!AL146/ETL_Price!AL147-1,"")</f>
        <v/>
      </c>
      <c r="AG146" t="str">
        <f>IF(ISNUMBER(ETL_Price!AM146/ETL_Price!AM147-1),ETL_Price!AM146/ETL_Price!AM147-1,"")</f>
        <v/>
      </c>
      <c r="AH146" t="str">
        <f>IF(ISNUMBER(ETL_Price!AN146/ETL_Price!AN147-1),ETL_Price!AN146/ETL_Price!AN147-1,"")</f>
        <v/>
      </c>
      <c r="AI146" t="str">
        <f>IF(ISNUMBER(ETL_Price!AO146/ETL_Price!AO147-1),ETL_Price!AO146/ETL_Price!AO147-1,"")</f>
        <v/>
      </c>
      <c r="AJ146" t="str">
        <f>IF(ISNUMBER(ETL_Price!AP146/ETL_Price!AP147-1),ETL_Price!AP146/ETL_Price!AP147-1,"")</f>
        <v/>
      </c>
      <c r="AK146" t="str">
        <f>IF(ISNUMBER(ETL_Price!AQ146/ETL_Price!AQ147-1),ETL_Price!AQ146/ETL_Price!AQ147-1,"")</f>
        <v/>
      </c>
      <c r="AL146" t="str">
        <f>IF(ISNUMBER(ETL_Price!AR146/ETL_Price!AR147-1),ETL_Price!AR146/ETL_Price!AR147-1,"")</f>
        <v/>
      </c>
      <c r="AM146" t="str">
        <f>IF(ISNUMBER(ETL_Price!AS146/ETL_Price!AS147-1),ETL_Price!AS146/ETL_Price!AS147-1,"")</f>
        <v/>
      </c>
      <c r="AN146" t="str">
        <f>IF(ISNUMBER(ETL_Price!AT146/ETL_Price!AT147-1),ETL_Price!AT146/ETL_Price!AT147-1,"")</f>
        <v/>
      </c>
      <c r="AO146" t="str">
        <f>IF(ISNUMBER(ETL_Price!AU146/ETL_Price!AU147-1),ETL_Price!AU146/ETL_Price!AU147-1,"")</f>
        <v/>
      </c>
      <c r="AP146" t="str">
        <f>IF(ISNUMBER(ETL_Price!AV146/ETL_Price!AV147-1),ETL_Price!AV146/ETL_Price!AV147-1,"")</f>
        <v/>
      </c>
    </row>
    <row r="147" spans="1:42">
      <c r="A147" s="8">
        <f>MATCH($B147,ETL_Price!$B$5:$B$187,0)</f>
        <v>132</v>
      </c>
      <c r="B147" s="1" t="str">
        <f>IF(ISNUMBER(Equities!$C148),Equities!B148,"")</f>
        <v/>
      </c>
      <c r="C147" s="67" t="str">
        <f ca="1">IF(ISNUMBER(OFFSET(ETL_Price!$B$4,ETL_Rtn!$A147,ETL_Rtn!$C$1)/OFFSET(ETL_Price!$B$4,ETL_Rtn!$A148,ETL_Rtn!$C$1)-1),OFFSET(ETL_Price!$B$4,ETL_Rtn!$A147,ETL_Rtn!$C$1)/OFFSET(ETL_Price!$B$4,ETL_Rtn!$A148,ETL_Rtn!$C$1)-1,"")</f>
        <v/>
      </c>
      <c r="E147" t="str">
        <f>IF(ISNUMBER(ETL_Price!K147/ETL_Price!K148-1),ETL_Price!K147/ETL_Price!K148-1,"")</f>
        <v/>
      </c>
      <c r="F147" t="str">
        <f>IF(ISNUMBER(ETL_Price!L147/ETL_Price!L148-1),ETL_Price!L147/ETL_Price!L148-1,"")</f>
        <v/>
      </c>
      <c r="G147" t="str">
        <f>IF(ISNUMBER(ETL_Price!M147/ETL_Price!M148-1),ETL_Price!M147/ETL_Price!M148-1,"")</f>
        <v/>
      </c>
      <c r="H147" t="str">
        <f>IF(ISNUMBER(ETL_Price!N147/ETL_Price!N148-1),ETL_Price!N147/ETL_Price!N148-1,"")</f>
        <v/>
      </c>
      <c r="I147" t="str">
        <f>IF(ISNUMBER(ETL_Price!O147/ETL_Price!O148-1),ETL_Price!O147/ETL_Price!O148-1,"")</f>
        <v/>
      </c>
      <c r="J147" t="str">
        <f>IF(ISNUMBER(ETL_Price!P147/ETL_Price!P148-1),ETL_Price!P147/ETL_Price!P148-1,"")</f>
        <v/>
      </c>
      <c r="K147" t="str">
        <f>IF(ISNUMBER(ETL_Price!Q147/ETL_Price!Q148-1),ETL_Price!Q147/ETL_Price!Q148-1,"")</f>
        <v/>
      </c>
      <c r="L147" t="str">
        <f>IF(ISNUMBER(ETL_Price!R147/ETL_Price!R148-1),ETL_Price!R147/ETL_Price!R148-1,"")</f>
        <v/>
      </c>
      <c r="M147" t="str">
        <f>IF(ISNUMBER(ETL_Price!S147/ETL_Price!S148-1),ETL_Price!S147/ETL_Price!S148-1,"")</f>
        <v/>
      </c>
      <c r="N147" t="str">
        <f>IF(ISNUMBER(ETL_Price!T147/ETL_Price!T148-1),ETL_Price!T147/ETL_Price!T148-1,"")</f>
        <v/>
      </c>
      <c r="O147" t="str">
        <f>IF(ISNUMBER(ETL_Price!U147/ETL_Price!U148-1),ETL_Price!U147/ETL_Price!U148-1,"")</f>
        <v/>
      </c>
      <c r="P147" t="str">
        <f>IF(ISNUMBER(ETL_Price!V147/ETL_Price!V148-1),ETL_Price!V147/ETL_Price!V148-1,"")</f>
        <v/>
      </c>
      <c r="Q147" t="str">
        <f>IF(ISNUMBER(ETL_Price!W147/ETL_Price!W148-1),ETL_Price!W147/ETL_Price!W148-1,"")</f>
        <v/>
      </c>
      <c r="R147" t="str">
        <f>IF(ISNUMBER(ETL_Price!X147/ETL_Price!X148-1),ETL_Price!X147/ETL_Price!X148-1,"")</f>
        <v/>
      </c>
      <c r="S147" t="str">
        <f>IF(ISNUMBER(ETL_Price!Y147/ETL_Price!Y148-1),ETL_Price!Y147/ETL_Price!Y148-1,"")</f>
        <v/>
      </c>
      <c r="T147" t="str">
        <f>IF(ISNUMBER(ETL_Price!Z147/ETL_Price!Z148-1),ETL_Price!Z147/ETL_Price!Z148-1,"")</f>
        <v/>
      </c>
      <c r="U147" t="str">
        <f>IF(ISNUMBER(ETL_Price!AA147/ETL_Price!AA148-1),ETL_Price!AA147/ETL_Price!AA148-1,"")</f>
        <v/>
      </c>
      <c r="V147" t="str">
        <f>IF(ISNUMBER(ETL_Price!AB147/ETL_Price!AB148-1),ETL_Price!AB147/ETL_Price!AB148-1,"")</f>
        <v/>
      </c>
      <c r="W147" t="str">
        <f>IF(ISNUMBER(ETL_Price!AC147/ETL_Price!AC148-1),ETL_Price!AC147/ETL_Price!AC148-1,"")</f>
        <v/>
      </c>
      <c r="X147" t="str">
        <f>IF(ISNUMBER(ETL_Price!AD147/ETL_Price!AD148-1),ETL_Price!AD147/ETL_Price!AD148-1,"")</f>
        <v/>
      </c>
      <c r="Y147" t="str">
        <f>IF(ISNUMBER(ETL_Price!AE147/ETL_Price!AE148-1),ETL_Price!AE147/ETL_Price!AE148-1,"")</f>
        <v/>
      </c>
      <c r="Z147" t="str">
        <f>IF(ISNUMBER(ETL_Price!AF147/ETL_Price!AF148-1),ETL_Price!AF147/ETL_Price!AF148-1,"")</f>
        <v/>
      </c>
      <c r="AA147" t="str">
        <f>IF(ISNUMBER(ETL_Price!AG147/ETL_Price!AG148-1),ETL_Price!AG147/ETL_Price!AG148-1,"")</f>
        <v/>
      </c>
      <c r="AB147" t="str">
        <f>IF(ISNUMBER(ETL_Price!AH147/ETL_Price!AH148-1),ETL_Price!AH147/ETL_Price!AH148-1,"")</f>
        <v/>
      </c>
      <c r="AC147" t="str">
        <f>IF(ISNUMBER(ETL_Price!AI147/ETL_Price!AI148-1),ETL_Price!AI147/ETL_Price!AI148-1,"")</f>
        <v/>
      </c>
      <c r="AD147" t="str">
        <f>IF(ISNUMBER(ETL_Price!AJ147/ETL_Price!AJ148-1),ETL_Price!AJ147/ETL_Price!AJ148-1,"")</f>
        <v/>
      </c>
      <c r="AE147" t="str">
        <f>IF(ISNUMBER(ETL_Price!AK147/ETL_Price!AK148-1),ETL_Price!AK147/ETL_Price!AK148-1,"")</f>
        <v/>
      </c>
      <c r="AF147" t="str">
        <f>IF(ISNUMBER(ETL_Price!AL147/ETL_Price!AL148-1),ETL_Price!AL147/ETL_Price!AL148-1,"")</f>
        <v/>
      </c>
      <c r="AG147" t="str">
        <f>IF(ISNUMBER(ETL_Price!AM147/ETL_Price!AM148-1),ETL_Price!AM147/ETL_Price!AM148-1,"")</f>
        <v/>
      </c>
      <c r="AH147" t="str">
        <f>IF(ISNUMBER(ETL_Price!AN147/ETL_Price!AN148-1),ETL_Price!AN147/ETL_Price!AN148-1,"")</f>
        <v/>
      </c>
      <c r="AI147" t="str">
        <f>IF(ISNUMBER(ETL_Price!AO147/ETL_Price!AO148-1),ETL_Price!AO147/ETL_Price!AO148-1,"")</f>
        <v/>
      </c>
      <c r="AJ147" t="str">
        <f>IF(ISNUMBER(ETL_Price!AP147/ETL_Price!AP148-1),ETL_Price!AP147/ETL_Price!AP148-1,"")</f>
        <v/>
      </c>
      <c r="AK147" t="str">
        <f>IF(ISNUMBER(ETL_Price!AQ147/ETL_Price!AQ148-1),ETL_Price!AQ147/ETL_Price!AQ148-1,"")</f>
        <v/>
      </c>
      <c r="AL147" t="str">
        <f>IF(ISNUMBER(ETL_Price!AR147/ETL_Price!AR148-1),ETL_Price!AR147/ETL_Price!AR148-1,"")</f>
        <v/>
      </c>
      <c r="AM147" t="str">
        <f>IF(ISNUMBER(ETL_Price!AS147/ETL_Price!AS148-1),ETL_Price!AS147/ETL_Price!AS148-1,"")</f>
        <v/>
      </c>
      <c r="AN147" t="str">
        <f>IF(ISNUMBER(ETL_Price!AT147/ETL_Price!AT148-1),ETL_Price!AT147/ETL_Price!AT148-1,"")</f>
        <v/>
      </c>
      <c r="AO147" t="str">
        <f>IF(ISNUMBER(ETL_Price!AU147/ETL_Price!AU148-1),ETL_Price!AU147/ETL_Price!AU148-1,"")</f>
        <v/>
      </c>
      <c r="AP147" t="str">
        <f>IF(ISNUMBER(ETL_Price!AV147/ETL_Price!AV148-1),ETL_Price!AV147/ETL_Price!AV148-1,"")</f>
        <v/>
      </c>
    </row>
    <row r="148" spans="1:42">
      <c r="A148" s="8">
        <f>MATCH($B148,ETL_Price!$B$5:$B$187,0)</f>
        <v>132</v>
      </c>
      <c r="B148" s="1" t="str">
        <f>IF(ISNUMBER(Equities!$C149),Equities!B149,"")</f>
        <v/>
      </c>
      <c r="C148" s="67" t="str">
        <f ca="1">IF(ISNUMBER(OFFSET(ETL_Price!$B$4,ETL_Rtn!$A148,ETL_Rtn!$C$1)/OFFSET(ETL_Price!$B$4,ETL_Rtn!$A149,ETL_Rtn!$C$1)-1),OFFSET(ETL_Price!$B$4,ETL_Rtn!$A148,ETL_Rtn!$C$1)/OFFSET(ETL_Price!$B$4,ETL_Rtn!$A149,ETL_Rtn!$C$1)-1,"")</f>
        <v/>
      </c>
      <c r="E148" t="str">
        <f>IF(ISNUMBER(ETL_Price!K148/ETL_Price!K149-1),ETL_Price!K148/ETL_Price!K149-1,"")</f>
        <v/>
      </c>
      <c r="F148" t="str">
        <f>IF(ISNUMBER(ETL_Price!L148/ETL_Price!L149-1),ETL_Price!L148/ETL_Price!L149-1,"")</f>
        <v/>
      </c>
      <c r="G148" t="str">
        <f>IF(ISNUMBER(ETL_Price!M148/ETL_Price!M149-1),ETL_Price!M148/ETL_Price!M149-1,"")</f>
        <v/>
      </c>
      <c r="H148" t="str">
        <f>IF(ISNUMBER(ETL_Price!N148/ETL_Price!N149-1),ETL_Price!N148/ETL_Price!N149-1,"")</f>
        <v/>
      </c>
      <c r="I148" t="str">
        <f>IF(ISNUMBER(ETL_Price!O148/ETL_Price!O149-1),ETL_Price!O148/ETL_Price!O149-1,"")</f>
        <v/>
      </c>
      <c r="J148" t="str">
        <f>IF(ISNUMBER(ETL_Price!P148/ETL_Price!P149-1),ETL_Price!P148/ETL_Price!P149-1,"")</f>
        <v/>
      </c>
      <c r="K148" t="str">
        <f>IF(ISNUMBER(ETL_Price!Q148/ETL_Price!Q149-1),ETL_Price!Q148/ETL_Price!Q149-1,"")</f>
        <v/>
      </c>
      <c r="L148" t="str">
        <f>IF(ISNUMBER(ETL_Price!R148/ETL_Price!R149-1),ETL_Price!R148/ETL_Price!R149-1,"")</f>
        <v/>
      </c>
      <c r="M148" t="str">
        <f>IF(ISNUMBER(ETL_Price!S148/ETL_Price!S149-1),ETL_Price!S148/ETL_Price!S149-1,"")</f>
        <v/>
      </c>
      <c r="N148" t="str">
        <f>IF(ISNUMBER(ETL_Price!T148/ETL_Price!T149-1),ETL_Price!T148/ETL_Price!T149-1,"")</f>
        <v/>
      </c>
      <c r="O148" t="str">
        <f>IF(ISNUMBER(ETL_Price!U148/ETL_Price!U149-1),ETL_Price!U148/ETL_Price!U149-1,"")</f>
        <v/>
      </c>
      <c r="P148" t="str">
        <f>IF(ISNUMBER(ETL_Price!V148/ETL_Price!V149-1),ETL_Price!V148/ETL_Price!V149-1,"")</f>
        <v/>
      </c>
      <c r="Q148" t="str">
        <f>IF(ISNUMBER(ETL_Price!W148/ETL_Price!W149-1),ETL_Price!W148/ETL_Price!W149-1,"")</f>
        <v/>
      </c>
      <c r="R148" t="str">
        <f>IF(ISNUMBER(ETL_Price!X148/ETL_Price!X149-1),ETL_Price!X148/ETL_Price!X149-1,"")</f>
        <v/>
      </c>
      <c r="S148" t="str">
        <f>IF(ISNUMBER(ETL_Price!Y148/ETL_Price!Y149-1),ETL_Price!Y148/ETL_Price!Y149-1,"")</f>
        <v/>
      </c>
      <c r="T148" t="str">
        <f>IF(ISNUMBER(ETL_Price!Z148/ETL_Price!Z149-1),ETL_Price!Z148/ETL_Price!Z149-1,"")</f>
        <v/>
      </c>
      <c r="U148" t="str">
        <f>IF(ISNUMBER(ETL_Price!AA148/ETL_Price!AA149-1),ETL_Price!AA148/ETL_Price!AA149-1,"")</f>
        <v/>
      </c>
      <c r="V148" t="str">
        <f>IF(ISNUMBER(ETL_Price!AB148/ETL_Price!AB149-1),ETL_Price!AB148/ETL_Price!AB149-1,"")</f>
        <v/>
      </c>
      <c r="W148" t="str">
        <f>IF(ISNUMBER(ETL_Price!AC148/ETL_Price!AC149-1),ETL_Price!AC148/ETL_Price!AC149-1,"")</f>
        <v/>
      </c>
      <c r="X148" t="str">
        <f>IF(ISNUMBER(ETL_Price!AD148/ETL_Price!AD149-1),ETL_Price!AD148/ETL_Price!AD149-1,"")</f>
        <v/>
      </c>
      <c r="Y148" t="str">
        <f>IF(ISNUMBER(ETL_Price!AE148/ETL_Price!AE149-1),ETL_Price!AE148/ETL_Price!AE149-1,"")</f>
        <v/>
      </c>
      <c r="Z148" t="str">
        <f>IF(ISNUMBER(ETL_Price!AF148/ETL_Price!AF149-1),ETL_Price!AF148/ETL_Price!AF149-1,"")</f>
        <v/>
      </c>
      <c r="AA148" t="str">
        <f>IF(ISNUMBER(ETL_Price!AG148/ETL_Price!AG149-1),ETL_Price!AG148/ETL_Price!AG149-1,"")</f>
        <v/>
      </c>
      <c r="AB148" t="str">
        <f>IF(ISNUMBER(ETL_Price!AH148/ETL_Price!AH149-1),ETL_Price!AH148/ETL_Price!AH149-1,"")</f>
        <v/>
      </c>
      <c r="AC148" t="str">
        <f>IF(ISNUMBER(ETL_Price!AI148/ETL_Price!AI149-1),ETL_Price!AI148/ETL_Price!AI149-1,"")</f>
        <v/>
      </c>
      <c r="AD148" t="str">
        <f>IF(ISNUMBER(ETL_Price!AJ148/ETL_Price!AJ149-1),ETL_Price!AJ148/ETL_Price!AJ149-1,"")</f>
        <v/>
      </c>
      <c r="AE148" t="str">
        <f>IF(ISNUMBER(ETL_Price!AK148/ETL_Price!AK149-1),ETL_Price!AK148/ETL_Price!AK149-1,"")</f>
        <v/>
      </c>
      <c r="AF148" t="str">
        <f>IF(ISNUMBER(ETL_Price!AL148/ETL_Price!AL149-1),ETL_Price!AL148/ETL_Price!AL149-1,"")</f>
        <v/>
      </c>
      <c r="AG148" t="str">
        <f>IF(ISNUMBER(ETL_Price!AM148/ETL_Price!AM149-1),ETL_Price!AM148/ETL_Price!AM149-1,"")</f>
        <v/>
      </c>
      <c r="AH148" t="str">
        <f>IF(ISNUMBER(ETL_Price!AN148/ETL_Price!AN149-1),ETL_Price!AN148/ETL_Price!AN149-1,"")</f>
        <v/>
      </c>
      <c r="AI148" t="str">
        <f>IF(ISNUMBER(ETL_Price!AO148/ETL_Price!AO149-1),ETL_Price!AO148/ETL_Price!AO149-1,"")</f>
        <v/>
      </c>
      <c r="AJ148" t="str">
        <f>IF(ISNUMBER(ETL_Price!AP148/ETL_Price!AP149-1),ETL_Price!AP148/ETL_Price!AP149-1,"")</f>
        <v/>
      </c>
      <c r="AK148" t="str">
        <f>IF(ISNUMBER(ETL_Price!AQ148/ETL_Price!AQ149-1),ETL_Price!AQ148/ETL_Price!AQ149-1,"")</f>
        <v/>
      </c>
      <c r="AL148" t="str">
        <f>IF(ISNUMBER(ETL_Price!AR148/ETL_Price!AR149-1),ETL_Price!AR148/ETL_Price!AR149-1,"")</f>
        <v/>
      </c>
      <c r="AM148" t="str">
        <f>IF(ISNUMBER(ETL_Price!AS148/ETL_Price!AS149-1),ETL_Price!AS148/ETL_Price!AS149-1,"")</f>
        <v/>
      </c>
      <c r="AN148" t="str">
        <f>IF(ISNUMBER(ETL_Price!AT148/ETL_Price!AT149-1),ETL_Price!AT148/ETL_Price!AT149-1,"")</f>
        <v/>
      </c>
      <c r="AO148" t="str">
        <f>IF(ISNUMBER(ETL_Price!AU148/ETL_Price!AU149-1),ETL_Price!AU148/ETL_Price!AU149-1,"")</f>
        <v/>
      </c>
      <c r="AP148" t="str">
        <f>IF(ISNUMBER(ETL_Price!AV148/ETL_Price!AV149-1),ETL_Price!AV148/ETL_Price!AV149-1,"")</f>
        <v/>
      </c>
    </row>
    <row r="149" spans="1:42">
      <c r="A149" s="8">
        <f>MATCH($B149,ETL_Price!$B$5:$B$187,0)</f>
        <v>132</v>
      </c>
      <c r="B149" s="1" t="str">
        <f>IF(ISNUMBER(Equities!$C150),Equities!B150,"")</f>
        <v/>
      </c>
      <c r="C149" s="67" t="str">
        <f ca="1">IF(ISNUMBER(OFFSET(ETL_Price!$B$4,ETL_Rtn!$A149,ETL_Rtn!$C$1)/OFFSET(ETL_Price!$B$4,ETL_Rtn!$A150,ETL_Rtn!$C$1)-1),OFFSET(ETL_Price!$B$4,ETL_Rtn!$A149,ETL_Rtn!$C$1)/OFFSET(ETL_Price!$B$4,ETL_Rtn!$A150,ETL_Rtn!$C$1)-1,"")</f>
        <v/>
      </c>
      <c r="E149" t="str">
        <f>IF(ISNUMBER(ETL_Price!K149/ETL_Price!K150-1),ETL_Price!K149/ETL_Price!K150-1,"")</f>
        <v/>
      </c>
      <c r="F149" t="str">
        <f>IF(ISNUMBER(ETL_Price!L149/ETL_Price!L150-1),ETL_Price!L149/ETL_Price!L150-1,"")</f>
        <v/>
      </c>
      <c r="G149" t="str">
        <f>IF(ISNUMBER(ETL_Price!M149/ETL_Price!M150-1),ETL_Price!M149/ETL_Price!M150-1,"")</f>
        <v/>
      </c>
      <c r="H149" t="str">
        <f>IF(ISNUMBER(ETL_Price!N149/ETL_Price!N150-1),ETL_Price!N149/ETL_Price!N150-1,"")</f>
        <v/>
      </c>
      <c r="I149" t="str">
        <f>IF(ISNUMBER(ETL_Price!O149/ETL_Price!O150-1),ETL_Price!O149/ETL_Price!O150-1,"")</f>
        <v/>
      </c>
      <c r="J149" t="str">
        <f>IF(ISNUMBER(ETL_Price!P149/ETL_Price!P150-1),ETL_Price!P149/ETL_Price!P150-1,"")</f>
        <v/>
      </c>
      <c r="K149" t="str">
        <f>IF(ISNUMBER(ETL_Price!Q149/ETL_Price!Q150-1),ETL_Price!Q149/ETL_Price!Q150-1,"")</f>
        <v/>
      </c>
      <c r="L149" t="str">
        <f>IF(ISNUMBER(ETL_Price!R149/ETL_Price!R150-1),ETL_Price!R149/ETL_Price!R150-1,"")</f>
        <v/>
      </c>
      <c r="M149" t="str">
        <f>IF(ISNUMBER(ETL_Price!S149/ETL_Price!S150-1),ETL_Price!S149/ETL_Price!S150-1,"")</f>
        <v/>
      </c>
      <c r="N149" t="str">
        <f>IF(ISNUMBER(ETL_Price!T149/ETL_Price!T150-1),ETL_Price!T149/ETL_Price!T150-1,"")</f>
        <v/>
      </c>
      <c r="O149" t="str">
        <f>IF(ISNUMBER(ETL_Price!U149/ETL_Price!U150-1),ETL_Price!U149/ETL_Price!U150-1,"")</f>
        <v/>
      </c>
      <c r="P149" t="str">
        <f>IF(ISNUMBER(ETL_Price!V149/ETL_Price!V150-1),ETL_Price!V149/ETL_Price!V150-1,"")</f>
        <v/>
      </c>
      <c r="Q149" t="str">
        <f>IF(ISNUMBER(ETL_Price!W149/ETL_Price!W150-1),ETL_Price!W149/ETL_Price!W150-1,"")</f>
        <v/>
      </c>
      <c r="R149" t="str">
        <f>IF(ISNUMBER(ETL_Price!X149/ETL_Price!X150-1),ETL_Price!X149/ETL_Price!X150-1,"")</f>
        <v/>
      </c>
      <c r="S149" t="str">
        <f>IF(ISNUMBER(ETL_Price!Y149/ETL_Price!Y150-1),ETL_Price!Y149/ETL_Price!Y150-1,"")</f>
        <v/>
      </c>
      <c r="T149" t="str">
        <f>IF(ISNUMBER(ETL_Price!Z149/ETL_Price!Z150-1),ETL_Price!Z149/ETL_Price!Z150-1,"")</f>
        <v/>
      </c>
      <c r="U149" t="str">
        <f>IF(ISNUMBER(ETL_Price!AA149/ETL_Price!AA150-1),ETL_Price!AA149/ETL_Price!AA150-1,"")</f>
        <v/>
      </c>
      <c r="V149" t="str">
        <f>IF(ISNUMBER(ETL_Price!AB149/ETL_Price!AB150-1),ETL_Price!AB149/ETL_Price!AB150-1,"")</f>
        <v/>
      </c>
      <c r="W149" t="str">
        <f>IF(ISNUMBER(ETL_Price!AC149/ETL_Price!AC150-1),ETL_Price!AC149/ETL_Price!AC150-1,"")</f>
        <v/>
      </c>
      <c r="X149" t="str">
        <f>IF(ISNUMBER(ETL_Price!AD149/ETL_Price!AD150-1),ETL_Price!AD149/ETL_Price!AD150-1,"")</f>
        <v/>
      </c>
      <c r="Y149" t="str">
        <f>IF(ISNUMBER(ETL_Price!AE149/ETL_Price!AE150-1),ETL_Price!AE149/ETL_Price!AE150-1,"")</f>
        <v/>
      </c>
      <c r="Z149" t="str">
        <f>IF(ISNUMBER(ETL_Price!AF149/ETL_Price!AF150-1),ETL_Price!AF149/ETL_Price!AF150-1,"")</f>
        <v/>
      </c>
      <c r="AA149" t="str">
        <f>IF(ISNUMBER(ETL_Price!AG149/ETL_Price!AG150-1),ETL_Price!AG149/ETL_Price!AG150-1,"")</f>
        <v/>
      </c>
      <c r="AB149" t="str">
        <f>IF(ISNUMBER(ETL_Price!AH149/ETL_Price!AH150-1),ETL_Price!AH149/ETL_Price!AH150-1,"")</f>
        <v/>
      </c>
      <c r="AC149" t="str">
        <f>IF(ISNUMBER(ETL_Price!AI149/ETL_Price!AI150-1),ETL_Price!AI149/ETL_Price!AI150-1,"")</f>
        <v/>
      </c>
      <c r="AD149" t="str">
        <f>IF(ISNUMBER(ETL_Price!AJ149/ETL_Price!AJ150-1),ETL_Price!AJ149/ETL_Price!AJ150-1,"")</f>
        <v/>
      </c>
      <c r="AE149" t="str">
        <f>IF(ISNUMBER(ETL_Price!AK149/ETL_Price!AK150-1),ETL_Price!AK149/ETL_Price!AK150-1,"")</f>
        <v/>
      </c>
      <c r="AF149" t="str">
        <f>IF(ISNUMBER(ETL_Price!AL149/ETL_Price!AL150-1),ETL_Price!AL149/ETL_Price!AL150-1,"")</f>
        <v/>
      </c>
      <c r="AG149" t="str">
        <f>IF(ISNUMBER(ETL_Price!AM149/ETL_Price!AM150-1),ETL_Price!AM149/ETL_Price!AM150-1,"")</f>
        <v/>
      </c>
      <c r="AH149" t="str">
        <f>IF(ISNUMBER(ETL_Price!AN149/ETL_Price!AN150-1),ETL_Price!AN149/ETL_Price!AN150-1,"")</f>
        <v/>
      </c>
      <c r="AI149" t="str">
        <f>IF(ISNUMBER(ETL_Price!AO149/ETL_Price!AO150-1),ETL_Price!AO149/ETL_Price!AO150-1,"")</f>
        <v/>
      </c>
      <c r="AJ149" t="str">
        <f>IF(ISNUMBER(ETL_Price!AP149/ETL_Price!AP150-1),ETL_Price!AP149/ETL_Price!AP150-1,"")</f>
        <v/>
      </c>
      <c r="AK149" t="str">
        <f>IF(ISNUMBER(ETL_Price!AQ149/ETL_Price!AQ150-1),ETL_Price!AQ149/ETL_Price!AQ150-1,"")</f>
        <v/>
      </c>
      <c r="AL149" t="str">
        <f>IF(ISNUMBER(ETL_Price!AR149/ETL_Price!AR150-1),ETL_Price!AR149/ETL_Price!AR150-1,"")</f>
        <v/>
      </c>
      <c r="AM149" t="str">
        <f>IF(ISNUMBER(ETL_Price!AS149/ETL_Price!AS150-1),ETL_Price!AS149/ETL_Price!AS150-1,"")</f>
        <v/>
      </c>
      <c r="AN149" t="str">
        <f>IF(ISNUMBER(ETL_Price!AT149/ETL_Price!AT150-1),ETL_Price!AT149/ETL_Price!AT150-1,"")</f>
        <v/>
      </c>
      <c r="AO149" t="str">
        <f>IF(ISNUMBER(ETL_Price!AU149/ETL_Price!AU150-1),ETL_Price!AU149/ETL_Price!AU150-1,"")</f>
        <v/>
      </c>
      <c r="AP149" t="str">
        <f>IF(ISNUMBER(ETL_Price!AV149/ETL_Price!AV150-1),ETL_Price!AV149/ETL_Price!AV150-1,"")</f>
        <v/>
      </c>
    </row>
    <row r="150" spans="1:42">
      <c r="A150" s="8">
        <f>MATCH($B150,ETL_Price!$B$5:$B$187,0)</f>
        <v>132</v>
      </c>
      <c r="B150" s="1" t="str">
        <f>IF(ISNUMBER(Equities!$C151),Equities!B151,"")</f>
        <v/>
      </c>
      <c r="C150" s="67" t="str">
        <f ca="1">IF(ISNUMBER(OFFSET(ETL_Price!$B$4,ETL_Rtn!$A150,ETL_Rtn!$C$1)/OFFSET(ETL_Price!$B$4,ETL_Rtn!$A151,ETL_Rtn!$C$1)-1),OFFSET(ETL_Price!$B$4,ETL_Rtn!$A150,ETL_Rtn!$C$1)/OFFSET(ETL_Price!$B$4,ETL_Rtn!$A151,ETL_Rtn!$C$1)-1,"")</f>
        <v/>
      </c>
      <c r="E150" t="str">
        <f>IF(ISNUMBER(ETL_Price!K150/ETL_Price!K151-1),ETL_Price!K150/ETL_Price!K151-1,"")</f>
        <v/>
      </c>
      <c r="F150" t="str">
        <f>IF(ISNUMBER(ETL_Price!L150/ETL_Price!L151-1),ETL_Price!L150/ETL_Price!L151-1,"")</f>
        <v/>
      </c>
      <c r="G150" t="str">
        <f>IF(ISNUMBER(ETL_Price!M150/ETL_Price!M151-1),ETL_Price!M150/ETL_Price!M151-1,"")</f>
        <v/>
      </c>
      <c r="H150" t="str">
        <f>IF(ISNUMBER(ETL_Price!N150/ETL_Price!N151-1),ETL_Price!N150/ETL_Price!N151-1,"")</f>
        <v/>
      </c>
      <c r="I150" t="str">
        <f>IF(ISNUMBER(ETL_Price!O150/ETL_Price!O151-1),ETL_Price!O150/ETL_Price!O151-1,"")</f>
        <v/>
      </c>
      <c r="J150" t="str">
        <f>IF(ISNUMBER(ETL_Price!P150/ETL_Price!P151-1),ETL_Price!P150/ETL_Price!P151-1,"")</f>
        <v/>
      </c>
      <c r="K150" t="str">
        <f>IF(ISNUMBER(ETL_Price!Q150/ETL_Price!Q151-1),ETL_Price!Q150/ETL_Price!Q151-1,"")</f>
        <v/>
      </c>
      <c r="L150" t="str">
        <f>IF(ISNUMBER(ETL_Price!R150/ETL_Price!R151-1),ETL_Price!R150/ETL_Price!R151-1,"")</f>
        <v/>
      </c>
      <c r="M150" t="str">
        <f>IF(ISNUMBER(ETL_Price!S150/ETL_Price!S151-1),ETL_Price!S150/ETL_Price!S151-1,"")</f>
        <v/>
      </c>
      <c r="N150" t="str">
        <f>IF(ISNUMBER(ETL_Price!T150/ETL_Price!T151-1),ETL_Price!T150/ETL_Price!T151-1,"")</f>
        <v/>
      </c>
      <c r="O150" t="str">
        <f>IF(ISNUMBER(ETL_Price!U150/ETL_Price!U151-1),ETL_Price!U150/ETL_Price!U151-1,"")</f>
        <v/>
      </c>
      <c r="P150" t="str">
        <f>IF(ISNUMBER(ETL_Price!V150/ETL_Price!V151-1),ETL_Price!V150/ETL_Price!V151-1,"")</f>
        <v/>
      </c>
      <c r="Q150" t="str">
        <f>IF(ISNUMBER(ETL_Price!W150/ETL_Price!W151-1),ETL_Price!W150/ETL_Price!W151-1,"")</f>
        <v/>
      </c>
      <c r="R150" t="str">
        <f>IF(ISNUMBER(ETL_Price!X150/ETL_Price!X151-1),ETL_Price!X150/ETL_Price!X151-1,"")</f>
        <v/>
      </c>
      <c r="S150" t="str">
        <f>IF(ISNUMBER(ETL_Price!Y150/ETL_Price!Y151-1),ETL_Price!Y150/ETL_Price!Y151-1,"")</f>
        <v/>
      </c>
      <c r="T150" t="str">
        <f>IF(ISNUMBER(ETL_Price!Z150/ETL_Price!Z151-1),ETL_Price!Z150/ETL_Price!Z151-1,"")</f>
        <v/>
      </c>
      <c r="U150" t="str">
        <f>IF(ISNUMBER(ETL_Price!AA150/ETL_Price!AA151-1),ETL_Price!AA150/ETL_Price!AA151-1,"")</f>
        <v/>
      </c>
      <c r="V150" t="str">
        <f>IF(ISNUMBER(ETL_Price!AB150/ETL_Price!AB151-1),ETL_Price!AB150/ETL_Price!AB151-1,"")</f>
        <v/>
      </c>
      <c r="W150" t="str">
        <f>IF(ISNUMBER(ETL_Price!AC150/ETL_Price!AC151-1),ETL_Price!AC150/ETL_Price!AC151-1,"")</f>
        <v/>
      </c>
      <c r="X150" t="str">
        <f>IF(ISNUMBER(ETL_Price!AD150/ETL_Price!AD151-1),ETL_Price!AD150/ETL_Price!AD151-1,"")</f>
        <v/>
      </c>
      <c r="Y150" t="str">
        <f>IF(ISNUMBER(ETL_Price!AE150/ETL_Price!AE151-1),ETL_Price!AE150/ETL_Price!AE151-1,"")</f>
        <v/>
      </c>
      <c r="Z150" t="str">
        <f>IF(ISNUMBER(ETL_Price!AF150/ETL_Price!AF151-1),ETL_Price!AF150/ETL_Price!AF151-1,"")</f>
        <v/>
      </c>
      <c r="AA150" t="str">
        <f>IF(ISNUMBER(ETL_Price!AG150/ETL_Price!AG151-1),ETL_Price!AG150/ETL_Price!AG151-1,"")</f>
        <v/>
      </c>
      <c r="AB150" t="str">
        <f>IF(ISNUMBER(ETL_Price!AH150/ETL_Price!AH151-1),ETL_Price!AH150/ETL_Price!AH151-1,"")</f>
        <v/>
      </c>
      <c r="AC150" t="str">
        <f>IF(ISNUMBER(ETL_Price!AI150/ETL_Price!AI151-1),ETL_Price!AI150/ETL_Price!AI151-1,"")</f>
        <v/>
      </c>
      <c r="AD150" t="str">
        <f>IF(ISNUMBER(ETL_Price!AJ150/ETL_Price!AJ151-1),ETL_Price!AJ150/ETL_Price!AJ151-1,"")</f>
        <v/>
      </c>
      <c r="AE150" t="str">
        <f>IF(ISNUMBER(ETL_Price!AK150/ETL_Price!AK151-1),ETL_Price!AK150/ETL_Price!AK151-1,"")</f>
        <v/>
      </c>
      <c r="AF150" t="str">
        <f>IF(ISNUMBER(ETL_Price!AL150/ETL_Price!AL151-1),ETL_Price!AL150/ETL_Price!AL151-1,"")</f>
        <v/>
      </c>
      <c r="AG150" t="str">
        <f>IF(ISNUMBER(ETL_Price!AM150/ETL_Price!AM151-1),ETL_Price!AM150/ETL_Price!AM151-1,"")</f>
        <v/>
      </c>
      <c r="AH150" t="str">
        <f>IF(ISNUMBER(ETL_Price!AN150/ETL_Price!AN151-1),ETL_Price!AN150/ETL_Price!AN151-1,"")</f>
        <v/>
      </c>
      <c r="AI150" t="str">
        <f>IF(ISNUMBER(ETL_Price!AO150/ETL_Price!AO151-1),ETL_Price!AO150/ETL_Price!AO151-1,"")</f>
        <v/>
      </c>
      <c r="AJ150" t="str">
        <f>IF(ISNUMBER(ETL_Price!AP150/ETL_Price!AP151-1),ETL_Price!AP150/ETL_Price!AP151-1,"")</f>
        <v/>
      </c>
      <c r="AK150" t="str">
        <f>IF(ISNUMBER(ETL_Price!AQ150/ETL_Price!AQ151-1),ETL_Price!AQ150/ETL_Price!AQ151-1,"")</f>
        <v/>
      </c>
      <c r="AL150" t="str">
        <f>IF(ISNUMBER(ETL_Price!AR150/ETL_Price!AR151-1),ETL_Price!AR150/ETL_Price!AR151-1,"")</f>
        <v/>
      </c>
      <c r="AM150" t="str">
        <f>IF(ISNUMBER(ETL_Price!AS150/ETL_Price!AS151-1),ETL_Price!AS150/ETL_Price!AS151-1,"")</f>
        <v/>
      </c>
      <c r="AN150" t="str">
        <f>IF(ISNUMBER(ETL_Price!AT150/ETL_Price!AT151-1),ETL_Price!AT150/ETL_Price!AT151-1,"")</f>
        <v/>
      </c>
      <c r="AO150" t="str">
        <f>IF(ISNUMBER(ETL_Price!AU150/ETL_Price!AU151-1),ETL_Price!AU150/ETL_Price!AU151-1,"")</f>
        <v/>
      </c>
      <c r="AP150" t="str">
        <f>IF(ISNUMBER(ETL_Price!AV150/ETL_Price!AV151-1),ETL_Price!AV150/ETL_Price!AV151-1,"")</f>
        <v/>
      </c>
    </row>
    <row r="151" spans="1:42">
      <c r="A151" s="8">
        <f>MATCH($B151,ETL_Price!$B$5:$B$187,0)</f>
        <v>132</v>
      </c>
      <c r="B151" s="1" t="str">
        <f>IF(ISNUMBER(Equities!$C152),Equities!B152,"")</f>
        <v/>
      </c>
      <c r="C151" s="67" t="str">
        <f ca="1">IF(ISNUMBER(OFFSET(ETL_Price!$B$4,ETL_Rtn!$A151,ETL_Rtn!$C$1)/OFFSET(ETL_Price!$B$4,ETL_Rtn!$A152,ETL_Rtn!$C$1)-1),OFFSET(ETL_Price!$B$4,ETL_Rtn!$A151,ETL_Rtn!$C$1)/OFFSET(ETL_Price!$B$4,ETL_Rtn!$A152,ETL_Rtn!$C$1)-1,"")</f>
        <v/>
      </c>
      <c r="E151" t="str">
        <f>IF(ISNUMBER(ETL_Price!K151/ETL_Price!K152-1),ETL_Price!K151/ETL_Price!K152-1,"")</f>
        <v/>
      </c>
      <c r="F151" t="str">
        <f>IF(ISNUMBER(ETL_Price!L151/ETL_Price!L152-1),ETL_Price!L151/ETL_Price!L152-1,"")</f>
        <v/>
      </c>
      <c r="G151" t="str">
        <f>IF(ISNUMBER(ETL_Price!M151/ETL_Price!M152-1),ETL_Price!M151/ETL_Price!M152-1,"")</f>
        <v/>
      </c>
      <c r="H151" t="str">
        <f>IF(ISNUMBER(ETL_Price!N151/ETL_Price!N152-1),ETL_Price!N151/ETL_Price!N152-1,"")</f>
        <v/>
      </c>
      <c r="I151" t="str">
        <f>IF(ISNUMBER(ETL_Price!O151/ETL_Price!O152-1),ETL_Price!O151/ETL_Price!O152-1,"")</f>
        <v/>
      </c>
      <c r="J151" t="str">
        <f>IF(ISNUMBER(ETL_Price!P151/ETL_Price!P152-1),ETL_Price!P151/ETL_Price!P152-1,"")</f>
        <v/>
      </c>
      <c r="K151" t="str">
        <f>IF(ISNUMBER(ETL_Price!Q151/ETL_Price!Q152-1),ETL_Price!Q151/ETL_Price!Q152-1,"")</f>
        <v/>
      </c>
      <c r="L151" t="str">
        <f>IF(ISNUMBER(ETL_Price!R151/ETL_Price!R152-1),ETL_Price!R151/ETL_Price!R152-1,"")</f>
        <v/>
      </c>
      <c r="M151" t="str">
        <f>IF(ISNUMBER(ETL_Price!S151/ETL_Price!S152-1),ETL_Price!S151/ETL_Price!S152-1,"")</f>
        <v/>
      </c>
      <c r="N151" t="str">
        <f>IF(ISNUMBER(ETL_Price!T151/ETL_Price!T152-1),ETL_Price!T151/ETL_Price!T152-1,"")</f>
        <v/>
      </c>
      <c r="O151" t="str">
        <f>IF(ISNUMBER(ETL_Price!U151/ETL_Price!U152-1),ETL_Price!U151/ETL_Price!U152-1,"")</f>
        <v/>
      </c>
      <c r="P151" t="str">
        <f>IF(ISNUMBER(ETL_Price!V151/ETL_Price!V152-1),ETL_Price!V151/ETL_Price!V152-1,"")</f>
        <v/>
      </c>
      <c r="Q151" t="str">
        <f>IF(ISNUMBER(ETL_Price!W151/ETL_Price!W152-1),ETL_Price!W151/ETL_Price!W152-1,"")</f>
        <v/>
      </c>
      <c r="R151" t="str">
        <f>IF(ISNUMBER(ETL_Price!X151/ETL_Price!X152-1),ETL_Price!X151/ETL_Price!X152-1,"")</f>
        <v/>
      </c>
      <c r="S151" t="str">
        <f>IF(ISNUMBER(ETL_Price!Y151/ETL_Price!Y152-1),ETL_Price!Y151/ETL_Price!Y152-1,"")</f>
        <v/>
      </c>
      <c r="T151" t="str">
        <f>IF(ISNUMBER(ETL_Price!Z151/ETL_Price!Z152-1),ETL_Price!Z151/ETL_Price!Z152-1,"")</f>
        <v/>
      </c>
      <c r="U151" t="str">
        <f>IF(ISNUMBER(ETL_Price!AA151/ETL_Price!AA152-1),ETL_Price!AA151/ETL_Price!AA152-1,"")</f>
        <v/>
      </c>
      <c r="V151" t="str">
        <f>IF(ISNUMBER(ETL_Price!AB151/ETL_Price!AB152-1),ETL_Price!AB151/ETL_Price!AB152-1,"")</f>
        <v/>
      </c>
      <c r="W151" t="str">
        <f>IF(ISNUMBER(ETL_Price!AC151/ETL_Price!AC152-1),ETL_Price!AC151/ETL_Price!AC152-1,"")</f>
        <v/>
      </c>
      <c r="X151" t="str">
        <f>IF(ISNUMBER(ETL_Price!AD151/ETL_Price!AD152-1),ETL_Price!AD151/ETL_Price!AD152-1,"")</f>
        <v/>
      </c>
      <c r="Y151" t="str">
        <f>IF(ISNUMBER(ETL_Price!AE151/ETL_Price!AE152-1),ETL_Price!AE151/ETL_Price!AE152-1,"")</f>
        <v/>
      </c>
      <c r="Z151" t="str">
        <f>IF(ISNUMBER(ETL_Price!AF151/ETL_Price!AF152-1),ETL_Price!AF151/ETL_Price!AF152-1,"")</f>
        <v/>
      </c>
      <c r="AA151" t="str">
        <f>IF(ISNUMBER(ETL_Price!AG151/ETL_Price!AG152-1),ETL_Price!AG151/ETL_Price!AG152-1,"")</f>
        <v/>
      </c>
      <c r="AB151" t="str">
        <f>IF(ISNUMBER(ETL_Price!AH151/ETL_Price!AH152-1),ETL_Price!AH151/ETL_Price!AH152-1,"")</f>
        <v/>
      </c>
      <c r="AC151" t="str">
        <f>IF(ISNUMBER(ETL_Price!AI151/ETL_Price!AI152-1),ETL_Price!AI151/ETL_Price!AI152-1,"")</f>
        <v/>
      </c>
      <c r="AD151" t="str">
        <f>IF(ISNUMBER(ETL_Price!AJ151/ETL_Price!AJ152-1),ETL_Price!AJ151/ETL_Price!AJ152-1,"")</f>
        <v/>
      </c>
      <c r="AE151" t="str">
        <f>IF(ISNUMBER(ETL_Price!AK151/ETL_Price!AK152-1),ETL_Price!AK151/ETL_Price!AK152-1,"")</f>
        <v/>
      </c>
      <c r="AF151" t="str">
        <f>IF(ISNUMBER(ETL_Price!AL151/ETL_Price!AL152-1),ETL_Price!AL151/ETL_Price!AL152-1,"")</f>
        <v/>
      </c>
      <c r="AG151" t="str">
        <f>IF(ISNUMBER(ETL_Price!AM151/ETL_Price!AM152-1),ETL_Price!AM151/ETL_Price!AM152-1,"")</f>
        <v/>
      </c>
      <c r="AH151" t="str">
        <f>IF(ISNUMBER(ETL_Price!AN151/ETL_Price!AN152-1),ETL_Price!AN151/ETL_Price!AN152-1,"")</f>
        <v/>
      </c>
      <c r="AI151" t="str">
        <f>IF(ISNUMBER(ETL_Price!AO151/ETL_Price!AO152-1),ETL_Price!AO151/ETL_Price!AO152-1,"")</f>
        <v/>
      </c>
      <c r="AJ151" t="str">
        <f>IF(ISNUMBER(ETL_Price!AP151/ETL_Price!AP152-1),ETL_Price!AP151/ETL_Price!AP152-1,"")</f>
        <v/>
      </c>
      <c r="AK151" t="str">
        <f>IF(ISNUMBER(ETL_Price!AQ151/ETL_Price!AQ152-1),ETL_Price!AQ151/ETL_Price!AQ152-1,"")</f>
        <v/>
      </c>
      <c r="AL151" t="str">
        <f>IF(ISNUMBER(ETL_Price!AR151/ETL_Price!AR152-1),ETL_Price!AR151/ETL_Price!AR152-1,"")</f>
        <v/>
      </c>
      <c r="AM151" t="str">
        <f>IF(ISNUMBER(ETL_Price!AS151/ETL_Price!AS152-1),ETL_Price!AS151/ETL_Price!AS152-1,"")</f>
        <v/>
      </c>
      <c r="AN151" t="str">
        <f>IF(ISNUMBER(ETL_Price!AT151/ETL_Price!AT152-1),ETL_Price!AT151/ETL_Price!AT152-1,"")</f>
        <v/>
      </c>
      <c r="AO151" t="str">
        <f>IF(ISNUMBER(ETL_Price!AU151/ETL_Price!AU152-1),ETL_Price!AU151/ETL_Price!AU152-1,"")</f>
        <v/>
      </c>
      <c r="AP151" t="str">
        <f>IF(ISNUMBER(ETL_Price!AV151/ETL_Price!AV152-1),ETL_Price!AV151/ETL_Price!AV152-1,"")</f>
        <v/>
      </c>
    </row>
    <row r="152" spans="1:42">
      <c r="A152" s="8">
        <f>MATCH($B152,ETL_Price!$B$5:$B$187,0)</f>
        <v>132</v>
      </c>
      <c r="B152" s="1" t="str">
        <f>IF(ISNUMBER(Equities!$C153),Equities!B153,"")</f>
        <v/>
      </c>
      <c r="C152" s="67" t="str">
        <f ca="1">IF(ISNUMBER(OFFSET(ETL_Price!$B$4,ETL_Rtn!$A152,ETL_Rtn!$C$1)/OFFSET(ETL_Price!$B$4,ETL_Rtn!$A153,ETL_Rtn!$C$1)-1),OFFSET(ETL_Price!$B$4,ETL_Rtn!$A152,ETL_Rtn!$C$1)/OFFSET(ETL_Price!$B$4,ETL_Rtn!$A153,ETL_Rtn!$C$1)-1,"")</f>
        <v/>
      </c>
      <c r="E152" t="str">
        <f>IF(ISNUMBER(ETL_Price!K152/ETL_Price!K153-1),ETL_Price!K152/ETL_Price!K153-1,"")</f>
        <v/>
      </c>
      <c r="F152" t="str">
        <f>IF(ISNUMBER(ETL_Price!L152/ETL_Price!L153-1),ETL_Price!L152/ETL_Price!L153-1,"")</f>
        <v/>
      </c>
      <c r="G152" t="str">
        <f>IF(ISNUMBER(ETL_Price!M152/ETL_Price!M153-1),ETL_Price!M152/ETL_Price!M153-1,"")</f>
        <v/>
      </c>
      <c r="H152" t="str">
        <f>IF(ISNUMBER(ETL_Price!N152/ETL_Price!N153-1),ETL_Price!N152/ETL_Price!N153-1,"")</f>
        <v/>
      </c>
      <c r="I152" t="str">
        <f>IF(ISNUMBER(ETL_Price!O152/ETL_Price!O153-1),ETL_Price!O152/ETL_Price!O153-1,"")</f>
        <v/>
      </c>
      <c r="J152" t="str">
        <f>IF(ISNUMBER(ETL_Price!P152/ETL_Price!P153-1),ETL_Price!P152/ETL_Price!P153-1,"")</f>
        <v/>
      </c>
      <c r="K152" t="str">
        <f>IF(ISNUMBER(ETL_Price!Q152/ETL_Price!Q153-1),ETL_Price!Q152/ETL_Price!Q153-1,"")</f>
        <v/>
      </c>
      <c r="L152" t="str">
        <f>IF(ISNUMBER(ETL_Price!R152/ETL_Price!R153-1),ETL_Price!R152/ETL_Price!R153-1,"")</f>
        <v/>
      </c>
      <c r="M152" t="str">
        <f>IF(ISNUMBER(ETL_Price!S152/ETL_Price!S153-1),ETL_Price!S152/ETL_Price!S153-1,"")</f>
        <v/>
      </c>
      <c r="N152" t="str">
        <f>IF(ISNUMBER(ETL_Price!T152/ETL_Price!T153-1),ETL_Price!T152/ETL_Price!T153-1,"")</f>
        <v/>
      </c>
      <c r="O152" t="str">
        <f>IF(ISNUMBER(ETL_Price!U152/ETL_Price!U153-1),ETL_Price!U152/ETL_Price!U153-1,"")</f>
        <v/>
      </c>
      <c r="P152" t="str">
        <f>IF(ISNUMBER(ETL_Price!V152/ETL_Price!V153-1),ETL_Price!V152/ETL_Price!V153-1,"")</f>
        <v/>
      </c>
      <c r="Q152" t="str">
        <f>IF(ISNUMBER(ETL_Price!W152/ETL_Price!W153-1),ETL_Price!W152/ETL_Price!W153-1,"")</f>
        <v/>
      </c>
      <c r="R152" t="str">
        <f>IF(ISNUMBER(ETL_Price!X152/ETL_Price!X153-1),ETL_Price!X152/ETL_Price!X153-1,"")</f>
        <v/>
      </c>
      <c r="S152" t="str">
        <f>IF(ISNUMBER(ETL_Price!Y152/ETL_Price!Y153-1),ETL_Price!Y152/ETL_Price!Y153-1,"")</f>
        <v/>
      </c>
      <c r="T152" t="str">
        <f>IF(ISNUMBER(ETL_Price!Z152/ETL_Price!Z153-1),ETL_Price!Z152/ETL_Price!Z153-1,"")</f>
        <v/>
      </c>
      <c r="U152" t="str">
        <f>IF(ISNUMBER(ETL_Price!AA152/ETL_Price!AA153-1),ETL_Price!AA152/ETL_Price!AA153-1,"")</f>
        <v/>
      </c>
      <c r="V152" t="str">
        <f>IF(ISNUMBER(ETL_Price!AB152/ETL_Price!AB153-1),ETL_Price!AB152/ETL_Price!AB153-1,"")</f>
        <v/>
      </c>
      <c r="W152" t="str">
        <f>IF(ISNUMBER(ETL_Price!AC152/ETL_Price!AC153-1),ETL_Price!AC152/ETL_Price!AC153-1,"")</f>
        <v/>
      </c>
      <c r="X152" t="str">
        <f>IF(ISNUMBER(ETL_Price!AD152/ETL_Price!AD153-1),ETL_Price!AD152/ETL_Price!AD153-1,"")</f>
        <v/>
      </c>
      <c r="Y152" t="str">
        <f>IF(ISNUMBER(ETL_Price!AE152/ETL_Price!AE153-1),ETL_Price!AE152/ETL_Price!AE153-1,"")</f>
        <v/>
      </c>
      <c r="Z152" t="str">
        <f>IF(ISNUMBER(ETL_Price!AF152/ETL_Price!AF153-1),ETL_Price!AF152/ETL_Price!AF153-1,"")</f>
        <v/>
      </c>
      <c r="AA152" t="str">
        <f>IF(ISNUMBER(ETL_Price!AG152/ETL_Price!AG153-1),ETL_Price!AG152/ETL_Price!AG153-1,"")</f>
        <v/>
      </c>
      <c r="AB152" t="str">
        <f>IF(ISNUMBER(ETL_Price!AH152/ETL_Price!AH153-1),ETL_Price!AH152/ETL_Price!AH153-1,"")</f>
        <v/>
      </c>
      <c r="AC152" t="str">
        <f>IF(ISNUMBER(ETL_Price!AI152/ETL_Price!AI153-1),ETL_Price!AI152/ETL_Price!AI153-1,"")</f>
        <v/>
      </c>
      <c r="AD152" t="str">
        <f>IF(ISNUMBER(ETL_Price!AJ152/ETL_Price!AJ153-1),ETL_Price!AJ152/ETL_Price!AJ153-1,"")</f>
        <v/>
      </c>
      <c r="AE152" t="str">
        <f>IF(ISNUMBER(ETL_Price!AK152/ETL_Price!AK153-1),ETL_Price!AK152/ETL_Price!AK153-1,"")</f>
        <v/>
      </c>
      <c r="AF152" t="str">
        <f>IF(ISNUMBER(ETL_Price!AL152/ETL_Price!AL153-1),ETL_Price!AL152/ETL_Price!AL153-1,"")</f>
        <v/>
      </c>
      <c r="AG152" t="str">
        <f>IF(ISNUMBER(ETL_Price!AM152/ETL_Price!AM153-1),ETL_Price!AM152/ETL_Price!AM153-1,"")</f>
        <v/>
      </c>
      <c r="AH152" t="str">
        <f>IF(ISNUMBER(ETL_Price!AN152/ETL_Price!AN153-1),ETL_Price!AN152/ETL_Price!AN153-1,"")</f>
        <v/>
      </c>
      <c r="AI152" t="str">
        <f>IF(ISNUMBER(ETL_Price!AO152/ETL_Price!AO153-1),ETL_Price!AO152/ETL_Price!AO153-1,"")</f>
        <v/>
      </c>
      <c r="AJ152" t="str">
        <f>IF(ISNUMBER(ETL_Price!AP152/ETL_Price!AP153-1),ETL_Price!AP152/ETL_Price!AP153-1,"")</f>
        <v/>
      </c>
      <c r="AK152" t="str">
        <f>IF(ISNUMBER(ETL_Price!AQ152/ETL_Price!AQ153-1),ETL_Price!AQ152/ETL_Price!AQ153-1,"")</f>
        <v/>
      </c>
      <c r="AL152" t="str">
        <f>IF(ISNUMBER(ETL_Price!AR152/ETL_Price!AR153-1),ETL_Price!AR152/ETL_Price!AR153-1,"")</f>
        <v/>
      </c>
      <c r="AM152" t="str">
        <f>IF(ISNUMBER(ETL_Price!AS152/ETL_Price!AS153-1),ETL_Price!AS152/ETL_Price!AS153-1,"")</f>
        <v/>
      </c>
      <c r="AN152" t="str">
        <f>IF(ISNUMBER(ETL_Price!AT152/ETL_Price!AT153-1),ETL_Price!AT152/ETL_Price!AT153-1,"")</f>
        <v/>
      </c>
      <c r="AO152" t="str">
        <f>IF(ISNUMBER(ETL_Price!AU152/ETL_Price!AU153-1),ETL_Price!AU152/ETL_Price!AU153-1,"")</f>
        <v/>
      </c>
      <c r="AP152" t="str">
        <f>IF(ISNUMBER(ETL_Price!AV152/ETL_Price!AV153-1),ETL_Price!AV152/ETL_Price!AV153-1,"")</f>
        <v/>
      </c>
    </row>
    <row r="153" spans="1:42">
      <c r="A153" s="8">
        <f>MATCH($B153,ETL_Price!$B$5:$B$187,0)</f>
        <v>132</v>
      </c>
      <c r="B153" s="1" t="str">
        <f>IF(ISNUMBER(Equities!$C154),Equities!B154,"")</f>
        <v/>
      </c>
      <c r="C153" s="67" t="str">
        <f ca="1">IF(ISNUMBER(OFFSET(ETL_Price!$B$4,ETL_Rtn!$A153,ETL_Rtn!$C$1)/OFFSET(ETL_Price!$B$4,ETL_Rtn!$A154,ETL_Rtn!$C$1)-1),OFFSET(ETL_Price!$B$4,ETL_Rtn!$A153,ETL_Rtn!$C$1)/OFFSET(ETL_Price!$B$4,ETL_Rtn!$A154,ETL_Rtn!$C$1)-1,"")</f>
        <v/>
      </c>
      <c r="E153" t="str">
        <f>IF(ISNUMBER(ETL_Price!K153/ETL_Price!K154-1),ETL_Price!K153/ETL_Price!K154-1,"")</f>
        <v/>
      </c>
      <c r="F153" t="str">
        <f>IF(ISNUMBER(ETL_Price!L153/ETL_Price!L154-1),ETL_Price!L153/ETL_Price!L154-1,"")</f>
        <v/>
      </c>
      <c r="G153" t="str">
        <f>IF(ISNUMBER(ETL_Price!M153/ETL_Price!M154-1),ETL_Price!M153/ETL_Price!M154-1,"")</f>
        <v/>
      </c>
      <c r="H153" t="str">
        <f>IF(ISNUMBER(ETL_Price!N153/ETL_Price!N154-1),ETL_Price!N153/ETL_Price!N154-1,"")</f>
        <v/>
      </c>
      <c r="I153" t="str">
        <f>IF(ISNUMBER(ETL_Price!O153/ETL_Price!O154-1),ETL_Price!O153/ETL_Price!O154-1,"")</f>
        <v/>
      </c>
      <c r="J153" t="str">
        <f>IF(ISNUMBER(ETL_Price!P153/ETL_Price!P154-1),ETL_Price!P153/ETL_Price!P154-1,"")</f>
        <v/>
      </c>
      <c r="K153" t="str">
        <f>IF(ISNUMBER(ETL_Price!Q153/ETL_Price!Q154-1),ETL_Price!Q153/ETL_Price!Q154-1,"")</f>
        <v/>
      </c>
      <c r="L153" t="str">
        <f>IF(ISNUMBER(ETL_Price!R153/ETL_Price!R154-1),ETL_Price!R153/ETL_Price!R154-1,"")</f>
        <v/>
      </c>
      <c r="M153" t="str">
        <f>IF(ISNUMBER(ETL_Price!S153/ETL_Price!S154-1),ETL_Price!S153/ETL_Price!S154-1,"")</f>
        <v/>
      </c>
      <c r="N153" t="str">
        <f>IF(ISNUMBER(ETL_Price!T153/ETL_Price!T154-1),ETL_Price!T153/ETL_Price!T154-1,"")</f>
        <v/>
      </c>
      <c r="O153" t="str">
        <f>IF(ISNUMBER(ETL_Price!U153/ETL_Price!U154-1),ETL_Price!U153/ETL_Price!U154-1,"")</f>
        <v/>
      </c>
      <c r="P153" t="str">
        <f>IF(ISNUMBER(ETL_Price!V153/ETL_Price!V154-1),ETL_Price!V153/ETL_Price!V154-1,"")</f>
        <v/>
      </c>
      <c r="Q153" t="str">
        <f>IF(ISNUMBER(ETL_Price!W153/ETL_Price!W154-1),ETL_Price!W153/ETL_Price!W154-1,"")</f>
        <v/>
      </c>
      <c r="R153" t="str">
        <f>IF(ISNUMBER(ETL_Price!X153/ETL_Price!X154-1),ETL_Price!X153/ETL_Price!X154-1,"")</f>
        <v/>
      </c>
      <c r="S153" t="str">
        <f>IF(ISNUMBER(ETL_Price!Y153/ETL_Price!Y154-1),ETL_Price!Y153/ETL_Price!Y154-1,"")</f>
        <v/>
      </c>
      <c r="T153" t="str">
        <f>IF(ISNUMBER(ETL_Price!Z153/ETL_Price!Z154-1),ETL_Price!Z153/ETL_Price!Z154-1,"")</f>
        <v/>
      </c>
      <c r="U153" t="str">
        <f>IF(ISNUMBER(ETL_Price!AA153/ETL_Price!AA154-1),ETL_Price!AA153/ETL_Price!AA154-1,"")</f>
        <v/>
      </c>
      <c r="V153" t="str">
        <f>IF(ISNUMBER(ETL_Price!AB153/ETL_Price!AB154-1),ETL_Price!AB153/ETL_Price!AB154-1,"")</f>
        <v/>
      </c>
      <c r="W153" t="str">
        <f>IF(ISNUMBER(ETL_Price!AC153/ETL_Price!AC154-1),ETL_Price!AC153/ETL_Price!AC154-1,"")</f>
        <v/>
      </c>
      <c r="X153" t="str">
        <f>IF(ISNUMBER(ETL_Price!AD153/ETL_Price!AD154-1),ETL_Price!AD153/ETL_Price!AD154-1,"")</f>
        <v/>
      </c>
      <c r="Y153" t="str">
        <f>IF(ISNUMBER(ETL_Price!AE153/ETL_Price!AE154-1),ETL_Price!AE153/ETL_Price!AE154-1,"")</f>
        <v/>
      </c>
      <c r="Z153" t="str">
        <f>IF(ISNUMBER(ETL_Price!AF153/ETL_Price!AF154-1),ETL_Price!AF153/ETL_Price!AF154-1,"")</f>
        <v/>
      </c>
      <c r="AA153" t="str">
        <f>IF(ISNUMBER(ETL_Price!AG153/ETL_Price!AG154-1),ETL_Price!AG153/ETL_Price!AG154-1,"")</f>
        <v/>
      </c>
      <c r="AB153" t="str">
        <f>IF(ISNUMBER(ETL_Price!AH153/ETL_Price!AH154-1),ETL_Price!AH153/ETL_Price!AH154-1,"")</f>
        <v/>
      </c>
      <c r="AC153" t="str">
        <f>IF(ISNUMBER(ETL_Price!AI153/ETL_Price!AI154-1),ETL_Price!AI153/ETL_Price!AI154-1,"")</f>
        <v/>
      </c>
      <c r="AD153" t="str">
        <f>IF(ISNUMBER(ETL_Price!AJ153/ETL_Price!AJ154-1),ETL_Price!AJ153/ETL_Price!AJ154-1,"")</f>
        <v/>
      </c>
      <c r="AE153" t="str">
        <f>IF(ISNUMBER(ETL_Price!AK153/ETL_Price!AK154-1),ETL_Price!AK153/ETL_Price!AK154-1,"")</f>
        <v/>
      </c>
      <c r="AF153" t="str">
        <f>IF(ISNUMBER(ETL_Price!AL153/ETL_Price!AL154-1),ETL_Price!AL153/ETL_Price!AL154-1,"")</f>
        <v/>
      </c>
      <c r="AG153" t="str">
        <f>IF(ISNUMBER(ETL_Price!AM153/ETL_Price!AM154-1),ETL_Price!AM153/ETL_Price!AM154-1,"")</f>
        <v/>
      </c>
      <c r="AH153" t="str">
        <f>IF(ISNUMBER(ETL_Price!AN153/ETL_Price!AN154-1),ETL_Price!AN153/ETL_Price!AN154-1,"")</f>
        <v/>
      </c>
      <c r="AI153" t="str">
        <f>IF(ISNUMBER(ETL_Price!AO153/ETL_Price!AO154-1),ETL_Price!AO153/ETL_Price!AO154-1,"")</f>
        <v/>
      </c>
      <c r="AJ153" t="str">
        <f>IF(ISNUMBER(ETL_Price!AP153/ETL_Price!AP154-1),ETL_Price!AP153/ETL_Price!AP154-1,"")</f>
        <v/>
      </c>
      <c r="AK153" t="str">
        <f>IF(ISNUMBER(ETL_Price!AQ153/ETL_Price!AQ154-1),ETL_Price!AQ153/ETL_Price!AQ154-1,"")</f>
        <v/>
      </c>
      <c r="AL153" t="str">
        <f>IF(ISNUMBER(ETL_Price!AR153/ETL_Price!AR154-1),ETL_Price!AR153/ETL_Price!AR154-1,"")</f>
        <v/>
      </c>
      <c r="AM153" t="str">
        <f>IF(ISNUMBER(ETL_Price!AS153/ETL_Price!AS154-1),ETL_Price!AS153/ETL_Price!AS154-1,"")</f>
        <v/>
      </c>
      <c r="AN153" t="str">
        <f>IF(ISNUMBER(ETL_Price!AT153/ETL_Price!AT154-1),ETL_Price!AT153/ETL_Price!AT154-1,"")</f>
        <v/>
      </c>
      <c r="AO153" t="str">
        <f>IF(ISNUMBER(ETL_Price!AU153/ETL_Price!AU154-1),ETL_Price!AU153/ETL_Price!AU154-1,"")</f>
        <v/>
      </c>
      <c r="AP153" t="str">
        <f>IF(ISNUMBER(ETL_Price!AV153/ETL_Price!AV154-1),ETL_Price!AV153/ETL_Price!AV154-1,"")</f>
        <v/>
      </c>
    </row>
    <row r="154" spans="1:42">
      <c r="A154" s="8">
        <f>MATCH($B154,ETL_Price!$B$5:$B$187,0)</f>
        <v>132</v>
      </c>
      <c r="B154" s="1" t="str">
        <f>IF(ISNUMBER(Equities!$C155),Equities!B155,"")</f>
        <v/>
      </c>
      <c r="C154" s="67" t="str">
        <f ca="1">IF(ISNUMBER(OFFSET(ETL_Price!$B$4,ETL_Rtn!$A154,ETL_Rtn!$C$1)/OFFSET(ETL_Price!$B$4,ETL_Rtn!$A155,ETL_Rtn!$C$1)-1),OFFSET(ETL_Price!$B$4,ETL_Rtn!$A154,ETL_Rtn!$C$1)/OFFSET(ETL_Price!$B$4,ETL_Rtn!$A155,ETL_Rtn!$C$1)-1,"")</f>
        <v/>
      </c>
      <c r="E154" t="str">
        <f>IF(ISNUMBER(ETL_Price!K154/ETL_Price!K155-1),ETL_Price!K154/ETL_Price!K155-1,"")</f>
        <v/>
      </c>
      <c r="F154" t="str">
        <f>IF(ISNUMBER(ETL_Price!L154/ETL_Price!L155-1),ETL_Price!L154/ETL_Price!L155-1,"")</f>
        <v/>
      </c>
      <c r="G154" t="str">
        <f>IF(ISNUMBER(ETL_Price!M154/ETL_Price!M155-1),ETL_Price!M154/ETL_Price!M155-1,"")</f>
        <v/>
      </c>
      <c r="H154" t="str">
        <f>IF(ISNUMBER(ETL_Price!N154/ETL_Price!N155-1),ETL_Price!N154/ETL_Price!N155-1,"")</f>
        <v/>
      </c>
      <c r="I154" t="str">
        <f>IF(ISNUMBER(ETL_Price!O154/ETL_Price!O155-1),ETL_Price!O154/ETL_Price!O155-1,"")</f>
        <v/>
      </c>
      <c r="J154" t="str">
        <f>IF(ISNUMBER(ETL_Price!P154/ETL_Price!P155-1),ETL_Price!P154/ETL_Price!P155-1,"")</f>
        <v/>
      </c>
      <c r="K154" t="str">
        <f>IF(ISNUMBER(ETL_Price!Q154/ETL_Price!Q155-1),ETL_Price!Q154/ETL_Price!Q155-1,"")</f>
        <v/>
      </c>
      <c r="L154" t="str">
        <f>IF(ISNUMBER(ETL_Price!R154/ETL_Price!R155-1),ETL_Price!R154/ETL_Price!R155-1,"")</f>
        <v/>
      </c>
      <c r="M154" t="str">
        <f>IF(ISNUMBER(ETL_Price!S154/ETL_Price!S155-1),ETL_Price!S154/ETL_Price!S155-1,"")</f>
        <v/>
      </c>
      <c r="N154" t="str">
        <f>IF(ISNUMBER(ETL_Price!T154/ETL_Price!T155-1),ETL_Price!T154/ETL_Price!T155-1,"")</f>
        <v/>
      </c>
      <c r="O154" t="str">
        <f>IF(ISNUMBER(ETL_Price!U154/ETL_Price!U155-1),ETL_Price!U154/ETL_Price!U155-1,"")</f>
        <v/>
      </c>
      <c r="P154" t="str">
        <f>IF(ISNUMBER(ETL_Price!V154/ETL_Price!V155-1),ETL_Price!V154/ETL_Price!V155-1,"")</f>
        <v/>
      </c>
      <c r="Q154" t="str">
        <f>IF(ISNUMBER(ETL_Price!W154/ETL_Price!W155-1),ETL_Price!W154/ETL_Price!W155-1,"")</f>
        <v/>
      </c>
      <c r="R154" t="str">
        <f>IF(ISNUMBER(ETL_Price!X154/ETL_Price!X155-1),ETL_Price!X154/ETL_Price!X155-1,"")</f>
        <v/>
      </c>
      <c r="S154" t="str">
        <f>IF(ISNUMBER(ETL_Price!Y154/ETL_Price!Y155-1),ETL_Price!Y154/ETL_Price!Y155-1,"")</f>
        <v/>
      </c>
      <c r="T154" t="str">
        <f>IF(ISNUMBER(ETL_Price!Z154/ETL_Price!Z155-1),ETL_Price!Z154/ETL_Price!Z155-1,"")</f>
        <v/>
      </c>
      <c r="U154" t="str">
        <f>IF(ISNUMBER(ETL_Price!AA154/ETL_Price!AA155-1),ETL_Price!AA154/ETL_Price!AA155-1,"")</f>
        <v/>
      </c>
      <c r="V154" t="str">
        <f>IF(ISNUMBER(ETL_Price!AB154/ETL_Price!AB155-1),ETL_Price!AB154/ETL_Price!AB155-1,"")</f>
        <v/>
      </c>
      <c r="W154" t="str">
        <f>IF(ISNUMBER(ETL_Price!AC154/ETL_Price!AC155-1),ETL_Price!AC154/ETL_Price!AC155-1,"")</f>
        <v/>
      </c>
      <c r="X154" t="str">
        <f>IF(ISNUMBER(ETL_Price!AD154/ETL_Price!AD155-1),ETL_Price!AD154/ETL_Price!AD155-1,"")</f>
        <v/>
      </c>
      <c r="Y154" t="str">
        <f>IF(ISNUMBER(ETL_Price!AE154/ETL_Price!AE155-1),ETL_Price!AE154/ETL_Price!AE155-1,"")</f>
        <v/>
      </c>
      <c r="Z154" t="str">
        <f>IF(ISNUMBER(ETL_Price!AF154/ETL_Price!AF155-1),ETL_Price!AF154/ETL_Price!AF155-1,"")</f>
        <v/>
      </c>
      <c r="AA154" t="str">
        <f>IF(ISNUMBER(ETL_Price!AG154/ETL_Price!AG155-1),ETL_Price!AG154/ETL_Price!AG155-1,"")</f>
        <v/>
      </c>
      <c r="AB154" t="str">
        <f>IF(ISNUMBER(ETL_Price!AH154/ETL_Price!AH155-1),ETL_Price!AH154/ETL_Price!AH155-1,"")</f>
        <v/>
      </c>
      <c r="AC154" t="str">
        <f>IF(ISNUMBER(ETL_Price!AI154/ETL_Price!AI155-1),ETL_Price!AI154/ETL_Price!AI155-1,"")</f>
        <v/>
      </c>
      <c r="AD154" t="str">
        <f>IF(ISNUMBER(ETL_Price!AJ154/ETL_Price!AJ155-1),ETL_Price!AJ154/ETL_Price!AJ155-1,"")</f>
        <v/>
      </c>
      <c r="AE154" t="str">
        <f>IF(ISNUMBER(ETL_Price!AK154/ETL_Price!AK155-1),ETL_Price!AK154/ETL_Price!AK155-1,"")</f>
        <v/>
      </c>
      <c r="AF154" t="str">
        <f>IF(ISNUMBER(ETL_Price!AL154/ETL_Price!AL155-1),ETL_Price!AL154/ETL_Price!AL155-1,"")</f>
        <v/>
      </c>
      <c r="AG154" t="str">
        <f>IF(ISNUMBER(ETL_Price!AM154/ETL_Price!AM155-1),ETL_Price!AM154/ETL_Price!AM155-1,"")</f>
        <v/>
      </c>
      <c r="AH154" t="str">
        <f>IF(ISNUMBER(ETL_Price!AN154/ETL_Price!AN155-1),ETL_Price!AN154/ETL_Price!AN155-1,"")</f>
        <v/>
      </c>
      <c r="AI154" t="str">
        <f>IF(ISNUMBER(ETL_Price!AO154/ETL_Price!AO155-1),ETL_Price!AO154/ETL_Price!AO155-1,"")</f>
        <v/>
      </c>
      <c r="AJ154" t="str">
        <f>IF(ISNUMBER(ETL_Price!AP154/ETL_Price!AP155-1),ETL_Price!AP154/ETL_Price!AP155-1,"")</f>
        <v/>
      </c>
      <c r="AK154" t="str">
        <f>IF(ISNUMBER(ETL_Price!AQ154/ETL_Price!AQ155-1),ETL_Price!AQ154/ETL_Price!AQ155-1,"")</f>
        <v/>
      </c>
      <c r="AL154" t="str">
        <f>IF(ISNUMBER(ETL_Price!AR154/ETL_Price!AR155-1),ETL_Price!AR154/ETL_Price!AR155-1,"")</f>
        <v/>
      </c>
      <c r="AM154" t="str">
        <f>IF(ISNUMBER(ETL_Price!AS154/ETL_Price!AS155-1),ETL_Price!AS154/ETL_Price!AS155-1,"")</f>
        <v/>
      </c>
      <c r="AN154" t="str">
        <f>IF(ISNUMBER(ETL_Price!AT154/ETL_Price!AT155-1),ETL_Price!AT154/ETL_Price!AT155-1,"")</f>
        <v/>
      </c>
      <c r="AO154" t="str">
        <f>IF(ISNUMBER(ETL_Price!AU154/ETL_Price!AU155-1),ETL_Price!AU154/ETL_Price!AU155-1,"")</f>
        <v/>
      </c>
      <c r="AP154" t="str">
        <f>IF(ISNUMBER(ETL_Price!AV154/ETL_Price!AV155-1),ETL_Price!AV154/ETL_Price!AV155-1,"")</f>
        <v/>
      </c>
    </row>
    <row r="155" spans="1:42">
      <c r="A155" s="8">
        <f>MATCH($B155,ETL_Price!$B$5:$B$187,0)</f>
        <v>132</v>
      </c>
      <c r="B155" s="1" t="str">
        <f>IF(ISNUMBER(Equities!$C156),Equities!B156,"")</f>
        <v/>
      </c>
      <c r="C155" s="67" t="str">
        <f ca="1">IF(ISNUMBER(OFFSET(ETL_Price!$B$4,ETL_Rtn!$A155,ETL_Rtn!$C$1)/OFFSET(ETL_Price!$B$4,ETL_Rtn!$A156,ETL_Rtn!$C$1)-1),OFFSET(ETL_Price!$B$4,ETL_Rtn!$A155,ETL_Rtn!$C$1)/OFFSET(ETL_Price!$B$4,ETL_Rtn!$A156,ETL_Rtn!$C$1)-1,"")</f>
        <v/>
      </c>
      <c r="E155" t="str">
        <f>IF(ISNUMBER(ETL_Price!K155/ETL_Price!K156-1),ETL_Price!K155/ETL_Price!K156-1,"")</f>
        <v/>
      </c>
      <c r="F155" t="str">
        <f>IF(ISNUMBER(ETL_Price!L155/ETL_Price!L156-1),ETL_Price!L155/ETL_Price!L156-1,"")</f>
        <v/>
      </c>
      <c r="G155" t="str">
        <f>IF(ISNUMBER(ETL_Price!M155/ETL_Price!M156-1),ETL_Price!M155/ETL_Price!M156-1,"")</f>
        <v/>
      </c>
      <c r="H155" t="str">
        <f>IF(ISNUMBER(ETL_Price!N155/ETL_Price!N156-1),ETL_Price!N155/ETL_Price!N156-1,"")</f>
        <v/>
      </c>
      <c r="I155" t="str">
        <f>IF(ISNUMBER(ETL_Price!O155/ETL_Price!O156-1),ETL_Price!O155/ETL_Price!O156-1,"")</f>
        <v/>
      </c>
      <c r="J155" t="str">
        <f>IF(ISNUMBER(ETL_Price!P155/ETL_Price!P156-1),ETL_Price!P155/ETL_Price!P156-1,"")</f>
        <v/>
      </c>
      <c r="K155" t="str">
        <f>IF(ISNUMBER(ETL_Price!Q155/ETL_Price!Q156-1),ETL_Price!Q155/ETL_Price!Q156-1,"")</f>
        <v/>
      </c>
      <c r="L155" t="str">
        <f>IF(ISNUMBER(ETL_Price!R155/ETL_Price!R156-1),ETL_Price!R155/ETL_Price!R156-1,"")</f>
        <v/>
      </c>
      <c r="M155" t="str">
        <f>IF(ISNUMBER(ETL_Price!S155/ETL_Price!S156-1),ETL_Price!S155/ETL_Price!S156-1,"")</f>
        <v/>
      </c>
      <c r="N155" t="str">
        <f>IF(ISNUMBER(ETL_Price!T155/ETL_Price!T156-1),ETL_Price!T155/ETL_Price!T156-1,"")</f>
        <v/>
      </c>
      <c r="O155" t="str">
        <f>IF(ISNUMBER(ETL_Price!U155/ETL_Price!U156-1),ETL_Price!U155/ETL_Price!U156-1,"")</f>
        <v/>
      </c>
      <c r="P155" t="str">
        <f>IF(ISNUMBER(ETL_Price!V155/ETL_Price!V156-1),ETL_Price!V155/ETL_Price!V156-1,"")</f>
        <v/>
      </c>
      <c r="Q155" t="str">
        <f>IF(ISNUMBER(ETL_Price!W155/ETL_Price!W156-1),ETL_Price!W155/ETL_Price!W156-1,"")</f>
        <v/>
      </c>
      <c r="R155" t="str">
        <f>IF(ISNUMBER(ETL_Price!X155/ETL_Price!X156-1),ETL_Price!X155/ETL_Price!X156-1,"")</f>
        <v/>
      </c>
      <c r="S155" t="str">
        <f>IF(ISNUMBER(ETL_Price!Y155/ETL_Price!Y156-1),ETL_Price!Y155/ETL_Price!Y156-1,"")</f>
        <v/>
      </c>
      <c r="T155" t="str">
        <f>IF(ISNUMBER(ETL_Price!Z155/ETL_Price!Z156-1),ETL_Price!Z155/ETL_Price!Z156-1,"")</f>
        <v/>
      </c>
      <c r="U155" t="str">
        <f>IF(ISNUMBER(ETL_Price!AA155/ETL_Price!AA156-1),ETL_Price!AA155/ETL_Price!AA156-1,"")</f>
        <v/>
      </c>
      <c r="V155" t="str">
        <f>IF(ISNUMBER(ETL_Price!AB155/ETL_Price!AB156-1),ETL_Price!AB155/ETL_Price!AB156-1,"")</f>
        <v/>
      </c>
      <c r="W155" t="str">
        <f>IF(ISNUMBER(ETL_Price!AC155/ETL_Price!AC156-1),ETL_Price!AC155/ETL_Price!AC156-1,"")</f>
        <v/>
      </c>
      <c r="X155" t="str">
        <f>IF(ISNUMBER(ETL_Price!AD155/ETL_Price!AD156-1),ETL_Price!AD155/ETL_Price!AD156-1,"")</f>
        <v/>
      </c>
      <c r="Y155" t="str">
        <f>IF(ISNUMBER(ETL_Price!AE155/ETL_Price!AE156-1),ETL_Price!AE155/ETL_Price!AE156-1,"")</f>
        <v/>
      </c>
      <c r="Z155" t="str">
        <f>IF(ISNUMBER(ETL_Price!AF155/ETL_Price!AF156-1),ETL_Price!AF155/ETL_Price!AF156-1,"")</f>
        <v/>
      </c>
      <c r="AA155" t="str">
        <f>IF(ISNUMBER(ETL_Price!AG155/ETL_Price!AG156-1),ETL_Price!AG155/ETL_Price!AG156-1,"")</f>
        <v/>
      </c>
      <c r="AB155" t="str">
        <f>IF(ISNUMBER(ETL_Price!AH155/ETL_Price!AH156-1),ETL_Price!AH155/ETL_Price!AH156-1,"")</f>
        <v/>
      </c>
      <c r="AC155" t="str">
        <f>IF(ISNUMBER(ETL_Price!AI155/ETL_Price!AI156-1),ETL_Price!AI155/ETL_Price!AI156-1,"")</f>
        <v/>
      </c>
      <c r="AD155" t="str">
        <f>IF(ISNUMBER(ETL_Price!AJ155/ETL_Price!AJ156-1),ETL_Price!AJ155/ETL_Price!AJ156-1,"")</f>
        <v/>
      </c>
      <c r="AE155" t="str">
        <f>IF(ISNUMBER(ETL_Price!AK155/ETL_Price!AK156-1),ETL_Price!AK155/ETL_Price!AK156-1,"")</f>
        <v/>
      </c>
      <c r="AF155" t="str">
        <f>IF(ISNUMBER(ETL_Price!AL155/ETL_Price!AL156-1),ETL_Price!AL155/ETL_Price!AL156-1,"")</f>
        <v/>
      </c>
      <c r="AG155" t="str">
        <f>IF(ISNUMBER(ETL_Price!AM155/ETL_Price!AM156-1),ETL_Price!AM155/ETL_Price!AM156-1,"")</f>
        <v/>
      </c>
      <c r="AH155" t="str">
        <f>IF(ISNUMBER(ETL_Price!AN155/ETL_Price!AN156-1),ETL_Price!AN155/ETL_Price!AN156-1,"")</f>
        <v/>
      </c>
      <c r="AI155" t="str">
        <f>IF(ISNUMBER(ETL_Price!AO155/ETL_Price!AO156-1),ETL_Price!AO155/ETL_Price!AO156-1,"")</f>
        <v/>
      </c>
      <c r="AJ155" t="str">
        <f>IF(ISNUMBER(ETL_Price!AP155/ETL_Price!AP156-1),ETL_Price!AP155/ETL_Price!AP156-1,"")</f>
        <v/>
      </c>
      <c r="AK155" t="str">
        <f>IF(ISNUMBER(ETL_Price!AQ155/ETL_Price!AQ156-1),ETL_Price!AQ155/ETL_Price!AQ156-1,"")</f>
        <v/>
      </c>
      <c r="AL155" t="str">
        <f>IF(ISNUMBER(ETL_Price!AR155/ETL_Price!AR156-1),ETL_Price!AR155/ETL_Price!AR156-1,"")</f>
        <v/>
      </c>
      <c r="AM155" t="str">
        <f>IF(ISNUMBER(ETL_Price!AS155/ETL_Price!AS156-1),ETL_Price!AS155/ETL_Price!AS156-1,"")</f>
        <v/>
      </c>
      <c r="AN155" t="str">
        <f>IF(ISNUMBER(ETL_Price!AT155/ETL_Price!AT156-1),ETL_Price!AT155/ETL_Price!AT156-1,"")</f>
        <v/>
      </c>
      <c r="AO155" t="str">
        <f>IF(ISNUMBER(ETL_Price!AU155/ETL_Price!AU156-1),ETL_Price!AU155/ETL_Price!AU156-1,"")</f>
        <v/>
      </c>
      <c r="AP155" t="str">
        <f>IF(ISNUMBER(ETL_Price!AV155/ETL_Price!AV156-1),ETL_Price!AV155/ETL_Price!AV156-1,"")</f>
        <v/>
      </c>
    </row>
    <row r="156" spans="1:42">
      <c r="A156" s="8">
        <f>MATCH($B156,ETL_Price!$B$5:$B$187,0)</f>
        <v>132</v>
      </c>
      <c r="B156" s="1" t="str">
        <f>IF(ISNUMBER(Equities!$C157),Equities!B157,"")</f>
        <v/>
      </c>
      <c r="C156" s="67" t="str">
        <f ca="1">IF(ISNUMBER(OFFSET(ETL_Price!$B$4,ETL_Rtn!$A156,ETL_Rtn!$C$1)/OFFSET(ETL_Price!$B$4,ETL_Rtn!$A157,ETL_Rtn!$C$1)-1),OFFSET(ETL_Price!$B$4,ETL_Rtn!$A156,ETL_Rtn!$C$1)/OFFSET(ETL_Price!$B$4,ETL_Rtn!$A157,ETL_Rtn!$C$1)-1,"")</f>
        <v/>
      </c>
      <c r="E156" t="str">
        <f>IF(ISNUMBER(ETL_Price!K156/ETL_Price!K157-1),ETL_Price!K156/ETL_Price!K157-1,"")</f>
        <v/>
      </c>
      <c r="F156" t="str">
        <f>IF(ISNUMBER(ETL_Price!L156/ETL_Price!L157-1),ETL_Price!L156/ETL_Price!L157-1,"")</f>
        <v/>
      </c>
      <c r="G156" t="str">
        <f>IF(ISNUMBER(ETL_Price!M156/ETL_Price!M157-1),ETL_Price!M156/ETL_Price!M157-1,"")</f>
        <v/>
      </c>
      <c r="H156" t="str">
        <f>IF(ISNUMBER(ETL_Price!N156/ETL_Price!N157-1),ETL_Price!N156/ETL_Price!N157-1,"")</f>
        <v/>
      </c>
      <c r="I156" t="str">
        <f>IF(ISNUMBER(ETL_Price!O156/ETL_Price!O157-1),ETL_Price!O156/ETL_Price!O157-1,"")</f>
        <v/>
      </c>
      <c r="J156" t="str">
        <f>IF(ISNUMBER(ETL_Price!P156/ETL_Price!P157-1),ETL_Price!P156/ETL_Price!P157-1,"")</f>
        <v/>
      </c>
      <c r="K156" t="str">
        <f>IF(ISNUMBER(ETL_Price!Q156/ETL_Price!Q157-1),ETL_Price!Q156/ETL_Price!Q157-1,"")</f>
        <v/>
      </c>
      <c r="L156" t="str">
        <f>IF(ISNUMBER(ETL_Price!R156/ETL_Price!R157-1),ETL_Price!R156/ETL_Price!R157-1,"")</f>
        <v/>
      </c>
      <c r="M156" t="str">
        <f>IF(ISNUMBER(ETL_Price!S156/ETL_Price!S157-1),ETL_Price!S156/ETL_Price!S157-1,"")</f>
        <v/>
      </c>
      <c r="N156" t="str">
        <f>IF(ISNUMBER(ETL_Price!T156/ETL_Price!T157-1),ETL_Price!T156/ETL_Price!T157-1,"")</f>
        <v/>
      </c>
      <c r="O156" t="str">
        <f>IF(ISNUMBER(ETL_Price!U156/ETL_Price!U157-1),ETL_Price!U156/ETL_Price!U157-1,"")</f>
        <v/>
      </c>
      <c r="P156" t="str">
        <f>IF(ISNUMBER(ETL_Price!V156/ETL_Price!V157-1),ETL_Price!V156/ETL_Price!V157-1,"")</f>
        <v/>
      </c>
      <c r="Q156" t="str">
        <f>IF(ISNUMBER(ETL_Price!W156/ETL_Price!W157-1),ETL_Price!W156/ETL_Price!W157-1,"")</f>
        <v/>
      </c>
      <c r="R156" t="str">
        <f>IF(ISNUMBER(ETL_Price!X156/ETL_Price!X157-1),ETL_Price!X156/ETL_Price!X157-1,"")</f>
        <v/>
      </c>
      <c r="S156" t="str">
        <f>IF(ISNUMBER(ETL_Price!Y156/ETL_Price!Y157-1),ETL_Price!Y156/ETL_Price!Y157-1,"")</f>
        <v/>
      </c>
      <c r="T156" t="str">
        <f>IF(ISNUMBER(ETL_Price!Z156/ETL_Price!Z157-1),ETL_Price!Z156/ETL_Price!Z157-1,"")</f>
        <v/>
      </c>
      <c r="U156" t="str">
        <f>IF(ISNUMBER(ETL_Price!AA156/ETL_Price!AA157-1),ETL_Price!AA156/ETL_Price!AA157-1,"")</f>
        <v/>
      </c>
      <c r="V156" t="str">
        <f>IF(ISNUMBER(ETL_Price!AB156/ETL_Price!AB157-1),ETL_Price!AB156/ETL_Price!AB157-1,"")</f>
        <v/>
      </c>
      <c r="W156" t="str">
        <f>IF(ISNUMBER(ETL_Price!AC156/ETL_Price!AC157-1),ETL_Price!AC156/ETL_Price!AC157-1,"")</f>
        <v/>
      </c>
      <c r="X156" t="str">
        <f>IF(ISNUMBER(ETL_Price!AD156/ETL_Price!AD157-1),ETL_Price!AD156/ETL_Price!AD157-1,"")</f>
        <v/>
      </c>
      <c r="Y156" t="str">
        <f>IF(ISNUMBER(ETL_Price!AE156/ETL_Price!AE157-1),ETL_Price!AE156/ETL_Price!AE157-1,"")</f>
        <v/>
      </c>
      <c r="Z156" t="str">
        <f>IF(ISNUMBER(ETL_Price!AF156/ETL_Price!AF157-1),ETL_Price!AF156/ETL_Price!AF157-1,"")</f>
        <v/>
      </c>
      <c r="AA156" t="str">
        <f>IF(ISNUMBER(ETL_Price!AG156/ETL_Price!AG157-1),ETL_Price!AG156/ETL_Price!AG157-1,"")</f>
        <v/>
      </c>
      <c r="AB156" t="str">
        <f>IF(ISNUMBER(ETL_Price!AH156/ETL_Price!AH157-1),ETL_Price!AH156/ETL_Price!AH157-1,"")</f>
        <v/>
      </c>
      <c r="AC156" t="str">
        <f>IF(ISNUMBER(ETL_Price!AI156/ETL_Price!AI157-1),ETL_Price!AI156/ETL_Price!AI157-1,"")</f>
        <v/>
      </c>
      <c r="AD156" t="str">
        <f>IF(ISNUMBER(ETL_Price!AJ156/ETL_Price!AJ157-1),ETL_Price!AJ156/ETL_Price!AJ157-1,"")</f>
        <v/>
      </c>
      <c r="AE156" t="str">
        <f>IF(ISNUMBER(ETL_Price!AK156/ETL_Price!AK157-1),ETL_Price!AK156/ETL_Price!AK157-1,"")</f>
        <v/>
      </c>
      <c r="AF156" t="str">
        <f>IF(ISNUMBER(ETL_Price!AL156/ETL_Price!AL157-1),ETL_Price!AL156/ETL_Price!AL157-1,"")</f>
        <v/>
      </c>
      <c r="AG156" t="str">
        <f>IF(ISNUMBER(ETL_Price!AM156/ETL_Price!AM157-1),ETL_Price!AM156/ETL_Price!AM157-1,"")</f>
        <v/>
      </c>
      <c r="AH156" t="str">
        <f>IF(ISNUMBER(ETL_Price!AN156/ETL_Price!AN157-1),ETL_Price!AN156/ETL_Price!AN157-1,"")</f>
        <v/>
      </c>
      <c r="AI156" t="str">
        <f>IF(ISNUMBER(ETL_Price!AO156/ETL_Price!AO157-1),ETL_Price!AO156/ETL_Price!AO157-1,"")</f>
        <v/>
      </c>
      <c r="AJ156" t="str">
        <f>IF(ISNUMBER(ETL_Price!AP156/ETL_Price!AP157-1),ETL_Price!AP156/ETL_Price!AP157-1,"")</f>
        <v/>
      </c>
      <c r="AK156" t="str">
        <f>IF(ISNUMBER(ETL_Price!AQ156/ETL_Price!AQ157-1),ETL_Price!AQ156/ETL_Price!AQ157-1,"")</f>
        <v/>
      </c>
      <c r="AL156" t="str">
        <f>IF(ISNUMBER(ETL_Price!AR156/ETL_Price!AR157-1),ETL_Price!AR156/ETL_Price!AR157-1,"")</f>
        <v/>
      </c>
      <c r="AM156" t="str">
        <f>IF(ISNUMBER(ETL_Price!AS156/ETL_Price!AS157-1),ETL_Price!AS156/ETL_Price!AS157-1,"")</f>
        <v/>
      </c>
      <c r="AN156" t="str">
        <f>IF(ISNUMBER(ETL_Price!AT156/ETL_Price!AT157-1),ETL_Price!AT156/ETL_Price!AT157-1,"")</f>
        <v/>
      </c>
      <c r="AO156" t="str">
        <f>IF(ISNUMBER(ETL_Price!AU156/ETL_Price!AU157-1),ETL_Price!AU156/ETL_Price!AU157-1,"")</f>
        <v/>
      </c>
      <c r="AP156" t="str">
        <f>IF(ISNUMBER(ETL_Price!AV156/ETL_Price!AV157-1),ETL_Price!AV156/ETL_Price!AV157-1,"")</f>
        <v/>
      </c>
    </row>
    <row r="157" spans="1:42">
      <c r="A157" s="8">
        <f>MATCH($B157,ETL_Price!$B$5:$B$187,0)</f>
        <v>132</v>
      </c>
      <c r="B157" s="1" t="str">
        <f>IF(ISNUMBER(Equities!$C158),Equities!B158,"")</f>
        <v/>
      </c>
      <c r="C157" s="67" t="str">
        <f ca="1">IF(ISNUMBER(OFFSET(ETL_Price!$B$4,ETL_Rtn!$A157,ETL_Rtn!$C$1)/OFFSET(ETL_Price!$B$4,ETL_Rtn!$A158,ETL_Rtn!$C$1)-1),OFFSET(ETL_Price!$B$4,ETL_Rtn!$A157,ETL_Rtn!$C$1)/OFFSET(ETL_Price!$B$4,ETL_Rtn!$A158,ETL_Rtn!$C$1)-1,"")</f>
        <v/>
      </c>
      <c r="E157" t="str">
        <f>IF(ISNUMBER(ETL_Price!K157/ETL_Price!K158-1),ETL_Price!K157/ETL_Price!K158-1,"")</f>
        <v/>
      </c>
      <c r="F157" t="str">
        <f>IF(ISNUMBER(ETL_Price!L157/ETL_Price!L158-1),ETL_Price!L157/ETL_Price!L158-1,"")</f>
        <v/>
      </c>
      <c r="G157" t="str">
        <f>IF(ISNUMBER(ETL_Price!M157/ETL_Price!M158-1),ETL_Price!M157/ETL_Price!M158-1,"")</f>
        <v/>
      </c>
      <c r="H157" t="str">
        <f>IF(ISNUMBER(ETL_Price!N157/ETL_Price!N158-1),ETL_Price!N157/ETL_Price!N158-1,"")</f>
        <v/>
      </c>
      <c r="I157" t="str">
        <f>IF(ISNUMBER(ETL_Price!O157/ETL_Price!O158-1),ETL_Price!O157/ETL_Price!O158-1,"")</f>
        <v/>
      </c>
      <c r="J157" t="str">
        <f>IF(ISNUMBER(ETL_Price!P157/ETL_Price!P158-1),ETL_Price!P157/ETL_Price!P158-1,"")</f>
        <v/>
      </c>
      <c r="K157" t="str">
        <f>IF(ISNUMBER(ETL_Price!Q157/ETL_Price!Q158-1),ETL_Price!Q157/ETL_Price!Q158-1,"")</f>
        <v/>
      </c>
      <c r="L157" t="str">
        <f>IF(ISNUMBER(ETL_Price!R157/ETL_Price!R158-1),ETL_Price!R157/ETL_Price!R158-1,"")</f>
        <v/>
      </c>
      <c r="M157" t="str">
        <f>IF(ISNUMBER(ETL_Price!S157/ETL_Price!S158-1),ETL_Price!S157/ETL_Price!S158-1,"")</f>
        <v/>
      </c>
      <c r="N157" t="str">
        <f>IF(ISNUMBER(ETL_Price!T157/ETL_Price!T158-1),ETL_Price!T157/ETL_Price!T158-1,"")</f>
        <v/>
      </c>
      <c r="O157" t="str">
        <f>IF(ISNUMBER(ETL_Price!U157/ETL_Price!U158-1),ETL_Price!U157/ETL_Price!U158-1,"")</f>
        <v/>
      </c>
      <c r="P157" t="str">
        <f>IF(ISNUMBER(ETL_Price!V157/ETL_Price!V158-1),ETL_Price!V157/ETL_Price!V158-1,"")</f>
        <v/>
      </c>
      <c r="Q157" t="str">
        <f>IF(ISNUMBER(ETL_Price!W157/ETL_Price!W158-1),ETL_Price!W157/ETL_Price!W158-1,"")</f>
        <v/>
      </c>
      <c r="R157" t="str">
        <f>IF(ISNUMBER(ETL_Price!X157/ETL_Price!X158-1),ETL_Price!X157/ETL_Price!X158-1,"")</f>
        <v/>
      </c>
      <c r="S157" t="str">
        <f>IF(ISNUMBER(ETL_Price!Y157/ETL_Price!Y158-1),ETL_Price!Y157/ETL_Price!Y158-1,"")</f>
        <v/>
      </c>
      <c r="T157" t="str">
        <f>IF(ISNUMBER(ETL_Price!Z157/ETL_Price!Z158-1),ETL_Price!Z157/ETL_Price!Z158-1,"")</f>
        <v/>
      </c>
      <c r="U157" t="str">
        <f>IF(ISNUMBER(ETL_Price!AA157/ETL_Price!AA158-1),ETL_Price!AA157/ETL_Price!AA158-1,"")</f>
        <v/>
      </c>
      <c r="V157" t="str">
        <f>IF(ISNUMBER(ETL_Price!AB157/ETL_Price!AB158-1),ETL_Price!AB157/ETL_Price!AB158-1,"")</f>
        <v/>
      </c>
      <c r="W157" t="str">
        <f>IF(ISNUMBER(ETL_Price!AC157/ETL_Price!AC158-1),ETL_Price!AC157/ETL_Price!AC158-1,"")</f>
        <v/>
      </c>
      <c r="X157" t="str">
        <f>IF(ISNUMBER(ETL_Price!AD157/ETL_Price!AD158-1),ETL_Price!AD157/ETL_Price!AD158-1,"")</f>
        <v/>
      </c>
      <c r="Y157" t="str">
        <f>IF(ISNUMBER(ETL_Price!AE157/ETL_Price!AE158-1),ETL_Price!AE157/ETL_Price!AE158-1,"")</f>
        <v/>
      </c>
      <c r="Z157" t="str">
        <f>IF(ISNUMBER(ETL_Price!AF157/ETL_Price!AF158-1),ETL_Price!AF157/ETL_Price!AF158-1,"")</f>
        <v/>
      </c>
      <c r="AA157" t="str">
        <f>IF(ISNUMBER(ETL_Price!AG157/ETL_Price!AG158-1),ETL_Price!AG157/ETL_Price!AG158-1,"")</f>
        <v/>
      </c>
      <c r="AB157" t="str">
        <f>IF(ISNUMBER(ETL_Price!AH157/ETL_Price!AH158-1),ETL_Price!AH157/ETL_Price!AH158-1,"")</f>
        <v/>
      </c>
      <c r="AC157" t="str">
        <f>IF(ISNUMBER(ETL_Price!AI157/ETL_Price!AI158-1),ETL_Price!AI157/ETL_Price!AI158-1,"")</f>
        <v/>
      </c>
      <c r="AD157" t="str">
        <f>IF(ISNUMBER(ETL_Price!AJ157/ETL_Price!AJ158-1),ETL_Price!AJ157/ETL_Price!AJ158-1,"")</f>
        <v/>
      </c>
      <c r="AE157" t="str">
        <f>IF(ISNUMBER(ETL_Price!AK157/ETL_Price!AK158-1),ETL_Price!AK157/ETL_Price!AK158-1,"")</f>
        <v/>
      </c>
      <c r="AF157" t="str">
        <f>IF(ISNUMBER(ETL_Price!AL157/ETL_Price!AL158-1),ETL_Price!AL157/ETL_Price!AL158-1,"")</f>
        <v/>
      </c>
      <c r="AG157" t="str">
        <f>IF(ISNUMBER(ETL_Price!AM157/ETL_Price!AM158-1),ETL_Price!AM157/ETL_Price!AM158-1,"")</f>
        <v/>
      </c>
      <c r="AH157" t="str">
        <f>IF(ISNUMBER(ETL_Price!AN157/ETL_Price!AN158-1),ETL_Price!AN157/ETL_Price!AN158-1,"")</f>
        <v/>
      </c>
      <c r="AI157" t="str">
        <f>IF(ISNUMBER(ETL_Price!AO157/ETL_Price!AO158-1),ETL_Price!AO157/ETL_Price!AO158-1,"")</f>
        <v/>
      </c>
      <c r="AJ157" t="str">
        <f>IF(ISNUMBER(ETL_Price!AP157/ETL_Price!AP158-1),ETL_Price!AP157/ETL_Price!AP158-1,"")</f>
        <v/>
      </c>
      <c r="AK157" t="str">
        <f>IF(ISNUMBER(ETL_Price!AQ157/ETL_Price!AQ158-1),ETL_Price!AQ157/ETL_Price!AQ158-1,"")</f>
        <v/>
      </c>
      <c r="AL157" t="str">
        <f>IF(ISNUMBER(ETL_Price!AR157/ETL_Price!AR158-1),ETL_Price!AR157/ETL_Price!AR158-1,"")</f>
        <v/>
      </c>
      <c r="AM157" t="str">
        <f>IF(ISNUMBER(ETL_Price!AS157/ETL_Price!AS158-1),ETL_Price!AS157/ETL_Price!AS158-1,"")</f>
        <v/>
      </c>
      <c r="AN157" t="str">
        <f>IF(ISNUMBER(ETL_Price!AT157/ETL_Price!AT158-1),ETL_Price!AT157/ETL_Price!AT158-1,"")</f>
        <v/>
      </c>
      <c r="AO157" t="str">
        <f>IF(ISNUMBER(ETL_Price!AU157/ETL_Price!AU158-1),ETL_Price!AU157/ETL_Price!AU158-1,"")</f>
        <v/>
      </c>
      <c r="AP157" t="str">
        <f>IF(ISNUMBER(ETL_Price!AV157/ETL_Price!AV158-1),ETL_Price!AV157/ETL_Price!AV158-1,"")</f>
        <v/>
      </c>
    </row>
    <row r="158" spans="1:42">
      <c r="A158" s="8">
        <f>MATCH($B158,ETL_Price!$B$5:$B$187,0)</f>
        <v>132</v>
      </c>
      <c r="B158" s="1" t="str">
        <f>IF(ISNUMBER(Equities!$C159),Equities!B159,"")</f>
        <v/>
      </c>
      <c r="C158" s="67" t="str">
        <f ca="1">IF(ISNUMBER(OFFSET(ETL_Price!$B$4,ETL_Rtn!$A158,ETL_Rtn!$C$1)/OFFSET(ETL_Price!$B$4,ETL_Rtn!$A159,ETL_Rtn!$C$1)-1),OFFSET(ETL_Price!$B$4,ETL_Rtn!$A158,ETL_Rtn!$C$1)/OFFSET(ETL_Price!$B$4,ETL_Rtn!$A159,ETL_Rtn!$C$1)-1,"")</f>
        <v/>
      </c>
      <c r="E158" t="str">
        <f>IF(ISNUMBER(ETL_Price!K158/ETL_Price!K159-1),ETL_Price!K158/ETL_Price!K159-1,"")</f>
        <v/>
      </c>
      <c r="F158" t="str">
        <f>IF(ISNUMBER(ETL_Price!L158/ETL_Price!L159-1),ETL_Price!L158/ETL_Price!L159-1,"")</f>
        <v/>
      </c>
      <c r="G158" t="str">
        <f>IF(ISNUMBER(ETL_Price!M158/ETL_Price!M159-1),ETL_Price!M158/ETL_Price!M159-1,"")</f>
        <v/>
      </c>
      <c r="H158" t="str">
        <f>IF(ISNUMBER(ETL_Price!N158/ETL_Price!N159-1),ETL_Price!N158/ETL_Price!N159-1,"")</f>
        <v/>
      </c>
      <c r="I158" t="str">
        <f>IF(ISNUMBER(ETL_Price!O158/ETL_Price!O159-1),ETL_Price!O158/ETL_Price!O159-1,"")</f>
        <v/>
      </c>
      <c r="J158" t="str">
        <f>IF(ISNUMBER(ETL_Price!P158/ETL_Price!P159-1),ETL_Price!P158/ETL_Price!P159-1,"")</f>
        <v/>
      </c>
      <c r="K158" t="str">
        <f>IF(ISNUMBER(ETL_Price!Q158/ETL_Price!Q159-1),ETL_Price!Q158/ETL_Price!Q159-1,"")</f>
        <v/>
      </c>
      <c r="L158" t="str">
        <f>IF(ISNUMBER(ETL_Price!R158/ETL_Price!R159-1),ETL_Price!R158/ETL_Price!R159-1,"")</f>
        <v/>
      </c>
      <c r="M158" t="str">
        <f>IF(ISNUMBER(ETL_Price!S158/ETL_Price!S159-1),ETL_Price!S158/ETL_Price!S159-1,"")</f>
        <v/>
      </c>
      <c r="N158" t="str">
        <f>IF(ISNUMBER(ETL_Price!T158/ETL_Price!T159-1),ETL_Price!T158/ETL_Price!T159-1,"")</f>
        <v/>
      </c>
      <c r="O158" t="str">
        <f>IF(ISNUMBER(ETL_Price!U158/ETL_Price!U159-1),ETL_Price!U158/ETL_Price!U159-1,"")</f>
        <v/>
      </c>
      <c r="P158" t="str">
        <f>IF(ISNUMBER(ETL_Price!V158/ETL_Price!V159-1),ETL_Price!V158/ETL_Price!V159-1,"")</f>
        <v/>
      </c>
      <c r="Q158" t="str">
        <f>IF(ISNUMBER(ETL_Price!W158/ETL_Price!W159-1),ETL_Price!W158/ETL_Price!W159-1,"")</f>
        <v/>
      </c>
      <c r="R158" t="str">
        <f>IF(ISNUMBER(ETL_Price!X158/ETL_Price!X159-1),ETL_Price!X158/ETL_Price!X159-1,"")</f>
        <v/>
      </c>
      <c r="S158" t="str">
        <f>IF(ISNUMBER(ETL_Price!Y158/ETL_Price!Y159-1),ETL_Price!Y158/ETL_Price!Y159-1,"")</f>
        <v/>
      </c>
      <c r="T158" t="str">
        <f>IF(ISNUMBER(ETL_Price!Z158/ETL_Price!Z159-1),ETL_Price!Z158/ETL_Price!Z159-1,"")</f>
        <v/>
      </c>
      <c r="U158" t="str">
        <f>IF(ISNUMBER(ETL_Price!AA158/ETL_Price!AA159-1),ETL_Price!AA158/ETL_Price!AA159-1,"")</f>
        <v/>
      </c>
      <c r="V158" t="str">
        <f>IF(ISNUMBER(ETL_Price!AB158/ETL_Price!AB159-1),ETL_Price!AB158/ETL_Price!AB159-1,"")</f>
        <v/>
      </c>
      <c r="W158" t="str">
        <f>IF(ISNUMBER(ETL_Price!AC158/ETL_Price!AC159-1),ETL_Price!AC158/ETL_Price!AC159-1,"")</f>
        <v/>
      </c>
      <c r="X158" t="str">
        <f>IF(ISNUMBER(ETL_Price!AD158/ETL_Price!AD159-1),ETL_Price!AD158/ETL_Price!AD159-1,"")</f>
        <v/>
      </c>
      <c r="Y158" t="str">
        <f>IF(ISNUMBER(ETL_Price!AE158/ETL_Price!AE159-1),ETL_Price!AE158/ETL_Price!AE159-1,"")</f>
        <v/>
      </c>
      <c r="Z158" t="str">
        <f>IF(ISNUMBER(ETL_Price!AF158/ETL_Price!AF159-1),ETL_Price!AF158/ETL_Price!AF159-1,"")</f>
        <v/>
      </c>
      <c r="AA158" t="str">
        <f>IF(ISNUMBER(ETL_Price!AG158/ETL_Price!AG159-1),ETL_Price!AG158/ETL_Price!AG159-1,"")</f>
        <v/>
      </c>
      <c r="AB158" t="str">
        <f>IF(ISNUMBER(ETL_Price!AH158/ETL_Price!AH159-1),ETL_Price!AH158/ETL_Price!AH159-1,"")</f>
        <v/>
      </c>
      <c r="AC158" t="str">
        <f>IF(ISNUMBER(ETL_Price!AI158/ETL_Price!AI159-1),ETL_Price!AI158/ETL_Price!AI159-1,"")</f>
        <v/>
      </c>
      <c r="AD158" t="str">
        <f>IF(ISNUMBER(ETL_Price!AJ158/ETL_Price!AJ159-1),ETL_Price!AJ158/ETL_Price!AJ159-1,"")</f>
        <v/>
      </c>
      <c r="AE158" t="str">
        <f>IF(ISNUMBER(ETL_Price!AK158/ETL_Price!AK159-1),ETL_Price!AK158/ETL_Price!AK159-1,"")</f>
        <v/>
      </c>
      <c r="AF158" t="str">
        <f>IF(ISNUMBER(ETL_Price!AL158/ETL_Price!AL159-1),ETL_Price!AL158/ETL_Price!AL159-1,"")</f>
        <v/>
      </c>
      <c r="AG158" t="str">
        <f>IF(ISNUMBER(ETL_Price!AM158/ETL_Price!AM159-1),ETL_Price!AM158/ETL_Price!AM159-1,"")</f>
        <v/>
      </c>
      <c r="AH158" t="str">
        <f>IF(ISNUMBER(ETL_Price!AN158/ETL_Price!AN159-1),ETL_Price!AN158/ETL_Price!AN159-1,"")</f>
        <v/>
      </c>
      <c r="AI158" t="str">
        <f>IF(ISNUMBER(ETL_Price!AO158/ETL_Price!AO159-1),ETL_Price!AO158/ETL_Price!AO159-1,"")</f>
        <v/>
      </c>
      <c r="AJ158" t="str">
        <f>IF(ISNUMBER(ETL_Price!AP158/ETL_Price!AP159-1),ETL_Price!AP158/ETL_Price!AP159-1,"")</f>
        <v/>
      </c>
      <c r="AK158" t="str">
        <f>IF(ISNUMBER(ETL_Price!AQ158/ETL_Price!AQ159-1),ETL_Price!AQ158/ETL_Price!AQ159-1,"")</f>
        <v/>
      </c>
      <c r="AL158" t="str">
        <f>IF(ISNUMBER(ETL_Price!AR158/ETL_Price!AR159-1),ETL_Price!AR158/ETL_Price!AR159-1,"")</f>
        <v/>
      </c>
      <c r="AM158" t="str">
        <f>IF(ISNUMBER(ETL_Price!AS158/ETL_Price!AS159-1),ETL_Price!AS158/ETL_Price!AS159-1,"")</f>
        <v/>
      </c>
      <c r="AN158" t="str">
        <f>IF(ISNUMBER(ETL_Price!AT158/ETL_Price!AT159-1),ETL_Price!AT158/ETL_Price!AT159-1,"")</f>
        <v/>
      </c>
      <c r="AO158" t="str">
        <f>IF(ISNUMBER(ETL_Price!AU158/ETL_Price!AU159-1),ETL_Price!AU158/ETL_Price!AU159-1,"")</f>
        <v/>
      </c>
      <c r="AP158" t="str">
        <f>IF(ISNUMBER(ETL_Price!AV158/ETL_Price!AV159-1),ETL_Price!AV158/ETL_Price!AV159-1,"")</f>
        <v/>
      </c>
    </row>
    <row r="159" spans="1:42">
      <c r="A159" s="8">
        <f>MATCH($B159,ETL_Price!$B$5:$B$187,0)</f>
        <v>132</v>
      </c>
      <c r="B159" s="1" t="str">
        <f>IF(ISNUMBER(Equities!$C160),Equities!B160,"")</f>
        <v/>
      </c>
      <c r="C159" s="67" t="str">
        <f ca="1">IF(ISNUMBER(OFFSET(ETL_Price!$B$4,ETL_Rtn!$A159,ETL_Rtn!$C$1)/OFFSET(ETL_Price!$B$4,ETL_Rtn!$A160,ETL_Rtn!$C$1)-1),OFFSET(ETL_Price!$B$4,ETL_Rtn!$A159,ETL_Rtn!$C$1)/OFFSET(ETL_Price!$B$4,ETL_Rtn!$A160,ETL_Rtn!$C$1)-1,"")</f>
        <v/>
      </c>
      <c r="E159" t="str">
        <f>IF(ISNUMBER(ETL_Price!K159/ETL_Price!K160-1),ETL_Price!K159/ETL_Price!K160-1,"")</f>
        <v/>
      </c>
      <c r="F159" t="str">
        <f>IF(ISNUMBER(ETL_Price!L159/ETL_Price!L160-1),ETL_Price!L159/ETL_Price!L160-1,"")</f>
        <v/>
      </c>
      <c r="G159" t="str">
        <f>IF(ISNUMBER(ETL_Price!M159/ETL_Price!M160-1),ETL_Price!M159/ETL_Price!M160-1,"")</f>
        <v/>
      </c>
      <c r="H159" t="str">
        <f>IF(ISNUMBER(ETL_Price!N159/ETL_Price!N160-1),ETL_Price!N159/ETL_Price!N160-1,"")</f>
        <v/>
      </c>
      <c r="I159" t="str">
        <f>IF(ISNUMBER(ETL_Price!O159/ETL_Price!O160-1),ETL_Price!O159/ETL_Price!O160-1,"")</f>
        <v/>
      </c>
      <c r="J159" t="str">
        <f>IF(ISNUMBER(ETL_Price!P159/ETL_Price!P160-1),ETL_Price!P159/ETL_Price!P160-1,"")</f>
        <v/>
      </c>
      <c r="K159" t="str">
        <f>IF(ISNUMBER(ETL_Price!Q159/ETL_Price!Q160-1),ETL_Price!Q159/ETL_Price!Q160-1,"")</f>
        <v/>
      </c>
      <c r="L159" t="str">
        <f>IF(ISNUMBER(ETL_Price!R159/ETL_Price!R160-1),ETL_Price!R159/ETL_Price!R160-1,"")</f>
        <v/>
      </c>
      <c r="M159" t="str">
        <f>IF(ISNUMBER(ETL_Price!S159/ETL_Price!S160-1),ETL_Price!S159/ETL_Price!S160-1,"")</f>
        <v/>
      </c>
      <c r="N159" t="str">
        <f>IF(ISNUMBER(ETL_Price!T159/ETL_Price!T160-1),ETL_Price!T159/ETL_Price!T160-1,"")</f>
        <v/>
      </c>
      <c r="O159" t="str">
        <f>IF(ISNUMBER(ETL_Price!U159/ETL_Price!U160-1),ETL_Price!U159/ETL_Price!U160-1,"")</f>
        <v/>
      </c>
      <c r="P159" t="str">
        <f>IF(ISNUMBER(ETL_Price!V159/ETL_Price!V160-1),ETL_Price!V159/ETL_Price!V160-1,"")</f>
        <v/>
      </c>
      <c r="Q159" t="str">
        <f>IF(ISNUMBER(ETL_Price!W159/ETL_Price!W160-1),ETL_Price!W159/ETL_Price!W160-1,"")</f>
        <v/>
      </c>
      <c r="R159" t="str">
        <f>IF(ISNUMBER(ETL_Price!X159/ETL_Price!X160-1),ETL_Price!X159/ETL_Price!X160-1,"")</f>
        <v/>
      </c>
      <c r="S159" t="str">
        <f>IF(ISNUMBER(ETL_Price!Y159/ETL_Price!Y160-1),ETL_Price!Y159/ETL_Price!Y160-1,"")</f>
        <v/>
      </c>
      <c r="T159" t="str">
        <f>IF(ISNUMBER(ETL_Price!Z159/ETL_Price!Z160-1),ETL_Price!Z159/ETL_Price!Z160-1,"")</f>
        <v/>
      </c>
      <c r="U159" t="str">
        <f>IF(ISNUMBER(ETL_Price!AA159/ETL_Price!AA160-1),ETL_Price!AA159/ETL_Price!AA160-1,"")</f>
        <v/>
      </c>
      <c r="V159" t="str">
        <f>IF(ISNUMBER(ETL_Price!AB159/ETL_Price!AB160-1),ETL_Price!AB159/ETL_Price!AB160-1,"")</f>
        <v/>
      </c>
      <c r="W159" t="str">
        <f>IF(ISNUMBER(ETL_Price!AC159/ETL_Price!AC160-1),ETL_Price!AC159/ETL_Price!AC160-1,"")</f>
        <v/>
      </c>
      <c r="X159" t="str">
        <f>IF(ISNUMBER(ETL_Price!AD159/ETL_Price!AD160-1),ETL_Price!AD159/ETL_Price!AD160-1,"")</f>
        <v/>
      </c>
      <c r="Y159" t="str">
        <f>IF(ISNUMBER(ETL_Price!AE159/ETL_Price!AE160-1),ETL_Price!AE159/ETL_Price!AE160-1,"")</f>
        <v/>
      </c>
      <c r="Z159" t="str">
        <f>IF(ISNUMBER(ETL_Price!AF159/ETL_Price!AF160-1),ETL_Price!AF159/ETL_Price!AF160-1,"")</f>
        <v/>
      </c>
      <c r="AA159" t="str">
        <f>IF(ISNUMBER(ETL_Price!AG159/ETL_Price!AG160-1),ETL_Price!AG159/ETL_Price!AG160-1,"")</f>
        <v/>
      </c>
      <c r="AB159" t="str">
        <f>IF(ISNUMBER(ETL_Price!AH159/ETL_Price!AH160-1),ETL_Price!AH159/ETL_Price!AH160-1,"")</f>
        <v/>
      </c>
      <c r="AC159" t="str">
        <f>IF(ISNUMBER(ETL_Price!AI159/ETL_Price!AI160-1),ETL_Price!AI159/ETL_Price!AI160-1,"")</f>
        <v/>
      </c>
      <c r="AD159" t="str">
        <f>IF(ISNUMBER(ETL_Price!AJ159/ETL_Price!AJ160-1),ETL_Price!AJ159/ETL_Price!AJ160-1,"")</f>
        <v/>
      </c>
      <c r="AE159" t="str">
        <f>IF(ISNUMBER(ETL_Price!AK159/ETL_Price!AK160-1),ETL_Price!AK159/ETL_Price!AK160-1,"")</f>
        <v/>
      </c>
      <c r="AF159" t="str">
        <f>IF(ISNUMBER(ETL_Price!AL159/ETL_Price!AL160-1),ETL_Price!AL159/ETL_Price!AL160-1,"")</f>
        <v/>
      </c>
      <c r="AG159" t="str">
        <f>IF(ISNUMBER(ETL_Price!AM159/ETL_Price!AM160-1),ETL_Price!AM159/ETL_Price!AM160-1,"")</f>
        <v/>
      </c>
      <c r="AH159" t="str">
        <f>IF(ISNUMBER(ETL_Price!AN159/ETL_Price!AN160-1),ETL_Price!AN159/ETL_Price!AN160-1,"")</f>
        <v/>
      </c>
      <c r="AI159" t="str">
        <f>IF(ISNUMBER(ETL_Price!AO159/ETL_Price!AO160-1),ETL_Price!AO159/ETL_Price!AO160-1,"")</f>
        <v/>
      </c>
      <c r="AJ159" t="str">
        <f>IF(ISNUMBER(ETL_Price!AP159/ETL_Price!AP160-1),ETL_Price!AP159/ETL_Price!AP160-1,"")</f>
        <v/>
      </c>
      <c r="AK159" t="str">
        <f>IF(ISNUMBER(ETL_Price!AQ159/ETL_Price!AQ160-1),ETL_Price!AQ159/ETL_Price!AQ160-1,"")</f>
        <v/>
      </c>
      <c r="AL159" t="str">
        <f>IF(ISNUMBER(ETL_Price!AR159/ETL_Price!AR160-1),ETL_Price!AR159/ETL_Price!AR160-1,"")</f>
        <v/>
      </c>
      <c r="AM159" t="str">
        <f>IF(ISNUMBER(ETL_Price!AS159/ETL_Price!AS160-1),ETL_Price!AS159/ETL_Price!AS160-1,"")</f>
        <v/>
      </c>
      <c r="AN159" t="str">
        <f>IF(ISNUMBER(ETL_Price!AT159/ETL_Price!AT160-1),ETL_Price!AT159/ETL_Price!AT160-1,"")</f>
        <v/>
      </c>
      <c r="AO159" t="str">
        <f>IF(ISNUMBER(ETL_Price!AU159/ETL_Price!AU160-1),ETL_Price!AU159/ETL_Price!AU160-1,"")</f>
        <v/>
      </c>
      <c r="AP159" t="str">
        <f>IF(ISNUMBER(ETL_Price!AV159/ETL_Price!AV160-1),ETL_Price!AV159/ETL_Price!AV160-1,"")</f>
        <v/>
      </c>
    </row>
    <row r="160" spans="1:42">
      <c r="A160" s="8">
        <f>MATCH($B160,ETL_Price!$B$5:$B$187,0)</f>
        <v>132</v>
      </c>
      <c r="B160" s="1" t="str">
        <f>IF(ISNUMBER(Equities!$C161),Equities!B161,"")</f>
        <v/>
      </c>
      <c r="C160" s="67" t="str">
        <f ca="1">IF(ISNUMBER(OFFSET(ETL_Price!$B$4,ETL_Rtn!$A160,ETL_Rtn!$C$1)/OFFSET(ETL_Price!$B$4,ETL_Rtn!$A161,ETL_Rtn!$C$1)-1),OFFSET(ETL_Price!$B$4,ETL_Rtn!$A160,ETL_Rtn!$C$1)/OFFSET(ETL_Price!$B$4,ETL_Rtn!$A161,ETL_Rtn!$C$1)-1,"")</f>
        <v/>
      </c>
      <c r="E160" t="str">
        <f>IF(ISNUMBER(ETL_Price!K160/ETL_Price!K161-1),ETL_Price!K160/ETL_Price!K161-1,"")</f>
        <v/>
      </c>
      <c r="F160" t="str">
        <f>IF(ISNUMBER(ETL_Price!L160/ETL_Price!L161-1),ETL_Price!L160/ETL_Price!L161-1,"")</f>
        <v/>
      </c>
      <c r="G160" t="str">
        <f>IF(ISNUMBER(ETL_Price!M160/ETL_Price!M161-1),ETL_Price!M160/ETL_Price!M161-1,"")</f>
        <v/>
      </c>
      <c r="H160" t="str">
        <f>IF(ISNUMBER(ETL_Price!N160/ETL_Price!N161-1),ETL_Price!N160/ETL_Price!N161-1,"")</f>
        <v/>
      </c>
      <c r="I160" t="str">
        <f>IF(ISNUMBER(ETL_Price!O160/ETL_Price!O161-1),ETL_Price!O160/ETL_Price!O161-1,"")</f>
        <v/>
      </c>
      <c r="J160" t="str">
        <f>IF(ISNUMBER(ETL_Price!P160/ETL_Price!P161-1),ETL_Price!P160/ETL_Price!P161-1,"")</f>
        <v/>
      </c>
      <c r="K160" t="str">
        <f>IF(ISNUMBER(ETL_Price!Q160/ETL_Price!Q161-1),ETL_Price!Q160/ETL_Price!Q161-1,"")</f>
        <v/>
      </c>
      <c r="L160" t="str">
        <f>IF(ISNUMBER(ETL_Price!R160/ETL_Price!R161-1),ETL_Price!R160/ETL_Price!R161-1,"")</f>
        <v/>
      </c>
      <c r="M160" t="str">
        <f>IF(ISNUMBER(ETL_Price!S160/ETL_Price!S161-1),ETL_Price!S160/ETL_Price!S161-1,"")</f>
        <v/>
      </c>
      <c r="N160" t="str">
        <f>IF(ISNUMBER(ETL_Price!T160/ETL_Price!T161-1),ETL_Price!T160/ETL_Price!T161-1,"")</f>
        <v/>
      </c>
      <c r="O160" t="str">
        <f>IF(ISNUMBER(ETL_Price!U160/ETL_Price!U161-1),ETL_Price!U160/ETL_Price!U161-1,"")</f>
        <v/>
      </c>
      <c r="P160" t="str">
        <f>IF(ISNUMBER(ETL_Price!V160/ETL_Price!V161-1),ETL_Price!V160/ETL_Price!V161-1,"")</f>
        <v/>
      </c>
      <c r="Q160" t="str">
        <f>IF(ISNUMBER(ETL_Price!W160/ETL_Price!W161-1),ETL_Price!W160/ETL_Price!W161-1,"")</f>
        <v/>
      </c>
      <c r="R160" t="str">
        <f>IF(ISNUMBER(ETL_Price!X160/ETL_Price!X161-1),ETL_Price!X160/ETL_Price!X161-1,"")</f>
        <v/>
      </c>
      <c r="S160" t="str">
        <f>IF(ISNUMBER(ETL_Price!Y160/ETL_Price!Y161-1),ETL_Price!Y160/ETL_Price!Y161-1,"")</f>
        <v/>
      </c>
      <c r="T160" t="str">
        <f>IF(ISNUMBER(ETL_Price!Z160/ETL_Price!Z161-1),ETL_Price!Z160/ETL_Price!Z161-1,"")</f>
        <v/>
      </c>
      <c r="U160" t="str">
        <f>IF(ISNUMBER(ETL_Price!AA160/ETL_Price!AA161-1),ETL_Price!AA160/ETL_Price!AA161-1,"")</f>
        <v/>
      </c>
      <c r="V160" t="str">
        <f>IF(ISNUMBER(ETL_Price!AB160/ETL_Price!AB161-1),ETL_Price!AB160/ETL_Price!AB161-1,"")</f>
        <v/>
      </c>
      <c r="W160" t="str">
        <f>IF(ISNUMBER(ETL_Price!AC160/ETL_Price!AC161-1),ETL_Price!AC160/ETL_Price!AC161-1,"")</f>
        <v/>
      </c>
      <c r="X160" t="str">
        <f>IF(ISNUMBER(ETL_Price!AD160/ETL_Price!AD161-1),ETL_Price!AD160/ETL_Price!AD161-1,"")</f>
        <v/>
      </c>
      <c r="Y160" t="str">
        <f>IF(ISNUMBER(ETL_Price!AE160/ETL_Price!AE161-1),ETL_Price!AE160/ETL_Price!AE161-1,"")</f>
        <v/>
      </c>
      <c r="Z160" t="str">
        <f>IF(ISNUMBER(ETL_Price!AF160/ETL_Price!AF161-1),ETL_Price!AF160/ETL_Price!AF161-1,"")</f>
        <v/>
      </c>
      <c r="AA160" t="str">
        <f>IF(ISNUMBER(ETL_Price!AG160/ETL_Price!AG161-1),ETL_Price!AG160/ETL_Price!AG161-1,"")</f>
        <v/>
      </c>
      <c r="AB160" t="str">
        <f>IF(ISNUMBER(ETL_Price!AH160/ETL_Price!AH161-1),ETL_Price!AH160/ETL_Price!AH161-1,"")</f>
        <v/>
      </c>
      <c r="AC160" t="str">
        <f>IF(ISNUMBER(ETL_Price!AI160/ETL_Price!AI161-1),ETL_Price!AI160/ETL_Price!AI161-1,"")</f>
        <v/>
      </c>
      <c r="AD160" t="str">
        <f>IF(ISNUMBER(ETL_Price!AJ160/ETL_Price!AJ161-1),ETL_Price!AJ160/ETL_Price!AJ161-1,"")</f>
        <v/>
      </c>
      <c r="AE160" t="str">
        <f>IF(ISNUMBER(ETL_Price!AK160/ETL_Price!AK161-1),ETL_Price!AK160/ETL_Price!AK161-1,"")</f>
        <v/>
      </c>
      <c r="AF160" t="str">
        <f>IF(ISNUMBER(ETL_Price!AL160/ETL_Price!AL161-1),ETL_Price!AL160/ETL_Price!AL161-1,"")</f>
        <v/>
      </c>
      <c r="AG160" t="str">
        <f>IF(ISNUMBER(ETL_Price!AM160/ETL_Price!AM161-1),ETL_Price!AM160/ETL_Price!AM161-1,"")</f>
        <v/>
      </c>
      <c r="AH160" t="str">
        <f>IF(ISNUMBER(ETL_Price!AN160/ETL_Price!AN161-1),ETL_Price!AN160/ETL_Price!AN161-1,"")</f>
        <v/>
      </c>
      <c r="AI160" t="str">
        <f>IF(ISNUMBER(ETL_Price!AO160/ETL_Price!AO161-1),ETL_Price!AO160/ETL_Price!AO161-1,"")</f>
        <v/>
      </c>
      <c r="AJ160" t="str">
        <f>IF(ISNUMBER(ETL_Price!AP160/ETL_Price!AP161-1),ETL_Price!AP160/ETL_Price!AP161-1,"")</f>
        <v/>
      </c>
      <c r="AK160" t="str">
        <f>IF(ISNUMBER(ETL_Price!AQ160/ETL_Price!AQ161-1),ETL_Price!AQ160/ETL_Price!AQ161-1,"")</f>
        <v/>
      </c>
      <c r="AL160" t="str">
        <f>IF(ISNUMBER(ETL_Price!AR160/ETL_Price!AR161-1),ETL_Price!AR160/ETL_Price!AR161-1,"")</f>
        <v/>
      </c>
      <c r="AM160" t="str">
        <f>IF(ISNUMBER(ETL_Price!AS160/ETL_Price!AS161-1),ETL_Price!AS160/ETL_Price!AS161-1,"")</f>
        <v/>
      </c>
      <c r="AN160" t="str">
        <f>IF(ISNUMBER(ETL_Price!AT160/ETL_Price!AT161-1),ETL_Price!AT160/ETL_Price!AT161-1,"")</f>
        <v/>
      </c>
      <c r="AO160" t="str">
        <f>IF(ISNUMBER(ETL_Price!AU160/ETL_Price!AU161-1),ETL_Price!AU160/ETL_Price!AU161-1,"")</f>
        <v/>
      </c>
      <c r="AP160" t="str">
        <f>IF(ISNUMBER(ETL_Price!AV160/ETL_Price!AV161-1),ETL_Price!AV160/ETL_Price!AV161-1,"")</f>
        <v/>
      </c>
    </row>
    <row r="161" spans="1:42">
      <c r="A161" s="8">
        <f>MATCH($B161,ETL_Price!$B$5:$B$187,0)</f>
        <v>132</v>
      </c>
      <c r="B161" s="1" t="str">
        <f>IF(ISNUMBER(Equities!$C162),Equities!B162,"")</f>
        <v/>
      </c>
      <c r="C161" s="67" t="str">
        <f ca="1">IF(ISNUMBER(OFFSET(ETL_Price!$B$4,ETL_Rtn!$A161,ETL_Rtn!$C$1)/OFFSET(ETL_Price!$B$4,ETL_Rtn!$A162,ETL_Rtn!$C$1)-1),OFFSET(ETL_Price!$B$4,ETL_Rtn!$A161,ETL_Rtn!$C$1)/OFFSET(ETL_Price!$B$4,ETL_Rtn!$A162,ETL_Rtn!$C$1)-1,"")</f>
        <v/>
      </c>
      <c r="E161" t="str">
        <f>IF(ISNUMBER(ETL_Price!K161/ETL_Price!K162-1),ETL_Price!K161/ETL_Price!K162-1,"")</f>
        <v/>
      </c>
      <c r="F161" t="str">
        <f>IF(ISNUMBER(ETL_Price!L161/ETL_Price!L162-1),ETL_Price!L161/ETL_Price!L162-1,"")</f>
        <v/>
      </c>
      <c r="G161" t="str">
        <f>IF(ISNUMBER(ETL_Price!M161/ETL_Price!M162-1),ETL_Price!M161/ETL_Price!M162-1,"")</f>
        <v/>
      </c>
      <c r="H161" t="str">
        <f>IF(ISNUMBER(ETL_Price!N161/ETL_Price!N162-1),ETL_Price!N161/ETL_Price!N162-1,"")</f>
        <v/>
      </c>
      <c r="I161" t="str">
        <f>IF(ISNUMBER(ETL_Price!O161/ETL_Price!O162-1),ETL_Price!O161/ETL_Price!O162-1,"")</f>
        <v/>
      </c>
      <c r="J161" t="str">
        <f>IF(ISNUMBER(ETL_Price!P161/ETL_Price!P162-1),ETL_Price!P161/ETL_Price!P162-1,"")</f>
        <v/>
      </c>
      <c r="K161" t="str">
        <f>IF(ISNUMBER(ETL_Price!Q161/ETL_Price!Q162-1),ETL_Price!Q161/ETL_Price!Q162-1,"")</f>
        <v/>
      </c>
      <c r="L161" t="str">
        <f>IF(ISNUMBER(ETL_Price!R161/ETL_Price!R162-1),ETL_Price!R161/ETL_Price!R162-1,"")</f>
        <v/>
      </c>
      <c r="M161" t="str">
        <f>IF(ISNUMBER(ETL_Price!S161/ETL_Price!S162-1),ETL_Price!S161/ETL_Price!S162-1,"")</f>
        <v/>
      </c>
      <c r="N161" t="str">
        <f>IF(ISNUMBER(ETL_Price!T161/ETL_Price!T162-1),ETL_Price!T161/ETL_Price!T162-1,"")</f>
        <v/>
      </c>
      <c r="O161" t="str">
        <f>IF(ISNUMBER(ETL_Price!U161/ETL_Price!U162-1),ETL_Price!U161/ETL_Price!U162-1,"")</f>
        <v/>
      </c>
      <c r="P161" t="str">
        <f>IF(ISNUMBER(ETL_Price!V161/ETL_Price!V162-1),ETL_Price!V161/ETL_Price!V162-1,"")</f>
        <v/>
      </c>
      <c r="Q161" t="str">
        <f>IF(ISNUMBER(ETL_Price!W161/ETL_Price!W162-1),ETL_Price!W161/ETL_Price!W162-1,"")</f>
        <v/>
      </c>
      <c r="R161" t="str">
        <f>IF(ISNUMBER(ETL_Price!X161/ETL_Price!X162-1),ETL_Price!X161/ETL_Price!X162-1,"")</f>
        <v/>
      </c>
      <c r="S161" t="str">
        <f>IF(ISNUMBER(ETL_Price!Y161/ETL_Price!Y162-1),ETL_Price!Y161/ETL_Price!Y162-1,"")</f>
        <v/>
      </c>
      <c r="T161" t="str">
        <f>IF(ISNUMBER(ETL_Price!Z161/ETL_Price!Z162-1),ETL_Price!Z161/ETL_Price!Z162-1,"")</f>
        <v/>
      </c>
      <c r="U161" t="str">
        <f>IF(ISNUMBER(ETL_Price!AA161/ETL_Price!AA162-1),ETL_Price!AA161/ETL_Price!AA162-1,"")</f>
        <v/>
      </c>
      <c r="V161" t="str">
        <f>IF(ISNUMBER(ETL_Price!AB161/ETL_Price!AB162-1),ETL_Price!AB161/ETL_Price!AB162-1,"")</f>
        <v/>
      </c>
      <c r="W161" t="str">
        <f>IF(ISNUMBER(ETL_Price!AC161/ETL_Price!AC162-1),ETL_Price!AC161/ETL_Price!AC162-1,"")</f>
        <v/>
      </c>
      <c r="X161" t="str">
        <f>IF(ISNUMBER(ETL_Price!AD161/ETL_Price!AD162-1),ETL_Price!AD161/ETL_Price!AD162-1,"")</f>
        <v/>
      </c>
      <c r="Y161" t="str">
        <f>IF(ISNUMBER(ETL_Price!AE161/ETL_Price!AE162-1),ETL_Price!AE161/ETL_Price!AE162-1,"")</f>
        <v/>
      </c>
      <c r="Z161" t="str">
        <f>IF(ISNUMBER(ETL_Price!AF161/ETL_Price!AF162-1),ETL_Price!AF161/ETL_Price!AF162-1,"")</f>
        <v/>
      </c>
      <c r="AA161" t="str">
        <f>IF(ISNUMBER(ETL_Price!AG161/ETL_Price!AG162-1),ETL_Price!AG161/ETL_Price!AG162-1,"")</f>
        <v/>
      </c>
      <c r="AB161" t="str">
        <f>IF(ISNUMBER(ETL_Price!AH161/ETL_Price!AH162-1),ETL_Price!AH161/ETL_Price!AH162-1,"")</f>
        <v/>
      </c>
      <c r="AC161" t="str">
        <f>IF(ISNUMBER(ETL_Price!AI161/ETL_Price!AI162-1),ETL_Price!AI161/ETL_Price!AI162-1,"")</f>
        <v/>
      </c>
      <c r="AD161" t="str">
        <f>IF(ISNUMBER(ETL_Price!AJ161/ETL_Price!AJ162-1),ETL_Price!AJ161/ETL_Price!AJ162-1,"")</f>
        <v/>
      </c>
      <c r="AE161" t="str">
        <f>IF(ISNUMBER(ETL_Price!AK161/ETL_Price!AK162-1),ETL_Price!AK161/ETL_Price!AK162-1,"")</f>
        <v/>
      </c>
      <c r="AF161" t="str">
        <f>IF(ISNUMBER(ETL_Price!AL161/ETL_Price!AL162-1),ETL_Price!AL161/ETL_Price!AL162-1,"")</f>
        <v/>
      </c>
      <c r="AG161" t="str">
        <f>IF(ISNUMBER(ETL_Price!AM161/ETL_Price!AM162-1),ETL_Price!AM161/ETL_Price!AM162-1,"")</f>
        <v/>
      </c>
      <c r="AH161" t="str">
        <f>IF(ISNUMBER(ETL_Price!AN161/ETL_Price!AN162-1),ETL_Price!AN161/ETL_Price!AN162-1,"")</f>
        <v/>
      </c>
      <c r="AI161" t="str">
        <f>IF(ISNUMBER(ETL_Price!AO161/ETL_Price!AO162-1),ETL_Price!AO161/ETL_Price!AO162-1,"")</f>
        <v/>
      </c>
      <c r="AJ161" t="str">
        <f>IF(ISNUMBER(ETL_Price!AP161/ETL_Price!AP162-1),ETL_Price!AP161/ETL_Price!AP162-1,"")</f>
        <v/>
      </c>
      <c r="AK161" t="str">
        <f>IF(ISNUMBER(ETL_Price!AQ161/ETL_Price!AQ162-1),ETL_Price!AQ161/ETL_Price!AQ162-1,"")</f>
        <v/>
      </c>
      <c r="AL161" t="str">
        <f>IF(ISNUMBER(ETL_Price!AR161/ETL_Price!AR162-1),ETL_Price!AR161/ETL_Price!AR162-1,"")</f>
        <v/>
      </c>
      <c r="AM161" t="str">
        <f>IF(ISNUMBER(ETL_Price!AS161/ETL_Price!AS162-1),ETL_Price!AS161/ETL_Price!AS162-1,"")</f>
        <v/>
      </c>
      <c r="AN161" t="str">
        <f>IF(ISNUMBER(ETL_Price!AT161/ETL_Price!AT162-1),ETL_Price!AT161/ETL_Price!AT162-1,"")</f>
        <v/>
      </c>
      <c r="AO161" t="str">
        <f>IF(ISNUMBER(ETL_Price!AU161/ETL_Price!AU162-1),ETL_Price!AU161/ETL_Price!AU162-1,"")</f>
        <v/>
      </c>
      <c r="AP161" t="str">
        <f>IF(ISNUMBER(ETL_Price!AV161/ETL_Price!AV162-1),ETL_Price!AV161/ETL_Price!AV162-1,"")</f>
        <v/>
      </c>
    </row>
    <row r="162" spans="1:42">
      <c r="A162" s="8">
        <f>MATCH($B162,ETL_Price!$B$5:$B$187,0)</f>
        <v>132</v>
      </c>
      <c r="B162" s="1" t="str">
        <f>IF(ISNUMBER(Equities!$C163),Equities!B163,"")</f>
        <v/>
      </c>
      <c r="C162" s="67" t="str">
        <f ca="1">IF(ISNUMBER(OFFSET(ETL_Price!$B$4,ETL_Rtn!$A162,ETL_Rtn!$C$1)/OFFSET(ETL_Price!$B$4,ETL_Rtn!$A163,ETL_Rtn!$C$1)-1),OFFSET(ETL_Price!$B$4,ETL_Rtn!$A162,ETL_Rtn!$C$1)/OFFSET(ETL_Price!$B$4,ETL_Rtn!$A163,ETL_Rtn!$C$1)-1,"")</f>
        <v/>
      </c>
      <c r="E162" t="str">
        <f>IF(ISNUMBER(ETL_Price!K162/ETL_Price!K163-1),ETL_Price!K162/ETL_Price!K163-1,"")</f>
        <v/>
      </c>
      <c r="F162" t="str">
        <f>IF(ISNUMBER(ETL_Price!L162/ETL_Price!L163-1),ETL_Price!L162/ETL_Price!L163-1,"")</f>
        <v/>
      </c>
      <c r="G162" t="str">
        <f>IF(ISNUMBER(ETL_Price!M162/ETL_Price!M163-1),ETL_Price!M162/ETL_Price!M163-1,"")</f>
        <v/>
      </c>
      <c r="H162" t="str">
        <f>IF(ISNUMBER(ETL_Price!N162/ETL_Price!N163-1),ETL_Price!N162/ETL_Price!N163-1,"")</f>
        <v/>
      </c>
      <c r="I162" t="str">
        <f>IF(ISNUMBER(ETL_Price!O162/ETL_Price!O163-1),ETL_Price!O162/ETL_Price!O163-1,"")</f>
        <v/>
      </c>
      <c r="J162" t="str">
        <f>IF(ISNUMBER(ETL_Price!P162/ETL_Price!P163-1),ETL_Price!P162/ETL_Price!P163-1,"")</f>
        <v/>
      </c>
      <c r="K162" t="str">
        <f>IF(ISNUMBER(ETL_Price!Q162/ETL_Price!Q163-1),ETL_Price!Q162/ETL_Price!Q163-1,"")</f>
        <v/>
      </c>
      <c r="L162" t="str">
        <f>IF(ISNUMBER(ETL_Price!R162/ETL_Price!R163-1),ETL_Price!R162/ETL_Price!R163-1,"")</f>
        <v/>
      </c>
      <c r="M162" t="str">
        <f>IF(ISNUMBER(ETL_Price!S162/ETL_Price!S163-1),ETL_Price!S162/ETL_Price!S163-1,"")</f>
        <v/>
      </c>
      <c r="N162" t="str">
        <f>IF(ISNUMBER(ETL_Price!T162/ETL_Price!T163-1),ETL_Price!T162/ETL_Price!T163-1,"")</f>
        <v/>
      </c>
      <c r="O162" t="str">
        <f>IF(ISNUMBER(ETL_Price!U162/ETL_Price!U163-1),ETL_Price!U162/ETL_Price!U163-1,"")</f>
        <v/>
      </c>
      <c r="P162" t="str">
        <f>IF(ISNUMBER(ETL_Price!V162/ETL_Price!V163-1),ETL_Price!V162/ETL_Price!V163-1,"")</f>
        <v/>
      </c>
      <c r="Q162" t="str">
        <f>IF(ISNUMBER(ETL_Price!W162/ETL_Price!W163-1),ETL_Price!W162/ETL_Price!W163-1,"")</f>
        <v/>
      </c>
      <c r="R162" t="str">
        <f>IF(ISNUMBER(ETL_Price!X162/ETL_Price!X163-1),ETL_Price!X162/ETL_Price!X163-1,"")</f>
        <v/>
      </c>
      <c r="S162" t="str">
        <f>IF(ISNUMBER(ETL_Price!Y162/ETL_Price!Y163-1),ETL_Price!Y162/ETL_Price!Y163-1,"")</f>
        <v/>
      </c>
      <c r="T162" t="str">
        <f>IF(ISNUMBER(ETL_Price!Z162/ETL_Price!Z163-1),ETL_Price!Z162/ETL_Price!Z163-1,"")</f>
        <v/>
      </c>
      <c r="U162" t="str">
        <f>IF(ISNUMBER(ETL_Price!AA162/ETL_Price!AA163-1),ETL_Price!AA162/ETL_Price!AA163-1,"")</f>
        <v/>
      </c>
      <c r="V162" t="str">
        <f>IF(ISNUMBER(ETL_Price!AB162/ETL_Price!AB163-1),ETL_Price!AB162/ETL_Price!AB163-1,"")</f>
        <v/>
      </c>
      <c r="W162" t="str">
        <f>IF(ISNUMBER(ETL_Price!AC162/ETL_Price!AC163-1),ETL_Price!AC162/ETL_Price!AC163-1,"")</f>
        <v/>
      </c>
      <c r="X162" t="str">
        <f>IF(ISNUMBER(ETL_Price!AD162/ETL_Price!AD163-1),ETL_Price!AD162/ETL_Price!AD163-1,"")</f>
        <v/>
      </c>
      <c r="Y162" t="str">
        <f>IF(ISNUMBER(ETL_Price!AE162/ETL_Price!AE163-1),ETL_Price!AE162/ETL_Price!AE163-1,"")</f>
        <v/>
      </c>
      <c r="Z162" t="str">
        <f>IF(ISNUMBER(ETL_Price!AF162/ETL_Price!AF163-1),ETL_Price!AF162/ETL_Price!AF163-1,"")</f>
        <v/>
      </c>
      <c r="AA162" t="str">
        <f>IF(ISNUMBER(ETL_Price!AG162/ETL_Price!AG163-1),ETL_Price!AG162/ETL_Price!AG163-1,"")</f>
        <v/>
      </c>
      <c r="AB162" t="str">
        <f>IF(ISNUMBER(ETL_Price!AH162/ETL_Price!AH163-1),ETL_Price!AH162/ETL_Price!AH163-1,"")</f>
        <v/>
      </c>
      <c r="AC162" t="str">
        <f>IF(ISNUMBER(ETL_Price!AI162/ETL_Price!AI163-1),ETL_Price!AI162/ETL_Price!AI163-1,"")</f>
        <v/>
      </c>
      <c r="AD162" t="str">
        <f>IF(ISNUMBER(ETL_Price!AJ162/ETL_Price!AJ163-1),ETL_Price!AJ162/ETL_Price!AJ163-1,"")</f>
        <v/>
      </c>
      <c r="AE162" t="str">
        <f>IF(ISNUMBER(ETL_Price!AK162/ETL_Price!AK163-1),ETL_Price!AK162/ETL_Price!AK163-1,"")</f>
        <v/>
      </c>
      <c r="AF162" t="str">
        <f>IF(ISNUMBER(ETL_Price!AL162/ETL_Price!AL163-1),ETL_Price!AL162/ETL_Price!AL163-1,"")</f>
        <v/>
      </c>
      <c r="AG162" t="str">
        <f>IF(ISNUMBER(ETL_Price!AM162/ETL_Price!AM163-1),ETL_Price!AM162/ETL_Price!AM163-1,"")</f>
        <v/>
      </c>
      <c r="AH162" t="str">
        <f>IF(ISNUMBER(ETL_Price!AN162/ETL_Price!AN163-1),ETL_Price!AN162/ETL_Price!AN163-1,"")</f>
        <v/>
      </c>
      <c r="AI162" t="str">
        <f>IF(ISNUMBER(ETL_Price!AO162/ETL_Price!AO163-1),ETL_Price!AO162/ETL_Price!AO163-1,"")</f>
        <v/>
      </c>
      <c r="AJ162" t="str">
        <f>IF(ISNUMBER(ETL_Price!AP162/ETL_Price!AP163-1),ETL_Price!AP162/ETL_Price!AP163-1,"")</f>
        <v/>
      </c>
      <c r="AK162" t="str">
        <f>IF(ISNUMBER(ETL_Price!AQ162/ETL_Price!AQ163-1),ETL_Price!AQ162/ETL_Price!AQ163-1,"")</f>
        <v/>
      </c>
      <c r="AL162" t="str">
        <f>IF(ISNUMBER(ETL_Price!AR162/ETL_Price!AR163-1),ETL_Price!AR162/ETL_Price!AR163-1,"")</f>
        <v/>
      </c>
      <c r="AM162" t="str">
        <f>IF(ISNUMBER(ETL_Price!AS162/ETL_Price!AS163-1),ETL_Price!AS162/ETL_Price!AS163-1,"")</f>
        <v/>
      </c>
      <c r="AN162" t="str">
        <f>IF(ISNUMBER(ETL_Price!AT162/ETL_Price!AT163-1),ETL_Price!AT162/ETL_Price!AT163-1,"")</f>
        <v/>
      </c>
      <c r="AO162" t="str">
        <f>IF(ISNUMBER(ETL_Price!AU162/ETL_Price!AU163-1),ETL_Price!AU162/ETL_Price!AU163-1,"")</f>
        <v/>
      </c>
      <c r="AP162" t="str">
        <f>IF(ISNUMBER(ETL_Price!AV162/ETL_Price!AV163-1),ETL_Price!AV162/ETL_Price!AV163-1,"")</f>
        <v/>
      </c>
    </row>
    <row r="163" spans="1:42">
      <c r="A163" s="8">
        <f>MATCH($B163,ETL_Price!$B$5:$B$187,0)</f>
        <v>132</v>
      </c>
      <c r="B163" s="1" t="str">
        <f>IF(ISNUMBER(Equities!$C164),Equities!B164,"")</f>
        <v/>
      </c>
      <c r="C163" s="67" t="str">
        <f ca="1">IF(ISNUMBER(OFFSET(ETL_Price!$B$4,ETL_Rtn!$A163,ETL_Rtn!$C$1)/OFFSET(ETL_Price!$B$4,ETL_Rtn!$A164,ETL_Rtn!$C$1)-1),OFFSET(ETL_Price!$B$4,ETL_Rtn!$A163,ETL_Rtn!$C$1)/OFFSET(ETL_Price!$B$4,ETL_Rtn!$A164,ETL_Rtn!$C$1)-1,"")</f>
        <v/>
      </c>
      <c r="E163" t="str">
        <f>IF(ISNUMBER(ETL_Price!K163/ETL_Price!K164-1),ETL_Price!K163/ETL_Price!K164-1,"")</f>
        <v/>
      </c>
      <c r="F163" t="str">
        <f>IF(ISNUMBER(ETL_Price!L163/ETL_Price!L164-1),ETL_Price!L163/ETL_Price!L164-1,"")</f>
        <v/>
      </c>
      <c r="G163" t="str">
        <f>IF(ISNUMBER(ETL_Price!M163/ETL_Price!M164-1),ETL_Price!M163/ETL_Price!M164-1,"")</f>
        <v/>
      </c>
      <c r="H163" t="str">
        <f>IF(ISNUMBER(ETL_Price!N163/ETL_Price!N164-1),ETL_Price!N163/ETL_Price!N164-1,"")</f>
        <v/>
      </c>
      <c r="I163" t="str">
        <f>IF(ISNUMBER(ETL_Price!O163/ETL_Price!O164-1),ETL_Price!O163/ETL_Price!O164-1,"")</f>
        <v/>
      </c>
      <c r="J163" t="str">
        <f>IF(ISNUMBER(ETL_Price!P163/ETL_Price!P164-1),ETL_Price!P163/ETL_Price!P164-1,"")</f>
        <v/>
      </c>
      <c r="K163" t="str">
        <f>IF(ISNUMBER(ETL_Price!Q163/ETL_Price!Q164-1),ETL_Price!Q163/ETL_Price!Q164-1,"")</f>
        <v/>
      </c>
      <c r="L163" t="str">
        <f>IF(ISNUMBER(ETL_Price!R163/ETL_Price!R164-1),ETL_Price!R163/ETL_Price!R164-1,"")</f>
        <v/>
      </c>
      <c r="M163" t="str">
        <f>IF(ISNUMBER(ETL_Price!S163/ETL_Price!S164-1),ETL_Price!S163/ETL_Price!S164-1,"")</f>
        <v/>
      </c>
      <c r="N163" t="str">
        <f>IF(ISNUMBER(ETL_Price!T163/ETL_Price!T164-1),ETL_Price!T163/ETL_Price!T164-1,"")</f>
        <v/>
      </c>
      <c r="O163" t="str">
        <f>IF(ISNUMBER(ETL_Price!U163/ETL_Price!U164-1),ETL_Price!U163/ETL_Price!U164-1,"")</f>
        <v/>
      </c>
      <c r="P163" t="str">
        <f>IF(ISNUMBER(ETL_Price!V163/ETL_Price!V164-1),ETL_Price!V163/ETL_Price!V164-1,"")</f>
        <v/>
      </c>
      <c r="Q163" t="str">
        <f>IF(ISNUMBER(ETL_Price!W163/ETL_Price!W164-1),ETL_Price!W163/ETL_Price!W164-1,"")</f>
        <v/>
      </c>
      <c r="R163" t="str">
        <f>IF(ISNUMBER(ETL_Price!X163/ETL_Price!X164-1),ETL_Price!X163/ETL_Price!X164-1,"")</f>
        <v/>
      </c>
      <c r="S163" t="str">
        <f>IF(ISNUMBER(ETL_Price!Y163/ETL_Price!Y164-1),ETL_Price!Y163/ETL_Price!Y164-1,"")</f>
        <v/>
      </c>
      <c r="T163" t="str">
        <f>IF(ISNUMBER(ETL_Price!Z163/ETL_Price!Z164-1),ETL_Price!Z163/ETL_Price!Z164-1,"")</f>
        <v/>
      </c>
      <c r="U163" t="str">
        <f>IF(ISNUMBER(ETL_Price!AA163/ETL_Price!AA164-1),ETL_Price!AA163/ETL_Price!AA164-1,"")</f>
        <v/>
      </c>
      <c r="V163" t="str">
        <f>IF(ISNUMBER(ETL_Price!AB163/ETL_Price!AB164-1),ETL_Price!AB163/ETL_Price!AB164-1,"")</f>
        <v/>
      </c>
      <c r="W163" t="str">
        <f>IF(ISNUMBER(ETL_Price!AC163/ETL_Price!AC164-1),ETL_Price!AC163/ETL_Price!AC164-1,"")</f>
        <v/>
      </c>
      <c r="X163" t="str">
        <f>IF(ISNUMBER(ETL_Price!AD163/ETL_Price!AD164-1),ETL_Price!AD163/ETL_Price!AD164-1,"")</f>
        <v/>
      </c>
      <c r="Y163" t="str">
        <f>IF(ISNUMBER(ETL_Price!AE163/ETL_Price!AE164-1),ETL_Price!AE163/ETL_Price!AE164-1,"")</f>
        <v/>
      </c>
      <c r="Z163" t="str">
        <f>IF(ISNUMBER(ETL_Price!AF163/ETL_Price!AF164-1),ETL_Price!AF163/ETL_Price!AF164-1,"")</f>
        <v/>
      </c>
      <c r="AA163" t="str">
        <f>IF(ISNUMBER(ETL_Price!AG163/ETL_Price!AG164-1),ETL_Price!AG163/ETL_Price!AG164-1,"")</f>
        <v/>
      </c>
      <c r="AB163" t="str">
        <f>IF(ISNUMBER(ETL_Price!AH163/ETL_Price!AH164-1),ETL_Price!AH163/ETL_Price!AH164-1,"")</f>
        <v/>
      </c>
      <c r="AC163" t="str">
        <f>IF(ISNUMBER(ETL_Price!AI163/ETL_Price!AI164-1),ETL_Price!AI163/ETL_Price!AI164-1,"")</f>
        <v/>
      </c>
      <c r="AD163" t="str">
        <f>IF(ISNUMBER(ETL_Price!AJ163/ETL_Price!AJ164-1),ETL_Price!AJ163/ETL_Price!AJ164-1,"")</f>
        <v/>
      </c>
      <c r="AE163" t="str">
        <f>IF(ISNUMBER(ETL_Price!AK163/ETL_Price!AK164-1),ETL_Price!AK163/ETL_Price!AK164-1,"")</f>
        <v/>
      </c>
      <c r="AF163" t="str">
        <f>IF(ISNUMBER(ETL_Price!AL163/ETL_Price!AL164-1),ETL_Price!AL163/ETL_Price!AL164-1,"")</f>
        <v/>
      </c>
      <c r="AG163" t="str">
        <f>IF(ISNUMBER(ETL_Price!AM163/ETL_Price!AM164-1),ETL_Price!AM163/ETL_Price!AM164-1,"")</f>
        <v/>
      </c>
      <c r="AH163" t="str">
        <f>IF(ISNUMBER(ETL_Price!AN163/ETL_Price!AN164-1),ETL_Price!AN163/ETL_Price!AN164-1,"")</f>
        <v/>
      </c>
      <c r="AI163" t="str">
        <f>IF(ISNUMBER(ETL_Price!AO163/ETL_Price!AO164-1),ETL_Price!AO163/ETL_Price!AO164-1,"")</f>
        <v/>
      </c>
      <c r="AJ163" t="str">
        <f>IF(ISNUMBER(ETL_Price!AP163/ETL_Price!AP164-1),ETL_Price!AP163/ETL_Price!AP164-1,"")</f>
        <v/>
      </c>
      <c r="AK163" t="str">
        <f>IF(ISNUMBER(ETL_Price!AQ163/ETL_Price!AQ164-1),ETL_Price!AQ163/ETL_Price!AQ164-1,"")</f>
        <v/>
      </c>
      <c r="AL163" t="str">
        <f>IF(ISNUMBER(ETL_Price!AR163/ETL_Price!AR164-1),ETL_Price!AR163/ETL_Price!AR164-1,"")</f>
        <v/>
      </c>
      <c r="AM163" t="str">
        <f>IF(ISNUMBER(ETL_Price!AS163/ETL_Price!AS164-1),ETL_Price!AS163/ETL_Price!AS164-1,"")</f>
        <v/>
      </c>
      <c r="AN163" t="str">
        <f>IF(ISNUMBER(ETL_Price!AT163/ETL_Price!AT164-1),ETL_Price!AT163/ETL_Price!AT164-1,"")</f>
        <v/>
      </c>
      <c r="AO163" t="str">
        <f>IF(ISNUMBER(ETL_Price!AU163/ETL_Price!AU164-1),ETL_Price!AU163/ETL_Price!AU164-1,"")</f>
        <v/>
      </c>
      <c r="AP163" t="str">
        <f>IF(ISNUMBER(ETL_Price!AV163/ETL_Price!AV164-1),ETL_Price!AV163/ETL_Price!AV164-1,"")</f>
        <v/>
      </c>
    </row>
    <row r="164" spans="1:42">
      <c r="A164" s="8">
        <f>MATCH($B164,ETL_Price!$B$5:$B$187,0)</f>
        <v>132</v>
      </c>
      <c r="B164" s="1" t="str">
        <f>IF(ISNUMBER(Equities!$C165),Equities!B165,"")</f>
        <v/>
      </c>
      <c r="C164" s="67" t="str">
        <f ca="1">IF(ISNUMBER(OFFSET(ETL_Price!$B$4,ETL_Rtn!$A164,ETL_Rtn!$C$1)/OFFSET(ETL_Price!$B$4,ETL_Rtn!$A165,ETL_Rtn!$C$1)-1),OFFSET(ETL_Price!$B$4,ETL_Rtn!$A164,ETL_Rtn!$C$1)/OFFSET(ETL_Price!$B$4,ETL_Rtn!$A165,ETL_Rtn!$C$1)-1,"")</f>
        <v/>
      </c>
      <c r="E164" t="str">
        <f>IF(ISNUMBER(ETL_Price!K164/ETL_Price!K165-1),ETL_Price!K164/ETL_Price!K165-1,"")</f>
        <v/>
      </c>
      <c r="F164" t="str">
        <f>IF(ISNUMBER(ETL_Price!L164/ETL_Price!L165-1),ETL_Price!L164/ETL_Price!L165-1,"")</f>
        <v/>
      </c>
      <c r="G164" t="str">
        <f>IF(ISNUMBER(ETL_Price!M164/ETL_Price!M165-1),ETL_Price!M164/ETL_Price!M165-1,"")</f>
        <v/>
      </c>
      <c r="H164" t="str">
        <f>IF(ISNUMBER(ETL_Price!N164/ETL_Price!N165-1),ETL_Price!N164/ETL_Price!N165-1,"")</f>
        <v/>
      </c>
      <c r="I164" t="str">
        <f>IF(ISNUMBER(ETL_Price!O164/ETL_Price!O165-1),ETL_Price!O164/ETL_Price!O165-1,"")</f>
        <v/>
      </c>
      <c r="J164" t="str">
        <f>IF(ISNUMBER(ETL_Price!P164/ETL_Price!P165-1),ETL_Price!P164/ETL_Price!P165-1,"")</f>
        <v/>
      </c>
      <c r="K164" t="str">
        <f>IF(ISNUMBER(ETL_Price!Q164/ETL_Price!Q165-1),ETL_Price!Q164/ETL_Price!Q165-1,"")</f>
        <v/>
      </c>
      <c r="L164" t="str">
        <f>IF(ISNUMBER(ETL_Price!R164/ETL_Price!R165-1),ETL_Price!R164/ETL_Price!R165-1,"")</f>
        <v/>
      </c>
      <c r="M164" t="str">
        <f>IF(ISNUMBER(ETL_Price!S164/ETL_Price!S165-1),ETL_Price!S164/ETL_Price!S165-1,"")</f>
        <v/>
      </c>
      <c r="N164" t="str">
        <f>IF(ISNUMBER(ETL_Price!T164/ETL_Price!T165-1),ETL_Price!T164/ETL_Price!T165-1,"")</f>
        <v/>
      </c>
      <c r="O164" t="str">
        <f>IF(ISNUMBER(ETL_Price!U164/ETL_Price!U165-1),ETL_Price!U164/ETL_Price!U165-1,"")</f>
        <v/>
      </c>
      <c r="P164" t="str">
        <f>IF(ISNUMBER(ETL_Price!V164/ETL_Price!V165-1),ETL_Price!V164/ETL_Price!V165-1,"")</f>
        <v/>
      </c>
      <c r="Q164" t="str">
        <f>IF(ISNUMBER(ETL_Price!W164/ETL_Price!W165-1),ETL_Price!W164/ETL_Price!W165-1,"")</f>
        <v/>
      </c>
      <c r="R164" t="str">
        <f>IF(ISNUMBER(ETL_Price!X164/ETL_Price!X165-1),ETL_Price!X164/ETL_Price!X165-1,"")</f>
        <v/>
      </c>
      <c r="S164" t="str">
        <f>IF(ISNUMBER(ETL_Price!Y164/ETL_Price!Y165-1),ETL_Price!Y164/ETL_Price!Y165-1,"")</f>
        <v/>
      </c>
      <c r="T164" t="str">
        <f>IF(ISNUMBER(ETL_Price!Z164/ETL_Price!Z165-1),ETL_Price!Z164/ETL_Price!Z165-1,"")</f>
        <v/>
      </c>
      <c r="U164" t="str">
        <f>IF(ISNUMBER(ETL_Price!AA164/ETL_Price!AA165-1),ETL_Price!AA164/ETL_Price!AA165-1,"")</f>
        <v/>
      </c>
      <c r="V164" t="str">
        <f>IF(ISNUMBER(ETL_Price!AB164/ETL_Price!AB165-1),ETL_Price!AB164/ETL_Price!AB165-1,"")</f>
        <v/>
      </c>
      <c r="W164" t="str">
        <f>IF(ISNUMBER(ETL_Price!AC164/ETL_Price!AC165-1),ETL_Price!AC164/ETL_Price!AC165-1,"")</f>
        <v/>
      </c>
      <c r="X164" t="str">
        <f>IF(ISNUMBER(ETL_Price!AD164/ETL_Price!AD165-1),ETL_Price!AD164/ETL_Price!AD165-1,"")</f>
        <v/>
      </c>
      <c r="Y164" t="str">
        <f>IF(ISNUMBER(ETL_Price!AE164/ETL_Price!AE165-1),ETL_Price!AE164/ETL_Price!AE165-1,"")</f>
        <v/>
      </c>
      <c r="Z164" t="str">
        <f>IF(ISNUMBER(ETL_Price!AF164/ETL_Price!AF165-1),ETL_Price!AF164/ETL_Price!AF165-1,"")</f>
        <v/>
      </c>
      <c r="AA164" t="str">
        <f>IF(ISNUMBER(ETL_Price!AG164/ETL_Price!AG165-1),ETL_Price!AG164/ETL_Price!AG165-1,"")</f>
        <v/>
      </c>
      <c r="AB164" t="str">
        <f>IF(ISNUMBER(ETL_Price!AH164/ETL_Price!AH165-1),ETL_Price!AH164/ETL_Price!AH165-1,"")</f>
        <v/>
      </c>
      <c r="AC164" t="str">
        <f>IF(ISNUMBER(ETL_Price!AI164/ETL_Price!AI165-1),ETL_Price!AI164/ETL_Price!AI165-1,"")</f>
        <v/>
      </c>
      <c r="AD164" t="str">
        <f>IF(ISNUMBER(ETL_Price!AJ164/ETL_Price!AJ165-1),ETL_Price!AJ164/ETL_Price!AJ165-1,"")</f>
        <v/>
      </c>
      <c r="AE164" t="str">
        <f>IF(ISNUMBER(ETL_Price!AK164/ETL_Price!AK165-1),ETL_Price!AK164/ETL_Price!AK165-1,"")</f>
        <v/>
      </c>
      <c r="AF164" t="str">
        <f>IF(ISNUMBER(ETL_Price!AL164/ETL_Price!AL165-1),ETL_Price!AL164/ETL_Price!AL165-1,"")</f>
        <v/>
      </c>
      <c r="AG164" t="str">
        <f>IF(ISNUMBER(ETL_Price!AM164/ETL_Price!AM165-1),ETL_Price!AM164/ETL_Price!AM165-1,"")</f>
        <v/>
      </c>
      <c r="AH164" t="str">
        <f>IF(ISNUMBER(ETL_Price!AN164/ETL_Price!AN165-1),ETL_Price!AN164/ETL_Price!AN165-1,"")</f>
        <v/>
      </c>
      <c r="AI164" t="str">
        <f>IF(ISNUMBER(ETL_Price!AO164/ETL_Price!AO165-1),ETL_Price!AO164/ETL_Price!AO165-1,"")</f>
        <v/>
      </c>
      <c r="AJ164" t="str">
        <f>IF(ISNUMBER(ETL_Price!AP164/ETL_Price!AP165-1),ETL_Price!AP164/ETL_Price!AP165-1,"")</f>
        <v/>
      </c>
      <c r="AK164" t="str">
        <f>IF(ISNUMBER(ETL_Price!AQ164/ETL_Price!AQ165-1),ETL_Price!AQ164/ETL_Price!AQ165-1,"")</f>
        <v/>
      </c>
      <c r="AL164" t="str">
        <f>IF(ISNUMBER(ETL_Price!AR164/ETL_Price!AR165-1),ETL_Price!AR164/ETL_Price!AR165-1,"")</f>
        <v/>
      </c>
      <c r="AM164" t="str">
        <f>IF(ISNUMBER(ETL_Price!AS164/ETL_Price!AS165-1),ETL_Price!AS164/ETL_Price!AS165-1,"")</f>
        <v/>
      </c>
      <c r="AN164" t="str">
        <f>IF(ISNUMBER(ETL_Price!AT164/ETL_Price!AT165-1),ETL_Price!AT164/ETL_Price!AT165-1,"")</f>
        <v/>
      </c>
      <c r="AO164" t="str">
        <f>IF(ISNUMBER(ETL_Price!AU164/ETL_Price!AU165-1),ETL_Price!AU164/ETL_Price!AU165-1,"")</f>
        <v/>
      </c>
      <c r="AP164" t="str">
        <f>IF(ISNUMBER(ETL_Price!AV164/ETL_Price!AV165-1),ETL_Price!AV164/ETL_Price!AV165-1,"")</f>
        <v/>
      </c>
    </row>
    <row r="165" spans="1:42">
      <c r="A165" s="8">
        <f>MATCH($B165,ETL_Price!$B$5:$B$187,0)</f>
        <v>132</v>
      </c>
      <c r="B165" s="1" t="str">
        <f>IF(ISNUMBER(Equities!$C166),Equities!B166,"")</f>
        <v/>
      </c>
      <c r="C165" s="67" t="str">
        <f ca="1">IF(ISNUMBER(OFFSET(ETL_Price!$B$4,ETL_Rtn!$A165,ETL_Rtn!$C$1)/OFFSET(ETL_Price!$B$4,ETL_Rtn!$A166,ETL_Rtn!$C$1)-1),OFFSET(ETL_Price!$B$4,ETL_Rtn!$A165,ETL_Rtn!$C$1)/OFFSET(ETL_Price!$B$4,ETL_Rtn!$A166,ETL_Rtn!$C$1)-1,"")</f>
        <v/>
      </c>
      <c r="E165" t="str">
        <f>IF(ISNUMBER(ETL_Price!K165/ETL_Price!K166-1),ETL_Price!K165/ETL_Price!K166-1,"")</f>
        <v/>
      </c>
      <c r="F165" t="str">
        <f>IF(ISNUMBER(ETL_Price!L165/ETL_Price!L166-1),ETL_Price!L165/ETL_Price!L166-1,"")</f>
        <v/>
      </c>
      <c r="G165" t="str">
        <f>IF(ISNUMBER(ETL_Price!M165/ETL_Price!M166-1),ETL_Price!M165/ETL_Price!M166-1,"")</f>
        <v/>
      </c>
      <c r="H165" t="str">
        <f>IF(ISNUMBER(ETL_Price!N165/ETL_Price!N166-1),ETL_Price!N165/ETL_Price!N166-1,"")</f>
        <v/>
      </c>
      <c r="I165" t="str">
        <f>IF(ISNUMBER(ETL_Price!O165/ETL_Price!O166-1),ETL_Price!O165/ETL_Price!O166-1,"")</f>
        <v/>
      </c>
      <c r="J165" t="str">
        <f>IF(ISNUMBER(ETL_Price!P165/ETL_Price!P166-1),ETL_Price!P165/ETL_Price!P166-1,"")</f>
        <v/>
      </c>
      <c r="K165" t="str">
        <f>IF(ISNUMBER(ETL_Price!Q165/ETL_Price!Q166-1),ETL_Price!Q165/ETL_Price!Q166-1,"")</f>
        <v/>
      </c>
      <c r="L165" t="str">
        <f>IF(ISNUMBER(ETL_Price!R165/ETL_Price!R166-1),ETL_Price!R165/ETL_Price!R166-1,"")</f>
        <v/>
      </c>
      <c r="M165" t="str">
        <f>IF(ISNUMBER(ETL_Price!S165/ETL_Price!S166-1),ETL_Price!S165/ETL_Price!S166-1,"")</f>
        <v/>
      </c>
      <c r="N165" t="str">
        <f>IF(ISNUMBER(ETL_Price!T165/ETL_Price!T166-1),ETL_Price!T165/ETL_Price!T166-1,"")</f>
        <v/>
      </c>
      <c r="O165" t="str">
        <f>IF(ISNUMBER(ETL_Price!U165/ETL_Price!U166-1),ETL_Price!U165/ETL_Price!U166-1,"")</f>
        <v/>
      </c>
      <c r="P165" t="str">
        <f>IF(ISNUMBER(ETL_Price!V165/ETL_Price!V166-1),ETL_Price!V165/ETL_Price!V166-1,"")</f>
        <v/>
      </c>
      <c r="Q165" t="str">
        <f>IF(ISNUMBER(ETL_Price!W165/ETL_Price!W166-1),ETL_Price!W165/ETL_Price!W166-1,"")</f>
        <v/>
      </c>
      <c r="R165" t="str">
        <f>IF(ISNUMBER(ETL_Price!X165/ETL_Price!X166-1),ETL_Price!X165/ETL_Price!X166-1,"")</f>
        <v/>
      </c>
      <c r="S165" t="str">
        <f>IF(ISNUMBER(ETL_Price!Y165/ETL_Price!Y166-1),ETL_Price!Y165/ETL_Price!Y166-1,"")</f>
        <v/>
      </c>
      <c r="T165" t="str">
        <f>IF(ISNUMBER(ETL_Price!Z165/ETL_Price!Z166-1),ETL_Price!Z165/ETL_Price!Z166-1,"")</f>
        <v/>
      </c>
      <c r="U165" t="str">
        <f>IF(ISNUMBER(ETL_Price!AA165/ETL_Price!AA166-1),ETL_Price!AA165/ETL_Price!AA166-1,"")</f>
        <v/>
      </c>
      <c r="V165" t="str">
        <f>IF(ISNUMBER(ETL_Price!AB165/ETL_Price!AB166-1),ETL_Price!AB165/ETL_Price!AB166-1,"")</f>
        <v/>
      </c>
      <c r="W165" t="str">
        <f>IF(ISNUMBER(ETL_Price!AC165/ETL_Price!AC166-1),ETL_Price!AC165/ETL_Price!AC166-1,"")</f>
        <v/>
      </c>
      <c r="X165" t="str">
        <f>IF(ISNUMBER(ETL_Price!AD165/ETL_Price!AD166-1),ETL_Price!AD165/ETL_Price!AD166-1,"")</f>
        <v/>
      </c>
      <c r="Y165" t="str">
        <f>IF(ISNUMBER(ETL_Price!AE165/ETL_Price!AE166-1),ETL_Price!AE165/ETL_Price!AE166-1,"")</f>
        <v/>
      </c>
      <c r="Z165" t="str">
        <f>IF(ISNUMBER(ETL_Price!AF165/ETL_Price!AF166-1),ETL_Price!AF165/ETL_Price!AF166-1,"")</f>
        <v/>
      </c>
      <c r="AA165" t="str">
        <f>IF(ISNUMBER(ETL_Price!AG165/ETL_Price!AG166-1),ETL_Price!AG165/ETL_Price!AG166-1,"")</f>
        <v/>
      </c>
      <c r="AB165" t="str">
        <f>IF(ISNUMBER(ETL_Price!AH165/ETL_Price!AH166-1),ETL_Price!AH165/ETL_Price!AH166-1,"")</f>
        <v/>
      </c>
      <c r="AC165" t="str">
        <f>IF(ISNUMBER(ETL_Price!AI165/ETL_Price!AI166-1),ETL_Price!AI165/ETL_Price!AI166-1,"")</f>
        <v/>
      </c>
      <c r="AD165" t="str">
        <f>IF(ISNUMBER(ETL_Price!AJ165/ETL_Price!AJ166-1),ETL_Price!AJ165/ETL_Price!AJ166-1,"")</f>
        <v/>
      </c>
      <c r="AE165" t="str">
        <f>IF(ISNUMBER(ETL_Price!AK165/ETL_Price!AK166-1),ETL_Price!AK165/ETL_Price!AK166-1,"")</f>
        <v/>
      </c>
      <c r="AF165" t="str">
        <f>IF(ISNUMBER(ETL_Price!AL165/ETL_Price!AL166-1),ETL_Price!AL165/ETL_Price!AL166-1,"")</f>
        <v/>
      </c>
      <c r="AG165" t="str">
        <f>IF(ISNUMBER(ETL_Price!AM165/ETL_Price!AM166-1),ETL_Price!AM165/ETL_Price!AM166-1,"")</f>
        <v/>
      </c>
      <c r="AH165" t="str">
        <f>IF(ISNUMBER(ETL_Price!AN165/ETL_Price!AN166-1),ETL_Price!AN165/ETL_Price!AN166-1,"")</f>
        <v/>
      </c>
      <c r="AI165" t="str">
        <f>IF(ISNUMBER(ETL_Price!AO165/ETL_Price!AO166-1),ETL_Price!AO165/ETL_Price!AO166-1,"")</f>
        <v/>
      </c>
      <c r="AJ165" t="str">
        <f>IF(ISNUMBER(ETL_Price!AP165/ETL_Price!AP166-1),ETL_Price!AP165/ETL_Price!AP166-1,"")</f>
        <v/>
      </c>
      <c r="AK165" t="str">
        <f>IF(ISNUMBER(ETL_Price!AQ165/ETL_Price!AQ166-1),ETL_Price!AQ165/ETL_Price!AQ166-1,"")</f>
        <v/>
      </c>
      <c r="AL165" t="str">
        <f>IF(ISNUMBER(ETL_Price!AR165/ETL_Price!AR166-1),ETL_Price!AR165/ETL_Price!AR166-1,"")</f>
        <v/>
      </c>
      <c r="AM165" t="str">
        <f>IF(ISNUMBER(ETL_Price!AS165/ETL_Price!AS166-1),ETL_Price!AS165/ETL_Price!AS166-1,"")</f>
        <v/>
      </c>
      <c r="AN165" t="str">
        <f>IF(ISNUMBER(ETL_Price!AT165/ETL_Price!AT166-1),ETL_Price!AT165/ETL_Price!AT166-1,"")</f>
        <v/>
      </c>
      <c r="AO165" t="str">
        <f>IF(ISNUMBER(ETL_Price!AU165/ETL_Price!AU166-1),ETL_Price!AU165/ETL_Price!AU166-1,"")</f>
        <v/>
      </c>
      <c r="AP165" t="str">
        <f>IF(ISNUMBER(ETL_Price!AV165/ETL_Price!AV166-1),ETL_Price!AV165/ETL_Price!AV166-1,"")</f>
        <v/>
      </c>
    </row>
    <row r="166" spans="1:42">
      <c r="A166" s="8">
        <f>MATCH($B166,ETL_Price!$B$5:$B$187,0)</f>
        <v>132</v>
      </c>
      <c r="B166" s="1" t="str">
        <f>IF(ISNUMBER(Equities!$C167),Equities!B167,"")</f>
        <v/>
      </c>
      <c r="C166" s="67" t="str">
        <f ca="1">IF(ISNUMBER(OFFSET(ETL_Price!$B$4,ETL_Rtn!$A166,ETL_Rtn!$C$1)/OFFSET(ETL_Price!$B$4,ETL_Rtn!$A167,ETL_Rtn!$C$1)-1),OFFSET(ETL_Price!$B$4,ETL_Rtn!$A166,ETL_Rtn!$C$1)/OFFSET(ETL_Price!$B$4,ETL_Rtn!$A167,ETL_Rtn!$C$1)-1,"")</f>
        <v/>
      </c>
      <c r="E166" t="str">
        <f>IF(ISNUMBER(ETL_Price!K166/ETL_Price!K167-1),ETL_Price!K166/ETL_Price!K167-1,"")</f>
        <v/>
      </c>
      <c r="F166" t="str">
        <f>IF(ISNUMBER(ETL_Price!L166/ETL_Price!L167-1),ETL_Price!L166/ETL_Price!L167-1,"")</f>
        <v/>
      </c>
      <c r="G166" t="str">
        <f>IF(ISNUMBER(ETL_Price!M166/ETL_Price!M167-1),ETL_Price!M166/ETL_Price!M167-1,"")</f>
        <v/>
      </c>
      <c r="H166" t="str">
        <f>IF(ISNUMBER(ETL_Price!N166/ETL_Price!N167-1),ETL_Price!N166/ETL_Price!N167-1,"")</f>
        <v/>
      </c>
      <c r="I166" t="str">
        <f>IF(ISNUMBER(ETL_Price!O166/ETL_Price!O167-1),ETL_Price!O166/ETL_Price!O167-1,"")</f>
        <v/>
      </c>
      <c r="J166" t="str">
        <f>IF(ISNUMBER(ETL_Price!P166/ETL_Price!P167-1),ETL_Price!P166/ETL_Price!P167-1,"")</f>
        <v/>
      </c>
      <c r="K166" t="str">
        <f>IF(ISNUMBER(ETL_Price!Q166/ETL_Price!Q167-1),ETL_Price!Q166/ETL_Price!Q167-1,"")</f>
        <v/>
      </c>
      <c r="L166" t="str">
        <f>IF(ISNUMBER(ETL_Price!R166/ETL_Price!R167-1),ETL_Price!R166/ETL_Price!R167-1,"")</f>
        <v/>
      </c>
      <c r="M166" t="str">
        <f>IF(ISNUMBER(ETL_Price!S166/ETL_Price!S167-1),ETL_Price!S166/ETL_Price!S167-1,"")</f>
        <v/>
      </c>
      <c r="N166" t="str">
        <f>IF(ISNUMBER(ETL_Price!T166/ETL_Price!T167-1),ETL_Price!T166/ETL_Price!T167-1,"")</f>
        <v/>
      </c>
      <c r="O166" t="str">
        <f>IF(ISNUMBER(ETL_Price!U166/ETL_Price!U167-1),ETL_Price!U166/ETL_Price!U167-1,"")</f>
        <v/>
      </c>
      <c r="P166" t="str">
        <f>IF(ISNUMBER(ETL_Price!V166/ETL_Price!V167-1),ETL_Price!V166/ETL_Price!V167-1,"")</f>
        <v/>
      </c>
      <c r="Q166" t="str">
        <f>IF(ISNUMBER(ETL_Price!W166/ETL_Price!W167-1),ETL_Price!W166/ETL_Price!W167-1,"")</f>
        <v/>
      </c>
      <c r="R166" t="str">
        <f>IF(ISNUMBER(ETL_Price!X166/ETL_Price!X167-1),ETL_Price!X166/ETL_Price!X167-1,"")</f>
        <v/>
      </c>
      <c r="S166" t="str">
        <f>IF(ISNUMBER(ETL_Price!Y166/ETL_Price!Y167-1),ETL_Price!Y166/ETL_Price!Y167-1,"")</f>
        <v/>
      </c>
      <c r="T166" t="str">
        <f>IF(ISNUMBER(ETL_Price!Z166/ETL_Price!Z167-1),ETL_Price!Z166/ETL_Price!Z167-1,"")</f>
        <v/>
      </c>
      <c r="U166" t="str">
        <f>IF(ISNUMBER(ETL_Price!AA166/ETL_Price!AA167-1),ETL_Price!AA166/ETL_Price!AA167-1,"")</f>
        <v/>
      </c>
      <c r="V166" t="str">
        <f>IF(ISNUMBER(ETL_Price!AB166/ETL_Price!AB167-1),ETL_Price!AB166/ETL_Price!AB167-1,"")</f>
        <v/>
      </c>
      <c r="W166" t="str">
        <f>IF(ISNUMBER(ETL_Price!AC166/ETL_Price!AC167-1),ETL_Price!AC166/ETL_Price!AC167-1,"")</f>
        <v/>
      </c>
      <c r="X166" t="str">
        <f>IF(ISNUMBER(ETL_Price!AD166/ETL_Price!AD167-1),ETL_Price!AD166/ETL_Price!AD167-1,"")</f>
        <v/>
      </c>
      <c r="Y166" t="str">
        <f>IF(ISNUMBER(ETL_Price!AE166/ETL_Price!AE167-1),ETL_Price!AE166/ETL_Price!AE167-1,"")</f>
        <v/>
      </c>
      <c r="Z166" t="str">
        <f>IF(ISNUMBER(ETL_Price!AF166/ETL_Price!AF167-1),ETL_Price!AF166/ETL_Price!AF167-1,"")</f>
        <v/>
      </c>
      <c r="AA166" t="str">
        <f>IF(ISNUMBER(ETL_Price!AG166/ETL_Price!AG167-1),ETL_Price!AG166/ETL_Price!AG167-1,"")</f>
        <v/>
      </c>
      <c r="AB166" t="str">
        <f>IF(ISNUMBER(ETL_Price!AH166/ETL_Price!AH167-1),ETL_Price!AH166/ETL_Price!AH167-1,"")</f>
        <v/>
      </c>
      <c r="AC166" t="str">
        <f>IF(ISNUMBER(ETL_Price!AI166/ETL_Price!AI167-1),ETL_Price!AI166/ETL_Price!AI167-1,"")</f>
        <v/>
      </c>
      <c r="AD166" t="str">
        <f>IF(ISNUMBER(ETL_Price!AJ166/ETL_Price!AJ167-1),ETL_Price!AJ166/ETL_Price!AJ167-1,"")</f>
        <v/>
      </c>
      <c r="AE166" t="str">
        <f>IF(ISNUMBER(ETL_Price!AK166/ETL_Price!AK167-1),ETL_Price!AK166/ETL_Price!AK167-1,"")</f>
        <v/>
      </c>
      <c r="AF166" t="str">
        <f>IF(ISNUMBER(ETL_Price!AL166/ETL_Price!AL167-1),ETL_Price!AL166/ETL_Price!AL167-1,"")</f>
        <v/>
      </c>
      <c r="AG166" t="str">
        <f>IF(ISNUMBER(ETL_Price!AM166/ETL_Price!AM167-1),ETL_Price!AM166/ETL_Price!AM167-1,"")</f>
        <v/>
      </c>
      <c r="AH166" t="str">
        <f>IF(ISNUMBER(ETL_Price!AN166/ETL_Price!AN167-1),ETL_Price!AN166/ETL_Price!AN167-1,"")</f>
        <v/>
      </c>
      <c r="AI166" t="str">
        <f>IF(ISNUMBER(ETL_Price!AO166/ETL_Price!AO167-1),ETL_Price!AO166/ETL_Price!AO167-1,"")</f>
        <v/>
      </c>
      <c r="AJ166" t="str">
        <f>IF(ISNUMBER(ETL_Price!AP166/ETL_Price!AP167-1),ETL_Price!AP166/ETL_Price!AP167-1,"")</f>
        <v/>
      </c>
      <c r="AK166" t="str">
        <f>IF(ISNUMBER(ETL_Price!AQ166/ETL_Price!AQ167-1),ETL_Price!AQ166/ETL_Price!AQ167-1,"")</f>
        <v/>
      </c>
      <c r="AL166" t="str">
        <f>IF(ISNUMBER(ETL_Price!AR166/ETL_Price!AR167-1),ETL_Price!AR166/ETL_Price!AR167-1,"")</f>
        <v/>
      </c>
      <c r="AM166" t="str">
        <f>IF(ISNUMBER(ETL_Price!AS166/ETL_Price!AS167-1),ETL_Price!AS166/ETL_Price!AS167-1,"")</f>
        <v/>
      </c>
      <c r="AN166" t="str">
        <f>IF(ISNUMBER(ETL_Price!AT166/ETL_Price!AT167-1),ETL_Price!AT166/ETL_Price!AT167-1,"")</f>
        <v/>
      </c>
      <c r="AO166" t="str">
        <f>IF(ISNUMBER(ETL_Price!AU166/ETL_Price!AU167-1),ETL_Price!AU166/ETL_Price!AU167-1,"")</f>
        <v/>
      </c>
      <c r="AP166" t="str">
        <f>IF(ISNUMBER(ETL_Price!AV166/ETL_Price!AV167-1),ETL_Price!AV166/ETL_Price!AV167-1,"")</f>
        <v/>
      </c>
    </row>
    <row r="167" spans="1:42">
      <c r="A167" s="8">
        <f>MATCH($B167,ETL_Price!$B$5:$B$187,0)</f>
        <v>132</v>
      </c>
      <c r="B167" s="1" t="str">
        <f>IF(ISNUMBER(Equities!$C168),Equities!B168,"")</f>
        <v/>
      </c>
      <c r="C167" s="67" t="str">
        <f ca="1">IF(ISNUMBER(OFFSET(ETL_Price!$B$4,ETL_Rtn!$A167,ETL_Rtn!$C$1)/OFFSET(ETL_Price!$B$4,ETL_Rtn!$A168,ETL_Rtn!$C$1)-1),OFFSET(ETL_Price!$B$4,ETL_Rtn!$A167,ETL_Rtn!$C$1)/OFFSET(ETL_Price!$B$4,ETL_Rtn!$A168,ETL_Rtn!$C$1)-1,"")</f>
        <v/>
      </c>
      <c r="E167" t="str">
        <f>IF(ISNUMBER(ETL_Price!K167/ETL_Price!K168-1),ETL_Price!K167/ETL_Price!K168-1,"")</f>
        <v/>
      </c>
      <c r="F167" t="str">
        <f>IF(ISNUMBER(ETL_Price!L167/ETL_Price!L168-1),ETL_Price!L167/ETL_Price!L168-1,"")</f>
        <v/>
      </c>
      <c r="G167" t="str">
        <f>IF(ISNUMBER(ETL_Price!M167/ETL_Price!M168-1),ETL_Price!M167/ETL_Price!M168-1,"")</f>
        <v/>
      </c>
      <c r="H167" t="str">
        <f>IF(ISNUMBER(ETL_Price!N167/ETL_Price!N168-1),ETL_Price!N167/ETL_Price!N168-1,"")</f>
        <v/>
      </c>
      <c r="I167" t="str">
        <f>IF(ISNUMBER(ETL_Price!O167/ETL_Price!O168-1),ETL_Price!O167/ETL_Price!O168-1,"")</f>
        <v/>
      </c>
      <c r="J167" t="str">
        <f>IF(ISNUMBER(ETL_Price!P167/ETL_Price!P168-1),ETL_Price!P167/ETL_Price!P168-1,"")</f>
        <v/>
      </c>
      <c r="K167" t="str">
        <f>IF(ISNUMBER(ETL_Price!Q167/ETL_Price!Q168-1),ETL_Price!Q167/ETL_Price!Q168-1,"")</f>
        <v/>
      </c>
      <c r="L167" t="str">
        <f>IF(ISNUMBER(ETL_Price!R167/ETL_Price!R168-1),ETL_Price!R167/ETL_Price!R168-1,"")</f>
        <v/>
      </c>
      <c r="M167" t="str">
        <f>IF(ISNUMBER(ETL_Price!S167/ETL_Price!S168-1),ETL_Price!S167/ETL_Price!S168-1,"")</f>
        <v/>
      </c>
      <c r="N167" t="str">
        <f>IF(ISNUMBER(ETL_Price!T167/ETL_Price!T168-1),ETL_Price!T167/ETL_Price!T168-1,"")</f>
        <v/>
      </c>
      <c r="O167" t="str">
        <f>IF(ISNUMBER(ETL_Price!U167/ETL_Price!U168-1),ETL_Price!U167/ETL_Price!U168-1,"")</f>
        <v/>
      </c>
      <c r="P167" t="str">
        <f>IF(ISNUMBER(ETL_Price!V167/ETL_Price!V168-1),ETL_Price!V167/ETL_Price!V168-1,"")</f>
        <v/>
      </c>
      <c r="Q167" t="str">
        <f>IF(ISNUMBER(ETL_Price!W167/ETL_Price!W168-1),ETL_Price!W167/ETL_Price!W168-1,"")</f>
        <v/>
      </c>
      <c r="R167" t="str">
        <f>IF(ISNUMBER(ETL_Price!X167/ETL_Price!X168-1),ETL_Price!X167/ETL_Price!X168-1,"")</f>
        <v/>
      </c>
      <c r="S167" t="str">
        <f>IF(ISNUMBER(ETL_Price!Y167/ETL_Price!Y168-1),ETL_Price!Y167/ETL_Price!Y168-1,"")</f>
        <v/>
      </c>
      <c r="T167" t="str">
        <f>IF(ISNUMBER(ETL_Price!Z167/ETL_Price!Z168-1),ETL_Price!Z167/ETL_Price!Z168-1,"")</f>
        <v/>
      </c>
      <c r="U167" t="str">
        <f>IF(ISNUMBER(ETL_Price!AA167/ETL_Price!AA168-1),ETL_Price!AA167/ETL_Price!AA168-1,"")</f>
        <v/>
      </c>
      <c r="V167" t="str">
        <f>IF(ISNUMBER(ETL_Price!AB167/ETL_Price!AB168-1),ETL_Price!AB167/ETL_Price!AB168-1,"")</f>
        <v/>
      </c>
      <c r="W167" t="str">
        <f>IF(ISNUMBER(ETL_Price!AC167/ETL_Price!AC168-1),ETL_Price!AC167/ETL_Price!AC168-1,"")</f>
        <v/>
      </c>
      <c r="X167" t="str">
        <f>IF(ISNUMBER(ETL_Price!AD167/ETL_Price!AD168-1),ETL_Price!AD167/ETL_Price!AD168-1,"")</f>
        <v/>
      </c>
      <c r="Y167" t="str">
        <f>IF(ISNUMBER(ETL_Price!AE167/ETL_Price!AE168-1),ETL_Price!AE167/ETL_Price!AE168-1,"")</f>
        <v/>
      </c>
      <c r="Z167" t="str">
        <f>IF(ISNUMBER(ETL_Price!AF167/ETL_Price!AF168-1),ETL_Price!AF167/ETL_Price!AF168-1,"")</f>
        <v/>
      </c>
      <c r="AA167" t="str">
        <f>IF(ISNUMBER(ETL_Price!AG167/ETL_Price!AG168-1),ETL_Price!AG167/ETL_Price!AG168-1,"")</f>
        <v/>
      </c>
      <c r="AB167" t="str">
        <f>IF(ISNUMBER(ETL_Price!AH167/ETL_Price!AH168-1),ETL_Price!AH167/ETL_Price!AH168-1,"")</f>
        <v/>
      </c>
      <c r="AC167" t="str">
        <f>IF(ISNUMBER(ETL_Price!AI167/ETL_Price!AI168-1),ETL_Price!AI167/ETL_Price!AI168-1,"")</f>
        <v/>
      </c>
      <c r="AD167" t="str">
        <f>IF(ISNUMBER(ETL_Price!AJ167/ETL_Price!AJ168-1),ETL_Price!AJ167/ETL_Price!AJ168-1,"")</f>
        <v/>
      </c>
      <c r="AE167" t="str">
        <f>IF(ISNUMBER(ETL_Price!AK167/ETL_Price!AK168-1),ETL_Price!AK167/ETL_Price!AK168-1,"")</f>
        <v/>
      </c>
      <c r="AF167" t="str">
        <f>IF(ISNUMBER(ETL_Price!AL167/ETL_Price!AL168-1),ETL_Price!AL167/ETL_Price!AL168-1,"")</f>
        <v/>
      </c>
      <c r="AG167" t="str">
        <f>IF(ISNUMBER(ETL_Price!AM167/ETL_Price!AM168-1),ETL_Price!AM167/ETL_Price!AM168-1,"")</f>
        <v/>
      </c>
      <c r="AH167" t="str">
        <f>IF(ISNUMBER(ETL_Price!AN167/ETL_Price!AN168-1),ETL_Price!AN167/ETL_Price!AN168-1,"")</f>
        <v/>
      </c>
      <c r="AI167" t="str">
        <f>IF(ISNUMBER(ETL_Price!AO167/ETL_Price!AO168-1),ETL_Price!AO167/ETL_Price!AO168-1,"")</f>
        <v/>
      </c>
      <c r="AJ167" t="str">
        <f>IF(ISNUMBER(ETL_Price!AP167/ETL_Price!AP168-1),ETL_Price!AP167/ETL_Price!AP168-1,"")</f>
        <v/>
      </c>
      <c r="AK167" t="str">
        <f>IF(ISNUMBER(ETL_Price!AQ167/ETL_Price!AQ168-1),ETL_Price!AQ167/ETL_Price!AQ168-1,"")</f>
        <v/>
      </c>
      <c r="AL167" t="str">
        <f>IF(ISNUMBER(ETL_Price!AR167/ETL_Price!AR168-1),ETL_Price!AR167/ETL_Price!AR168-1,"")</f>
        <v/>
      </c>
      <c r="AM167" t="str">
        <f>IF(ISNUMBER(ETL_Price!AS167/ETL_Price!AS168-1),ETL_Price!AS167/ETL_Price!AS168-1,"")</f>
        <v/>
      </c>
      <c r="AN167" t="str">
        <f>IF(ISNUMBER(ETL_Price!AT167/ETL_Price!AT168-1),ETL_Price!AT167/ETL_Price!AT168-1,"")</f>
        <v/>
      </c>
      <c r="AO167" t="str">
        <f>IF(ISNUMBER(ETL_Price!AU167/ETL_Price!AU168-1),ETL_Price!AU167/ETL_Price!AU168-1,"")</f>
        <v/>
      </c>
      <c r="AP167" t="str">
        <f>IF(ISNUMBER(ETL_Price!AV167/ETL_Price!AV168-1),ETL_Price!AV167/ETL_Price!AV168-1,"")</f>
        <v/>
      </c>
    </row>
    <row r="168" spans="1:42">
      <c r="A168" s="8">
        <f>MATCH($B168,ETL_Price!$B$5:$B$187,0)</f>
        <v>132</v>
      </c>
      <c r="B168" s="1" t="str">
        <f>IF(ISNUMBER(Equities!$C169),Equities!B169,"")</f>
        <v/>
      </c>
      <c r="C168" s="67" t="str">
        <f ca="1">IF(ISNUMBER(OFFSET(ETL_Price!$B$4,ETL_Rtn!$A168,ETL_Rtn!$C$1)/OFFSET(ETL_Price!$B$4,ETL_Rtn!$A169,ETL_Rtn!$C$1)-1),OFFSET(ETL_Price!$B$4,ETL_Rtn!$A168,ETL_Rtn!$C$1)/OFFSET(ETL_Price!$B$4,ETL_Rtn!$A169,ETL_Rtn!$C$1)-1,"")</f>
        <v/>
      </c>
      <c r="E168" t="str">
        <f>IF(ISNUMBER(ETL_Price!K168/ETL_Price!K169-1),ETL_Price!K168/ETL_Price!K169-1,"")</f>
        <v/>
      </c>
      <c r="F168" t="str">
        <f>IF(ISNUMBER(ETL_Price!L168/ETL_Price!L169-1),ETL_Price!L168/ETL_Price!L169-1,"")</f>
        <v/>
      </c>
      <c r="G168" t="str">
        <f>IF(ISNUMBER(ETL_Price!M168/ETL_Price!M169-1),ETL_Price!M168/ETL_Price!M169-1,"")</f>
        <v/>
      </c>
      <c r="H168" t="str">
        <f>IF(ISNUMBER(ETL_Price!N168/ETL_Price!N169-1),ETL_Price!N168/ETL_Price!N169-1,"")</f>
        <v/>
      </c>
      <c r="I168" t="str">
        <f>IF(ISNUMBER(ETL_Price!O168/ETL_Price!O169-1),ETL_Price!O168/ETL_Price!O169-1,"")</f>
        <v/>
      </c>
      <c r="J168" t="str">
        <f>IF(ISNUMBER(ETL_Price!P168/ETL_Price!P169-1),ETL_Price!P168/ETL_Price!P169-1,"")</f>
        <v/>
      </c>
      <c r="K168" t="str">
        <f>IF(ISNUMBER(ETL_Price!Q168/ETL_Price!Q169-1),ETL_Price!Q168/ETL_Price!Q169-1,"")</f>
        <v/>
      </c>
      <c r="L168" t="str">
        <f>IF(ISNUMBER(ETL_Price!R168/ETL_Price!R169-1),ETL_Price!R168/ETL_Price!R169-1,"")</f>
        <v/>
      </c>
      <c r="M168" t="str">
        <f>IF(ISNUMBER(ETL_Price!S168/ETL_Price!S169-1),ETL_Price!S168/ETL_Price!S169-1,"")</f>
        <v/>
      </c>
      <c r="N168" t="str">
        <f>IF(ISNUMBER(ETL_Price!T168/ETL_Price!T169-1),ETL_Price!T168/ETL_Price!T169-1,"")</f>
        <v/>
      </c>
      <c r="O168" t="str">
        <f>IF(ISNUMBER(ETL_Price!U168/ETL_Price!U169-1),ETL_Price!U168/ETL_Price!U169-1,"")</f>
        <v/>
      </c>
      <c r="P168" t="str">
        <f>IF(ISNUMBER(ETL_Price!V168/ETL_Price!V169-1),ETL_Price!V168/ETL_Price!V169-1,"")</f>
        <v/>
      </c>
      <c r="Q168" t="str">
        <f>IF(ISNUMBER(ETL_Price!W168/ETL_Price!W169-1),ETL_Price!W168/ETL_Price!W169-1,"")</f>
        <v/>
      </c>
      <c r="R168" t="str">
        <f>IF(ISNUMBER(ETL_Price!X168/ETL_Price!X169-1),ETL_Price!X168/ETL_Price!X169-1,"")</f>
        <v/>
      </c>
      <c r="S168" t="str">
        <f>IF(ISNUMBER(ETL_Price!Y168/ETL_Price!Y169-1),ETL_Price!Y168/ETL_Price!Y169-1,"")</f>
        <v/>
      </c>
      <c r="T168" t="str">
        <f>IF(ISNUMBER(ETL_Price!Z168/ETL_Price!Z169-1),ETL_Price!Z168/ETL_Price!Z169-1,"")</f>
        <v/>
      </c>
      <c r="U168" t="str">
        <f>IF(ISNUMBER(ETL_Price!AA168/ETL_Price!AA169-1),ETL_Price!AA168/ETL_Price!AA169-1,"")</f>
        <v/>
      </c>
      <c r="V168" t="str">
        <f>IF(ISNUMBER(ETL_Price!AB168/ETL_Price!AB169-1),ETL_Price!AB168/ETL_Price!AB169-1,"")</f>
        <v/>
      </c>
      <c r="W168" t="str">
        <f>IF(ISNUMBER(ETL_Price!AC168/ETL_Price!AC169-1),ETL_Price!AC168/ETL_Price!AC169-1,"")</f>
        <v/>
      </c>
      <c r="X168" t="str">
        <f>IF(ISNUMBER(ETL_Price!AD168/ETL_Price!AD169-1),ETL_Price!AD168/ETL_Price!AD169-1,"")</f>
        <v/>
      </c>
      <c r="Y168" t="str">
        <f>IF(ISNUMBER(ETL_Price!AE168/ETL_Price!AE169-1),ETL_Price!AE168/ETL_Price!AE169-1,"")</f>
        <v/>
      </c>
      <c r="Z168" t="str">
        <f>IF(ISNUMBER(ETL_Price!AF168/ETL_Price!AF169-1),ETL_Price!AF168/ETL_Price!AF169-1,"")</f>
        <v/>
      </c>
      <c r="AA168" t="str">
        <f>IF(ISNUMBER(ETL_Price!AG168/ETL_Price!AG169-1),ETL_Price!AG168/ETL_Price!AG169-1,"")</f>
        <v/>
      </c>
      <c r="AB168" t="str">
        <f>IF(ISNUMBER(ETL_Price!AH168/ETL_Price!AH169-1),ETL_Price!AH168/ETL_Price!AH169-1,"")</f>
        <v/>
      </c>
      <c r="AC168" t="str">
        <f>IF(ISNUMBER(ETL_Price!AI168/ETL_Price!AI169-1),ETL_Price!AI168/ETL_Price!AI169-1,"")</f>
        <v/>
      </c>
      <c r="AD168" t="str">
        <f>IF(ISNUMBER(ETL_Price!AJ168/ETL_Price!AJ169-1),ETL_Price!AJ168/ETL_Price!AJ169-1,"")</f>
        <v/>
      </c>
      <c r="AE168" t="str">
        <f>IF(ISNUMBER(ETL_Price!AK168/ETL_Price!AK169-1),ETL_Price!AK168/ETL_Price!AK169-1,"")</f>
        <v/>
      </c>
      <c r="AF168" t="str">
        <f>IF(ISNUMBER(ETL_Price!AL168/ETL_Price!AL169-1),ETL_Price!AL168/ETL_Price!AL169-1,"")</f>
        <v/>
      </c>
      <c r="AG168" t="str">
        <f>IF(ISNUMBER(ETL_Price!AM168/ETL_Price!AM169-1),ETL_Price!AM168/ETL_Price!AM169-1,"")</f>
        <v/>
      </c>
      <c r="AH168" t="str">
        <f>IF(ISNUMBER(ETL_Price!AN168/ETL_Price!AN169-1),ETL_Price!AN168/ETL_Price!AN169-1,"")</f>
        <v/>
      </c>
      <c r="AI168" t="str">
        <f>IF(ISNUMBER(ETL_Price!AO168/ETL_Price!AO169-1),ETL_Price!AO168/ETL_Price!AO169-1,"")</f>
        <v/>
      </c>
      <c r="AJ168" t="str">
        <f>IF(ISNUMBER(ETL_Price!AP168/ETL_Price!AP169-1),ETL_Price!AP168/ETL_Price!AP169-1,"")</f>
        <v/>
      </c>
      <c r="AK168" t="str">
        <f>IF(ISNUMBER(ETL_Price!AQ168/ETL_Price!AQ169-1),ETL_Price!AQ168/ETL_Price!AQ169-1,"")</f>
        <v/>
      </c>
      <c r="AL168" t="str">
        <f>IF(ISNUMBER(ETL_Price!AR168/ETL_Price!AR169-1),ETL_Price!AR168/ETL_Price!AR169-1,"")</f>
        <v/>
      </c>
      <c r="AM168" t="str">
        <f>IF(ISNUMBER(ETL_Price!AS168/ETL_Price!AS169-1),ETL_Price!AS168/ETL_Price!AS169-1,"")</f>
        <v/>
      </c>
      <c r="AN168" t="str">
        <f>IF(ISNUMBER(ETL_Price!AT168/ETL_Price!AT169-1),ETL_Price!AT168/ETL_Price!AT169-1,"")</f>
        <v/>
      </c>
      <c r="AO168" t="str">
        <f>IF(ISNUMBER(ETL_Price!AU168/ETL_Price!AU169-1),ETL_Price!AU168/ETL_Price!AU169-1,"")</f>
        <v/>
      </c>
      <c r="AP168" t="str">
        <f>IF(ISNUMBER(ETL_Price!AV168/ETL_Price!AV169-1),ETL_Price!AV168/ETL_Price!AV169-1,"")</f>
        <v/>
      </c>
    </row>
    <row r="169" spans="1:42">
      <c r="A169" s="8">
        <f>MATCH($B169,ETL_Price!$B$5:$B$187,0)</f>
        <v>132</v>
      </c>
      <c r="B169" s="1" t="str">
        <f>IF(ISNUMBER(Equities!$C170),Equities!B170,"")</f>
        <v/>
      </c>
      <c r="C169" s="67" t="str">
        <f ca="1">IF(ISNUMBER(OFFSET(ETL_Price!$B$4,ETL_Rtn!$A169,ETL_Rtn!$C$1)/OFFSET(ETL_Price!$B$4,ETL_Rtn!$A170,ETL_Rtn!$C$1)-1),OFFSET(ETL_Price!$B$4,ETL_Rtn!$A169,ETL_Rtn!$C$1)/OFFSET(ETL_Price!$B$4,ETL_Rtn!$A170,ETL_Rtn!$C$1)-1,"")</f>
        <v/>
      </c>
      <c r="E169" t="str">
        <f>IF(ISNUMBER(ETL_Price!K169/ETL_Price!K170-1),ETL_Price!K169/ETL_Price!K170-1,"")</f>
        <v/>
      </c>
      <c r="F169" t="str">
        <f>IF(ISNUMBER(ETL_Price!L169/ETL_Price!L170-1),ETL_Price!L169/ETL_Price!L170-1,"")</f>
        <v/>
      </c>
      <c r="G169" t="str">
        <f>IF(ISNUMBER(ETL_Price!M169/ETL_Price!M170-1),ETL_Price!M169/ETL_Price!M170-1,"")</f>
        <v/>
      </c>
      <c r="H169" t="str">
        <f>IF(ISNUMBER(ETL_Price!N169/ETL_Price!N170-1),ETL_Price!N169/ETL_Price!N170-1,"")</f>
        <v/>
      </c>
      <c r="I169" t="str">
        <f>IF(ISNUMBER(ETL_Price!O169/ETL_Price!O170-1),ETL_Price!O169/ETL_Price!O170-1,"")</f>
        <v/>
      </c>
      <c r="J169" t="str">
        <f>IF(ISNUMBER(ETL_Price!P169/ETL_Price!P170-1),ETL_Price!P169/ETL_Price!P170-1,"")</f>
        <v/>
      </c>
      <c r="K169" t="str">
        <f>IF(ISNUMBER(ETL_Price!Q169/ETL_Price!Q170-1),ETL_Price!Q169/ETL_Price!Q170-1,"")</f>
        <v/>
      </c>
      <c r="L169" t="str">
        <f>IF(ISNUMBER(ETL_Price!R169/ETL_Price!R170-1),ETL_Price!R169/ETL_Price!R170-1,"")</f>
        <v/>
      </c>
      <c r="M169" t="str">
        <f>IF(ISNUMBER(ETL_Price!S169/ETL_Price!S170-1),ETL_Price!S169/ETL_Price!S170-1,"")</f>
        <v/>
      </c>
      <c r="N169" t="str">
        <f>IF(ISNUMBER(ETL_Price!T169/ETL_Price!T170-1),ETL_Price!T169/ETL_Price!T170-1,"")</f>
        <v/>
      </c>
      <c r="O169" t="str">
        <f>IF(ISNUMBER(ETL_Price!U169/ETL_Price!U170-1),ETL_Price!U169/ETL_Price!U170-1,"")</f>
        <v/>
      </c>
      <c r="P169" t="str">
        <f>IF(ISNUMBER(ETL_Price!V169/ETL_Price!V170-1),ETL_Price!V169/ETL_Price!V170-1,"")</f>
        <v/>
      </c>
      <c r="Q169" t="str">
        <f>IF(ISNUMBER(ETL_Price!W169/ETL_Price!W170-1),ETL_Price!W169/ETL_Price!W170-1,"")</f>
        <v/>
      </c>
      <c r="R169" t="str">
        <f>IF(ISNUMBER(ETL_Price!X169/ETL_Price!X170-1),ETL_Price!X169/ETL_Price!X170-1,"")</f>
        <v/>
      </c>
      <c r="S169" t="str">
        <f>IF(ISNUMBER(ETL_Price!Y169/ETL_Price!Y170-1),ETL_Price!Y169/ETL_Price!Y170-1,"")</f>
        <v/>
      </c>
      <c r="T169" t="str">
        <f>IF(ISNUMBER(ETL_Price!Z169/ETL_Price!Z170-1),ETL_Price!Z169/ETL_Price!Z170-1,"")</f>
        <v/>
      </c>
      <c r="U169" t="str">
        <f>IF(ISNUMBER(ETL_Price!AA169/ETL_Price!AA170-1),ETL_Price!AA169/ETL_Price!AA170-1,"")</f>
        <v/>
      </c>
      <c r="V169" t="str">
        <f>IF(ISNUMBER(ETL_Price!AB169/ETL_Price!AB170-1),ETL_Price!AB169/ETL_Price!AB170-1,"")</f>
        <v/>
      </c>
      <c r="W169" t="str">
        <f>IF(ISNUMBER(ETL_Price!AC169/ETL_Price!AC170-1),ETL_Price!AC169/ETL_Price!AC170-1,"")</f>
        <v/>
      </c>
      <c r="X169" t="str">
        <f>IF(ISNUMBER(ETL_Price!AD169/ETL_Price!AD170-1),ETL_Price!AD169/ETL_Price!AD170-1,"")</f>
        <v/>
      </c>
      <c r="Y169" t="str">
        <f>IF(ISNUMBER(ETL_Price!AE169/ETL_Price!AE170-1),ETL_Price!AE169/ETL_Price!AE170-1,"")</f>
        <v/>
      </c>
      <c r="Z169" t="str">
        <f>IF(ISNUMBER(ETL_Price!AF169/ETL_Price!AF170-1),ETL_Price!AF169/ETL_Price!AF170-1,"")</f>
        <v/>
      </c>
      <c r="AA169" t="str">
        <f>IF(ISNUMBER(ETL_Price!AG169/ETL_Price!AG170-1),ETL_Price!AG169/ETL_Price!AG170-1,"")</f>
        <v/>
      </c>
      <c r="AB169" t="str">
        <f>IF(ISNUMBER(ETL_Price!AH169/ETL_Price!AH170-1),ETL_Price!AH169/ETL_Price!AH170-1,"")</f>
        <v/>
      </c>
      <c r="AC169" t="str">
        <f>IF(ISNUMBER(ETL_Price!AI169/ETL_Price!AI170-1),ETL_Price!AI169/ETL_Price!AI170-1,"")</f>
        <v/>
      </c>
      <c r="AD169" t="str">
        <f>IF(ISNUMBER(ETL_Price!AJ169/ETL_Price!AJ170-1),ETL_Price!AJ169/ETL_Price!AJ170-1,"")</f>
        <v/>
      </c>
      <c r="AE169" t="str">
        <f>IF(ISNUMBER(ETL_Price!AK169/ETL_Price!AK170-1),ETL_Price!AK169/ETL_Price!AK170-1,"")</f>
        <v/>
      </c>
      <c r="AF169" t="str">
        <f>IF(ISNUMBER(ETL_Price!AL169/ETL_Price!AL170-1),ETL_Price!AL169/ETL_Price!AL170-1,"")</f>
        <v/>
      </c>
      <c r="AG169" t="str">
        <f>IF(ISNUMBER(ETL_Price!AM169/ETL_Price!AM170-1),ETL_Price!AM169/ETL_Price!AM170-1,"")</f>
        <v/>
      </c>
      <c r="AH169" t="str">
        <f>IF(ISNUMBER(ETL_Price!AN169/ETL_Price!AN170-1),ETL_Price!AN169/ETL_Price!AN170-1,"")</f>
        <v/>
      </c>
      <c r="AI169" t="str">
        <f>IF(ISNUMBER(ETL_Price!AO169/ETL_Price!AO170-1),ETL_Price!AO169/ETL_Price!AO170-1,"")</f>
        <v/>
      </c>
      <c r="AJ169" t="str">
        <f>IF(ISNUMBER(ETL_Price!AP169/ETL_Price!AP170-1),ETL_Price!AP169/ETL_Price!AP170-1,"")</f>
        <v/>
      </c>
      <c r="AK169" t="str">
        <f>IF(ISNUMBER(ETL_Price!AQ169/ETL_Price!AQ170-1),ETL_Price!AQ169/ETL_Price!AQ170-1,"")</f>
        <v/>
      </c>
      <c r="AL169" t="str">
        <f>IF(ISNUMBER(ETL_Price!AR169/ETL_Price!AR170-1),ETL_Price!AR169/ETL_Price!AR170-1,"")</f>
        <v/>
      </c>
      <c r="AM169" t="str">
        <f>IF(ISNUMBER(ETL_Price!AS169/ETL_Price!AS170-1),ETL_Price!AS169/ETL_Price!AS170-1,"")</f>
        <v/>
      </c>
      <c r="AN169" t="str">
        <f>IF(ISNUMBER(ETL_Price!AT169/ETL_Price!AT170-1),ETL_Price!AT169/ETL_Price!AT170-1,"")</f>
        <v/>
      </c>
      <c r="AO169" t="str">
        <f>IF(ISNUMBER(ETL_Price!AU169/ETL_Price!AU170-1),ETL_Price!AU169/ETL_Price!AU170-1,"")</f>
        <v/>
      </c>
      <c r="AP169" t="str">
        <f>IF(ISNUMBER(ETL_Price!AV169/ETL_Price!AV170-1),ETL_Price!AV169/ETL_Price!AV170-1,"")</f>
        <v/>
      </c>
    </row>
    <row r="170" spans="1:42">
      <c r="A170" s="8">
        <f>MATCH($B170,ETL_Price!$B$5:$B$187,0)</f>
        <v>132</v>
      </c>
      <c r="B170" s="1" t="str">
        <f>IF(ISNUMBER(Equities!$C171),Equities!B171,"")</f>
        <v/>
      </c>
      <c r="C170" s="67" t="str">
        <f ca="1">IF(ISNUMBER(OFFSET(ETL_Price!$B$4,ETL_Rtn!$A170,ETL_Rtn!$C$1)/OFFSET(ETL_Price!$B$4,ETL_Rtn!$A171,ETL_Rtn!$C$1)-1),OFFSET(ETL_Price!$B$4,ETL_Rtn!$A170,ETL_Rtn!$C$1)/OFFSET(ETL_Price!$B$4,ETL_Rtn!$A171,ETL_Rtn!$C$1)-1,"")</f>
        <v/>
      </c>
      <c r="E170" t="str">
        <f>IF(ISNUMBER(ETL_Price!K170/ETL_Price!K171-1),ETL_Price!K170/ETL_Price!K171-1,"")</f>
        <v/>
      </c>
      <c r="F170" t="str">
        <f>IF(ISNUMBER(ETL_Price!L170/ETL_Price!L171-1),ETL_Price!L170/ETL_Price!L171-1,"")</f>
        <v/>
      </c>
      <c r="G170" t="str">
        <f>IF(ISNUMBER(ETL_Price!M170/ETL_Price!M171-1),ETL_Price!M170/ETL_Price!M171-1,"")</f>
        <v/>
      </c>
      <c r="H170" t="str">
        <f>IF(ISNUMBER(ETL_Price!N170/ETL_Price!N171-1),ETL_Price!N170/ETL_Price!N171-1,"")</f>
        <v/>
      </c>
      <c r="I170" t="str">
        <f>IF(ISNUMBER(ETL_Price!O170/ETL_Price!O171-1),ETL_Price!O170/ETL_Price!O171-1,"")</f>
        <v/>
      </c>
      <c r="J170" t="str">
        <f>IF(ISNUMBER(ETL_Price!P170/ETL_Price!P171-1),ETL_Price!P170/ETL_Price!P171-1,"")</f>
        <v/>
      </c>
      <c r="K170" t="str">
        <f>IF(ISNUMBER(ETL_Price!Q170/ETL_Price!Q171-1),ETL_Price!Q170/ETL_Price!Q171-1,"")</f>
        <v/>
      </c>
      <c r="L170" t="str">
        <f>IF(ISNUMBER(ETL_Price!R170/ETL_Price!R171-1),ETL_Price!R170/ETL_Price!R171-1,"")</f>
        <v/>
      </c>
      <c r="M170" t="str">
        <f>IF(ISNUMBER(ETL_Price!S170/ETL_Price!S171-1),ETL_Price!S170/ETL_Price!S171-1,"")</f>
        <v/>
      </c>
      <c r="N170" t="str">
        <f>IF(ISNUMBER(ETL_Price!T170/ETL_Price!T171-1),ETL_Price!T170/ETL_Price!T171-1,"")</f>
        <v/>
      </c>
      <c r="O170" t="str">
        <f>IF(ISNUMBER(ETL_Price!U170/ETL_Price!U171-1),ETL_Price!U170/ETL_Price!U171-1,"")</f>
        <v/>
      </c>
      <c r="P170" t="str">
        <f>IF(ISNUMBER(ETL_Price!V170/ETL_Price!V171-1),ETL_Price!V170/ETL_Price!V171-1,"")</f>
        <v/>
      </c>
      <c r="Q170" t="str">
        <f>IF(ISNUMBER(ETL_Price!W170/ETL_Price!W171-1),ETL_Price!W170/ETL_Price!W171-1,"")</f>
        <v/>
      </c>
      <c r="R170" t="str">
        <f>IF(ISNUMBER(ETL_Price!X170/ETL_Price!X171-1),ETL_Price!X170/ETL_Price!X171-1,"")</f>
        <v/>
      </c>
      <c r="S170" t="str">
        <f>IF(ISNUMBER(ETL_Price!Y170/ETL_Price!Y171-1),ETL_Price!Y170/ETL_Price!Y171-1,"")</f>
        <v/>
      </c>
      <c r="T170" t="str">
        <f>IF(ISNUMBER(ETL_Price!Z170/ETL_Price!Z171-1),ETL_Price!Z170/ETL_Price!Z171-1,"")</f>
        <v/>
      </c>
      <c r="U170" t="str">
        <f>IF(ISNUMBER(ETL_Price!AA170/ETL_Price!AA171-1),ETL_Price!AA170/ETL_Price!AA171-1,"")</f>
        <v/>
      </c>
      <c r="V170" t="str">
        <f>IF(ISNUMBER(ETL_Price!AB170/ETL_Price!AB171-1),ETL_Price!AB170/ETL_Price!AB171-1,"")</f>
        <v/>
      </c>
      <c r="W170" t="str">
        <f>IF(ISNUMBER(ETL_Price!AC170/ETL_Price!AC171-1),ETL_Price!AC170/ETL_Price!AC171-1,"")</f>
        <v/>
      </c>
      <c r="X170" t="str">
        <f>IF(ISNUMBER(ETL_Price!AD170/ETL_Price!AD171-1),ETL_Price!AD170/ETL_Price!AD171-1,"")</f>
        <v/>
      </c>
      <c r="Y170" t="str">
        <f>IF(ISNUMBER(ETL_Price!AE170/ETL_Price!AE171-1),ETL_Price!AE170/ETL_Price!AE171-1,"")</f>
        <v/>
      </c>
      <c r="Z170" t="str">
        <f>IF(ISNUMBER(ETL_Price!AF170/ETL_Price!AF171-1),ETL_Price!AF170/ETL_Price!AF171-1,"")</f>
        <v/>
      </c>
      <c r="AA170" t="str">
        <f>IF(ISNUMBER(ETL_Price!AG170/ETL_Price!AG171-1),ETL_Price!AG170/ETL_Price!AG171-1,"")</f>
        <v/>
      </c>
      <c r="AB170" t="str">
        <f>IF(ISNUMBER(ETL_Price!AH170/ETL_Price!AH171-1),ETL_Price!AH170/ETL_Price!AH171-1,"")</f>
        <v/>
      </c>
      <c r="AC170" t="str">
        <f>IF(ISNUMBER(ETL_Price!AI170/ETL_Price!AI171-1),ETL_Price!AI170/ETL_Price!AI171-1,"")</f>
        <v/>
      </c>
      <c r="AD170" t="str">
        <f>IF(ISNUMBER(ETL_Price!AJ170/ETL_Price!AJ171-1),ETL_Price!AJ170/ETL_Price!AJ171-1,"")</f>
        <v/>
      </c>
      <c r="AE170" t="str">
        <f>IF(ISNUMBER(ETL_Price!AK170/ETL_Price!AK171-1),ETL_Price!AK170/ETL_Price!AK171-1,"")</f>
        <v/>
      </c>
      <c r="AF170" t="str">
        <f>IF(ISNUMBER(ETL_Price!AL170/ETL_Price!AL171-1),ETL_Price!AL170/ETL_Price!AL171-1,"")</f>
        <v/>
      </c>
      <c r="AG170" t="str">
        <f>IF(ISNUMBER(ETL_Price!AM170/ETL_Price!AM171-1),ETL_Price!AM170/ETL_Price!AM171-1,"")</f>
        <v/>
      </c>
      <c r="AH170" t="str">
        <f>IF(ISNUMBER(ETL_Price!AN170/ETL_Price!AN171-1),ETL_Price!AN170/ETL_Price!AN171-1,"")</f>
        <v/>
      </c>
      <c r="AI170" t="str">
        <f>IF(ISNUMBER(ETL_Price!AO170/ETL_Price!AO171-1),ETL_Price!AO170/ETL_Price!AO171-1,"")</f>
        <v/>
      </c>
      <c r="AJ170" t="str">
        <f>IF(ISNUMBER(ETL_Price!AP170/ETL_Price!AP171-1),ETL_Price!AP170/ETL_Price!AP171-1,"")</f>
        <v/>
      </c>
      <c r="AK170" t="str">
        <f>IF(ISNUMBER(ETL_Price!AQ170/ETL_Price!AQ171-1),ETL_Price!AQ170/ETL_Price!AQ171-1,"")</f>
        <v/>
      </c>
      <c r="AL170" t="str">
        <f>IF(ISNUMBER(ETL_Price!AR170/ETL_Price!AR171-1),ETL_Price!AR170/ETL_Price!AR171-1,"")</f>
        <v/>
      </c>
      <c r="AM170" t="str">
        <f>IF(ISNUMBER(ETL_Price!AS170/ETL_Price!AS171-1),ETL_Price!AS170/ETL_Price!AS171-1,"")</f>
        <v/>
      </c>
      <c r="AN170" t="str">
        <f>IF(ISNUMBER(ETL_Price!AT170/ETL_Price!AT171-1),ETL_Price!AT170/ETL_Price!AT171-1,"")</f>
        <v/>
      </c>
      <c r="AO170" t="str">
        <f>IF(ISNUMBER(ETL_Price!AU170/ETL_Price!AU171-1),ETL_Price!AU170/ETL_Price!AU171-1,"")</f>
        <v/>
      </c>
      <c r="AP170" t="str">
        <f>IF(ISNUMBER(ETL_Price!AV170/ETL_Price!AV171-1),ETL_Price!AV170/ETL_Price!AV171-1,"")</f>
        <v/>
      </c>
    </row>
    <row r="171" spans="1:42">
      <c r="A171" s="8">
        <f>MATCH($B171,ETL_Price!$B$5:$B$187,0)</f>
        <v>132</v>
      </c>
      <c r="B171" s="1" t="str">
        <f>IF(ISNUMBER(Equities!$C172),Equities!B172,"")</f>
        <v/>
      </c>
      <c r="C171" s="67" t="str">
        <f ca="1">IF(ISNUMBER(OFFSET(ETL_Price!$B$4,ETL_Rtn!$A171,ETL_Rtn!$C$1)/OFFSET(ETL_Price!$B$4,ETL_Rtn!$A172,ETL_Rtn!$C$1)-1),OFFSET(ETL_Price!$B$4,ETL_Rtn!$A171,ETL_Rtn!$C$1)/OFFSET(ETL_Price!$B$4,ETL_Rtn!$A172,ETL_Rtn!$C$1)-1,"")</f>
        <v/>
      </c>
      <c r="E171" t="str">
        <f>IF(ISNUMBER(ETL_Price!K171/ETL_Price!K172-1),ETL_Price!K171/ETL_Price!K172-1,"")</f>
        <v/>
      </c>
      <c r="F171" t="str">
        <f>IF(ISNUMBER(ETL_Price!L171/ETL_Price!L172-1),ETL_Price!L171/ETL_Price!L172-1,"")</f>
        <v/>
      </c>
      <c r="G171" t="str">
        <f>IF(ISNUMBER(ETL_Price!M171/ETL_Price!M172-1),ETL_Price!M171/ETL_Price!M172-1,"")</f>
        <v/>
      </c>
      <c r="H171" t="str">
        <f>IF(ISNUMBER(ETL_Price!N171/ETL_Price!N172-1),ETL_Price!N171/ETL_Price!N172-1,"")</f>
        <v/>
      </c>
      <c r="I171" t="str">
        <f>IF(ISNUMBER(ETL_Price!O171/ETL_Price!O172-1),ETL_Price!O171/ETL_Price!O172-1,"")</f>
        <v/>
      </c>
      <c r="J171" t="str">
        <f>IF(ISNUMBER(ETL_Price!P171/ETL_Price!P172-1),ETL_Price!P171/ETL_Price!P172-1,"")</f>
        <v/>
      </c>
      <c r="K171" t="str">
        <f>IF(ISNUMBER(ETL_Price!Q171/ETL_Price!Q172-1),ETL_Price!Q171/ETL_Price!Q172-1,"")</f>
        <v/>
      </c>
      <c r="L171" t="str">
        <f>IF(ISNUMBER(ETL_Price!R171/ETL_Price!R172-1),ETL_Price!R171/ETL_Price!R172-1,"")</f>
        <v/>
      </c>
      <c r="M171" t="str">
        <f>IF(ISNUMBER(ETL_Price!S171/ETL_Price!S172-1),ETL_Price!S171/ETL_Price!S172-1,"")</f>
        <v/>
      </c>
      <c r="N171" t="str">
        <f>IF(ISNUMBER(ETL_Price!T171/ETL_Price!T172-1),ETL_Price!T171/ETL_Price!T172-1,"")</f>
        <v/>
      </c>
      <c r="O171" t="str">
        <f>IF(ISNUMBER(ETL_Price!U171/ETL_Price!U172-1),ETL_Price!U171/ETL_Price!U172-1,"")</f>
        <v/>
      </c>
      <c r="P171" t="str">
        <f>IF(ISNUMBER(ETL_Price!V171/ETL_Price!V172-1),ETL_Price!V171/ETL_Price!V172-1,"")</f>
        <v/>
      </c>
      <c r="Q171" t="str">
        <f>IF(ISNUMBER(ETL_Price!W171/ETL_Price!W172-1),ETL_Price!W171/ETL_Price!W172-1,"")</f>
        <v/>
      </c>
      <c r="R171" t="str">
        <f>IF(ISNUMBER(ETL_Price!X171/ETL_Price!X172-1),ETL_Price!X171/ETL_Price!X172-1,"")</f>
        <v/>
      </c>
      <c r="S171" t="str">
        <f>IF(ISNUMBER(ETL_Price!Y171/ETL_Price!Y172-1),ETL_Price!Y171/ETL_Price!Y172-1,"")</f>
        <v/>
      </c>
      <c r="T171" t="str">
        <f>IF(ISNUMBER(ETL_Price!Z171/ETL_Price!Z172-1),ETL_Price!Z171/ETL_Price!Z172-1,"")</f>
        <v/>
      </c>
      <c r="U171" t="str">
        <f>IF(ISNUMBER(ETL_Price!AA171/ETL_Price!AA172-1),ETL_Price!AA171/ETL_Price!AA172-1,"")</f>
        <v/>
      </c>
      <c r="V171" t="str">
        <f>IF(ISNUMBER(ETL_Price!AB171/ETL_Price!AB172-1),ETL_Price!AB171/ETL_Price!AB172-1,"")</f>
        <v/>
      </c>
      <c r="W171" t="str">
        <f>IF(ISNUMBER(ETL_Price!AC171/ETL_Price!AC172-1),ETL_Price!AC171/ETL_Price!AC172-1,"")</f>
        <v/>
      </c>
      <c r="X171" t="str">
        <f>IF(ISNUMBER(ETL_Price!AD171/ETL_Price!AD172-1),ETL_Price!AD171/ETL_Price!AD172-1,"")</f>
        <v/>
      </c>
      <c r="Y171" t="str">
        <f>IF(ISNUMBER(ETL_Price!AE171/ETL_Price!AE172-1),ETL_Price!AE171/ETL_Price!AE172-1,"")</f>
        <v/>
      </c>
      <c r="Z171" t="str">
        <f>IF(ISNUMBER(ETL_Price!AF171/ETL_Price!AF172-1),ETL_Price!AF171/ETL_Price!AF172-1,"")</f>
        <v/>
      </c>
      <c r="AA171" t="str">
        <f>IF(ISNUMBER(ETL_Price!AG171/ETL_Price!AG172-1),ETL_Price!AG171/ETL_Price!AG172-1,"")</f>
        <v/>
      </c>
      <c r="AB171" t="str">
        <f>IF(ISNUMBER(ETL_Price!AH171/ETL_Price!AH172-1),ETL_Price!AH171/ETL_Price!AH172-1,"")</f>
        <v/>
      </c>
      <c r="AC171" t="str">
        <f>IF(ISNUMBER(ETL_Price!AI171/ETL_Price!AI172-1),ETL_Price!AI171/ETL_Price!AI172-1,"")</f>
        <v/>
      </c>
      <c r="AD171" t="str">
        <f>IF(ISNUMBER(ETL_Price!AJ171/ETL_Price!AJ172-1),ETL_Price!AJ171/ETL_Price!AJ172-1,"")</f>
        <v/>
      </c>
      <c r="AE171" t="str">
        <f>IF(ISNUMBER(ETL_Price!AK171/ETL_Price!AK172-1),ETL_Price!AK171/ETL_Price!AK172-1,"")</f>
        <v/>
      </c>
      <c r="AF171" t="str">
        <f>IF(ISNUMBER(ETL_Price!AL171/ETL_Price!AL172-1),ETL_Price!AL171/ETL_Price!AL172-1,"")</f>
        <v/>
      </c>
      <c r="AG171" t="str">
        <f>IF(ISNUMBER(ETL_Price!AM171/ETL_Price!AM172-1),ETL_Price!AM171/ETL_Price!AM172-1,"")</f>
        <v/>
      </c>
      <c r="AH171" t="str">
        <f>IF(ISNUMBER(ETL_Price!AN171/ETL_Price!AN172-1),ETL_Price!AN171/ETL_Price!AN172-1,"")</f>
        <v/>
      </c>
      <c r="AI171" t="str">
        <f>IF(ISNUMBER(ETL_Price!AO171/ETL_Price!AO172-1),ETL_Price!AO171/ETL_Price!AO172-1,"")</f>
        <v/>
      </c>
      <c r="AJ171" t="str">
        <f>IF(ISNUMBER(ETL_Price!AP171/ETL_Price!AP172-1),ETL_Price!AP171/ETL_Price!AP172-1,"")</f>
        <v/>
      </c>
      <c r="AK171" t="str">
        <f>IF(ISNUMBER(ETL_Price!AQ171/ETL_Price!AQ172-1),ETL_Price!AQ171/ETL_Price!AQ172-1,"")</f>
        <v/>
      </c>
      <c r="AL171" t="str">
        <f>IF(ISNUMBER(ETL_Price!AR171/ETL_Price!AR172-1),ETL_Price!AR171/ETL_Price!AR172-1,"")</f>
        <v/>
      </c>
      <c r="AM171" t="str">
        <f>IF(ISNUMBER(ETL_Price!AS171/ETL_Price!AS172-1),ETL_Price!AS171/ETL_Price!AS172-1,"")</f>
        <v/>
      </c>
      <c r="AN171" t="str">
        <f>IF(ISNUMBER(ETL_Price!AT171/ETL_Price!AT172-1),ETL_Price!AT171/ETL_Price!AT172-1,"")</f>
        <v/>
      </c>
      <c r="AO171" t="str">
        <f>IF(ISNUMBER(ETL_Price!AU171/ETL_Price!AU172-1),ETL_Price!AU171/ETL_Price!AU172-1,"")</f>
        <v/>
      </c>
      <c r="AP171" t="str">
        <f>IF(ISNUMBER(ETL_Price!AV171/ETL_Price!AV172-1),ETL_Price!AV171/ETL_Price!AV172-1,"")</f>
        <v/>
      </c>
    </row>
    <row r="172" spans="1:42">
      <c r="A172" s="8">
        <f>MATCH($B172,ETL_Price!$B$5:$B$187,0)</f>
        <v>132</v>
      </c>
      <c r="B172" s="1" t="str">
        <f>IF(ISNUMBER(Equities!$C173),Equities!B173,"")</f>
        <v/>
      </c>
      <c r="C172" s="67" t="str">
        <f ca="1">IF(ISNUMBER(OFFSET(ETL_Price!$B$4,ETL_Rtn!$A172,ETL_Rtn!$C$1)/OFFSET(ETL_Price!$B$4,ETL_Rtn!$A173,ETL_Rtn!$C$1)-1),OFFSET(ETL_Price!$B$4,ETL_Rtn!$A172,ETL_Rtn!$C$1)/OFFSET(ETL_Price!$B$4,ETL_Rtn!$A173,ETL_Rtn!$C$1)-1,"")</f>
        <v/>
      </c>
      <c r="E172" t="str">
        <f>IF(ISNUMBER(ETL_Price!K172/ETL_Price!K173-1),ETL_Price!K172/ETL_Price!K173-1,"")</f>
        <v/>
      </c>
      <c r="F172" t="str">
        <f>IF(ISNUMBER(ETL_Price!L172/ETL_Price!L173-1),ETL_Price!L172/ETL_Price!L173-1,"")</f>
        <v/>
      </c>
      <c r="G172" t="str">
        <f>IF(ISNUMBER(ETL_Price!M172/ETL_Price!M173-1),ETL_Price!M172/ETL_Price!M173-1,"")</f>
        <v/>
      </c>
      <c r="H172" t="str">
        <f>IF(ISNUMBER(ETL_Price!N172/ETL_Price!N173-1),ETL_Price!N172/ETL_Price!N173-1,"")</f>
        <v/>
      </c>
      <c r="I172" t="str">
        <f>IF(ISNUMBER(ETL_Price!O172/ETL_Price!O173-1),ETL_Price!O172/ETL_Price!O173-1,"")</f>
        <v/>
      </c>
      <c r="J172" t="str">
        <f>IF(ISNUMBER(ETL_Price!P172/ETL_Price!P173-1),ETL_Price!P172/ETL_Price!P173-1,"")</f>
        <v/>
      </c>
      <c r="K172" t="str">
        <f>IF(ISNUMBER(ETL_Price!Q172/ETL_Price!Q173-1),ETL_Price!Q172/ETL_Price!Q173-1,"")</f>
        <v/>
      </c>
      <c r="L172" t="str">
        <f>IF(ISNUMBER(ETL_Price!R172/ETL_Price!R173-1),ETL_Price!R172/ETL_Price!R173-1,"")</f>
        <v/>
      </c>
      <c r="M172" t="str">
        <f>IF(ISNUMBER(ETL_Price!S172/ETL_Price!S173-1),ETL_Price!S172/ETL_Price!S173-1,"")</f>
        <v/>
      </c>
      <c r="N172" t="str">
        <f>IF(ISNUMBER(ETL_Price!T172/ETL_Price!T173-1),ETL_Price!T172/ETL_Price!T173-1,"")</f>
        <v/>
      </c>
      <c r="O172" t="str">
        <f>IF(ISNUMBER(ETL_Price!U172/ETL_Price!U173-1),ETL_Price!U172/ETL_Price!U173-1,"")</f>
        <v/>
      </c>
      <c r="P172" t="str">
        <f>IF(ISNUMBER(ETL_Price!V172/ETL_Price!V173-1),ETL_Price!V172/ETL_Price!V173-1,"")</f>
        <v/>
      </c>
      <c r="Q172" t="str">
        <f>IF(ISNUMBER(ETL_Price!W172/ETL_Price!W173-1),ETL_Price!W172/ETL_Price!W173-1,"")</f>
        <v/>
      </c>
      <c r="R172" t="str">
        <f>IF(ISNUMBER(ETL_Price!X172/ETL_Price!X173-1),ETL_Price!X172/ETL_Price!X173-1,"")</f>
        <v/>
      </c>
      <c r="S172" t="str">
        <f>IF(ISNUMBER(ETL_Price!Y172/ETL_Price!Y173-1),ETL_Price!Y172/ETL_Price!Y173-1,"")</f>
        <v/>
      </c>
      <c r="T172" t="str">
        <f>IF(ISNUMBER(ETL_Price!Z172/ETL_Price!Z173-1),ETL_Price!Z172/ETL_Price!Z173-1,"")</f>
        <v/>
      </c>
      <c r="U172" t="str">
        <f>IF(ISNUMBER(ETL_Price!AA172/ETL_Price!AA173-1),ETL_Price!AA172/ETL_Price!AA173-1,"")</f>
        <v/>
      </c>
      <c r="V172" t="str">
        <f>IF(ISNUMBER(ETL_Price!AB172/ETL_Price!AB173-1),ETL_Price!AB172/ETL_Price!AB173-1,"")</f>
        <v/>
      </c>
      <c r="W172" t="str">
        <f>IF(ISNUMBER(ETL_Price!AC172/ETL_Price!AC173-1),ETL_Price!AC172/ETL_Price!AC173-1,"")</f>
        <v/>
      </c>
      <c r="X172" t="str">
        <f>IF(ISNUMBER(ETL_Price!AD172/ETL_Price!AD173-1),ETL_Price!AD172/ETL_Price!AD173-1,"")</f>
        <v/>
      </c>
      <c r="Y172" t="str">
        <f>IF(ISNUMBER(ETL_Price!AE172/ETL_Price!AE173-1),ETL_Price!AE172/ETL_Price!AE173-1,"")</f>
        <v/>
      </c>
      <c r="Z172" t="str">
        <f>IF(ISNUMBER(ETL_Price!AF172/ETL_Price!AF173-1),ETL_Price!AF172/ETL_Price!AF173-1,"")</f>
        <v/>
      </c>
      <c r="AA172" t="str">
        <f>IF(ISNUMBER(ETL_Price!AG172/ETL_Price!AG173-1),ETL_Price!AG172/ETL_Price!AG173-1,"")</f>
        <v/>
      </c>
      <c r="AB172" t="str">
        <f>IF(ISNUMBER(ETL_Price!AH172/ETL_Price!AH173-1),ETL_Price!AH172/ETL_Price!AH173-1,"")</f>
        <v/>
      </c>
      <c r="AC172" t="str">
        <f>IF(ISNUMBER(ETL_Price!AI172/ETL_Price!AI173-1),ETL_Price!AI172/ETL_Price!AI173-1,"")</f>
        <v/>
      </c>
      <c r="AD172" t="str">
        <f>IF(ISNUMBER(ETL_Price!AJ172/ETL_Price!AJ173-1),ETL_Price!AJ172/ETL_Price!AJ173-1,"")</f>
        <v/>
      </c>
      <c r="AE172" t="str">
        <f>IF(ISNUMBER(ETL_Price!AK172/ETL_Price!AK173-1),ETL_Price!AK172/ETL_Price!AK173-1,"")</f>
        <v/>
      </c>
      <c r="AF172" t="str">
        <f>IF(ISNUMBER(ETL_Price!AL172/ETL_Price!AL173-1),ETL_Price!AL172/ETL_Price!AL173-1,"")</f>
        <v/>
      </c>
      <c r="AG172" t="str">
        <f>IF(ISNUMBER(ETL_Price!AM172/ETL_Price!AM173-1),ETL_Price!AM172/ETL_Price!AM173-1,"")</f>
        <v/>
      </c>
      <c r="AH172" t="str">
        <f>IF(ISNUMBER(ETL_Price!AN172/ETL_Price!AN173-1),ETL_Price!AN172/ETL_Price!AN173-1,"")</f>
        <v/>
      </c>
      <c r="AI172" t="str">
        <f>IF(ISNUMBER(ETL_Price!AO172/ETL_Price!AO173-1),ETL_Price!AO172/ETL_Price!AO173-1,"")</f>
        <v/>
      </c>
      <c r="AJ172" t="str">
        <f>IF(ISNUMBER(ETL_Price!AP172/ETL_Price!AP173-1),ETL_Price!AP172/ETL_Price!AP173-1,"")</f>
        <v/>
      </c>
      <c r="AK172" t="str">
        <f>IF(ISNUMBER(ETL_Price!AQ172/ETL_Price!AQ173-1),ETL_Price!AQ172/ETL_Price!AQ173-1,"")</f>
        <v/>
      </c>
      <c r="AL172" t="str">
        <f>IF(ISNUMBER(ETL_Price!AR172/ETL_Price!AR173-1),ETL_Price!AR172/ETL_Price!AR173-1,"")</f>
        <v/>
      </c>
      <c r="AM172" t="str">
        <f>IF(ISNUMBER(ETL_Price!AS172/ETL_Price!AS173-1),ETL_Price!AS172/ETL_Price!AS173-1,"")</f>
        <v/>
      </c>
      <c r="AN172" t="str">
        <f>IF(ISNUMBER(ETL_Price!AT172/ETL_Price!AT173-1),ETL_Price!AT172/ETL_Price!AT173-1,"")</f>
        <v/>
      </c>
      <c r="AO172" t="str">
        <f>IF(ISNUMBER(ETL_Price!AU172/ETL_Price!AU173-1),ETL_Price!AU172/ETL_Price!AU173-1,"")</f>
        <v/>
      </c>
      <c r="AP172" t="str">
        <f>IF(ISNUMBER(ETL_Price!AV172/ETL_Price!AV173-1),ETL_Price!AV172/ETL_Price!AV173-1,"")</f>
        <v/>
      </c>
    </row>
    <row r="173" spans="1:42">
      <c r="A173" s="8">
        <f>MATCH($B173,ETL_Price!$B$5:$B$187,0)</f>
        <v>132</v>
      </c>
      <c r="B173" s="1" t="str">
        <f>IF(ISNUMBER(Equities!$C174),Equities!B174,"")</f>
        <v/>
      </c>
      <c r="C173" s="67" t="str">
        <f ca="1">IF(ISNUMBER(OFFSET(ETL_Price!$B$4,ETL_Rtn!$A173,ETL_Rtn!$C$1)/OFFSET(ETL_Price!$B$4,ETL_Rtn!$A174,ETL_Rtn!$C$1)-1),OFFSET(ETL_Price!$B$4,ETL_Rtn!$A173,ETL_Rtn!$C$1)/OFFSET(ETL_Price!$B$4,ETL_Rtn!$A174,ETL_Rtn!$C$1)-1,"")</f>
        <v/>
      </c>
      <c r="E173" t="str">
        <f>IF(ISNUMBER(ETL_Price!K173/ETL_Price!K174-1),ETL_Price!K173/ETL_Price!K174-1,"")</f>
        <v/>
      </c>
      <c r="F173" t="str">
        <f>IF(ISNUMBER(ETL_Price!L173/ETL_Price!L174-1),ETL_Price!L173/ETL_Price!L174-1,"")</f>
        <v/>
      </c>
      <c r="G173" t="str">
        <f>IF(ISNUMBER(ETL_Price!M173/ETL_Price!M174-1),ETL_Price!M173/ETL_Price!M174-1,"")</f>
        <v/>
      </c>
      <c r="H173" t="str">
        <f>IF(ISNUMBER(ETL_Price!N173/ETL_Price!N174-1),ETL_Price!N173/ETL_Price!N174-1,"")</f>
        <v/>
      </c>
      <c r="I173" t="str">
        <f>IF(ISNUMBER(ETL_Price!O173/ETL_Price!O174-1),ETL_Price!O173/ETL_Price!O174-1,"")</f>
        <v/>
      </c>
      <c r="J173" t="str">
        <f>IF(ISNUMBER(ETL_Price!P173/ETL_Price!P174-1),ETL_Price!P173/ETL_Price!P174-1,"")</f>
        <v/>
      </c>
      <c r="K173" t="str">
        <f>IF(ISNUMBER(ETL_Price!Q173/ETL_Price!Q174-1),ETL_Price!Q173/ETL_Price!Q174-1,"")</f>
        <v/>
      </c>
      <c r="L173" t="str">
        <f>IF(ISNUMBER(ETL_Price!R173/ETL_Price!R174-1),ETL_Price!R173/ETL_Price!R174-1,"")</f>
        <v/>
      </c>
      <c r="M173" t="str">
        <f>IF(ISNUMBER(ETL_Price!S173/ETL_Price!S174-1),ETL_Price!S173/ETL_Price!S174-1,"")</f>
        <v/>
      </c>
      <c r="N173" t="str">
        <f>IF(ISNUMBER(ETL_Price!T173/ETL_Price!T174-1),ETL_Price!T173/ETL_Price!T174-1,"")</f>
        <v/>
      </c>
      <c r="O173" t="str">
        <f>IF(ISNUMBER(ETL_Price!U173/ETL_Price!U174-1),ETL_Price!U173/ETL_Price!U174-1,"")</f>
        <v/>
      </c>
      <c r="P173" t="str">
        <f>IF(ISNUMBER(ETL_Price!V173/ETL_Price!V174-1),ETL_Price!V173/ETL_Price!V174-1,"")</f>
        <v/>
      </c>
      <c r="Q173" t="str">
        <f>IF(ISNUMBER(ETL_Price!W173/ETL_Price!W174-1),ETL_Price!W173/ETL_Price!W174-1,"")</f>
        <v/>
      </c>
      <c r="R173" t="str">
        <f>IF(ISNUMBER(ETL_Price!X173/ETL_Price!X174-1),ETL_Price!X173/ETL_Price!X174-1,"")</f>
        <v/>
      </c>
      <c r="S173" t="str">
        <f>IF(ISNUMBER(ETL_Price!Y173/ETL_Price!Y174-1),ETL_Price!Y173/ETL_Price!Y174-1,"")</f>
        <v/>
      </c>
      <c r="T173" t="str">
        <f>IF(ISNUMBER(ETL_Price!Z173/ETL_Price!Z174-1),ETL_Price!Z173/ETL_Price!Z174-1,"")</f>
        <v/>
      </c>
      <c r="U173" t="str">
        <f>IF(ISNUMBER(ETL_Price!AA173/ETL_Price!AA174-1),ETL_Price!AA173/ETL_Price!AA174-1,"")</f>
        <v/>
      </c>
      <c r="V173" t="str">
        <f>IF(ISNUMBER(ETL_Price!AB173/ETL_Price!AB174-1),ETL_Price!AB173/ETL_Price!AB174-1,"")</f>
        <v/>
      </c>
      <c r="W173" t="str">
        <f>IF(ISNUMBER(ETL_Price!AC173/ETL_Price!AC174-1),ETL_Price!AC173/ETL_Price!AC174-1,"")</f>
        <v/>
      </c>
      <c r="X173" t="str">
        <f>IF(ISNUMBER(ETL_Price!AD173/ETL_Price!AD174-1),ETL_Price!AD173/ETL_Price!AD174-1,"")</f>
        <v/>
      </c>
      <c r="Y173" t="str">
        <f>IF(ISNUMBER(ETL_Price!AE173/ETL_Price!AE174-1),ETL_Price!AE173/ETL_Price!AE174-1,"")</f>
        <v/>
      </c>
      <c r="Z173" t="str">
        <f>IF(ISNUMBER(ETL_Price!AF173/ETL_Price!AF174-1),ETL_Price!AF173/ETL_Price!AF174-1,"")</f>
        <v/>
      </c>
      <c r="AA173" t="str">
        <f>IF(ISNUMBER(ETL_Price!AG173/ETL_Price!AG174-1),ETL_Price!AG173/ETL_Price!AG174-1,"")</f>
        <v/>
      </c>
      <c r="AB173" t="str">
        <f>IF(ISNUMBER(ETL_Price!AH173/ETL_Price!AH174-1),ETL_Price!AH173/ETL_Price!AH174-1,"")</f>
        <v/>
      </c>
      <c r="AC173" t="str">
        <f>IF(ISNUMBER(ETL_Price!AI173/ETL_Price!AI174-1),ETL_Price!AI173/ETL_Price!AI174-1,"")</f>
        <v/>
      </c>
      <c r="AD173" t="str">
        <f>IF(ISNUMBER(ETL_Price!AJ173/ETL_Price!AJ174-1),ETL_Price!AJ173/ETL_Price!AJ174-1,"")</f>
        <v/>
      </c>
      <c r="AE173" t="str">
        <f>IF(ISNUMBER(ETL_Price!AK173/ETL_Price!AK174-1),ETL_Price!AK173/ETL_Price!AK174-1,"")</f>
        <v/>
      </c>
      <c r="AF173" t="str">
        <f>IF(ISNUMBER(ETL_Price!AL173/ETL_Price!AL174-1),ETL_Price!AL173/ETL_Price!AL174-1,"")</f>
        <v/>
      </c>
      <c r="AG173" t="str">
        <f>IF(ISNUMBER(ETL_Price!AM173/ETL_Price!AM174-1),ETL_Price!AM173/ETL_Price!AM174-1,"")</f>
        <v/>
      </c>
      <c r="AH173" t="str">
        <f>IF(ISNUMBER(ETL_Price!AN173/ETL_Price!AN174-1),ETL_Price!AN173/ETL_Price!AN174-1,"")</f>
        <v/>
      </c>
      <c r="AI173" t="str">
        <f>IF(ISNUMBER(ETL_Price!AO173/ETL_Price!AO174-1),ETL_Price!AO173/ETL_Price!AO174-1,"")</f>
        <v/>
      </c>
      <c r="AJ173" t="str">
        <f>IF(ISNUMBER(ETL_Price!AP173/ETL_Price!AP174-1),ETL_Price!AP173/ETL_Price!AP174-1,"")</f>
        <v/>
      </c>
      <c r="AK173" t="str">
        <f>IF(ISNUMBER(ETL_Price!AQ173/ETL_Price!AQ174-1),ETL_Price!AQ173/ETL_Price!AQ174-1,"")</f>
        <v/>
      </c>
      <c r="AL173" t="str">
        <f>IF(ISNUMBER(ETL_Price!AR173/ETL_Price!AR174-1),ETL_Price!AR173/ETL_Price!AR174-1,"")</f>
        <v/>
      </c>
      <c r="AM173" t="str">
        <f>IF(ISNUMBER(ETL_Price!AS173/ETL_Price!AS174-1),ETL_Price!AS173/ETL_Price!AS174-1,"")</f>
        <v/>
      </c>
      <c r="AN173" t="str">
        <f>IF(ISNUMBER(ETL_Price!AT173/ETL_Price!AT174-1),ETL_Price!AT173/ETL_Price!AT174-1,"")</f>
        <v/>
      </c>
      <c r="AO173" t="str">
        <f>IF(ISNUMBER(ETL_Price!AU173/ETL_Price!AU174-1),ETL_Price!AU173/ETL_Price!AU174-1,"")</f>
        <v/>
      </c>
      <c r="AP173" t="str">
        <f>IF(ISNUMBER(ETL_Price!AV173/ETL_Price!AV174-1),ETL_Price!AV173/ETL_Price!AV174-1,"")</f>
        <v/>
      </c>
    </row>
    <row r="174" spans="1:42">
      <c r="A174" s="8">
        <f>MATCH($B174,ETL_Price!$B$5:$B$187,0)</f>
        <v>132</v>
      </c>
      <c r="B174" s="1" t="str">
        <f>IF(ISNUMBER(Equities!$C175),Equities!B175,"")</f>
        <v/>
      </c>
      <c r="C174" s="67" t="str">
        <f ca="1">IF(ISNUMBER(OFFSET(ETL_Price!$B$4,ETL_Rtn!$A174,ETL_Rtn!$C$1)/OFFSET(ETL_Price!$B$4,ETL_Rtn!$A175,ETL_Rtn!$C$1)-1),OFFSET(ETL_Price!$B$4,ETL_Rtn!$A174,ETL_Rtn!$C$1)/OFFSET(ETL_Price!$B$4,ETL_Rtn!$A175,ETL_Rtn!$C$1)-1,"")</f>
        <v/>
      </c>
      <c r="E174" t="str">
        <f>IF(ISNUMBER(ETL_Price!K174/ETL_Price!K175-1),ETL_Price!K174/ETL_Price!K175-1,"")</f>
        <v/>
      </c>
      <c r="F174" t="str">
        <f>IF(ISNUMBER(ETL_Price!L174/ETL_Price!L175-1),ETL_Price!L174/ETL_Price!L175-1,"")</f>
        <v/>
      </c>
      <c r="G174" t="str">
        <f>IF(ISNUMBER(ETL_Price!M174/ETL_Price!M175-1),ETL_Price!M174/ETL_Price!M175-1,"")</f>
        <v/>
      </c>
      <c r="H174" t="str">
        <f>IF(ISNUMBER(ETL_Price!N174/ETL_Price!N175-1),ETL_Price!N174/ETL_Price!N175-1,"")</f>
        <v/>
      </c>
      <c r="I174" t="str">
        <f>IF(ISNUMBER(ETL_Price!O174/ETL_Price!O175-1),ETL_Price!O174/ETL_Price!O175-1,"")</f>
        <v/>
      </c>
      <c r="J174" t="str">
        <f>IF(ISNUMBER(ETL_Price!P174/ETL_Price!P175-1),ETL_Price!P174/ETL_Price!P175-1,"")</f>
        <v/>
      </c>
      <c r="K174" t="str">
        <f>IF(ISNUMBER(ETL_Price!Q174/ETL_Price!Q175-1),ETL_Price!Q174/ETL_Price!Q175-1,"")</f>
        <v/>
      </c>
      <c r="L174" t="str">
        <f>IF(ISNUMBER(ETL_Price!R174/ETL_Price!R175-1),ETL_Price!R174/ETL_Price!R175-1,"")</f>
        <v/>
      </c>
      <c r="M174" t="str">
        <f>IF(ISNUMBER(ETL_Price!S174/ETL_Price!S175-1),ETL_Price!S174/ETL_Price!S175-1,"")</f>
        <v/>
      </c>
      <c r="N174" t="str">
        <f>IF(ISNUMBER(ETL_Price!T174/ETL_Price!T175-1),ETL_Price!T174/ETL_Price!T175-1,"")</f>
        <v/>
      </c>
      <c r="O174" t="str">
        <f>IF(ISNUMBER(ETL_Price!U174/ETL_Price!U175-1),ETL_Price!U174/ETL_Price!U175-1,"")</f>
        <v/>
      </c>
      <c r="P174" t="str">
        <f>IF(ISNUMBER(ETL_Price!V174/ETL_Price!V175-1),ETL_Price!V174/ETL_Price!V175-1,"")</f>
        <v/>
      </c>
      <c r="Q174" t="str">
        <f>IF(ISNUMBER(ETL_Price!W174/ETL_Price!W175-1),ETL_Price!W174/ETL_Price!W175-1,"")</f>
        <v/>
      </c>
      <c r="R174" t="str">
        <f>IF(ISNUMBER(ETL_Price!X174/ETL_Price!X175-1),ETL_Price!X174/ETL_Price!X175-1,"")</f>
        <v/>
      </c>
      <c r="S174" t="str">
        <f>IF(ISNUMBER(ETL_Price!Y174/ETL_Price!Y175-1),ETL_Price!Y174/ETL_Price!Y175-1,"")</f>
        <v/>
      </c>
      <c r="T174" t="str">
        <f>IF(ISNUMBER(ETL_Price!Z174/ETL_Price!Z175-1),ETL_Price!Z174/ETL_Price!Z175-1,"")</f>
        <v/>
      </c>
      <c r="U174" t="str">
        <f>IF(ISNUMBER(ETL_Price!AA174/ETL_Price!AA175-1),ETL_Price!AA174/ETL_Price!AA175-1,"")</f>
        <v/>
      </c>
      <c r="V174" t="str">
        <f>IF(ISNUMBER(ETL_Price!AB174/ETL_Price!AB175-1),ETL_Price!AB174/ETL_Price!AB175-1,"")</f>
        <v/>
      </c>
      <c r="W174" t="str">
        <f>IF(ISNUMBER(ETL_Price!AC174/ETL_Price!AC175-1),ETL_Price!AC174/ETL_Price!AC175-1,"")</f>
        <v/>
      </c>
      <c r="X174" t="str">
        <f>IF(ISNUMBER(ETL_Price!AD174/ETL_Price!AD175-1),ETL_Price!AD174/ETL_Price!AD175-1,"")</f>
        <v/>
      </c>
      <c r="Y174" t="str">
        <f>IF(ISNUMBER(ETL_Price!AE174/ETL_Price!AE175-1),ETL_Price!AE174/ETL_Price!AE175-1,"")</f>
        <v/>
      </c>
      <c r="Z174" t="str">
        <f>IF(ISNUMBER(ETL_Price!AF174/ETL_Price!AF175-1),ETL_Price!AF174/ETL_Price!AF175-1,"")</f>
        <v/>
      </c>
      <c r="AA174" t="str">
        <f>IF(ISNUMBER(ETL_Price!AG174/ETL_Price!AG175-1),ETL_Price!AG174/ETL_Price!AG175-1,"")</f>
        <v/>
      </c>
      <c r="AB174" t="str">
        <f>IF(ISNUMBER(ETL_Price!AH174/ETL_Price!AH175-1),ETL_Price!AH174/ETL_Price!AH175-1,"")</f>
        <v/>
      </c>
      <c r="AC174" t="str">
        <f>IF(ISNUMBER(ETL_Price!AI174/ETL_Price!AI175-1),ETL_Price!AI174/ETL_Price!AI175-1,"")</f>
        <v/>
      </c>
      <c r="AD174" t="str">
        <f>IF(ISNUMBER(ETL_Price!AJ174/ETL_Price!AJ175-1),ETL_Price!AJ174/ETL_Price!AJ175-1,"")</f>
        <v/>
      </c>
      <c r="AE174" t="str">
        <f>IF(ISNUMBER(ETL_Price!AK174/ETL_Price!AK175-1),ETL_Price!AK174/ETL_Price!AK175-1,"")</f>
        <v/>
      </c>
      <c r="AF174" t="str">
        <f>IF(ISNUMBER(ETL_Price!AL174/ETL_Price!AL175-1),ETL_Price!AL174/ETL_Price!AL175-1,"")</f>
        <v/>
      </c>
      <c r="AG174" t="str">
        <f>IF(ISNUMBER(ETL_Price!AM174/ETL_Price!AM175-1),ETL_Price!AM174/ETL_Price!AM175-1,"")</f>
        <v/>
      </c>
      <c r="AH174" t="str">
        <f>IF(ISNUMBER(ETL_Price!AN174/ETL_Price!AN175-1),ETL_Price!AN174/ETL_Price!AN175-1,"")</f>
        <v/>
      </c>
      <c r="AI174" t="str">
        <f>IF(ISNUMBER(ETL_Price!AO174/ETL_Price!AO175-1),ETL_Price!AO174/ETL_Price!AO175-1,"")</f>
        <v/>
      </c>
      <c r="AJ174" t="str">
        <f>IF(ISNUMBER(ETL_Price!AP174/ETL_Price!AP175-1),ETL_Price!AP174/ETL_Price!AP175-1,"")</f>
        <v/>
      </c>
      <c r="AK174" t="str">
        <f>IF(ISNUMBER(ETL_Price!AQ174/ETL_Price!AQ175-1),ETL_Price!AQ174/ETL_Price!AQ175-1,"")</f>
        <v/>
      </c>
      <c r="AL174" t="str">
        <f>IF(ISNUMBER(ETL_Price!AR174/ETL_Price!AR175-1),ETL_Price!AR174/ETL_Price!AR175-1,"")</f>
        <v/>
      </c>
      <c r="AM174" t="str">
        <f>IF(ISNUMBER(ETL_Price!AS174/ETL_Price!AS175-1),ETL_Price!AS174/ETL_Price!AS175-1,"")</f>
        <v/>
      </c>
      <c r="AN174" t="str">
        <f>IF(ISNUMBER(ETL_Price!AT174/ETL_Price!AT175-1),ETL_Price!AT174/ETL_Price!AT175-1,"")</f>
        <v/>
      </c>
      <c r="AO174" t="str">
        <f>IF(ISNUMBER(ETL_Price!AU174/ETL_Price!AU175-1),ETL_Price!AU174/ETL_Price!AU175-1,"")</f>
        <v/>
      </c>
      <c r="AP174" t="str">
        <f>IF(ISNUMBER(ETL_Price!AV174/ETL_Price!AV175-1),ETL_Price!AV174/ETL_Price!AV175-1,"")</f>
        <v/>
      </c>
    </row>
    <row r="175" spans="1:42">
      <c r="A175" s="8">
        <f>MATCH($B175,ETL_Price!$B$5:$B$187,0)</f>
        <v>132</v>
      </c>
      <c r="B175" s="1" t="str">
        <f>IF(ISNUMBER(Equities!$C176),Equities!B176,"")</f>
        <v/>
      </c>
      <c r="C175" s="67" t="str">
        <f ca="1">IF(ISNUMBER(OFFSET(ETL_Price!$B$4,ETL_Rtn!$A175,ETL_Rtn!$C$1)/OFFSET(ETL_Price!$B$4,ETL_Rtn!$A176,ETL_Rtn!$C$1)-1),OFFSET(ETL_Price!$B$4,ETL_Rtn!$A175,ETL_Rtn!$C$1)/OFFSET(ETL_Price!$B$4,ETL_Rtn!$A176,ETL_Rtn!$C$1)-1,"")</f>
        <v/>
      </c>
      <c r="E175" t="str">
        <f>IF(ISNUMBER(ETL_Price!K175/ETL_Price!K176-1),ETL_Price!K175/ETL_Price!K176-1,"")</f>
        <v/>
      </c>
      <c r="F175" t="str">
        <f>IF(ISNUMBER(ETL_Price!L175/ETL_Price!L176-1),ETL_Price!L175/ETL_Price!L176-1,"")</f>
        <v/>
      </c>
      <c r="G175" t="str">
        <f>IF(ISNUMBER(ETL_Price!M175/ETL_Price!M176-1),ETL_Price!M175/ETL_Price!M176-1,"")</f>
        <v/>
      </c>
      <c r="H175" t="str">
        <f>IF(ISNUMBER(ETL_Price!N175/ETL_Price!N176-1),ETL_Price!N175/ETL_Price!N176-1,"")</f>
        <v/>
      </c>
      <c r="I175" t="str">
        <f>IF(ISNUMBER(ETL_Price!O175/ETL_Price!O176-1),ETL_Price!O175/ETL_Price!O176-1,"")</f>
        <v/>
      </c>
      <c r="J175" t="str">
        <f>IF(ISNUMBER(ETL_Price!P175/ETL_Price!P176-1),ETL_Price!P175/ETL_Price!P176-1,"")</f>
        <v/>
      </c>
      <c r="K175" t="str">
        <f>IF(ISNUMBER(ETL_Price!Q175/ETL_Price!Q176-1),ETL_Price!Q175/ETL_Price!Q176-1,"")</f>
        <v/>
      </c>
      <c r="L175" t="str">
        <f>IF(ISNUMBER(ETL_Price!R175/ETL_Price!R176-1),ETL_Price!R175/ETL_Price!R176-1,"")</f>
        <v/>
      </c>
      <c r="M175" t="str">
        <f>IF(ISNUMBER(ETL_Price!S175/ETL_Price!S176-1),ETL_Price!S175/ETL_Price!S176-1,"")</f>
        <v/>
      </c>
      <c r="N175" t="str">
        <f>IF(ISNUMBER(ETL_Price!T175/ETL_Price!T176-1),ETL_Price!T175/ETL_Price!T176-1,"")</f>
        <v/>
      </c>
      <c r="O175" t="str">
        <f>IF(ISNUMBER(ETL_Price!U175/ETL_Price!U176-1),ETL_Price!U175/ETL_Price!U176-1,"")</f>
        <v/>
      </c>
      <c r="P175" t="str">
        <f>IF(ISNUMBER(ETL_Price!V175/ETL_Price!V176-1),ETL_Price!V175/ETL_Price!V176-1,"")</f>
        <v/>
      </c>
      <c r="Q175" t="str">
        <f>IF(ISNUMBER(ETL_Price!W175/ETL_Price!W176-1),ETL_Price!W175/ETL_Price!W176-1,"")</f>
        <v/>
      </c>
      <c r="R175" t="str">
        <f>IF(ISNUMBER(ETL_Price!X175/ETL_Price!X176-1),ETL_Price!X175/ETL_Price!X176-1,"")</f>
        <v/>
      </c>
      <c r="S175" t="str">
        <f>IF(ISNUMBER(ETL_Price!Y175/ETL_Price!Y176-1),ETL_Price!Y175/ETL_Price!Y176-1,"")</f>
        <v/>
      </c>
      <c r="T175" t="str">
        <f>IF(ISNUMBER(ETL_Price!Z175/ETL_Price!Z176-1),ETL_Price!Z175/ETL_Price!Z176-1,"")</f>
        <v/>
      </c>
      <c r="U175" t="str">
        <f>IF(ISNUMBER(ETL_Price!AA175/ETL_Price!AA176-1),ETL_Price!AA175/ETL_Price!AA176-1,"")</f>
        <v/>
      </c>
      <c r="V175" t="str">
        <f>IF(ISNUMBER(ETL_Price!AB175/ETL_Price!AB176-1),ETL_Price!AB175/ETL_Price!AB176-1,"")</f>
        <v/>
      </c>
      <c r="W175" t="str">
        <f>IF(ISNUMBER(ETL_Price!AC175/ETL_Price!AC176-1),ETL_Price!AC175/ETL_Price!AC176-1,"")</f>
        <v/>
      </c>
      <c r="X175" t="str">
        <f>IF(ISNUMBER(ETL_Price!AD175/ETL_Price!AD176-1),ETL_Price!AD175/ETL_Price!AD176-1,"")</f>
        <v/>
      </c>
      <c r="Y175" t="str">
        <f>IF(ISNUMBER(ETL_Price!AE175/ETL_Price!AE176-1),ETL_Price!AE175/ETL_Price!AE176-1,"")</f>
        <v/>
      </c>
      <c r="Z175" t="str">
        <f>IF(ISNUMBER(ETL_Price!AF175/ETL_Price!AF176-1),ETL_Price!AF175/ETL_Price!AF176-1,"")</f>
        <v/>
      </c>
      <c r="AA175" t="str">
        <f>IF(ISNUMBER(ETL_Price!AG175/ETL_Price!AG176-1),ETL_Price!AG175/ETL_Price!AG176-1,"")</f>
        <v/>
      </c>
      <c r="AB175" t="str">
        <f>IF(ISNUMBER(ETL_Price!AH175/ETL_Price!AH176-1),ETL_Price!AH175/ETL_Price!AH176-1,"")</f>
        <v/>
      </c>
      <c r="AC175" t="str">
        <f>IF(ISNUMBER(ETL_Price!AI175/ETL_Price!AI176-1),ETL_Price!AI175/ETL_Price!AI176-1,"")</f>
        <v/>
      </c>
      <c r="AD175" t="str">
        <f>IF(ISNUMBER(ETL_Price!AJ175/ETL_Price!AJ176-1),ETL_Price!AJ175/ETL_Price!AJ176-1,"")</f>
        <v/>
      </c>
      <c r="AE175" t="str">
        <f>IF(ISNUMBER(ETL_Price!AK175/ETL_Price!AK176-1),ETL_Price!AK175/ETL_Price!AK176-1,"")</f>
        <v/>
      </c>
      <c r="AF175" t="str">
        <f>IF(ISNUMBER(ETL_Price!AL175/ETL_Price!AL176-1),ETL_Price!AL175/ETL_Price!AL176-1,"")</f>
        <v/>
      </c>
      <c r="AG175" t="str">
        <f>IF(ISNUMBER(ETL_Price!AM175/ETL_Price!AM176-1),ETL_Price!AM175/ETL_Price!AM176-1,"")</f>
        <v/>
      </c>
      <c r="AH175" t="str">
        <f>IF(ISNUMBER(ETL_Price!AN175/ETL_Price!AN176-1),ETL_Price!AN175/ETL_Price!AN176-1,"")</f>
        <v/>
      </c>
      <c r="AI175" t="str">
        <f>IF(ISNUMBER(ETL_Price!AO175/ETL_Price!AO176-1),ETL_Price!AO175/ETL_Price!AO176-1,"")</f>
        <v/>
      </c>
      <c r="AJ175" t="str">
        <f>IF(ISNUMBER(ETL_Price!AP175/ETL_Price!AP176-1),ETL_Price!AP175/ETL_Price!AP176-1,"")</f>
        <v/>
      </c>
      <c r="AK175" t="str">
        <f>IF(ISNUMBER(ETL_Price!AQ175/ETL_Price!AQ176-1),ETL_Price!AQ175/ETL_Price!AQ176-1,"")</f>
        <v/>
      </c>
      <c r="AL175" t="str">
        <f>IF(ISNUMBER(ETL_Price!AR175/ETL_Price!AR176-1),ETL_Price!AR175/ETL_Price!AR176-1,"")</f>
        <v/>
      </c>
      <c r="AM175" t="str">
        <f>IF(ISNUMBER(ETL_Price!AS175/ETL_Price!AS176-1),ETL_Price!AS175/ETL_Price!AS176-1,"")</f>
        <v/>
      </c>
      <c r="AN175" t="str">
        <f>IF(ISNUMBER(ETL_Price!AT175/ETL_Price!AT176-1),ETL_Price!AT175/ETL_Price!AT176-1,"")</f>
        <v/>
      </c>
      <c r="AO175" t="str">
        <f>IF(ISNUMBER(ETL_Price!AU175/ETL_Price!AU176-1),ETL_Price!AU175/ETL_Price!AU176-1,"")</f>
        <v/>
      </c>
      <c r="AP175" t="str">
        <f>IF(ISNUMBER(ETL_Price!AV175/ETL_Price!AV176-1),ETL_Price!AV175/ETL_Price!AV176-1,"")</f>
        <v/>
      </c>
    </row>
    <row r="176" spans="1:42">
      <c r="A176" s="8">
        <f>MATCH($B176,ETL_Price!$B$5:$B$187,0)</f>
        <v>132</v>
      </c>
      <c r="B176" s="1" t="str">
        <f>IF(ISNUMBER(Equities!$C177),Equities!B177,"")</f>
        <v/>
      </c>
      <c r="C176" s="67" t="str">
        <f ca="1">IF(ISNUMBER(OFFSET(ETL_Price!$B$4,ETL_Rtn!$A176,ETL_Rtn!$C$1)/OFFSET(ETL_Price!$B$4,ETL_Rtn!$A177,ETL_Rtn!$C$1)-1),OFFSET(ETL_Price!$B$4,ETL_Rtn!$A176,ETL_Rtn!$C$1)/OFFSET(ETL_Price!$B$4,ETL_Rtn!$A177,ETL_Rtn!$C$1)-1,"")</f>
        <v/>
      </c>
      <c r="E176" t="str">
        <f>IF(ISNUMBER(ETL_Price!K176/ETL_Price!K177-1),ETL_Price!K176/ETL_Price!K177-1,"")</f>
        <v/>
      </c>
      <c r="F176" t="str">
        <f>IF(ISNUMBER(ETL_Price!L176/ETL_Price!L177-1),ETL_Price!L176/ETL_Price!L177-1,"")</f>
        <v/>
      </c>
      <c r="G176" t="str">
        <f>IF(ISNUMBER(ETL_Price!M176/ETL_Price!M177-1),ETL_Price!M176/ETL_Price!M177-1,"")</f>
        <v/>
      </c>
      <c r="H176" t="str">
        <f>IF(ISNUMBER(ETL_Price!N176/ETL_Price!N177-1),ETL_Price!N176/ETL_Price!N177-1,"")</f>
        <v/>
      </c>
      <c r="I176" t="str">
        <f>IF(ISNUMBER(ETL_Price!O176/ETL_Price!O177-1),ETL_Price!O176/ETL_Price!O177-1,"")</f>
        <v/>
      </c>
      <c r="J176" t="str">
        <f>IF(ISNUMBER(ETL_Price!P176/ETL_Price!P177-1),ETL_Price!P176/ETL_Price!P177-1,"")</f>
        <v/>
      </c>
      <c r="K176" t="str">
        <f>IF(ISNUMBER(ETL_Price!Q176/ETL_Price!Q177-1),ETL_Price!Q176/ETL_Price!Q177-1,"")</f>
        <v/>
      </c>
      <c r="L176" t="str">
        <f>IF(ISNUMBER(ETL_Price!R176/ETL_Price!R177-1),ETL_Price!R176/ETL_Price!R177-1,"")</f>
        <v/>
      </c>
      <c r="M176" t="str">
        <f>IF(ISNUMBER(ETL_Price!S176/ETL_Price!S177-1),ETL_Price!S176/ETL_Price!S177-1,"")</f>
        <v/>
      </c>
      <c r="N176" t="str">
        <f>IF(ISNUMBER(ETL_Price!T176/ETL_Price!T177-1),ETL_Price!T176/ETL_Price!T177-1,"")</f>
        <v/>
      </c>
      <c r="O176" t="str">
        <f>IF(ISNUMBER(ETL_Price!U176/ETL_Price!U177-1),ETL_Price!U176/ETL_Price!U177-1,"")</f>
        <v/>
      </c>
      <c r="P176" t="str">
        <f>IF(ISNUMBER(ETL_Price!V176/ETL_Price!V177-1),ETL_Price!V176/ETL_Price!V177-1,"")</f>
        <v/>
      </c>
      <c r="Q176" t="str">
        <f>IF(ISNUMBER(ETL_Price!W176/ETL_Price!W177-1),ETL_Price!W176/ETL_Price!W177-1,"")</f>
        <v/>
      </c>
      <c r="R176" t="str">
        <f>IF(ISNUMBER(ETL_Price!X176/ETL_Price!X177-1),ETL_Price!X176/ETL_Price!X177-1,"")</f>
        <v/>
      </c>
      <c r="S176" t="str">
        <f>IF(ISNUMBER(ETL_Price!Y176/ETL_Price!Y177-1),ETL_Price!Y176/ETL_Price!Y177-1,"")</f>
        <v/>
      </c>
      <c r="T176" t="str">
        <f>IF(ISNUMBER(ETL_Price!Z176/ETL_Price!Z177-1),ETL_Price!Z176/ETL_Price!Z177-1,"")</f>
        <v/>
      </c>
      <c r="U176" t="str">
        <f>IF(ISNUMBER(ETL_Price!AA176/ETL_Price!AA177-1),ETL_Price!AA176/ETL_Price!AA177-1,"")</f>
        <v/>
      </c>
      <c r="V176" t="str">
        <f>IF(ISNUMBER(ETL_Price!AB176/ETL_Price!AB177-1),ETL_Price!AB176/ETL_Price!AB177-1,"")</f>
        <v/>
      </c>
      <c r="W176" t="str">
        <f>IF(ISNUMBER(ETL_Price!AC176/ETL_Price!AC177-1),ETL_Price!AC176/ETL_Price!AC177-1,"")</f>
        <v/>
      </c>
      <c r="X176" t="str">
        <f>IF(ISNUMBER(ETL_Price!AD176/ETL_Price!AD177-1),ETL_Price!AD176/ETL_Price!AD177-1,"")</f>
        <v/>
      </c>
      <c r="Y176" t="str">
        <f>IF(ISNUMBER(ETL_Price!AE176/ETL_Price!AE177-1),ETL_Price!AE176/ETL_Price!AE177-1,"")</f>
        <v/>
      </c>
      <c r="Z176" t="str">
        <f>IF(ISNUMBER(ETL_Price!AF176/ETL_Price!AF177-1),ETL_Price!AF176/ETL_Price!AF177-1,"")</f>
        <v/>
      </c>
      <c r="AA176" t="str">
        <f>IF(ISNUMBER(ETL_Price!AG176/ETL_Price!AG177-1),ETL_Price!AG176/ETL_Price!AG177-1,"")</f>
        <v/>
      </c>
      <c r="AB176" t="str">
        <f>IF(ISNUMBER(ETL_Price!AH176/ETL_Price!AH177-1),ETL_Price!AH176/ETL_Price!AH177-1,"")</f>
        <v/>
      </c>
      <c r="AC176" t="str">
        <f>IF(ISNUMBER(ETL_Price!AI176/ETL_Price!AI177-1),ETL_Price!AI176/ETL_Price!AI177-1,"")</f>
        <v/>
      </c>
      <c r="AD176" t="str">
        <f>IF(ISNUMBER(ETL_Price!AJ176/ETL_Price!AJ177-1),ETL_Price!AJ176/ETL_Price!AJ177-1,"")</f>
        <v/>
      </c>
      <c r="AE176" t="str">
        <f>IF(ISNUMBER(ETL_Price!AK176/ETL_Price!AK177-1),ETL_Price!AK176/ETL_Price!AK177-1,"")</f>
        <v/>
      </c>
      <c r="AF176" t="str">
        <f>IF(ISNUMBER(ETL_Price!AL176/ETL_Price!AL177-1),ETL_Price!AL176/ETL_Price!AL177-1,"")</f>
        <v/>
      </c>
      <c r="AG176" t="str">
        <f>IF(ISNUMBER(ETL_Price!AM176/ETL_Price!AM177-1),ETL_Price!AM176/ETL_Price!AM177-1,"")</f>
        <v/>
      </c>
      <c r="AH176" t="str">
        <f>IF(ISNUMBER(ETL_Price!AN176/ETL_Price!AN177-1),ETL_Price!AN176/ETL_Price!AN177-1,"")</f>
        <v/>
      </c>
      <c r="AI176" t="str">
        <f>IF(ISNUMBER(ETL_Price!AO176/ETL_Price!AO177-1),ETL_Price!AO176/ETL_Price!AO177-1,"")</f>
        <v/>
      </c>
      <c r="AJ176" t="str">
        <f>IF(ISNUMBER(ETL_Price!AP176/ETL_Price!AP177-1),ETL_Price!AP176/ETL_Price!AP177-1,"")</f>
        <v/>
      </c>
      <c r="AK176" t="str">
        <f>IF(ISNUMBER(ETL_Price!AQ176/ETL_Price!AQ177-1),ETL_Price!AQ176/ETL_Price!AQ177-1,"")</f>
        <v/>
      </c>
      <c r="AL176" t="str">
        <f>IF(ISNUMBER(ETL_Price!AR176/ETL_Price!AR177-1),ETL_Price!AR176/ETL_Price!AR177-1,"")</f>
        <v/>
      </c>
      <c r="AM176" t="str">
        <f>IF(ISNUMBER(ETL_Price!AS176/ETL_Price!AS177-1),ETL_Price!AS176/ETL_Price!AS177-1,"")</f>
        <v/>
      </c>
      <c r="AN176" t="str">
        <f>IF(ISNUMBER(ETL_Price!AT176/ETL_Price!AT177-1),ETL_Price!AT176/ETL_Price!AT177-1,"")</f>
        <v/>
      </c>
      <c r="AO176" t="str">
        <f>IF(ISNUMBER(ETL_Price!AU176/ETL_Price!AU177-1),ETL_Price!AU176/ETL_Price!AU177-1,"")</f>
        <v/>
      </c>
      <c r="AP176" t="str">
        <f>IF(ISNUMBER(ETL_Price!AV176/ETL_Price!AV177-1),ETL_Price!AV176/ETL_Price!AV177-1,"")</f>
        <v/>
      </c>
    </row>
    <row r="177" spans="1:42">
      <c r="A177" s="8">
        <f>MATCH($B177,ETL_Price!$B$5:$B$187,0)</f>
        <v>132</v>
      </c>
      <c r="B177" s="1" t="str">
        <f>IF(ISNUMBER(Equities!$C178),Equities!B178,"")</f>
        <v/>
      </c>
      <c r="C177" s="67" t="str">
        <f ca="1">IF(ISNUMBER(OFFSET(ETL_Price!$B$4,ETL_Rtn!$A177,ETL_Rtn!$C$1)/OFFSET(ETL_Price!$B$4,ETL_Rtn!$A178,ETL_Rtn!$C$1)-1),OFFSET(ETL_Price!$B$4,ETL_Rtn!$A177,ETL_Rtn!$C$1)/OFFSET(ETL_Price!$B$4,ETL_Rtn!$A178,ETL_Rtn!$C$1)-1,"")</f>
        <v/>
      </c>
      <c r="E177" t="str">
        <f>IF(ISNUMBER(ETL_Price!K177/ETL_Price!K178-1),ETL_Price!K177/ETL_Price!K178-1,"")</f>
        <v/>
      </c>
      <c r="F177" t="str">
        <f>IF(ISNUMBER(ETL_Price!L177/ETL_Price!L178-1),ETL_Price!L177/ETL_Price!L178-1,"")</f>
        <v/>
      </c>
      <c r="G177" t="str">
        <f>IF(ISNUMBER(ETL_Price!M177/ETL_Price!M178-1),ETL_Price!M177/ETL_Price!M178-1,"")</f>
        <v/>
      </c>
      <c r="H177" t="str">
        <f>IF(ISNUMBER(ETL_Price!N177/ETL_Price!N178-1),ETL_Price!N177/ETL_Price!N178-1,"")</f>
        <v/>
      </c>
      <c r="I177" t="str">
        <f>IF(ISNUMBER(ETL_Price!O177/ETL_Price!O178-1),ETL_Price!O177/ETL_Price!O178-1,"")</f>
        <v/>
      </c>
      <c r="J177" t="str">
        <f>IF(ISNUMBER(ETL_Price!P177/ETL_Price!P178-1),ETL_Price!P177/ETL_Price!P178-1,"")</f>
        <v/>
      </c>
      <c r="K177" t="str">
        <f>IF(ISNUMBER(ETL_Price!Q177/ETL_Price!Q178-1),ETL_Price!Q177/ETL_Price!Q178-1,"")</f>
        <v/>
      </c>
      <c r="L177" t="str">
        <f>IF(ISNUMBER(ETL_Price!R177/ETL_Price!R178-1),ETL_Price!R177/ETL_Price!R178-1,"")</f>
        <v/>
      </c>
      <c r="M177" t="str">
        <f>IF(ISNUMBER(ETL_Price!S177/ETL_Price!S178-1),ETL_Price!S177/ETL_Price!S178-1,"")</f>
        <v/>
      </c>
      <c r="N177" t="str">
        <f>IF(ISNUMBER(ETL_Price!T177/ETL_Price!T178-1),ETL_Price!T177/ETL_Price!T178-1,"")</f>
        <v/>
      </c>
      <c r="O177" t="str">
        <f>IF(ISNUMBER(ETL_Price!U177/ETL_Price!U178-1),ETL_Price!U177/ETL_Price!U178-1,"")</f>
        <v/>
      </c>
      <c r="P177" t="str">
        <f>IF(ISNUMBER(ETL_Price!V177/ETL_Price!V178-1),ETL_Price!V177/ETL_Price!V178-1,"")</f>
        <v/>
      </c>
      <c r="Q177" t="str">
        <f>IF(ISNUMBER(ETL_Price!W177/ETL_Price!W178-1),ETL_Price!W177/ETL_Price!W178-1,"")</f>
        <v/>
      </c>
      <c r="R177" t="str">
        <f>IF(ISNUMBER(ETL_Price!X177/ETL_Price!X178-1),ETL_Price!X177/ETL_Price!X178-1,"")</f>
        <v/>
      </c>
      <c r="S177" t="str">
        <f>IF(ISNUMBER(ETL_Price!Y177/ETL_Price!Y178-1),ETL_Price!Y177/ETL_Price!Y178-1,"")</f>
        <v/>
      </c>
      <c r="T177" t="str">
        <f>IF(ISNUMBER(ETL_Price!Z177/ETL_Price!Z178-1),ETL_Price!Z177/ETL_Price!Z178-1,"")</f>
        <v/>
      </c>
      <c r="U177" t="str">
        <f>IF(ISNUMBER(ETL_Price!AA177/ETL_Price!AA178-1),ETL_Price!AA177/ETL_Price!AA178-1,"")</f>
        <v/>
      </c>
      <c r="V177" t="str">
        <f>IF(ISNUMBER(ETL_Price!AB177/ETL_Price!AB178-1),ETL_Price!AB177/ETL_Price!AB178-1,"")</f>
        <v/>
      </c>
      <c r="W177" t="str">
        <f>IF(ISNUMBER(ETL_Price!AC177/ETL_Price!AC178-1),ETL_Price!AC177/ETL_Price!AC178-1,"")</f>
        <v/>
      </c>
      <c r="X177" t="str">
        <f>IF(ISNUMBER(ETL_Price!AD177/ETL_Price!AD178-1),ETL_Price!AD177/ETL_Price!AD178-1,"")</f>
        <v/>
      </c>
      <c r="Y177" t="str">
        <f>IF(ISNUMBER(ETL_Price!AE177/ETL_Price!AE178-1),ETL_Price!AE177/ETL_Price!AE178-1,"")</f>
        <v/>
      </c>
      <c r="Z177" t="str">
        <f>IF(ISNUMBER(ETL_Price!AF177/ETL_Price!AF178-1),ETL_Price!AF177/ETL_Price!AF178-1,"")</f>
        <v/>
      </c>
      <c r="AA177" t="str">
        <f>IF(ISNUMBER(ETL_Price!AG177/ETL_Price!AG178-1),ETL_Price!AG177/ETL_Price!AG178-1,"")</f>
        <v/>
      </c>
      <c r="AB177" t="str">
        <f>IF(ISNUMBER(ETL_Price!AH177/ETL_Price!AH178-1),ETL_Price!AH177/ETL_Price!AH178-1,"")</f>
        <v/>
      </c>
      <c r="AC177" t="str">
        <f>IF(ISNUMBER(ETL_Price!AI177/ETL_Price!AI178-1),ETL_Price!AI177/ETL_Price!AI178-1,"")</f>
        <v/>
      </c>
      <c r="AD177" t="str">
        <f>IF(ISNUMBER(ETL_Price!AJ177/ETL_Price!AJ178-1),ETL_Price!AJ177/ETL_Price!AJ178-1,"")</f>
        <v/>
      </c>
      <c r="AE177" t="str">
        <f>IF(ISNUMBER(ETL_Price!AK177/ETL_Price!AK178-1),ETL_Price!AK177/ETL_Price!AK178-1,"")</f>
        <v/>
      </c>
      <c r="AF177" t="str">
        <f>IF(ISNUMBER(ETL_Price!AL177/ETL_Price!AL178-1),ETL_Price!AL177/ETL_Price!AL178-1,"")</f>
        <v/>
      </c>
      <c r="AG177" t="str">
        <f>IF(ISNUMBER(ETL_Price!AM177/ETL_Price!AM178-1),ETL_Price!AM177/ETL_Price!AM178-1,"")</f>
        <v/>
      </c>
      <c r="AH177" t="str">
        <f>IF(ISNUMBER(ETL_Price!AN177/ETL_Price!AN178-1),ETL_Price!AN177/ETL_Price!AN178-1,"")</f>
        <v/>
      </c>
      <c r="AI177" t="str">
        <f>IF(ISNUMBER(ETL_Price!AO177/ETL_Price!AO178-1),ETL_Price!AO177/ETL_Price!AO178-1,"")</f>
        <v/>
      </c>
      <c r="AJ177" t="str">
        <f>IF(ISNUMBER(ETL_Price!AP177/ETL_Price!AP178-1),ETL_Price!AP177/ETL_Price!AP178-1,"")</f>
        <v/>
      </c>
      <c r="AK177" t="str">
        <f>IF(ISNUMBER(ETL_Price!AQ177/ETL_Price!AQ178-1),ETL_Price!AQ177/ETL_Price!AQ178-1,"")</f>
        <v/>
      </c>
      <c r="AL177" t="str">
        <f>IF(ISNUMBER(ETL_Price!AR177/ETL_Price!AR178-1),ETL_Price!AR177/ETL_Price!AR178-1,"")</f>
        <v/>
      </c>
      <c r="AM177" t="str">
        <f>IF(ISNUMBER(ETL_Price!AS177/ETL_Price!AS178-1),ETL_Price!AS177/ETL_Price!AS178-1,"")</f>
        <v/>
      </c>
      <c r="AN177" t="str">
        <f>IF(ISNUMBER(ETL_Price!AT177/ETL_Price!AT178-1),ETL_Price!AT177/ETL_Price!AT178-1,"")</f>
        <v/>
      </c>
      <c r="AO177" t="str">
        <f>IF(ISNUMBER(ETL_Price!AU177/ETL_Price!AU178-1),ETL_Price!AU177/ETL_Price!AU178-1,"")</f>
        <v/>
      </c>
      <c r="AP177" t="str">
        <f>IF(ISNUMBER(ETL_Price!AV177/ETL_Price!AV178-1),ETL_Price!AV177/ETL_Price!AV178-1,"")</f>
        <v/>
      </c>
    </row>
    <row r="178" spans="1:42">
      <c r="A178" s="8">
        <f>MATCH($B178,ETL_Price!$B$5:$B$187,0)</f>
        <v>132</v>
      </c>
      <c r="B178" s="1" t="str">
        <f>IF(ISNUMBER(Equities!$C179),Equities!B179,"")</f>
        <v/>
      </c>
      <c r="C178" s="67" t="str">
        <f ca="1">IF(ISNUMBER(OFFSET(ETL_Price!$B$4,ETL_Rtn!$A178,ETL_Rtn!$C$1)/OFFSET(ETL_Price!$B$4,ETL_Rtn!$A179,ETL_Rtn!$C$1)-1),OFFSET(ETL_Price!$B$4,ETL_Rtn!$A178,ETL_Rtn!$C$1)/OFFSET(ETL_Price!$B$4,ETL_Rtn!$A179,ETL_Rtn!$C$1)-1,"")</f>
        <v/>
      </c>
      <c r="E178" t="str">
        <f>IF(ISNUMBER(ETL_Price!K178/ETL_Price!K179-1),ETL_Price!K178/ETL_Price!K179-1,"")</f>
        <v/>
      </c>
      <c r="F178" t="str">
        <f>IF(ISNUMBER(ETL_Price!L178/ETL_Price!L179-1),ETL_Price!L178/ETL_Price!L179-1,"")</f>
        <v/>
      </c>
      <c r="G178" t="str">
        <f>IF(ISNUMBER(ETL_Price!M178/ETL_Price!M179-1),ETL_Price!M178/ETL_Price!M179-1,"")</f>
        <v/>
      </c>
      <c r="H178" t="str">
        <f>IF(ISNUMBER(ETL_Price!N178/ETL_Price!N179-1),ETL_Price!N178/ETL_Price!N179-1,"")</f>
        <v/>
      </c>
      <c r="I178" t="str">
        <f>IF(ISNUMBER(ETL_Price!O178/ETL_Price!O179-1),ETL_Price!O178/ETL_Price!O179-1,"")</f>
        <v/>
      </c>
      <c r="J178" t="str">
        <f>IF(ISNUMBER(ETL_Price!P178/ETL_Price!P179-1),ETL_Price!P178/ETL_Price!P179-1,"")</f>
        <v/>
      </c>
      <c r="K178" t="str">
        <f>IF(ISNUMBER(ETL_Price!Q178/ETL_Price!Q179-1),ETL_Price!Q178/ETL_Price!Q179-1,"")</f>
        <v/>
      </c>
      <c r="L178" t="str">
        <f>IF(ISNUMBER(ETL_Price!R178/ETL_Price!R179-1),ETL_Price!R178/ETL_Price!R179-1,"")</f>
        <v/>
      </c>
      <c r="M178" t="str">
        <f>IF(ISNUMBER(ETL_Price!S178/ETL_Price!S179-1),ETL_Price!S178/ETL_Price!S179-1,"")</f>
        <v/>
      </c>
      <c r="N178" t="str">
        <f>IF(ISNUMBER(ETL_Price!T178/ETL_Price!T179-1),ETL_Price!T178/ETL_Price!T179-1,"")</f>
        <v/>
      </c>
      <c r="O178" t="str">
        <f>IF(ISNUMBER(ETL_Price!U178/ETL_Price!U179-1),ETL_Price!U178/ETL_Price!U179-1,"")</f>
        <v/>
      </c>
      <c r="P178" t="str">
        <f>IF(ISNUMBER(ETL_Price!V178/ETL_Price!V179-1),ETL_Price!V178/ETL_Price!V179-1,"")</f>
        <v/>
      </c>
      <c r="Q178" t="str">
        <f>IF(ISNUMBER(ETL_Price!W178/ETL_Price!W179-1),ETL_Price!W178/ETL_Price!W179-1,"")</f>
        <v/>
      </c>
      <c r="R178" t="str">
        <f>IF(ISNUMBER(ETL_Price!X178/ETL_Price!X179-1),ETL_Price!X178/ETL_Price!X179-1,"")</f>
        <v/>
      </c>
      <c r="S178" t="str">
        <f>IF(ISNUMBER(ETL_Price!Y178/ETL_Price!Y179-1),ETL_Price!Y178/ETL_Price!Y179-1,"")</f>
        <v/>
      </c>
      <c r="T178" t="str">
        <f>IF(ISNUMBER(ETL_Price!Z178/ETL_Price!Z179-1),ETL_Price!Z178/ETL_Price!Z179-1,"")</f>
        <v/>
      </c>
      <c r="U178" t="str">
        <f>IF(ISNUMBER(ETL_Price!AA178/ETL_Price!AA179-1),ETL_Price!AA178/ETL_Price!AA179-1,"")</f>
        <v/>
      </c>
      <c r="V178" t="str">
        <f>IF(ISNUMBER(ETL_Price!AB178/ETL_Price!AB179-1),ETL_Price!AB178/ETL_Price!AB179-1,"")</f>
        <v/>
      </c>
      <c r="W178" t="str">
        <f>IF(ISNUMBER(ETL_Price!AC178/ETL_Price!AC179-1),ETL_Price!AC178/ETL_Price!AC179-1,"")</f>
        <v/>
      </c>
      <c r="X178" t="str">
        <f>IF(ISNUMBER(ETL_Price!AD178/ETL_Price!AD179-1),ETL_Price!AD178/ETL_Price!AD179-1,"")</f>
        <v/>
      </c>
      <c r="Y178" t="str">
        <f>IF(ISNUMBER(ETL_Price!AE178/ETL_Price!AE179-1),ETL_Price!AE178/ETL_Price!AE179-1,"")</f>
        <v/>
      </c>
      <c r="Z178" t="str">
        <f>IF(ISNUMBER(ETL_Price!AF178/ETL_Price!AF179-1),ETL_Price!AF178/ETL_Price!AF179-1,"")</f>
        <v/>
      </c>
      <c r="AA178" t="str">
        <f>IF(ISNUMBER(ETL_Price!AG178/ETL_Price!AG179-1),ETL_Price!AG178/ETL_Price!AG179-1,"")</f>
        <v/>
      </c>
      <c r="AB178" t="str">
        <f>IF(ISNUMBER(ETL_Price!AH178/ETL_Price!AH179-1),ETL_Price!AH178/ETL_Price!AH179-1,"")</f>
        <v/>
      </c>
      <c r="AC178" t="str">
        <f>IF(ISNUMBER(ETL_Price!AI178/ETL_Price!AI179-1),ETL_Price!AI178/ETL_Price!AI179-1,"")</f>
        <v/>
      </c>
      <c r="AD178" t="str">
        <f>IF(ISNUMBER(ETL_Price!AJ178/ETL_Price!AJ179-1),ETL_Price!AJ178/ETL_Price!AJ179-1,"")</f>
        <v/>
      </c>
      <c r="AE178" t="str">
        <f>IF(ISNUMBER(ETL_Price!AK178/ETL_Price!AK179-1),ETL_Price!AK178/ETL_Price!AK179-1,"")</f>
        <v/>
      </c>
      <c r="AF178" t="str">
        <f>IF(ISNUMBER(ETL_Price!AL178/ETL_Price!AL179-1),ETL_Price!AL178/ETL_Price!AL179-1,"")</f>
        <v/>
      </c>
      <c r="AG178" t="str">
        <f>IF(ISNUMBER(ETL_Price!AM178/ETL_Price!AM179-1),ETL_Price!AM178/ETL_Price!AM179-1,"")</f>
        <v/>
      </c>
      <c r="AH178" t="str">
        <f>IF(ISNUMBER(ETL_Price!AN178/ETL_Price!AN179-1),ETL_Price!AN178/ETL_Price!AN179-1,"")</f>
        <v/>
      </c>
      <c r="AI178" t="str">
        <f>IF(ISNUMBER(ETL_Price!AO178/ETL_Price!AO179-1),ETL_Price!AO178/ETL_Price!AO179-1,"")</f>
        <v/>
      </c>
      <c r="AJ178" t="str">
        <f>IF(ISNUMBER(ETL_Price!AP178/ETL_Price!AP179-1),ETL_Price!AP178/ETL_Price!AP179-1,"")</f>
        <v/>
      </c>
      <c r="AK178" t="str">
        <f>IF(ISNUMBER(ETL_Price!AQ178/ETL_Price!AQ179-1),ETL_Price!AQ178/ETL_Price!AQ179-1,"")</f>
        <v/>
      </c>
      <c r="AL178" t="str">
        <f>IF(ISNUMBER(ETL_Price!AR178/ETL_Price!AR179-1),ETL_Price!AR178/ETL_Price!AR179-1,"")</f>
        <v/>
      </c>
      <c r="AM178" t="str">
        <f>IF(ISNUMBER(ETL_Price!AS178/ETL_Price!AS179-1),ETL_Price!AS178/ETL_Price!AS179-1,"")</f>
        <v/>
      </c>
      <c r="AN178" t="str">
        <f>IF(ISNUMBER(ETL_Price!AT178/ETL_Price!AT179-1),ETL_Price!AT178/ETL_Price!AT179-1,"")</f>
        <v/>
      </c>
      <c r="AO178" t="str">
        <f>IF(ISNUMBER(ETL_Price!AU178/ETL_Price!AU179-1),ETL_Price!AU178/ETL_Price!AU179-1,"")</f>
        <v/>
      </c>
      <c r="AP178" t="str">
        <f>IF(ISNUMBER(ETL_Price!AV178/ETL_Price!AV179-1),ETL_Price!AV178/ETL_Price!AV179-1,"")</f>
        <v/>
      </c>
    </row>
    <row r="179" spans="1:42">
      <c r="A179" s="8">
        <f>MATCH($B179,ETL_Price!$B$5:$B$187,0)</f>
        <v>132</v>
      </c>
      <c r="B179" s="1" t="str">
        <f>IF(ISNUMBER(Equities!$C180),Equities!B180,"")</f>
        <v/>
      </c>
      <c r="C179" s="67" t="str">
        <f ca="1">IF(ISNUMBER(OFFSET(ETL_Price!$B$4,ETL_Rtn!$A179,ETL_Rtn!$C$1)/OFFSET(ETL_Price!$B$4,ETL_Rtn!$A180,ETL_Rtn!$C$1)-1),OFFSET(ETL_Price!$B$4,ETL_Rtn!$A179,ETL_Rtn!$C$1)/OFFSET(ETL_Price!$B$4,ETL_Rtn!$A180,ETL_Rtn!$C$1)-1,"")</f>
        <v/>
      </c>
      <c r="E179" t="str">
        <f>IF(ISNUMBER(ETL_Price!K179/ETL_Price!K180-1),ETL_Price!K179/ETL_Price!K180-1,"")</f>
        <v/>
      </c>
      <c r="F179" t="str">
        <f>IF(ISNUMBER(ETL_Price!L179/ETL_Price!L180-1),ETL_Price!L179/ETL_Price!L180-1,"")</f>
        <v/>
      </c>
      <c r="G179" t="str">
        <f>IF(ISNUMBER(ETL_Price!M179/ETL_Price!M180-1),ETL_Price!M179/ETL_Price!M180-1,"")</f>
        <v/>
      </c>
      <c r="H179" t="str">
        <f>IF(ISNUMBER(ETL_Price!N179/ETL_Price!N180-1),ETL_Price!N179/ETL_Price!N180-1,"")</f>
        <v/>
      </c>
      <c r="I179" t="str">
        <f>IF(ISNUMBER(ETL_Price!O179/ETL_Price!O180-1),ETL_Price!O179/ETL_Price!O180-1,"")</f>
        <v/>
      </c>
      <c r="J179" t="str">
        <f>IF(ISNUMBER(ETL_Price!P179/ETL_Price!P180-1),ETL_Price!P179/ETL_Price!P180-1,"")</f>
        <v/>
      </c>
      <c r="K179" t="str">
        <f>IF(ISNUMBER(ETL_Price!Q179/ETL_Price!Q180-1),ETL_Price!Q179/ETL_Price!Q180-1,"")</f>
        <v/>
      </c>
      <c r="L179" t="str">
        <f>IF(ISNUMBER(ETL_Price!R179/ETL_Price!R180-1),ETL_Price!R179/ETL_Price!R180-1,"")</f>
        <v/>
      </c>
      <c r="M179" t="str">
        <f>IF(ISNUMBER(ETL_Price!S179/ETL_Price!S180-1),ETL_Price!S179/ETL_Price!S180-1,"")</f>
        <v/>
      </c>
      <c r="N179" t="str">
        <f>IF(ISNUMBER(ETL_Price!T179/ETL_Price!T180-1),ETL_Price!T179/ETL_Price!T180-1,"")</f>
        <v/>
      </c>
      <c r="O179" t="str">
        <f>IF(ISNUMBER(ETL_Price!U179/ETL_Price!U180-1),ETL_Price!U179/ETL_Price!U180-1,"")</f>
        <v/>
      </c>
      <c r="P179" t="str">
        <f>IF(ISNUMBER(ETL_Price!V179/ETL_Price!V180-1),ETL_Price!V179/ETL_Price!V180-1,"")</f>
        <v/>
      </c>
      <c r="Q179" t="str">
        <f>IF(ISNUMBER(ETL_Price!W179/ETL_Price!W180-1),ETL_Price!W179/ETL_Price!W180-1,"")</f>
        <v/>
      </c>
      <c r="R179" t="str">
        <f>IF(ISNUMBER(ETL_Price!X179/ETL_Price!X180-1),ETL_Price!X179/ETL_Price!X180-1,"")</f>
        <v/>
      </c>
      <c r="S179" t="str">
        <f>IF(ISNUMBER(ETL_Price!Y179/ETL_Price!Y180-1),ETL_Price!Y179/ETL_Price!Y180-1,"")</f>
        <v/>
      </c>
      <c r="T179" t="str">
        <f>IF(ISNUMBER(ETL_Price!Z179/ETL_Price!Z180-1),ETL_Price!Z179/ETL_Price!Z180-1,"")</f>
        <v/>
      </c>
      <c r="U179" t="str">
        <f>IF(ISNUMBER(ETL_Price!AA179/ETL_Price!AA180-1),ETL_Price!AA179/ETL_Price!AA180-1,"")</f>
        <v/>
      </c>
      <c r="V179" t="str">
        <f>IF(ISNUMBER(ETL_Price!AB179/ETL_Price!AB180-1),ETL_Price!AB179/ETL_Price!AB180-1,"")</f>
        <v/>
      </c>
      <c r="W179" t="str">
        <f>IF(ISNUMBER(ETL_Price!AC179/ETL_Price!AC180-1),ETL_Price!AC179/ETL_Price!AC180-1,"")</f>
        <v/>
      </c>
      <c r="X179" t="str">
        <f>IF(ISNUMBER(ETL_Price!AD179/ETL_Price!AD180-1),ETL_Price!AD179/ETL_Price!AD180-1,"")</f>
        <v/>
      </c>
      <c r="Y179" t="str">
        <f>IF(ISNUMBER(ETL_Price!AE179/ETL_Price!AE180-1),ETL_Price!AE179/ETL_Price!AE180-1,"")</f>
        <v/>
      </c>
      <c r="Z179" t="str">
        <f>IF(ISNUMBER(ETL_Price!AF179/ETL_Price!AF180-1),ETL_Price!AF179/ETL_Price!AF180-1,"")</f>
        <v/>
      </c>
      <c r="AA179" t="str">
        <f>IF(ISNUMBER(ETL_Price!AG179/ETL_Price!AG180-1),ETL_Price!AG179/ETL_Price!AG180-1,"")</f>
        <v/>
      </c>
      <c r="AB179" t="str">
        <f>IF(ISNUMBER(ETL_Price!AH179/ETL_Price!AH180-1),ETL_Price!AH179/ETL_Price!AH180-1,"")</f>
        <v/>
      </c>
      <c r="AC179" t="str">
        <f>IF(ISNUMBER(ETL_Price!AI179/ETL_Price!AI180-1),ETL_Price!AI179/ETL_Price!AI180-1,"")</f>
        <v/>
      </c>
      <c r="AD179" t="str">
        <f>IF(ISNUMBER(ETL_Price!AJ179/ETL_Price!AJ180-1),ETL_Price!AJ179/ETL_Price!AJ180-1,"")</f>
        <v/>
      </c>
      <c r="AE179" t="str">
        <f>IF(ISNUMBER(ETL_Price!AK179/ETL_Price!AK180-1),ETL_Price!AK179/ETL_Price!AK180-1,"")</f>
        <v/>
      </c>
      <c r="AF179" t="str">
        <f>IF(ISNUMBER(ETL_Price!AL179/ETL_Price!AL180-1),ETL_Price!AL179/ETL_Price!AL180-1,"")</f>
        <v/>
      </c>
      <c r="AG179" t="str">
        <f>IF(ISNUMBER(ETL_Price!AM179/ETL_Price!AM180-1),ETL_Price!AM179/ETL_Price!AM180-1,"")</f>
        <v/>
      </c>
      <c r="AH179" t="str">
        <f>IF(ISNUMBER(ETL_Price!AN179/ETL_Price!AN180-1),ETL_Price!AN179/ETL_Price!AN180-1,"")</f>
        <v/>
      </c>
      <c r="AI179" t="str">
        <f>IF(ISNUMBER(ETL_Price!AO179/ETL_Price!AO180-1),ETL_Price!AO179/ETL_Price!AO180-1,"")</f>
        <v/>
      </c>
      <c r="AJ179" t="str">
        <f>IF(ISNUMBER(ETL_Price!AP179/ETL_Price!AP180-1),ETL_Price!AP179/ETL_Price!AP180-1,"")</f>
        <v/>
      </c>
      <c r="AK179" t="str">
        <f>IF(ISNUMBER(ETL_Price!AQ179/ETL_Price!AQ180-1),ETL_Price!AQ179/ETL_Price!AQ180-1,"")</f>
        <v/>
      </c>
      <c r="AL179" t="str">
        <f>IF(ISNUMBER(ETL_Price!AR179/ETL_Price!AR180-1),ETL_Price!AR179/ETL_Price!AR180-1,"")</f>
        <v/>
      </c>
      <c r="AM179" t="str">
        <f>IF(ISNUMBER(ETL_Price!AS179/ETL_Price!AS180-1),ETL_Price!AS179/ETL_Price!AS180-1,"")</f>
        <v/>
      </c>
      <c r="AN179" t="str">
        <f>IF(ISNUMBER(ETL_Price!AT179/ETL_Price!AT180-1),ETL_Price!AT179/ETL_Price!AT180-1,"")</f>
        <v/>
      </c>
      <c r="AO179" t="str">
        <f>IF(ISNUMBER(ETL_Price!AU179/ETL_Price!AU180-1),ETL_Price!AU179/ETL_Price!AU180-1,"")</f>
        <v/>
      </c>
      <c r="AP179" t="str">
        <f>IF(ISNUMBER(ETL_Price!AV179/ETL_Price!AV180-1),ETL_Price!AV179/ETL_Price!AV180-1,"")</f>
        <v/>
      </c>
    </row>
    <row r="180" spans="1:42">
      <c r="A180" s="8">
        <f>MATCH($B180,ETL_Price!$B$5:$B$187,0)</f>
        <v>132</v>
      </c>
      <c r="B180" s="1" t="str">
        <f>IF(ISNUMBER(Equities!$C181),Equities!B181,"")</f>
        <v/>
      </c>
      <c r="C180" s="67" t="str">
        <f ca="1">IF(ISNUMBER(OFFSET(ETL_Price!$B$4,ETL_Rtn!$A180,ETL_Rtn!$C$1)/OFFSET(ETL_Price!$B$4,ETL_Rtn!$A181,ETL_Rtn!$C$1)-1),OFFSET(ETL_Price!$B$4,ETL_Rtn!$A180,ETL_Rtn!$C$1)/OFFSET(ETL_Price!$B$4,ETL_Rtn!$A181,ETL_Rtn!$C$1)-1,"")</f>
        <v/>
      </c>
      <c r="E180" t="str">
        <f>IF(ISNUMBER(ETL_Price!K180/ETL_Price!K181-1),ETL_Price!K180/ETL_Price!K181-1,"")</f>
        <v/>
      </c>
      <c r="F180" t="str">
        <f>IF(ISNUMBER(ETL_Price!L180/ETL_Price!L181-1),ETL_Price!L180/ETL_Price!L181-1,"")</f>
        <v/>
      </c>
      <c r="G180" t="str">
        <f>IF(ISNUMBER(ETL_Price!M180/ETL_Price!M181-1),ETL_Price!M180/ETL_Price!M181-1,"")</f>
        <v/>
      </c>
      <c r="H180" t="str">
        <f>IF(ISNUMBER(ETL_Price!N180/ETL_Price!N181-1),ETL_Price!N180/ETL_Price!N181-1,"")</f>
        <v/>
      </c>
      <c r="I180" t="str">
        <f>IF(ISNUMBER(ETL_Price!O180/ETL_Price!O181-1),ETL_Price!O180/ETL_Price!O181-1,"")</f>
        <v/>
      </c>
      <c r="J180" t="str">
        <f>IF(ISNUMBER(ETL_Price!P180/ETL_Price!P181-1),ETL_Price!P180/ETL_Price!P181-1,"")</f>
        <v/>
      </c>
      <c r="K180" t="str">
        <f>IF(ISNUMBER(ETL_Price!Q180/ETL_Price!Q181-1),ETL_Price!Q180/ETL_Price!Q181-1,"")</f>
        <v/>
      </c>
      <c r="L180" t="str">
        <f>IF(ISNUMBER(ETL_Price!R180/ETL_Price!R181-1),ETL_Price!R180/ETL_Price!R181-1,"")</f>
        <v/>
      </c>
      <c r="M180" t="str">
        <f>IF(ISNUMBER(ETL_Price!S180/ETL_Price!S181-1),ETL_Price!S180/ETL_Price!S181-1,"")</f>
        <v/>
      </c>
      <c r="N180" t="str">
        <f>IF(ISNUMBER(ETL_Price!T180/ETL_Price!T181-1),ETL_Price!T180/ETL_Price!T181-1,"")</f>
        <v/>
      </c>
      <c r="O180" t="str">
        <f>IF(ISNUMBER(ETL_Price!U180/ETL_Price!U181-1),ETL_Price!U180/ETL_Price!U181-1,"")</f>
        <v/>
      </c>
      <c r="P180" t="str">
        <f>IF(ISNUMBER(ETL_Price!V180/ETL_Price!V181-1),ETL_Price!V180/ETL_Price!V181-1,"")</f>
        <v/>
      </c>
      <c r="Q180" t="str">
        <f>IF(ISNUMBER(ETL_Price!W180/ETL_Price!W181-1),ETL_Price!W180/ETL_Price!W181-1,"")</f>
        <v/>
      </c>
      <c r="R180" t="str">
        <f>IF(ISNUMBER(ETL_Price!X180/ETL_Price!X181-1),ETL_Price!X180/ETL_Price!X181-1,"")</f>
        <v/>
      </c>
      <c r="S180" t="str">
        <f>IF(ISNUMBER(ETL_Price!Y180/ETL_Price!Y181-1),ETL_Price!Y180/ETL_Price!Y181-1,"")</f>
        <v/>
      </c>
      <c r="T180" t="str">
        <f>IF(ISNUMBER(ETL_Price!Z180/ETL_Price!Z181-1),ETL_Price!Z180/ETL_Price!Z181-1,"")</f>
        <v/>
      </c>
      <c r="U180" t="str">
        <f>IF(ISNUMBER(ETL_Price!AA180/ETL_Price!AA181-1),ETL_Price!AA180/ETL_Price!AA181-1,"")</f>
        <v/>
      </c>
      <c r="V180" t="str">
        <f>IF(ISNUMBER(ETL_Price!AB180/ETL_Price!AB181-1),ETL_Price!AB180/ETL_Price!AB181-1,"")</f>
        <v/>
      </c>
      <c r="W180" t="str">
        <f>IF(ISNUMBER(ETL_Price!AC180/ETL_Price!AC181-1),ETL_Price!AC180/ETL_Price!AC181-1,"")</f>
        <v/>
      </c>
      <c r="X180" t="str">
        <f>IF(ISNUMBER(ETL_Price!AD180/ETL_Price!AD181-1),ETL_Price!AD180/ETL_Price!AD181-1,"")</f>
        <v/>
      </c>
      <c r="Y180" t="str">
        <f>IF(ISNUMBER(ETL_Price!AE180/ETL_Price!AE181-1),ETL_Price!AE180/ETL_Price!AE181-1,"")</f>
        <v/>
      </c>
      <c r="Z180" t="str">
        <f>IF(ISNUMBER(ETL_Price!AF180/ETL_Price!AF181-1),ETL_Price!AF180/ETL_Price!AF181-1,"")</f>
        <v/>
      </c>
      <c r="AA180" t="str">
        <f>IF(ISNUMBER(ETL_Price!AG180/ETL_Price!AG181-1),ETL_Price!AG180/ETL_Price!AG181-1,"")</f>
        <v/>
      </c>
      <c r="AB180" t="str">
        <f>IF(ISNUMBER(ETL_Price!AH180/ETL_Price!AH181-1),ETL_Price!AH180/ETL_Price!AH181-1,"")</f>
        <v/>
      </c>
      <c r="AC180" t="str">
        <f>IF(ISNUMBER(ETL_Price!AI180/ETL_Price!AI181-1),ETL_Price!AI180/ETL_Price!AI181-1,"")</f>
        <v/>
      </c>
      <c r="AD180" t="str">
        <f>IF(ISNUMBER(ETL_Price!AJ180/ETL_Price!AJ181-1),ETL_Price!AJ180/ETL_Price!AJ181-1,"")</f>
        <v/>
      </c>
      <c r="AE180" t="str">
        <f>IF(ISNUMBER(ETL_Price!AK180/ETL_Price!AK181-1),ETL_Price!AK180/ETL_Price!AK181-1,"")</f>
        <v/>
      </c>
      <c r="AF180" t="str">
        <f>IF(ISNUMBER(ETL_Price!AL180/ETL_Price!AL181-1),ETL_Price!AL180/ETL_Price!AL181-1,"")</f>
        <v/>
      </c>
      <c r="AG180" t="str">
        <f>IF(ISNUMBER(ETL_Price!AM180/ETL_Price!AM181-1),ETL_Price!AM180/ETL_Price!AM181-1,"")</f>
        <v/>
      </c>
      <c r="AH180" t="str">
        <f>IF(ISNUMBER(ETL_Price!AN180/ETL_Price!AN181-1),ETL_Price!AN180/ETL_Price!AN181-1,"")</f>
        <v/>
      </c>
      <c r="AI180" t="str">
        <f>IF(ISNUMBER(ETL_Price!AO180/ETL_Price!AO181-1),ETL_Price!AO180/ETL_Price!AO181-1,"")</f>
        <v/>
      </c>
      <c r="AJ180" t="str">
        <f>IF(ISNUMBER(ETL_Price!AP180/ETL_Price!AP181-1),ETL_Price!AP180/ETL_Price!AP181-1,"")</f>
        <v/>
      </c>
      <c r="AK180" t="str">
        <f>IF(ISNUMBER(ETL_Price!AQ180/ETL_Price!AQ181-1),ETL_Price!AQ180/ETL_Price!AQ181-1,"")</f>
        <v/>
      </c>
      <c r="AL180" t="str">
        <f>IF(ISNUMBER(ETL_Price!AR180/ETL_Price!AR181-1),ETL_Price!AR180/ETL_Price!AR181-1,"")</f>
        <v/>
      </c>
      <c r="AM180" t="str">
        <f>IF(ISNUMBER(ETL_Price!AS180/ETL_Price!AS181-1),ETL_Price!AS180/ETL_Price!AS181-1,"")</f>
        <v/>
      </c>
      <c r="AN180" t="str">
        <f>IF(ISNUMBER(ETL_Price!AT180/ETL_Price!AT181-1),ETL_Price!AT180/ETL_Price!AT181-1,"")</f>
        <v/>
      </c>
      <c r="AO180" t="str">
        <f>IF(ISNUMBER(ETL_Price!AU180/ETL_Price!AU181-1),ETL_Price!AU180/ETL_Price!AU181-1,"")</f>
        <v/>
      </c>
      <c r="AP180" t="str">
        <f>IF(ISNUMBER(ETL_Price!AV180/ETL_Price!AV181-1),ETL_Price!AV180/ETL_Price!AV181-1,"")</f>
        <v/>
      </c>
    </row>
    <row r="181" spans="1:42">
      <c r="A181" s="8">
        <f>MATCH($B181,ETL_Price!$B$5:$B$187,0)</f>
        <v>132</v>
      </c>
      <c r="B181" s="1" t="str">
        <f>IF(ISNUMBER(Equities!$C182),Equities!B182,"")</f>
        <v/>
      </c>
      <c r="C181" s="67" t="str">
        <f ca="1">IF(ISNUMBER(OFFSET(ETL_Price!$B$4,ETL_Rtn!$A181,ETL_Rtn!$C$1)/OFFSET(ETL_Price!$B$4,ETL_Rtn!$A182,ETL_Rtn!$C$1)-1),OFFSET(ETL_Price!$B$4,ETL_Rtn!$A181,ETL_Rtn!$C$1)/OFFSET(ETL_Price!$B$4,ETL_Rtn!$A182,ETL_Rtn!$C$1)-1,"")</f>
        <v/>
      </c>
      <c r="E181" t="str">
        <f>IF(ISNUMBER(ETL_Price!K181/ETL_Price!K182-1),ETL_Price!K181/ETL_Price!K182-1,"")</f>
        <v/>
      </c>
      <c r="F181" t="str">
        <f>IF(ISNUMBER(ETL_Price!L181/ETL_Price!L182-1),ETL_Price!L181/ETL_Price!L182-1,"")</f>
        <v/>
      </c>
      <c r="G181" t="str">
        <f>IF(ISNUMBER(ETL_Price!M181/ETL_Price!M182-1),ETL_Price!M181/ETL_Price!M182-1,"")</f>
        <v/>
      </c>
      <c r="H181" t="str">
        <f>IF(ISNUMBER(ETL_Price!N181/ETL_Price!N182-1),ETL_Price!N181/ETL_Price!N182-1,"")</f>
        <v/>
      </c>
      <c r="I181" t="str">
        <f>IF(ISNUMBER(ETL_Price!O181/ETL_Price!O182-1),ETL_Price!O181/ETL_Price!O182-1,"")</f>
        <v/>
      </c>
      <c r="J181" t="str">
        <f>IF(ISNUMBER(ETL_Price!P181/ETL_Price!P182-1),ETL_Price!P181/ETL_Price!P182-1,"")</f>
        <v/>
      </c>
      <c r="K181" t="str">
        <f>IF(ISNUMBER(ETL_Price!Q181/ETL_Price!Q182-1),ETL_Price!Q181/ETL_Price!Q182-1,"")</f>
        <v/>
      </c>
      <c r="L181" t="str">
        <f>IF(ISNUMBER(ETL_Price!R181/ETL_Price!R182-1),ETL_Price!R181/ETL_Price!R182-1,"")</f>
        <v/>
      </c>
      <c r="M181" t="str">
        <f>IF(ISNUMBER(ETL_Price!S181/ETL_Price!S182-1),ETL_Price!S181/ETL_Price!S182-1,"")</f>
        <v/>
      </c>
      <c r="N181" t="str">
        <f>IF(ISNUMBER(ETL_Price!T181/ETL_Price!T182-1),ETL_Price!T181/ETL_Price!T182-1,"")</f>
        <v/>
      </c>
      <c r="O181" t="str">
        <f>IF(ISNUMBER(ETL_Price!U181/ETL_Price!U182-1),ETL_Price!U181/ETL_Price!U182-1,"")</f>
        <v/>
      </c>
      <c r="P181" t="str">
        <f>IF(ISNUMBER(ETL_Price!V181/ETL_Price!V182-1),ETL_Price!V181/ETL_Price!V182-1,"")</f>
        <v/>
      </c>
      <c r="Q181" t="str">
        <f>IF(ISNUMBER(ETL_Price!W181/ETL_Price!W182-1),ETL_Price!W181/ETL_Price!W182-1,"")</f>
        <v/>
      </c>
      <c r="R181" t="str">
        <f>IF(ISNUMBER(ETL_Price!X181/ETL_Price!X182-1),ETL_Price!X181/ETL_Price!X182-1,"")</f>
        <v/>
      </c>
      <c r="S181" t="str">
        <f>IF(ISNUMBER(ETL_Price!Y181/ETL_Price!Y182-1),ETL_Price!Y181/ETL_Price!Y182-1,"")</f>
        <v/>
      </c>
      <c r="T181" t="str">
        <f>IF(ISNUMBER(ETL_Price!Z181/ETL_Price!Z182-1),ETL_Price!Z181/ETL_Price!Z182-1,"")</f>
        <v/>
      </c>
      <c r="U181" t="str">
        <f>IF(ISNUMBER(ETL_Price!AA181/ETL_Price!AA182-1),ETL_Price!AA181/ETL_Price!AA182-1,"")</f>
        <v/>
      </c>
      <c r="V181" t="str">
        <f>IF(ISNUMBER(ETL_Price!AB181/ETL_Price!AB182-1),ETL_Price!AB181/ETL_Price!AB182-1,"")</f>
        <v/>
      </c>
      <c r="W181" t="str">
        <f>IF(ISNUMBER(ETL_Price!AC181/ETL_Price!AC182-1),ETL_Price!AC181/ETL_Price!AC182-1,"")</f>
        <v/>
      </c>
      <c r="X181" t="str">
        <f>IF(ISNUMBER(ETL_Price!AD181/ETL_Price!AD182-1),ETL_Price!AD181/ETL_Price!AD182-1,"")</f>
        <v/>
      </c>
      <c r="Y181" t="str">
        <f>IF(ISNUMBER(ETL_Price!AE181/ETL_Price!AE182-1),ETL_Price!AE181/ETL_Price!AE182-1,"")</f>
        <v/>
      </c>
      <c r="Z181" t="str">
        <f>IF(ISNUMBER(ETL_Price!AF181/ETL_Price!AF182-1),ETL_Price!AF181/ETL_Price!AF182-1,"")</f>
        <v/>
      </c>
      <c r="AA181" t="str">
        <f>IF(ISNUMBER(ETL_Price!AG181/ETL_Price!AG182-1),ETL_Price!AG181/ETL_Price!AG182-1,"")</f>
        <v/>
      </c>
      <c r="AB181" t="str">
        <f>IF(ISNUMBER(ETL_Price!AH181/ETL_Price!AH182-1),ETL_Price!AH181/ETL_Price!AH182-1,"")</f>
        <v/>
      </c>
      <c r="AC181" t="str">
        <f>IF(ISNUMBER(ETL_Price!AI181/ETL_Price!AI182-1),ETL_Price!AI181/ETL_Price!AI182-1,"")</f>
        <v/>
      </c>
      <c r="AD181" t="str">
        <f>IF(ISNUMBER(ETL_Price!AJ181/ETL_Price!AJ182-1),ETL_Price!AJ181/ETL_Price!AJ182-1,"")</f>
        <v/>
      </c>
      <c r="AE181" t="str">
        <f>IF(ISNUMBER(ETL_Price!AK181/ETL_Price!AK182-1),ETL_Price!AK181/ETL_Price!AK182-1,"")</f>
        <v/>
      </c>
      <c r="AF181" t="str">
        <f>IF(ISNUMBER(ETL_Price!AL181/ETL_Price!AL182-1),ETL_Price!AL181/ETL_Price!AL182-1,"")</f>
        <v/>
      </c>
      <c r="AG181" t="str">
        <f>IF(ISNUMBER(ETL_Price!AM181/ETL_Price!AM182-1),ETL_Price!AM181/ETL_Price!AM182-1,"")</f>
        <v/>
      </c>
      <c r="AH181" t="str">
        <f>IF(ISNUMBER(ETL_Price!AN181/ETL_Price!AN182-1),ETL_Price!AN181/ETL_Price!AN182-1,"")</f>
        <v/>
      </c>
      <c r="AI181" t="str">
        <f>IF(ISNUMBER(ETL_Price!AO181/ETL_Price!AO182-1),ETL_Price!AO181/ETL_Price!AO182-1,"")</f>
        <v/>
      </c>
      <c r="AJ181" t="str">
        <f>IF(ISNUMBER(ETL_Price!AP181/ETL_Price!AP182-1),ETL_Price!AP181/ETL_Price!AP182-1,"")</f>
        <v/>
      </c>
      <c r="AK181" t="str">
        <f>IF(ISNUMBER(ETL_Price!AQ181/ETL_Price!AQ182-1),ETL_Price!AQ181/ETL_Price!AQ182-1,"")</f>
        <v/>
      </c>
      <c r="AL181" t="str">
        <f>IF(ISNUMBER(ETL_Price!AR181/ETL_Price!AR182-1),ETL_Price!AR181/ETL_Price!AR182-1,"")</f>
        <v/>
      </c>
      <c r="AM181" t="str">
        <f>IF(ISNUMBER(ETL_Price!AS181/ETL_Price!AS182-1),ETL_Price!AS181/ETL_Price!AS182-1,"")</f>
        <v/>
      </c>
      <c r="AN181" t="str">
        <f>IF(ISNUMBER(ETL_Price!AT181/ETL_Price!AT182-1),ETL_Price!AT181/ETL_Price!AT182-1,"")</f>
        <v/>
      </c>
      <c r="AO181" t="str">
        <f>IF(ISNUMBER(ETL_Price!AU181/ETL_Price!AU182-1),ETL_Price!AU181/ETL_Price!AU182-1,"")</f>
        <v/>
      </c>
      <c r="AP181" t="str">
        <f>IF(ISNUMBER(ETL_Price!AV181/ETL_Price!AV182-1),ETL_Price!AV181/ETL_Price!AV182-1,"")</f>
        <v/>
      </c>
    </row>
    <row r="182" spans="1:42">
      <c r="A182" s="8">
        <f>MATCH($B182,ETL_Price!$B$5:$B$187,0)</f>
        <v>132</v>
      </c>
      <c r="B182" s="1" t="str">
        <f>IF(ISNUMBER(Equities!$C183),Equities!B183,"")</f>
        <v/>
      </c>
      <c r="C182" s="67" t="str">
        <f ca="1">IF(ISNUMBER(OFFSET(ETL_Price!$B$4,ETL_Rtn!$A182,ETL_Rtn!$C$1)/OFFSET(ETL_Price!$B$4,ETL_Rtn!$A183,ETL_Rtn!$C$1)-1),OFFSET(ETL_Price!$B$4,ETL_Rtn!$A182,ETL_Rtn!$C$1)/OFFSET(ETL_Price!$B$4,ETL_Rtn!$A183,ETL_Rtn!$C$1)-1,"")</f>
        <v/>
      </c>
      <c r="E182" t="str">
        <f>IF(ISNUMBER(ETL_Price!K182/ETL_Price!K183-1),ETL_Price!K182/ETL_Price!K183-1,"")</f>
        <v/>
      </c>
      <c r="F182" t="str">
        <f>IF(ISNUMBER(ETL_Price!L182/ETL_Price!L183-1),ETL_Price!L182/ETL_Price!L183-1,"")</f>
        <v/>
      </c>
      <c r="G182" t="str">
        <f>IF(ISNUMBER(ETL_Price!M182/ETL_Price!M183-1),ETL_Price!M182/ETL_Price!M183-1,"")</f>
        <v/>
      </c>
      <c r="H182" t="str">
        <f>IF(ISNUMBER(ETL_Price!N182/ETL_Price!N183-1),ETL_Price!N182/ETL_Price!N183-1,"")</f>
        <v/>
      </c>
      <c r="I182" t="str">
        <f>IF(ISNUMBER(ETL_Price!O182/ETL_Price!O183-1),ETL_Price!O182/ETL_Price!O183-1,"")</f>
        <v/>
      </c>
      <c r="J182" t="str">
        <f>IF(ISNUMBER(ETL_Price!P182/ETL_Price!P183-1),ETL_Price!P182/ETL_Price!P183-1,"")</f>
        <v/>
      </c>
      <c r="K182" t="str">
        <f>IF(ISNUMBER(ETL_Price!Q182/ETL_Price!Q183-1),ETL_Price!Q182/ETL_Price!Q183-1,"")</f>
        <v/>
      </c>
      <c r="L182" t="str">
        <f>IF(ISNUMBER(ETL_Price!R182/ETL_Price!R183-1),ETL_Price!R182/ETL_Price!R183-1,"")</f>
        <v/>
      </c>
      <c r="M182" t="str">
        <f>IF(ISNUMBER(ETL_Price!S182/ETL_Price!S183-1),ETL_Price!S182/ETL_Price!S183-1,"")</f>
        <v/>
      </c>
      <c r="N182" t="str">
        <f>IF(ISNUMBER(ETL_Price!T182/ETL_Price!T183-1),ETL_Price!T182/ETL_Price!T183-1,"")</f>
        <v/>
      </c>
      <c r="O182" t="str">
        <f>IF(ISNUMBER(ETL_Price!U182/ETL_Price!U183-1),ETL_Price!U182/ETL_Price!U183-1,"")</f>
        <v/>
      </c>
      <c r="P182" t="str">
        <f>IF(ISNUMBER(ETL_Price!V182/ETL_Price!V183-1),ETL_Price!V182/ETL_Price!V183-1,"")</f>
        <v/>
      </c>
      <c r="Q182" t="str">
        <f>IF(ISNUMBER(ETL_Price!W182/ETL_Price!W183-1),ETL_Price!W182/ETL_Price!W183-1,"")</f>
        <v/>
      </c>
      <c r="R182" t="str">
        <f>IF(ISNUMBER(ETL_Price!X182/ETL_Price!X183-1),ETL_Price!X182/ETL_Price!X183-1,"")</f>
        <v/>
      </c>
      <c r="S182" t="str">
        <f>IF(ISNUMBER(ETL_Price!Y182/ETL_Price!Y183-1),ETL_Price!Y182/ETL_Price!Y183-1,"")</f>
        <v/>
      </c>
      <c r="T182" t="str">
        <f>IF(ISNUMBER(ETL_Price!Z182/ETL_Price!Z183-1),ETL_Price!Z182/ETL_Price!Z183-1,"")</f>
        <v/>
      </c>
      <c r="U182" t="str">
        <f>IF(ISNUMBER(ETL_Price!AA182/ETL_Price!AA183-1),ETL_Price!AA182/ETL_Price!AA183-1,"")</f>
        <v/>
      </c>
      <c r="V182" t="str">
        <f>IF(ISNUMBER(ETL_Price!AB182/ETL_Price!AB183-1),ETL_Price!AB182/ETL_Price!AB183-1,"")</f>
        <v/>
      </c>
      <c r="W182" t="str">
        <f>IF(ISNUMBER(ETL_Price!AC182/ETL_Price!AC183-1),ETL_Price!AC182/ETL_Price!AC183-1,"")</f>
        <v/>
      </c>
      <c r="X182" t="str">
        <f>IF(ISNUMBER(ETL_Price!AD182/ETL_Price!AD183-1),ETL_Price!AD182/ETL_Price!AD183-1,"")</f>
        <v/>
      </c>
      <c r="Y182" t="str">
        <f>IF(ISNUMBER(ETL_Price!AE182/ETL_Price!AE183-1),ETL_Price!AE182/ETL_Price!AE183-1,"")</f>
        <v/>
      </c>
      <c r="Z182" t="str">
        <f>IF(ISNUMBER(ETL_Price!AF182/ETL_Price!AF183-1),ETL_Price!AF182/ETL_Price!AF183-1,"")</f>
        <v/>
      </c>
      <c r="AA182" t="str">
        <f>IF(ISNUMBER(ETL_Price!AG182/ETL_Price!AG183-1),ETL_Price!AG182/ETL_Price!AG183-1,"")</f>
        <v/>
      </c>
      <c r="AB182" t="str">
        <f>IF(ISNUMBER(ETL_Price!AH182/ETL_Price!AH183-1),ETL_Price!AH182/ETL_Price!AH183-1,"")</f>
        <v/>
      </c>
      <c r="AC182" t="str">
        <f>IF(ISNUMBER(ETL_Price!AI182/ETL_Price!AI183-1),ETL_Price!AI182/ETL_Price!AI183-1,"")</f>
        <v/>
      </c>
      <c r="AD182" t="str">
        <f>IF(ISNUMBER(ETL_Price!AJ182/ETL_Price!AJ183-1),ETL_Price!AJ182/ETL_Price!AJ183-1,"")</f>
        <v/>
      </c>
      <c r="AE182" t="str">
        <f>IF(ISNUMBER(ETL_Price!AK182/ETL_Price!AK183-1),ETL_Price!AK182/ETL_Price!AK183-1,"")</f>
        <v/>
      </c>
      <c r="AF182" t="str">
        <f>IF(ISNUMBER(ETL_Price!AL182/ETL_Price!AL183-1),ETL_Price!AL182/ETL_Price!AL183-1,"")</f>
        <v/>
      </c>
      <c r="AG182" t="str">
        <f>IF(ISNUMBER(ETL_Price!AM182/ETL_Price!AM183-1),ETL_Price!AM182/ETL_Price!AM183-1,"")</f>
        <v/>
      </c>
      <c r="AH182" t="str">
        <f>IF(ISNUMBER(ETL_Price!AN182/ETL_Price!AN183-1),ETL_Price!AN182/ETL_Price!AN183-1,"")</f>
        <v/>
      </c>
      <c r="AI182" t="str">
        <f>IF(ISNUMBER(ETL_Price!AO182/ETL_Price!AO183-1),ETL_Price!AO182/ETL_Price!AO183-1,"")</f>
        <v/>
      </c>
      <c r="AJ182" t="str">
        <f>IF(ISNUMBER(ETL_Price!AP182/ETL_Price!AP183-1),ETL_Price!AP182/ETL_Price!AP183-1,"")</f>
        <v/>
      </c>
      <c r="AK182" t="str">
        <f>IF(ISNUMBER(ETL_Price!AQ182/ETL_Price!AQ183-1),ETL_Price!AQ182/ETL_Price!AQ183-1,"")</f>
        <v/>
      </c>
      <c r="AL182" t="str">
        <f>IF(ISNUMBER(ETL_Price!AR182/ETL_Price!AR183-1),ETL_Price!AR182/ETL_Price!AR183-1,"")</f>
        <v/>
      </c>
      <c r="AM182" t="str">
        <f>IF(ISNUMBER(ETL_Price!AS182/ETL_Price!AS183-1),ETL_Price!AS182/ETL_Price!AS183-1,"")</f>
        <v/>
      </c>
      <c r="AN182" t="str">
        <f>IF(ISNUMBER(ETL_Price!AT182/ETL_Price!AT183-1),ETL_Price!AT182/ETL_Price!AT183-1,"")</f>
        <v/>
      </c>
      <c r="AO182" t="str">
        <f>IF(ISNUMBER(ETL_Price!AU182/ETL_Price!AU183-1),ETL_Price!AU182/ETL_Price!AU183-1,"")</f>
        <v/>
      </c>
      <c r="AP182" t="str">
        <f>IF(ISNUMBER(ETL_Price!AV182/ETL_Price!AV183-1),ETL_Price!AV182/ETL_Price!AV183-1,"")</f>
        <v/>
      </c>
    </row>
    <row r="183" spans="1:42">
      <c r="A183" s="8">
        <f>MATCH($B183,ETL_Price!$B$5:$B$187,0)</f>
        <v>132</v>
      </c>
      <c r="B183" s="1" t="str">
        <f>IF(ISNUMBER(Equities!$C184),Equities!B184,"")</f>
        <v/>
      </c>
      <c r="C183" s="67" t="str">
        <f ca="1">IF(ISNUMBER(OFFSET(ETL_Price!$B$4,ETL_Rtn!$A183,ETL_Rtn!$C$1)/OFFSET(ETL_Price!$B$4,ETL_Rtn!$A184,ETL_Rtn!$C$1)-1),OFFSET(ETL_Price!$B$4,ETL_Rtn!$A183,ETL_Rtn!$C$1)/OFFSET(ETL_Price!$B$4,ETL_Rtn!$A184,ETL_Rtn!$C$1)-1,"")</f>
        <v/>
      </c>
      <c r="E183" t="str">
        <f>IF(ISNUMBER(ETL_Price!K183/ETL_Price!K184-1),ETL_Price!K183/ETL_Price!K184-1,"")</f>
        <v/>
      </c>
      <c r="F183" t="str">
        <f>IF(ISNUMBER(ETL_Price!L183/ETL_Price!L184-1),ETL_Price!L183/ETL_Price!L184-1,"")</f>
        <v/>
      </c>
      <c r="G183" t="str">
        <f>IF(ISNUMBER(ETL_Price!M183/ETL_Price!M184-1),ETL_Price!M183/ETL_Price!M184-1,"")</f>
        <v/>
      </c>
      <c r="H183" t="str">
        <f>IF(ISNUMBER(ETL_Price!N183/ETL_Price!N184-1),ETL_Price!N183/ETL_Price!N184-1,"")</f>
        <v/>
      </c>
      <c r="I183" t="str">
        <f>IF(ISNUMBER(ETL_Price!O183/ETL_Price!O184-1),ETL_Price!O183/ETL_Price!O184-1,"")</f>
        <v/>
      </c>
      <c r="J183" t="str">
        <f>IF(ISNUMBER(ETL_Price!P183/ETL_Price!P184-1),ETL_Price!P183/ETL_Price!P184-1,"")</f>
        <v/>
      </c>
      <c r="K183" t="str">
        <f>IF(ISNUMBER(ETL_Price!Q183/ETL_Price!Q184-1),ETL_Price!Q183/ETL_Price!Q184-1,"")</f>
        <v/>
      </c>
      <c r="L183" t="str">
        <f>IF(ISNUMBER(ETL_Price!R183/ETL_Price!R184-1),ETL_Price!R183/ETL_Price!R184-1,"")</f>
        <v/>
      </c>
      <c r="M183" t="str">
        <f>IF(ISNUMBER(ETL_Price!S183/ETL_Price!S184-1),ETL_Price!S183/ETL_Price!S184-1,"")</f>
        <v/>
      </c>
      <c r="N183" t="str">
        <f>IF(ISNUMBER(ETL_Price!T183/ETL_Price!T184-1),ETL_Price!T183/ETL_Price!T184-1,"")</f>
        <v/>
      </c>
      <c r="O183" t="str">
        <f>IF(ISNUMBER(ETL_Price!U183/ETL_Price!U184-1),ETL_Price!U183/ETL_Price!U184-1,"")</f>
        <v/>
      </c>
      <c r="P183" t="str">
        <f>IF(ISNUMBER(ETL_Price!V183/ETL_Price!V184-1),ETL_Price!V183/ETL_Price!V184-1,"")</f>
        <v/>
      </c>
      <c r="Q183" t="str">
        <f>IF(ISNUMBER(ETL_Price!W183/ETL_Price!W184-1),ETL_Price!W183/ETL_Price!W184-1,"")</f>
        <v/>
      </c>
      <c r="R183" t="str">
        <f>IF(ISNUMBER(ETL_Price!X183/ETL_Price!X184-1),ETL_Price!X183/ETL_Price!X184-1,"")</f>
        <v/>
      </c>
      <c r="S183" t="str">
        <f>IF(ISNUMBER(ETL_Price!Y183/ETL_Price!Y184-1),ETL_Price!Y183/ETL_Price!Y184-1,"")</f>
        <v/>
      </c>
      <c r="T183" t="str">
        <f>IF(ISNUMBER(ETL_Price!Z183/ETL_Price!Z184-1),ETL_Price!Z183/ETL_Price!Z184-1,"")</f>
        <v/>
      </c>
      <c r="U183" t="str">
        <f>IF(ISNUMBER(ETL_Price!AA183/ETL_Price!AA184-1),ETL_Price!AA183/ETL_Price!AA184-1,"")</f>
        <v/>
      </c>
      <c r="V183" t="str">
        <f>IF(ISNUMBER(ETL_Price!AB183/ETL_Price!AB184-1),ETL_Price!AB183/ETL_Price!AB184-1,"")</f>
        <v/>
      </c>
      <c r="W183" t="str">
        <f>IF(ISNUMBER(ETL_Price!AC183/ETL_Price!AC184-1),ETL_Price!AC183/ETL_Price!AC184-1,"")</f>
        <v/>
      </c>
      <c r="X183" t="str">
        <f>IF(ISNUMBER(ETL_Price!AD183/ETL_Price!AD184-1),ETL_Price!AD183/ETL_Price!AD184-1,"")</f>
        <v/>
      </c>
      <c r="Y183" t="str">
        <f>IF(ISNUMBER(ETL_Price!AE183/ETL_Price!AE184-1),ETL_Price!AE183/ETL_Price!AE184-1,"")</f>
        <v/>
      </c>
      <c r="Z183" t="str">
        <f>IF(ISNUMBER(ETL_Price!AF183/ETL_Price!AF184-1),ETL_Price!AF183/ETL_Price!AF184-1,"")</f>
        <v/>
      </c>
      <c r="AA183" t="str">
        <f>IF(ISNUMBER(ETL_Price!AG183/ETL_Price!AG184-1),ETL_Price!AG183/ETL_Price!AG184-1,"")</f>
        <v/>
      </c>
      <c r="AB183" t="str">
        <f>IF(ISNUMBER(ETL_Price!AH183/ETL_Price!AH184-1),ETL_Price!AH183/ETL_Price!AH184-1,"")</f>
        <v/>
      </c>
      <c r="AC183" t="str">
        <f>IF(ISNUMBER(ETL_Price!AI183/ETL_Price!AI184-1),ETL_Price!AI183/ETL_Price!AI184-1,"")</f>
        <v/>
      </c>
      <c r="AD183" t="str">
        <f>IF(ISNUMBER(ETL_Price!AJ183/ETL_Price!AJ184-1),ETL_Price!AJ183/ETL_Price!AJ184-1,"")</f>
        <v/>
      </c>
      <c r="AE183" t="str">
        <f>IF(ISNUMBER(ETL_Price!AK183/ETL_Price!AK184-1),ETL_Price!AK183/ETL_Price!AK184-1,"")</f>
        <v/>
      </c>
      <c r="AF183" t="str">
        <f>IF(ISNUMBER(ETL_Price!AL183/ETL_Price!AL184-1),ETL_Price!AL183/ETL_Price!AL184-1,"")</f>
        <v/>
      </c>
      <c r="AG183" t="str">
        <f>IF(ISNUMBER(ETL_Price!AM183/ETL_Price!AM184-1),ETL_Price!AM183/ETL_Price!AM184-1,"")</f>
        <v/>
      </c>
      <c r="AH183" t="str">
        <f>IF(ISNUMBER(ETL_Price!AN183/ETL_Price!AN184-1),ETL_Price!AN183/ETL_Price!AN184-1,"")</f>
        <v/>
      </c>
      <c r="AI183" t="str">
        <f>IF(ISNUMBER(ETL_Price!AO183/ETL_Price!AO184-1),ETL_Price!AO183/ETL_Price!AO184-1,"")</f>
        <v/>
      </c>
      <c r="AJ183" t="str">
        <f>IF(ISNUMBER(ETL_Price!AP183/ETL_Price!AP184-1),ETL_Price!AP183/ETL_Price!AP184-1,"")</f>
        <v/>
      </c>
      <c r="AK183" t="str">
        <f>IF(ISNUMBER(ETL_Price!AQ183/ETL_Price!AQ184-1),ETL_Price!AQ183/ETL_Price!AQ184-1,"")</f>
        <v/>
      </c>
      <c r="AL183" t="str">
        <f>IF(ISNUMBER(ETL_Price!AR183/ETL_Price!AR184-1),ETL_Price!AR183/ETL_Price!AR184-1,"")</f>
        <v/>
      </c>
      <c r="AM183" t="str">
        <f>IF(ISNUMBER(ETL_Price!AS183/ETL_Price!AS184-1),ETL_Price!AS183/ETL_Price!AS184-1,"")</f>
        <v/>
      </c>
      <c r="AN183" t="str">
        <f>IF(ISNUMBER(ETL_Price!AT183/ETL_Price!AT184-1),ETL_Price!AT183/ETL_Price!AT184-1,"")</f>
        <v/>
      </c>
      <c r="AO183" t="str">
        <f>IF(ISNUMBER(ETL_Price!AU183/ETL_Price!AU184-1),ETL_Price!AU183/ETL_Price!AU184-1,"")</f>
        <v/>
      </c>
      <c r="AP183" t="str">
        <f>IF(ISNUMBER(ETL_Price!AV183/ETL_Price!AV184-1),ETL_Price!AV183/ETL_Price!AV184-1,"")</f>
        <v/>
      </c>
    </row>
    <row r="184" spans="1:42">
      <c r="A184" s="8">
        <f>MATCH($B184,ETL_Price!$B$5:$B$187,0)</f>
        <v>132</v>
      </c>
      <c r="B184" s="1" t="str">
        <f>IF(ISNUMBER(Equities!$C185),Equities!B185,"")</f>
        <v/>
      </c>
      <c r="C184" s="67" t="str">
        <f ca="1">IF(ISNUMBER(OFFSET(ETL_Price!$B$4,ETL_Rtn!$A184,ETL_Rtn!$C$1)/OFFSET(ETL_Price!$B$4,ETL_Rtn!$A185,ETL_Rtn!$C$1)-1),OFFSET(ETL_Price!$B$4,ETL_Rtn!$A184,ETL_Rtn!$C$1)/OFFSET(ETL_Price!$B$4,ETL_Rtn!$A185,ETL_Rtn!$C$1)-1,"")</f>
        <v/>
      </c>
      <c r="E184" t="str">
        <f>IF(ISNUMBER(ETL_Price!K184/ETL_Price!K185-1),ETL_Price!K184/ETL_Price!K185-1,"")</f>
        <v/>
      </c>
      <c r="F184" t="str">
        <f>IF(ISNUMBER(ETL_Price!L184/ETL_Price!L185-1),ETL_Price!L184/ETL_Price!L185-1,"")</f>
        <v/>
      </c>
      <c r="G184" t="str">
        <f>IF(ISNUMBER(ETL_Price!M184/ETL_Price!M185-1),ETL_Price!M184/ETL_Price!M185-1,"")</f>
        <v/>
      </c>
      <c r="H184" t="str">
        <f>IF(ISNUMBER(ETL_Price!N184/ETL_Price!N185-1),ETL_Price!N184/ETL_Price!N185-1,"")</f>
        <v/>
      </c>
      <c r="I184" t="str">
        <f>IF(ISNUMBER(ETL_Price!O184/ETL_Price!O185-1),ETL_Price!O184/ETL_Price!O185-1,"")</f>
        <v/>
      </c>
      <c r="J184" t="str">
        <f>IF(ISNUMBER(ETL_Price!P184/ETL_Price!P185-1),ETL_Price!P184/ETL_Price!P185-1,"")</f>
        <v/>
      </c>
      <c r="K184" t="str">
        <f>IF(ISNUMBER(ETL_Price!Q184/ETL_Price!Q185-1),ETL_Price!Q184/ETL_Price!Q185-1,"")</f>
        <v/>
      </c>
      <c r="L184" t="str">
        <f>IF(ISNUMBER(ETL_Price!R184/ETL_Price!R185-1),ETL_Price!R184/ETL_Price!R185-1,"")</f>
        <v/>
      </c>
      <c r="M184" t="str">
        <f>IF(ISNUMBER(ETL_Price!S184/ETL_Price!S185-1),ETL_Price!S184/ETL_Price!S185-1,"")</f>
        <v/>
      </c>
      <c r="N184" t="str">
        <f>IF(ISNUMBER(ETL_Price!T184/ETL_Price!T185-1),ETL_Price!T184/ETL_Price!T185-1,"")</f>
        <v/>
      </c>
      <c r="O184" t="str">
        <f>IF(ISNUMBER(ETL_Price!U184/ETL_Price!U185-1),ETL_Price!U184/ETL_Price!U185-1,"")</f>
        <v/>
      </c>
      <c r="P184" t="str">
        <f>IF(ISNUMBER(ETL_Price!V184/ETL_Price!V185-1),ETL_Price!V184/ETL_Price!V185-1,"")</f>
        <v/>
      </c>
      <c r="Q184" t="str">
        <f>IF(ISNUMBER(ETL_Price!W184/ETL_Price!W185-1),ETL_Price!W184/ETL_Price!W185-1,"")</f>
        <v/>
      </c>
      <c r="R184" t="str">
        <f>IF(ISNUMBER(ETL_Price!X184/ETL_Price!X185-1),ETL_Price!X184/ETL_Price!X185-1,"")</f>
        <v/>
      </c>
      <c r="S184" t="str">
        <f>IF(ISNUMBER(ETL_Price!Y184/ETL_Price!Y185-1),ETL_Price!Y184/ETL_Price!Y185-1,"")</f>
        <v/>
      </c>
      <c r="T184" t="str">
        <f>IF(ISNUMBER(ETL_Price!Z184/ETL_Price!Z185-1),ETL_Price!Z184/ETL_Price!Z185-1,"")</f>
        <v/>
      </c>
      <c r="U184" t="str">
        <f>IF(ISNUMBER(ETL_Price!AA184/ETL_Price!AA185-1),ETL_Price!AA184/ETL_Price!AA185-1,"")</f>
        <v/>
      </c>
      <c r="V184" t="str">
        <f>IF(ISNUMBER(ETL_Price!AB184/ETL_Price!AB185-1),ETL_Price!AB184/ETL_Price!AB185-1,"")</f>
        <v/>
      </c>
      <c r="W184" t="str">
        <f>IF(ISNUMBER(ETL_Price!AC184/ETL_Price!AC185-1),ETL_Price!AC184/ETL_Price!AC185-1,"")</f>
        <v/>
      </c>
      <c r="X184" t="str">
        <f>IF(ISNUMBER(ETL_Price!AD184/ETL_Price!AD185-1),ETL_Price!AD184/ETL_Price!AD185-1,"")</f>
        <v/>
      </c>
      <c r="Y184" t="str">
        <f>IF(ISNUMBER(ETL_Price!AE184/ETL_Price!AE185-1),ETL_Price!AE184/ETL_Price!AE185-1,"")</f>
        <v/>
      </c>
      <c r="Z184" t="str">
        <f>IF(ISNUMBER(ETL_Price!AF184/ETL_Price!AF185-1),ETL_Price!AF184/ETL_Price!AF185-1,"")</f>
        <v/>
      </c>
      <c r="AA184" t="str">
        <f>IF(ISNUMBER(ETL_Price!AG184/ETL_Price!AG185-1),ETL_Price!AG184/ETL_Price!AG185-1,"")</f>
        <v/>
      </c>
      <c r="AB184" t="str">
        <f>IF(ISNUMBER(ETL_Price!AH184/ETL_Price!AH185-1),ETL_Price!AH184/ETL_Price!AH185-1,"")</f>
        <v/>
      </c>
      <c r="AC184" t="str">
        <f>IF(ISNUMBER(ETL_Price!AI184/ETL_Price!AI185-1),ETL_Price!AI184/ETL_Price!AI185-1,"")</f>
        <v/>
      </c>
      <c r="AD184" t="str">
        <f>IF(ISNUMBER(ETL_Price!AJ184/ETL_Price!AJ185-1),ETL_Price!AJ184/ETL_Price!AJ185-1,"")</f>
        <v/>
      </c>
      <c r="AE184" t="str">
        <f>IF(ISNUMBER(ETL_Price!AK184/ETL_Price!AK185-1),ETL_Price!AK184/ETL_Price!AK185-1,"")</f>
        <v/>
      </c>
      <c r="AF184" t="str">
        <f>IF(ISNUMBER(ETL_Price!AL184/ETL_Price!AL185-1),ETL_Price!AL184/ETL_Price!AL185-1,"")</f>
        <v/>
      </c>
      <c r="AG184" t="str">
        <f>IF(ISNUMBER(ETL_Price!AM184/ETL_Price!AM185-1),ETL_Price!AM184/ETL_Price!AM185-1,"")</f>
        <v/>
      </c>
      <c r="AH184" t="str">
        <f>IF(ISNUMBER(ETL_Price!AN184/ETL_Price!AN185-1),ETL_Price!AN184/ETL_Price!AN185-1,"")</f>
        <v/>
      </c>
      <c r="AI184" t="str">
        <f>IF(ISNUMBER(ETL_Price!AO184/ETL_Price!AO185-1),ETL_Price!AO184/ETL_Price!AO185-1,"")</f>
        <v/>
      </c>
      <c r="AJ184" t="str">
        <f>IF(ISNUMBER(ETL_Price!AP184/ETL_Price!AP185-1),ETL_Price!AP184/ETL_Price!AP185-1,"")</f>
        <v/>
      </c>
      <c r="AK184" t="str">
        <f>IF(ISNUMBER(ETL_Price!AQ184/ETL_Price!AQ185-1),ETL_Price!AQ184/ETL_Price!AQ185-1,"")</f>
        <v/>
      </c>
      <c r="AL184" t="str">
        <f>IF(ISNUMBER(ETL_Price!AR184/ETL_Price!AR185-1),ETL_Price!AR184/ETL_Price!AR185-1,"")</f>
        <v/>
      </c>
      <c r="AM184" t="str">
        <f>IF(ISNUMBER(ETL_Price!AS184/ETL_Price!AS185-1),ETL_Price!AS184/ETL_Price!AS185-1,"")</f>
        <v/>
      </c>
      <c r="AN184" t="str">
        <f>IF(ISNUMBER(ETL_Price!AT184/ETL_Price!AT185-1),ETL_Price!AT184/ETL_Price!AT185-1,"")</f>
        <v/>
      </c>
      <c r="AO184" t="str">
        <f>IF(ISNUMBER(ETL_Price!AU184/ETL_Price!AU185-1),ETL_Price!AU184/ETL_Price!AU185-1,"")</f>
        <v/>
      </c>
      <c r="AP184" t="str">
        <f>IF(ISNUMBER(ETL_Price!AV184/ETL_Price!AV185-1),ETL_Price!AV184/ETL_Price!AV185-1,"")</f>
        <v/>
      </c>
    </row>
    <row r="185" spans="1:42">
      <c r="A185" s="8">
        <f>MATCH($B185,ETL_Price!$B$5:$B$187,0)</f>
        <v>132</v>
      </c>
      <c r="B185" s="1" t="str">
        <f>IF(ISNUMBER(Equities!$C186),Equities!B186,"")</f>
        <v/>
      </c>
      <c r="C185" s="67" t="str">
        <f ca="1">IF(ISNUMBER(OFFSET(ETL_Price!$B$4,ETL_Rtn!$A185,ETL_Rtn!$C$1)/OFFSET(ETL_Price!$B$4,ETL_Rtn!$A186,ETL_Rtn!$C$1)-1),OFFSET(ETL_Price!$B$4,ETL_Rtn!$A185,ETL_Rtn!$C$1)/OFFSET(ETL_Price!$B$4,ETL_Rtn!$A186,ETL_Rtn!$C$1)-1,"")</f>
        <v/>
      </c>
      <c r="E185" t="str">
        <f>IF(ISNUMBER(ETL_Price!K185/ETL_Price!K186-1),ETL_Price!K185/ETL_Price!K186-1,"")</f>
        <v/>
      </c>
      <c r="F185" t="str">
        <f>IF(ISNUMBER(ETL_Price!L185/ETL_Price!L186-1),ETL_Price!L185/ETL_Price!L186-1,"")</f>
        <v/>
      </c>
      <c r="G185" t="str">
        <f>IF(ISNUMBER(ETL_Price!M185/ETL_Price!M186-1),ETL_Price!M185/ETL_Price!M186-1,"")</f>
        <v/>
      </c>
      <c r="H185" t="str">
        <f>IF(ISNUMBER(ETL_Price!N185/ETL_Price!N186-1),ETL_Price!N185/ETL_Price!N186-1,"")</f>
        <v/>
      </c>
      <c r="I185" t="str">
        <f>IF(ISNUMBER(ETL_Price!O185/ETL_Price!O186-1),ETL_Price!O185/ETL_Price!O186-1,"")</f>
        <v/>
      </c>
      <c r="J185" t="str">
        <f>IF(ISNUMBER(ETL_Price!P185/ETL_Price!P186-1),ETL_Price!P185/ETL_Price!P186-1,"")</f>
        <v/>
      </c>
      <c r="K185" t="str">
        <f>IF(ISNUMBER(ETL_Price!Q185/ETL_Price!Q186-1),ETL_Price!Q185/ETL_Price!Q186-1,"")</f>
        <v/>
      </c>
      <c r="L185" t="str">
        <f>IF(ISNUMBER(ETL_Price!R185/ETL_Price!R186-1),ETL_Price!R185/ETL_Price!R186-1,"")</f>
        <v/>
      </c>
      <c r="M185" t="str">
        <f>IF(ISNUMBER(ETL_Price!S185/ETL_Price!S186-1),ETL_Price!S185/ETL_Price!S186-1,"")</f>
        <v/>
      </c>
      <c r="N185" t="str">
        <f>IF(ISNUMBER(ETL_Price!T185/ETL_Price!T186-1),ETL_Price!T185/ETL_Price!T186-1,"")</f>
        <v/>
      </c>
      <c r="O185" t="str">
        <f>IF(ISNUMBER(ETL_Price!U185/ETL_Price!U186-1),ETL_Price!U185/ETL_Price!U186-1,"")</f>
        <v/>
      </c>
      <c r="P185" t="str">
        <f>IF(ISNUMBER(ETL_Price!V185/ETL_Price!V186-1),ETL_Price!V185/ETL_Price!V186-1,"")</f>
        <v/>
      </c>
      <c r="Q185" t="str">
        <f>IF(ISNUMBER(ETL_Price!W185/ETL_Price!W186-1),ETL_Price!W185/ETL_Price!W186-1,"")</f>
        <v/>
      </c>
      <c r="R185" t="str">
        <f>IF(ISNUMBER(ETL_Price!X185/ETL_Price!X186-1),ETL_Price!X185/ETL_Price!X186-1,"")</f>
        <v/>
      </c>
      <c r="S185" t="str">
        <f>IF(ISNUMBER(ETL_Price!Y185/ETL_Price!Y186-1),ETL_Price!Y185/ETL_Price!Y186-1,"")</f>
        <v/>
      </c>
      <c r="T185" t="str">
        <f>IF(ISNUMBER(ETL_Price!Z185/ETL_Price!Z186-1),ETL_Price!Z185/ETL_Price!Z186-1,"")</f>
        <v/>
      </c>
      <c r="U185" t="str">
        <f>IF(ISNUMBER(ETL_Price!AA185/ETL_Price!AA186-1),ETL_Price!AA185/ETL_Price!AA186-1,"")</f>
        <v/>
      </c>
      <c r="V185" t="str">
        <f>IF(ISNUMBER(ETL_Price!AB185/ETL_Price!AB186-1),ETL_Price!AB185/ETL_Price!AB186-1,"")</f>
        <v/>
      </c>
      <c r="W185" t="str">
        <f>IF(ISNUMBER(ETL_Price!AC185/ETL_Price!AC186-1),ETL_Price!AC185/ETL_Price!AC186-1,"")</f>
        <v/>
      </c>
      <c r="X185" t="str">
        <f>IF(ISNUMBER(ETL_Price!AD185/ETL_Price!AD186-1),ETL_Price!AD185/ETL_Price!AD186-1,"")</f>
        <v/>
      </c>
      <c r="Y185" t="str">
        <f>IF(ISNUMBER(ETL_Price!AE185/ETL_Price!AE186-1),ETL_Price!AE185/ETL_Price!AE186-1,"")</f>
        <v/>
      </c>
      <c r="Z185" t="str">
        <f>IF(ISNUMBER(ETL_Price!AF185/ETL_Price!AF186-1),ETL_Price!AF185/ETL_Price!AF186-1,"")</f>
        <v/>
      </c>
      <c r="AA185" t="str">
        <f>IF(ISNUMBER(ETL_Price!AG185/ETL_Price!AG186-1),ETL_Price!AG185/ETL_Price!AG186-1,"")</f>
        <v/>
      </c>
      <c r="AB185" t="str">
        <f>IF(ISNUMBER(ETL_Price!AH185/ETL_Price!AH186-1),ETL_Price!AH185/ETL_Price!AH186-1,"")</f>
        <v/>
      </c>
      <c r="AC185" t="str">
        <f>IF(ISNUMBER(ETL_Price!AI185/ETL_Price!AI186-1),ETL_Price!AI185/ETL_Price!AI186-1,"")</f>
        <v/>
      </c>
      <c r="AD185" t="str">
        <f>IF(ISNUMBER(ETL_Price!AJ185/ETL_Price!AJ186-1),ETL_Price!AJ185/ETL_Price!AJ186-1,"")</f>
        <v/>
      </c>
      <c r="AE185" t="str">
        <f>IF(ISNUMBER(ETL_Price!AK185/ETL_Price!AK186-1),ETL_Price!AK185/ETL_Price!AK186-1,"")</f>
        <v/>
      </c>
      <c r="AF185" t="str">
        <f>IF(ISNUMBER(ETL_Price!AL185/ETL_Price!AL186-1),ETL_Price!AL185/ETL_Price!AL186-1,"")</f>
        <v/>
      </c>
      <c r="AG185" t="str">
        <f>IF(ISNUMBER(ETL_Price!AM185/ETL_Price!AM186-1),ETL_Price!AM185/ETL_Price!AM186-1,"")</f>
        <v/>
      </c>
      <c r="AH185" t="str">
        <f>IF(ISNUMBER(ETL_Price!AN185/ETL_Price!AN186-1),ETL_Price!AN185/ETL_Price!AN186-1,"")</f>
        <v/>
      </c>
      <c r="AI185" t="str">
        <f>IF(ISNUMBER(ETL_Price!AO185/ETL_Price!AO186-1),ETL_Price!AO185/ETL_Price!AO186-1,"")</f>
        <v/>
      </c>
      <c r="AJ185" t="str">
        <f>IF(ISNUMBER(ETL_Price!AP185/ETL_Price!AP186-1),ETL_Price!AP185/ETL_Price!AP186-1,"")</f>
        <v/>
      </c>
      <c r="AK185" t="str">
        <f>IF(ISNUMBER(ETL_Price!AQ185/ETL_Price!AQ186-1),ETL_Price!AQ185/ETL_Price!AQ186-1,"")</f>
        <v/>
      </c>
      <c r="AL185" t="str">
        <f>IF(ISNUMBER(ETL_Price!AR185/ETL_Price!AR186-1),ETL_Price!AR185/ETL_Price!AR186-1,"")</f>
        <v/>
      </c>
      <c r="AM185" t="str">
        <f>IF(ISNUMBER(ETL_Price!AS185/ETL_Price!AS186-1),ETL_Price!AS185/ETL_Price!AS186-1,"")</f>
        <v/>
      </c>
      <c r="AN185" t="str">
        <f>IF(ISNUMBER(ETL_Price!AT185/ETL_Price!AT186-1),ETL_Price!AT185/ETL_Price!AT186-1,"")</f>
        <v/>
      </c>
      <c r="AO185" t="str">
        <f>IF(ISNUMBER(ETL_Price!AU185/ETL_Price!AU186-1),ETL_Price!AU185/ETL_Price!AU186-1,"")</f>
        <v/>
      </c>
      <c r="AP185" t="str">
        <f>IF(ISNUMBER(ETL_Price!AV185/ETL_Price!AV186-1),ETL_Price!AV185/ETL_Price!AV186-1,"")</f>
        <v/>
      </c>
    </row>
    <row r="186" spans="1:42">
      <c r="A186" s="8">
        <f>MATCH($B186,ETL_Price!$B$5:$B$187,0)</f>
        <v>132</v>
      </c>
      <c r="B186" s="1" t="str">
        <f>IF(ISNUMBER(Equities!$C187),Equities!B187,"")</f>
        <v/>
      </c>
      <c r="C186" s="67" t="str">
        <f ca="1">IF(ISNUMBER(OFFSET(ETL_Price!$B$4,ETL_Rtn!$A186,ETL_Rtn!$C$1)/OFFSET(ETL_Price!$B$4,ETL_Rtn!$A187,ETL_Rtn!$C$1)-1),OFFSET(ETL_Price!$B$4,ETL_Rtn!$A186,ETL_Rtn!$C$1)/OFFSET(ETL_Price!$B$4,ETL_Rtn!$A187,ETL_Rtn!$C$1)-1,"")</f>
        <v/>
      </c>
      <c r="E186" t="str">
        <f>IF(ISNUMBER(ETL_Price!K186/ETL_Price!K187-1),ETL_Price!K186/ETL_Price!K187-1,"")</f>
        <v/>
      </c>
      <c r="F186" t="str">
        <f>IF(ISNUMBER(ETL_Price!L186/ETL_Price!L187-1),ETL_Price!L186/ETL_Price!L187-1,"")</f>
        <v/>
      </c>
      <c r="G186" t="str">
        <f>IF(ISNUMBER(ETL_Price!M186/ETL_Price!M187-1),ETL_Price!M186/ETL_Price!M187-1,"")</f>
        <v/>
      </c>
      <c r="H186" t="str">
        <f>IF(ISNUMBER(ETL_Price!N186/ETL_Price!N187-1),ETL_Price!N186/ETL_Price!N187-1,"")</f>
        <v/>
      </c>
      <c r="I186" t="str">
        <f>IF(ISNUMBER(ETL_Price!O186/ETL_Price!O187-1),ETL_Price!O186/ETL_Price!O187-1,"")</f>
        <v/>
      </c>
      <c r="J186" t="str">
        <f>IF(ISNUMBER(ETL_Price!P186/ETL_Price!P187-1),ETL_Price!P186/ETL_Price!P187-1,"")</f>
        <v/>
      </c>
      <c r="K186" t="str">
        <f>IF(ISNUMBER(ETL_Price!Q186/ETL_Price!Q187-1),ETL_Price!Q186/ETL_Price!Q187-1,"")</f>
        <v/>
      </c>
      <c r="L186" t="str">
        <f>IF(ISNUMBER(ETL_Price!R186/ETL_Price!R187-1),ETL_Price!R186/ETL_Price!R187-1,"")</f>
        <v/>
      </c>
      <c r="M186" t="str">
        <f>IF(ISNUMBER(ETL_Price!S186/ETL_Price!S187-1),ETL_Price!S186/ETL_Price!S187-1,"")</f>
        <v/>
      </c>
      <c r="N186" t="str">
        <f>IF(ISNUMBER(ETL_Price!T186/ETL_Price!T187-1),ETL_Price!T186/ETL_Price!T187-1,"")</f>
        <v/>
      </c>
      <c r="O186" t="str">
        <f>IF(ISNUMBER(ETL_Price!U186/ETL_Price!U187-1),ETL_Price!U186/ETL_Price!U187-1,"")</f>
        <v/>
      </c>
      <c r="P186" t="str">
        <f>IF(ISNUMBER(ETL_Price!V186/ETL_Price!V187-1),ETL_Price!V186/ETL_Price!V187-1,"")</f>
        <v/>
      </c>
      <c r="Q186" t="str">
        <f>IF(ISNUMBER(ETL_Price!W186/ETL_Price!W187-1),ETL_Price!W186/ETL_Price!W187-1,"")</f>
        <v/>
      </c>
      <c r="R186" t="str">
        <f>IF(ISNUMBER(ETL_Price!X186/ETL_Price!X187-1),ETL_Price!X186/ETL_Price!X187-1,"")</f>
        <v/>
      </c>
      <c r="S186" t="str">
        <f>IF(ISNUMBER(ETL_Price!Y186/ETL_Price!Y187-1),ETL_Price!Y186/ETL_Price!Y187-1,"")</f>
        <v/>
      </c>
      <c r="T186" t="str">
        <f>IF(ISNUMBER(ETL_Price!Z186/ETL_Price!Z187-1),ETL_Price!Z186/ETL_Price!Z187-1,"")</f>
        <v/>
      </c>
      <c r="U186" t="str">
        <f>IF(ISNUMBER(ETL_Price!AA186/ETL_Price!AA187-1),ETL_Price!AA186/ETL_Price!AA187-1,"")</f>
        <v/>
      </c>
      <c r="V186" t="str">
        <f>IF(ISNUMBER(ETL_Price!AB186/ETL_Price!AB187-1),ETL_Price!AB186/ETL_Price!AB187-1,"")</f>
        <v/>
      </c>
      <c r="W186" t="str">
        <f>IF(ISNUMBER(ETL_Price!AC186/ETL_Price!AC187-1),ETL_Price!AC186/ETL_Price!AC187-1,"")</f>
        <v/>
      </c>
      <c r="X186" t="str">
        <f>IF(ISNUMBER(ETL_Price!AD186/ETL_Price!AD187-1),ETL_Price!AD186/ETL_Price!AD187-1,"")</f>
        <v/>
      </c>
      <c r="Y186" t="str">
        <f>IF(ISNUMBER(ETL_Price!AE186/ETL_Price!AE187-1),ETL_Price!AE186/ETL_Price!AE187-1,"")</f>
        <v/>
      </c>
      <c r="Z186" t="str">
        <f>IF(ISNUMBER(ETL_Price!AF186/ETL_Price!AF187-1),ETL_Price!AF186/ETL_Price!AF187-1,"")</f>
        <v/>
      </c>
      <c r="AA186" t="str">
        <f>IF(ISNUMBER(ETL_Price!AG186/ETL_Price!AG187-1),ETL_Price!AG186/ETL_Price!AG187-1,"")</f>
        <v/>
      </c>
      <c r="AB186" t="str">
        <f>IF(ISNUMBER(ETL_Price!AH186/ETL_Price!AH187-1),ETL_Price!AH186/ETL_Price!AH187-1,"")</f>
        <v/>
      </c>
      <c r="AC186" t="str">
        <f>IF(ISNUMBER(ETL_Price!AI186/ETL_Price!AI187-1),ETL_Price!AI186/ETL_Price!AI187-1,"")</f>
        <v/>
      </c>
      <c r="AD186" t="str">
        <f>IF(ISNUMBER(ETL_Price!AJ186/ETL_Price!AJ187-1),ETL_Price!AJ186/ETL_Price!AJ187-1,"")</f>
        <v/>
      </c>
      <c r="AE186" t="str">
        <f>IF(ISNUMBER(ETL_Price!AK186/ETL_Price!AK187-1),ETL_Price!AK186/ETL_Price!AK187-1,"")</f>
        <v/>
      </c>
      <c r="AF186" t="str">
        <f>IF(ISNUMBER(ETL_Price!AL186/ETL_Price!AL187-1),ETL_Price!AL186/ETL_Price!AL187-1,"")</f>
        <v/>
      </c>
      <c r="AG186" t="str">
        <f>IF(ISNUMBER(ETL_Price!AM186/ETL_Price!AM187-1),ETL_Price!AM186/ETL_Price!AM187-1,"")</f>
        <v/>
      </c>
      <c r="AH186" t="str">
        <f>IF(ISNUMBER(ETL_Price!AN186/ETL_Price!AN187-1),ETL_Price!AN186/ETL_Price!AN187-1,"")</f>
        <v/>
      </c>
      <c r="AI186" t="str">
        <f>IF(ISNUMBER(ETL_Price!AO186/ETL_Price!AO187-1),ETL_Price!AO186/ETL_Price!AO187-1,"")</f>
        <v/>
      </c>
      <c r="AJ186" t="str">
        <f>IF(ISNUMBER(ETL_Price!AP186/ETL_Price!AP187-1),ETL_Price!AP186/ETL_Price!AP187-1,"")</f>
        <v/>
      </c>
      <c r="AK186" t="str">
        <f>IF(ISNUMBER(ETL_Price!AQ186/ETL_Price!AQ187-1),ETL_Price!AQ186/ETL_Price!AQ187-1,"")</f>
        <v/>
      </c>
      <c r="AL186" t="str">
        <f>IF(ISNUMBER(ETL_Price!AR186/ETL_Price!AR187-1),ETL_Price!AR186/ETL_Price!AR187-1,"")</f>
        <v/>
      </c>
      <c r="AM186" t="str">
        <f>IF(ISNUMBER(ETL_Price!AS186/ETL_Price!AS187-1),ETL_Price!AS186/ETL_Price!AS187-1,"")</f>
        <v/>
      </c>
      <c r="AN186" t="str">
        <f>IF(ISNUMBER(ETL_Price!AT186/ETL_Price!AT187-1),ETL_Price!AT186/ETL_Price!AT187-1,"")</f>
        <v/>
      </c>
      <c r="AO186" t="str">
        <f>IF(ISNUMBER(ETL_Price!AU186/ETL_Price!AU187-1),ETL_Price!AU186/ETL_Price!AU187-1,"")</f>
        <v/>
      </c>
      <c r="AP186" t="str">
        <f>IF(ISNUMBER(ETL_Price!AV186/ETL_Price!AV187-1),ETL_Price!AV186/ETL_Price!AV187-1,"")</f>
        <v/>
      </c>
    </row>
    <row r="187" spans="1:42">
      <c r="A187" s="8">
        <f>MATCH($B187,ETL_Price!$B$5:$B$187,0)</f>
        <v>132</v>
      </c>
      <c r="B187" s="1" t="str">
        <f>IF(ISNUMBER(Equities!$C188),Equities!B188,"")</f>
        <v/>
      </c>
      <c r="C187" s="67" t="str">
        <f ca="1">IF(ISNUMBER(OFFSET(ETL_Price!$B$4,ETL_Rtn!$A187,ETL_Rtn!$C$1)/OFFSET(ETL_Price!$B$4,ETL_Rtn!$A188,ETL_Rtn!$C$1)-1),OFFSET(ETL_Price!$B$4,ETL_Rtn!$A187,ETL_Rtn!$C$1)/OFFSET(ETL_Price!$B$4,ETL_Rtn!$A188,ETL_Rtn!$C$1)-1,"")</f>
        <v/>
      </c>
      <c r="E187" t="str">
        <f>IF(ISNUMBER(ETL_Price!K187/ETL_Price!K188-1),ETL_Price!K187/ETL_Price!K188-1,"")</f>
        <v/>
      </c>
      <c r="F187" t="str">
        <f>IF(ISNUMBER(ETL_Price!L187/ETL_Price!L188-1),ETL_Price!L187/ETL_Price!L188-1,"")</f>
        <v/>
      </c>
      <c r="G187" t="str">
        <f>IF(ISNUMBER(ETL_Price!M187/ETL_Price!M188-1),ETL_Price!M187/ETL_Price!M188-1,"")</f>
        <v/>
      </c>
      <c r="H187" t="str">
        <f>IF(ISNUMBER(ETL_Price!N187/ETL_Price!N188-1),ETL_Price!N187/ETL_Price!N188-1,"")</f>
        <v/>
      </c>
      <c r="I187" t="str">
        <f>IF(ISNUMBER(ETL_Price!O187/ETL_Price!O188-1),ETL_Price!O187/ETL_Price!O188-1,"")</f>
        <v/>
      </c>
      <c r="J187" t="str">
        <f>IF(ISNUMBER(ETL_Price!P187/ETL_Price!P188-1),ETL_Price!P187/ETL_Price!P188-1,"")</f>
        <v/>
      </c>
      <c r="K187" t="str">
        <f>IF(ISNUMBER(ETL_Price!Q187/ETL_Price!Q188-1),ETL_Price!Q187/ETL_Price!Q188-1,"")</f>
        <v/>
      </c>
      <c r="L187" t="str">
        <f>IF(ISNUMBER(ETL_Price!R187/ETL_Price!R188-1),ETL_Price!R187/ETL_Price!R188-1,"")</f>
        <v/>
      </c>
      <c r="M187" t="str">
        <f>IF(ISNUMBER(ETL_Price!S187/ETL_Price!S188-1),ETL_Price!S187/ETL_Price!S188-1,"")</f>
        <v/>
      </c>
      <c r="N187" t="str">
        <f>IF(ISNUMBER(ETL_Price!T187/ETL_Price!T188-1),ETL_Price!T187/ETL_Price!T188-1,"")</f>
        <v/>
      </c>
      <c r="O187" t="str">
        <f>IF(ISNUMBER(ETL_Price!U187/ETL_Price!U188-1),ETL_Price!U187/ETL_Price!U188-1,"")</f>
        <v/>
      </c>
      <c r="P187" t="str">
        <f>IF(ISNUMBER(ETL_Price!V187/ETL_Price!V188-1),ETL_Price!V187/ETL_Price!V188-1,"")</f>
        <v/>
      </c>
      <c r="Q187" t="str">
        <f>IF(ISNUMBER(ETL_Price!W187/ETL_Price!W188-1),ETL_Price!W187/ETL_Price!W188-1,"")</f>
        <v/>
      </c>
      <c r="R187" t="str">
        <f>IF(ISNUMBER(ETL_Price!X187/ETL_Price!X188-1),ETL_Price!X187/ETL_Price!X188-1,"")</f>
        <v/>
      </c>
      <c r="S187" t="str">
        <f>IF(ISNUMBER(ETL_Price!Y187/ETL_Price!Y188-1),ETL_Price!Y187/ETL_Price!Y188-1,"")</f>
        <v/>
      </c>
      <c r="T187" t="str">
        <f>IF(ISNUMBER(ETL_Price!Z187/ETL_Price!Z188-1),ETL_Price!Z187/ETL_Price!Z188-1,"")</f>
        <v/>
      </c>
      <c r="U187" t="str">
        <f>IF(ISNUMBER(ETL_Price!AA187/ETL_Price!AA188-1),ETL_Price!AA187/ETL_Price!AA188-1,"")</f>
        <v/>
      </c>
      <c r="V187" t="str">
        <f>IF(ISNUMBER(ETL_Price!AB187/ETL_Price!AB188-1),ETL_Price!AB187/ETL_Price!AB188-1,"")</f>
        <v/>
      </c>
      <c r="W187" t="str">
        <f>IF(ISNUMBER(ETL_Price!AC187/ETL_Price!AC188-1),ETL_Price!AC187/ETL_Price!AC188-1,"")</f>
        <v/>
      </c>
      <c r="X187" t="str">
        <f>IF(ISNUMBER(ETL_Price!AD187/ETL_Price!AD188-1),ETL_Price!AD187/ETL_Price!AD188-1,"")</f>
        <v/>
      </c>
      <c r="Y187" t="str">
        <f>IF(ISNUMBER(ETL_Price!AE187/ETL_Price!AE188-1),ETL_Price!AE187/ETL_Price!AE188-1,"")</f>
        <v/>
      </c>
      <c r="Z187" t="str">
        <f>IF(ISNUMBER(ETL_Price!AF187/ETL_Price!AF188-1),ETL_Price!AF187/ETL_Price!AF188-1,"")</f>
        <v/>
      </c>
      <c r="AA187" t="str">
        <f>IF(ISNUMBER(ETL_Price!AG187/ETL_Price!AG188-1),ETL_Price!AG187/ETL_Price!AG188-1,"")</f>
        <v/>
      </c>
      <c r="AB187" t="str">
        <f>IF(ISNUMBER(ETL_Price!AH187/ETL_Price!AH188-1),ETL_Price!AH187/ETL_Price!AH188-1,"")</f>
        <v/>
      </c>
      <c r="AC187" t="str">
        <f>IF(ISNUMBER(ETL_Price!AI187/ETL_Price!AI188-1),ETL_Price!AI187/ETL_Price!AI188-1,"")</f>
        <v/>
      </c>
      <c r="AD187" t="str">
        <f>IF(ISNUMBER(ETL_Price!AJ187/ETL_Price!AJ188-1),ETL_Price!AJ187/ETL_Price!AJ188-1,"")</f>
        <v/>
      </c>
      <c r="AE187" t="str">
        <f>IF(ISNUMBER(ETL_Price!AK187/ETL_Price!AK188-1),ETL_Price!AK187/ETL_Price!AK188-1,"")</f>
        <v/>
      </c>
      <c r="AF187" t="str">
        <f>IF(ISNUMBER(ETL_Price!AL187/ETL_Price!AL188-1),ETL_Price!AL187/ETL_Price!AL188-1,"")</f>
        <v/>
      </c>
      <c r="AG187" t="str">
        <f>IF(ISNUMBER(ETL_Price!AM187/ETL_Price!AM188-1),ETL_Price!AM187/ETL_Price!AM188-1,"")</f>
        <v/>
      </c>
      <c r="AH187" t="str">
        <f>IF(ISNUMBER(ETL_Price!AN187/ETL_Price!AN188-1),ETL_Price!AN187/ETL_Price!AN188-1,"")</f>
        <v/>
      </c>
      <c r="AI187" t="str">
        <f>IF(ISNUMBER(ETL_Price!AO187/ETL_Price!AO188-1),ETL_Price!AO187/ETL_Price!AO188-1,"")</f>
        <v/>
      </c>
      <c r="AJ187" t="str">
        <f>IF(ISNUMBER(ETL_Price!AP187/ETL_Price!AP188-1),ETL_Price!AP187/ETL_Price!AP188-1,"")</f>
        <v/>
      </c>
      <c r="AK187" t="str">
        <f>IF(ISNUMBER(ETL_Price!AQ187/ETL_Price!AQ188-1),ETL_Price!AQ187/ETL_Price!AQ188-1,"")</f>
        <v/>
      </c>
      <c r="AL187" t="str">
        <f>IF(ISNUMBER(ETL_Price!AR187/ETL_Price!AR188-1),ETL_Price!AR187/ETL_Price!AR188-1,"")</f>
        <v/>
      </c>
      <c r="AM187" t="str">
        <f>IF(ISNUMBER(ETL_Price!AS187/ETL_Price!AS188-1),ETL_Price!AS187/ETL_Price!AS188-1,"")</f>
        <v/>
      </c>
      <c r="AN187" t="str">
        <f>IF(ISNUMBER(ETL_Price!AT187/ETL_Price!AT188-1),ETL_Price!AT187/ETL_Price!AT188-1,"")</f>
        <v/>
      </c>
      <c r="AO187" t="str">
        <f>IF(ISNUMBER(ETL_Price!AU187/ETL_Price!AU188-1),ETL_Price!AU187/ETL_Price!AU188-1,"")</f>
        <v/>
      </c>
      <c r="AP187" t="str">
        <f>IF(ISNUMBER(ETL_Price!AV187/ETL_Price!AV188-1),ETL_Price!AV187/ETL_Price!AV188-1,"")</f>
        <v/>
      </c>
    </row>
  </sheetData>
  <phoneticPr fontId="3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B1:DH188"/>
  <sheetViews>
    <sheetView showGridLines="0" workbookViewId="0">
      <selection activeCell="C5" sqref="C5"/>
    </sheetView>
  </sheetViews>
  <sheetFormatPr defaultRowHeight="10.5"/>
  <cols>
    <col min="2" max="2" width="10.5" bestFit="1" customWidth="1"/>
    <col min="50" max="50" width="10.5" bestFit="1" customWidth="1"/>
  </cols>
  <sheetData>
    <row r="1" spans="2:112">
      <c r="C1" s="8"/>
      <c r="D1" s="8"/>
      <c r="E1" s="8"/>
      <c r="F1" s="8"/>
      <c r="G1" s="8">
        <v>2</v>
      </c>
      <c r="H1" s="8"/>
      <c r="I1" s="8"/>
      <c r="J1" s="6" t="s">
        <v>1149</v>
      </c>
      <c r="K1" s="8">
        <f t="shared" ref="K1:AA1" ca="1" si="0">MATCH(K$4,INDIRECT($K$2&amp;$J$1),0)</f>
        <v>2</v>
      </c>
      <c r="L1" s="8">
        <f t="shared" ca="1" si="0"/>
        <v>3</v>
      </c>
      <c r="M1" s="8">
        <f ca="1">MATCH(M$4,INDIRECT($K$2&amp;$J$1),0)</f>
        <v>4</v>
      </c>
      <c r="N1" s="8">
        <f t="shared" ca="1" si="0"/>
        <v>5</v>
      </c>
      <c r="O1" s="8">
        <f t="shared" ca="1" si="0"/>
        <v>6</v>
      </c>
      <c r="P1" s="8">
        <f t="shared" ca="1" si="0"/>
        <v>7</v>
      </c>
      <c r="Q1" s="8">
        <f t="shared" ca="1" si="0"/>
        <v>8</v>
      </c>
      <c r="R1" s="8">
        <f t="shared" ca="1" si="0"/>
        <v>9</v>
      </c>
      <c r="S1" s="8">
        <f t="shared" ca="1" si="0"/>
        <v>10</v>
      </c>
      <c r="T1" s="8">
        <f t="shared" ca="1" si="0"/>
        <v>11</v>
      </c>
      <c r="U1" s="8">
        <f t="shared" ca="1" si="0"/>
        <v>12</v>
      </c>
      <c r="V1" s="8">
        <f t="shared" ca="1" si="0"/>
        <v>13</v>
      </c>
      <c r="W1" s="8">
        <f t="shared" ca="1" si="0"/>
        <v>14</v>
      </c>
      <c r="X1" s="8">
        <f t="shared" ca="1" si="0"/>
        <v>15</v>
      </c>
      <c r="Y1" s="8">
        <f t="shared" ca="1" si="0"/>
        <v>16</v>
      </c>
      <c r="Z1" s="8">
        <f t="shared" ca="1" si="0"/>
        <v>17</v>
      </c>
      <c r="AA1" s="8">
        <f t="shared" ca="1" si="0"/>
        <v>18</v>
      </c>
      <c r="AB1" s="8">
        <f ca="1">MATCH(AB$4,INDIRECT($K$2&amp;$J$1),0)</f>
        <v>19</v>
      </c>
      <c r="AC1" s="8">
        <f t="shared" ref="AC1:AK1" ca="1" si="1">MATCH(AC$4,INDIRECT($K$2&amp;$J$1),0)</f>
        <v>20</v>
      </c>
      <c r="AD1" s="8">
        <f t="shared" ca="1" si="1"/>
        <v>21</v>
      </c>
      <c r="AE1" s="8">
        <f t="shared" ca="1" si="1"/>
        <v>22</v>
      </c>
      <c r="AF1" s="8">
        <f t="shared" ca="1" si="1"/>
        <v>23</v>
      </c>
      <c r="AG1" s="8">
        <f t="shared" ca="1" si="1"/>
        <v>24</v>
      </c>
      <c r="AH1" s="8">
        <f t="shared" ca="1" si="1"/>
        <v>25</v>
      </c>
      <c r="AI1" s="8">
        <f t="shared" ca="1" si="1"/>
        <v>26</v>
      </c>
      <c r="AJ1" s="8">
        <f t="shared" ca="1" si="1"/>
        <v>27</v>
      </c>
      <c r="AK1" s="8">
        <f t="shared" ca="1" si="1"/>
        <v>28</v>
      </c>
      <c r="AL1" s="8">
        <f ca="1">MATCH(AL$4,INDIRECT($AL$2&amp;$J$1),0)</f>
        <v>2</v>
      </c>
      <c r="AM1" s="8">
        <f ca="1">MATCH(AM$4,INDIRECT($AL$2&amp;$J$1),0)</f>
        <v>3</v>
      </c>
      <c r="AN1" s="8">
        <f ca="1">MATCH(AN$4,INDIRECT($AL$2&amp;$J$1),0)</f>
        <v>4</v>
      </c>
      <c r="AO1" s="8">
        <f ca="1">MATCH(AO$4,INDIRECT($AO$2&amp;$J$1),0)</f>
        <v>2</v>
      </c>
      <c r="AP1" s="8">
        <f ca="1">MATCH(AP$4,INDIRECT($AO$2&amp;$J$1),0)</f>
        <v>3</v>
      </c>
      <c r="AQ1" s="8">
        <f ca="1">MATCH(AQ$4,INDIRECT($AO$2&amp;$J$1),0)</f>
        <v>4</v>
      </c>
      <c r="AR1" s="8">
        <f ca="1">MATCH(AR$4,INDIRECT($AO$2&amp;$J$1),0)</f>
        <v>5</v>
      </c>
      <c r="AS1" s="8">
        <f ca="1">MATCH(AS$4,INDIRECT($AO$2&amp;$J$1),0)</f>
        <v>6</v>
      </c>
      <c r="AT1" s="8"/>
      <c r="AU1" s="8"/>
      <c r="AV1" s="8"/>
    </row>
    <row r="2" spans="2:112">
      <c r="B2" s="7" t="s">
        <v>24</v>
      </c>
      <c r="G2" s="7" t="s">
        <v>30</v>
      </c>
      <c r="J2" s="7" t="s">
        <v>27</v>
      </c>
      <c r="K2" s="6" t="s">
        <v>32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 t="s">
        <v>71</v>
      </c>
      <c r="AO2" s="6" t="s">
        <v>43</v>
      </c>
    </row>
    <row r="3" spans="2:112">
      <c r="B3" s="6" t="s">
        <v>1110</v>
      </c>
      <c r="C3" s="68" t="s">
        <v>1190</v>
      </c>
      <c r="D3" s="68"/>
      <c r="E3" s="68"/>
      <c r="F3" s="68"/>
      <c r="J3" s="68"/>
      <c r="K3" t="s">
        <v>1192</v>
      </c>
      <c r="L3" t="s">
        <v>1196</v>
      </c>
      <c r="M3" t="s">
        <v>1197</v>
      </c>
      <c r="N3" t="s">
        <v>1198</v>
      </c>
      <c r="O3" t="s">
        <v>1199</v>
      </c>
      <c r="P3" t="s">
        <v>1200</v>
      </c>
      <c r="Q3" t="s">
        <v>1201</v>
      </c>
      <c r="R3" t="s">
        <v>1202</v>
      </c>
      <c r="S3" t="s">
        <v>1203</v>
      </c>
      <c r="T3" t="s">
        <v>1204</v>
      </c>
      <c r="U3" t="s">
        <v>1205</v>
      </c>
      <c r="V3" t="s">
        <v>1206</v>
      </c>
      <c r="W3" t="s">
        <v>1208</v>
      </c>
      <c r="X3" t="s">
        <v>1209</v>
      </c>
      <c r="Y3" t="s">
        <v>1210</v>
      </c>
      <c r="Z3" t="s">
        <v>1214</v>
      </c>
      <c r="AA3" t="s">
        <v>1224</v>
      </c>
      <c r="AB3" t="s">
        <v>1225</v>
      </c>
      <c r="AC3" t="s">
        <v>1226</v>
      </c>
      <c r="AD3" t="s">
        <v>1227</v>
      </c>
      <c r="AE3" t="s">
        <v>1228</v>
      </c>
      <c r="AF3" t="s">
        <v>1229</v>
      </c>
      <c r="AG3" t="s">
        <v>1230</v>
      </c>
      <c r="AH3" t="s">
        <v>1231</v>
      </c>
      <c r="AI3" t="s">
        <v>1232</v>
      </c>
      <c r="AJ3" t="s">
        <v>37</v>
      </c>
      <c r="AK3" t="s">
        <v>38</v>
      </c>
    </row>
    <row r="4" spans="2:112" ht="117.75">
      <c r="C4" s="2" t="str">
        <f ca="1">INDIRECT(C3&amp;"!C3")</f>
        <v>.FCGCOMF-A E Index</v>
      </c>
      <c r="D4" s="2"/>
      <c r="E4" s="2"/>
      <c r="F4" s="2"/>
      <c r="G4" s="2" t="str">
        <f>Equities!W3&amp; " " &amp;$G$2</f>
        <v>PGRWTHUS Index Volatility</v>
      </c>
      <c r="H4" s="2"/>
      <c r="I4" s="2"/>
      <c r="J4" s="70"/>
      <c r="K4" s="2" t="str">
        <f>Equities!C3</f>
        <v>MXCN Index</v>
      </c>
      <c r="L4" s="2" t="str">
        <f>Equities!D3</f>
        <v>MXWO0IT Index</v>
      </c>
      <c r="M4" s="2" t="str">
        <f>Equities!E3</f>
        <v>MXWO0HC Index</v>
      </c>
      <c r="N4" s="2" t="str">
        <f>Equities!F3</f>
        <v>MXWO0EN Index</v>
      </c>
      <c r="O4" s="2" t="str">
        <f>Equities!G3</f>
        <v>MXWO0FN Index</v>
      </c>
      <c r="P4" s="2" t="str">
        <f>Equities!H3</f>
        <v>MXWO0CS Index</v>
      </c>
      <c r="Q4" s="2" t="str">
        <f>Equities!I3</f>
        <v>MXWO0CD Index</v>
      </c>
      <c r="R4" s="2" t="str">
        <f>Equities!J3</f>
        <v>MXWO0RE Index</v>
      </c>
      <c r="S4" s="2" t="str">
        <f>Equities!K3</f>
        <v>MXWO0IN Index</v>
      </c>
      <c r="T4" s="2" t="str">
        <f>Equities!L3</f>
        <v>MXWO0TC Equity</v>
      </c>
      <c r="U4" s="2" t="str">
        <f>Equities!M3</f>
        <v>MXWO0MT Index</v>
      </c>
      <c r="V4" s="2" t="str">
        <f>Equities!N3</f>
        <v>MXWO0UT Index</v>
      </c>
      <c r="W4" s="2" t="str">
        <f>Equities!O3</f>
        <v>MXCNSC Index</v>
      </c>
      <c r="X4" s="2" t="str">
        <f>Equities!P3</f>
        <v>MXCNMC Index</v>
      </c>
      <c r="Y4" s="2" t="str">
        <f>Equities!Q3</f>
        <v>MXCNLC Index</v>
      </c>
      <c r="Z4" s="2" t="str">
        <f>Equities!R3</f>
        <v>PMOMENUS Index</v>
      </c>
      <c r="AA4" s="2" t="str">
        <f>Equities!S3</f>
        <v>PVALUEUS Index</v>
      </c>
      <c r="AB4" s="2" t="str">
        <f>Equities!T3</f>
        <v>PDIVYUS Index</v>
      </c>
      <c r="AC4" s="2" t="str">
        <f>Equities!U3</f>
        <v>PSIZEUS Index</v>
      </c>
      <c r="AD4" s="2" t="str">
        <f>Equities!V3</f>
        <v>PTRADEUS Index</v>
      </c>
      <c r="AE4" s="2" t="str">
        <f>Equities!W3</f>
        <v>PGRWTHUS Index</v>
      </c>
      <c r="AF4" s="2" t="str">
        <f>Equities!X3</f>
        <v>PLEVERUS Index</v>
      </c>
      <c r="AG4" s="2" t="str">
        <f>Equities!Y3</f>
        <v>PPROFTUS Index</v>
      </c>
      <c r="AH4" s="2" t="str">
        <f>Equities!Z3</f>
        <v>PVOLAUS Index</v>
      </c>
      <c r="AI4" s="2" t="str">
        <f>Equities!AA3</f>
        <v>PEARNVUS Index</v>
      </c>
      <c r="AJ4" s="2" t="str">
        <f>Equities!AB3</f>
        <v>VIX Index</v>
      </c>
      <c r="AK4" s="2" t="str">
        <f>Equities!AC3</f>
        <v>VXEEM Index</v>
      </c>
      <c r="AL4" s="2" t="str">
        <f>Commodities!C3</f>
        <v>GC1 Comdty</v>
      </c>
      <c r="AM4" s="2" t="str">
        <f>Commodities!D3</f>
        <v>SI1 Comdty</v>
      </c>
      <c r="AN4" s="2" t="str">
        <f>Commodities!E3</f>
        <v>CL1 Comdty</v>
      </c>
      <c r="AO4" s="2" t="str">
        <f>Currencies!C3</f>
        <v>USGG10YR Index</v>
      </c>
      <c r="AP4" s="2" t="str">
        <f>Currencies!D3</f>
        <v>USGGBE05 Index</v>
      </c>
      <c r="AQ4" s="2" t="str">
        <f>Currencies!E3</f>
        <v>USGGBE10 Index</v>
      </c>
      <c r="AR4" s="2" t="str">
        <f>Currencies!F3</f>
        <v>CNH Curncy</v>
      </c>
      <c r="AS4" s="2" t="str">
        <f>Currencies!G3</f>
        <v>ADXY Index</v>
      </c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</row>
    <row r="5" spans="2:112">
      <c r="B5" s="1">
        <f>IF(ISNUMBER(Equities!$C6),Equities!B6,"")</f>
        <v>43320</v>
      </c>
      <c r="C5">
        <f ca="1">IF(ISNUMBER(VLOOKUP($B5,INDIRECT(C$3&amp;"!"&amp;$B$3),2,0)), VLOOKUP($B5,INDIRECT(C$3&amp;"!"&amp;$B$3),2,0),"")</f>
        <v>164.03219999999999</v>
      </c>
      <c r="D5" t="str">
        <f ca="1">IF(ISNUMBER(VLOOKUP($B5,INDIRECT(D$3&amp;"!"&amp;$B$3),2,0)), VLOOKUP($B5,INDIRECT(D$3&amp;"!"&amp;$B$3),2,0),"")</f>
        <v/>
      </c>
      <c r="E5" t="str">
        <f ca="1">IF(ISNUMBER(VLOOKUP($B5,INDIRECT(E$3&amp;"!"&amp;$B$3),2,0)), VLOOKUP($B5,INDIRECT(E$3&amp;"!"&amp;$B$3),2,0),"")</f>
        <v/>
      </c>
      <c r="F5" t="str">
        <f ca="1">IF(ISNUMBER(VLOOKUP($B5,INDIRECT(F$3&amp;"!"&amp;$B$3),2,0)), VLOOKUP($B5,INDIRECT(F$3&amp;"!"&amp;$B$3),2,0),"")</f>
        <v/>
      </c>
      <c r="G5">
        <f>IF(ISNUMBER(VLOOKUP($B5,Equities!$B$6:$DH$1002,G$1,0)), VLOOKUP($B5,Equities!$B$6:$DH$1002,G$1,0),"")</f>
        <v>82.87</v>
      </c>
      <c r="H5" t="str">
        <f>IF(ISNUMBER(VLOOKUP($B5,Equities!$B$6:$DH$1002,H$1,0)), VLOOKUP($B5,Equities!$B$6:$DH$1002,H$1,0),"")</f>
        <v/>
      </c>
      <c r="I5" t="str">
        <f>IF(ISNUMBER(VLOOKUP($B5,Equities!$B$6:$DH$1002,I$1,0)), VLOOKUP($B5,Equities!$B$6:$DH$1002,I$1,0),"")</f>
        <v/>
      </c>
      <c r="J5" s="70"/>
      <c r="K5">
        <f ca="1">IF(ISNUMBER(VLOOKUP($B5,Equities!$B$6:$DH$1002,K$1,0)), VLOOKUP($B5,Equities!$B$6:$DH$1002,K$1,0),"")</f>
        <v>82.87</v>
      </c>
      <c r="L5">
        <f ca="1">IF(ISNUMBER(VLOOKUP($B5,Equities!$B$6:$DH$1002,L$1,0)), VLOOKUP($B5,Equities!$B$6:$DH$1002,L$1,0),"")</f>
        <v>253.50919999999999</v>
      </c>
      <c r="M5">
        <f ca="1">IF(ISNUMBER(VLOOKUP($B5,Equities!$B$6:$DH$1002,M$1,0)), VLOOKUP($B5,Equities!$B$6:$DH$1002,M$1,0),"")</f>
        <v>244.45949999999999</v>
      </c>
      <c r="N5">
        <f ca="1">IF(ISNUMBER(VLOOKUP($B5,Equities!$B$6:$DH$1002,N$1,0)), VLOOKUP($B5,Equities!$B$6:$DH$1002,N$1,0),"")</f>
        <v>234.15219999999999</v>
      </c>
      <c r="O5">
        <f ca="1">IF(ISNUMBER(VLOOKUP($B5,Equities!$B$6:$DH$1002,O$1,0)), VLOOKUP($B5,Equities!$B$6:$DH$1002,O$1,0),"")</f>
        <v>122.7389</v>
      </c>
      <c r="P5">
        <f ca="1">IF(ISNUMBER(VLOOKUP($B5,Equities!$B$6:$DH$1002,P$1,0)), VLOOKUP($B5,Equities!$B$6:$DH$1002,P$1,0),"")</f>
        <v>226.25839999999999</v>
      </c>
      <c r="Q5">
        <f ca="1">IF(ISNUMBER(VLOOKUP($B5,Equities!$B$6:$DH$1002,Q$1,0)), VLOOKUP($B5,Equities!$B$6:$DH$1002,Q$1,0),"")</f>
        <v>257.12</v>
      </c>
      <c r="R5">
        <f ca="1">IF(ISNUMBER(VLOOKUP($B5,Equities!$B$6:$DH$1002,R$1,0)), VLOOKUP($B5,Equities!$B$6:$DH$1002,R$1,0),"")</f>
        <v>209.35</v>
      </c>
      <c r="S5">
        <f ca="1">IF(ISNUMBER(VLOOKUP($B5,Equities!$B$6:$DH$1002,S$1,0)), VLOOKUP($B5,Equities!$B$6:$DH$1002,S$1,0),"")</f>
        <v>258.99</v>
      </c>
      <c r="T5">
        <f ca="1">IF(ISNUMBER(VLOOKUP($B5,Equities!$B$6:$DH$1002,T$1,0)), VLOOKUP($B5,Equities!$B$6:$DH$1002,T$1,0),"")</f>
        <v>66.77</v>
      </c>
      <c r="U5">
        <f ca="1">IF(ISNUMBER(VLOOKUP($B5,Equities!$B$6:$DH$1002,U$1,0)), VLOOKUP($B5,Equities!$B$6:$DH$1002,U$1,0),"")</f>
        <v>269.19</v>
      </c>
      <c r="V5">
        <f ca="1">IF(ISNUMBER(VLOOKUP($B5,Equities!$B$6:$DH$1002,V$1,0)), VLOOKUP($B5,Equities!$B$6:$DH$1002,V$1,0),"")</f>
        <v>127.22</v>
      </c>
      <c r="W5">
        <f ca="1">IF(ISNUMBER(VLOOKUP($B5,Equities!$B$6:$DH$1002,W$1,0)), VLOOKUP($B5,Equities!$B$6:$DH$1002,W$1,0),"")</f>
        <v>1262.96</v>
      </c>
      <c r="X5">
        <f ca="1">IF(ISNUMBER(VLOOKUP($B5,Equities!$B$6:$DH$1002,X$1,0)), VLOOKUP($B5,Equities!$B$6:$DH$1002,X$1,0),"")</f>
        <v>1506.14</v>
      </c>
      <c r="Y5">
        <f ca="1">IF(ISNUMBER(VLOOKUP($B5,Equities!$B$6:$DH$1002,Y$1,0)), VLOOKUP($B5,Equities!$B$6:$DH$1002,Y$1,0),"")</f>
        <v>1488.41</v>
      </c>
      <c r="Z5">
        <f ca="1">IF(ISNUMBER(VLOOKUP($B5,Equities!$B$6:$DH$1002,Z$1,0)), VLOOKUP($B5,Equities!$B$6:$DH$1002,Z$1,0),"")</f>
        <v>1039.1199999999999</v>
      </c>
      <c r="AA5">
        <f ca="1">IF(ISNUMBER(VLOOKUP($B5,Equities!$B$6:$DH$1002,AA$1,0)), VLOOKUP($B5,Equities!$B$6:$DH$1002,AA$1,0),"")</f>
        <v>2388.3200000000002</v>
      </c>
      <c r="AB5">
        <f ca="1">IF(ISNUMBER(VLOOKUP($B5,Equities!$B$6:$DH$1002,AB$1,0)), VLOOKUP($B5,Equities!$B$6:$DH$1002,AB$1,0),"")</f>
        <v>933.73</v>
      </c>
      <c r="AC5">
        <f ca="1">IF(ISNUMBER(VLOOKUP($B5,Equities!$B$6:$DH$1002,AC$1,0)), VLOOKUP($B5,Equities!$B$6:$DH$1002,AC$1,0),"")</f>
        <v>712.78</v>
      </c>
      <c r="AD5">
        <f ca="1">IF(ISNUMBER(VLOOKUP($B5,Equities!$B$6:$DH$1002,AD$1,0)), VLOOKUP($B5,Equities!$B$6:$DH$1002,AD$1,0),"")</f>
        <v>900.79</v>
      </c>
      <c r="AE5">
        <f ca="1">IF(ISNUMBER(VLOOKUP($B5,Equities!$B$6:$DH$1002,AE$1,0)), VLOOKUP($B5,Equities!$B$6:$DH$1002,AE$1,0),"")</f>
        <v>955.06</v>
      </c>
      <c r="AF5">
        <f ca="1">IF(ISNUMBER(VLOOKUP($B5,Equities!$B$6:$DH$1002,AF$1,0)), VLOOKUP($B5,Equities!$B$6:$DH$1002,AF$1,0),"")</f>
        <v>969.95</v>
      </c>
      <c r="AG5">
        <f ca="1">IF(ISNUMBER(VLOOKUP($B5,Equities!$B$6:$DH$1002,AG$1,0)), VLOOKUP($B5,Equities!$B$6:$DH$1002,AG$1,0),"")</f>
        <v>1115.23</v>
      </c>
      <c r="AH5">
        <f ca="1">IF(ISNUMBER(VLOOKUP($B5,Equities!$B$6:$DH$1002,AH$1,0)), VLOOKUP($B5,Equities!$B$6:$DH$1002,AH$1,0),"")</f>
        <v>1096.32</v>
      </c>
      <c r="AI5">
        <f ca="1">IF(ISNUMBER(VLOOKUP($B5,Equities!$B$6:$DH$1002,AI$1,0)), VLOOKUP($B5,Equities!$B$6:$DH$1002,AI$1,0),"")</f>
        <v>928.03</v>
      </c>
      <c r="AJ5">
        <f ca="1">IF(ISNUMBER(VLOOKUP($B5,Equities!$B$6:$DH$1002,AJ$1,0)), VLOOKUP($B5,Equities!$B$6:$DH$1002,AJ$1,0),"")</f>
        <v>10.85</v>
      </c>
      <c r="AK5">
        <f ca="1">IF(ISNUMBER(VLOOKUP($B5,Equities!$B$6:$DH$1002,AK$1,0)), VLOOKUP($B5,Equities!$B$6:$DH$1002,AK$1,0),"")</f>
        <v>17.14</v>
      </c>
      <c r="AL5">
        <f ca="1">IF(ISNUMBER(VLOOKUP($B5,Commodities!$B$6:$CW$1002,AL$1,0)), VLOOKUP($B5,Commodities!$B$6:$CW$1002,AL$1,0),"")</f>
        <v>1212.5999999999999</v>
      </c>
      <c r="AM5">
        <f ca="1">IF(ISNUMBER(VLOOKUP($B5,Commodities!$B$6:$CW$1002,AM$1,0)), VLOOKUP($B5,Commodities!$B$6:$CW$1002,AM$1,0),"")</f>
        <v>15.432</v>
      </c>
      <c r="AN5">
        <f ca="1">IF(ISNUMBER(VLOOKUP($B5,Commodities!$B$6:$CW$1002,AN$1,0)), VLOOKUP($B5,Commodities!$B$6:$CW$1002,AN$1,0),"")</f>
        <v>66.94</v>
      </c>
      <c r="AO5">
        <f ca="1">IF(ISNUMBER(VLOOKUP($B5,Currencies!$B$6:$CW$1002,AO$1,0)), VLOOKUP($B5,Currencies!$B$6:$CW$1002,AO$1,0),"")</f>
        <v>2.96</v>
      </c>
      <c r="AP5">
        <f ca="1">IF(ISNUMBER(VLOOKUP($B5,Currencies!$B$6:$CW$1002,AP$1,0)), VLOOKUP($B5,Currencies!$B$6:$CW$1002,AP$1,0),"")</f>
        <v>1.9922</v>
      </c>
      <c r="AQ5">
        <f ca="1">IF(ISNUMBER(VLOOKUP($B5,Currencies!$B$6:$CW$1002,AQ$1,0)), VLOOKUP($B5,Currencies!$B$6:$CW$1002,AQ$1,0),"")</f>
        <v>2.1276000000000002</v>
      </c>
      <c r="AR5">
        <f ca="1">IF(ISNUMBER(VLOOKUP($B5,Currencies!$B$6:$CW$1002,AR$1,0)), VLOOKUP($B5,Currencies!$B$6:$CW$1002,AR$1,0),"")</f>
        <v>6.8251999999999997</v>
      </c>
      <c r="AS5">
        <f ca="1">IF(ISNUMBER(VLOOKUP($B5,Currencies!$B$6:$CW$1002,AS$1,0)), VLOOKUP($B5,Currencies!$B$6:$CW$1002,AS$1,0),"")</f>
        <v>105.63</v>
      </c>
      <c r="AT5" t="str">
        <f>IF(ISNUMBER(VLOOKUP($B5,Currencies!$B$6:$CW$1002,AT$1,0)), VLOOKUP($B5,Currencies!$B$6:$CW$1002,AT$1,0),"")</f>
        <v/>
      </c>
      <c r="AU5" t="str">
        <f>IF(ISNUMBER(VLOOKUP($B5,Currencies!$B$6:$CW$1002,AU$1,0)), VLOOKUP($B5,Currencies!$B$6:$CW$1002,AU$1,0),"")</f>
        <v/>
      </c>
      <c r="AV5" t="str">
        <f>IF(ISNUMBER(VLOOKUP($B5,Currencies!$B$6:$CW$1002,AV$1,0)), VLOOKUP($B5,Currencies!$B$6:$CW$1002,AV$1,0),"")</f>
        <v/>
      </c>
      <c r="AX5" s="12"/>
    </row>
    <row r="6" spans="2:112">
      <c r="B6" s="12">
        <f>IF(ISNUMBER(Equities!$C7),Equities!B7,"")</f>
        <v>43319</v>
      </c>
      <c r="C6">
        <f ca="1">IF(ISNUMBER(VLOOKUP($B6,INDIRECT(C$3&amp;"!"&amp;$B$3),2,0)), VLOOKUP($B6,INDIRECT(C$3&amp;"!"&amp;$B$3),2,0),"")</f>
        <v>164.03219999999999</v>
      </c>
      <c r="D6" t="str">
        <f t="shared" ref="D6:F37" ca="1" si="2">IF(ISNUMBER(VLOOKUP($B6,INDIRECT(D$3&amp;"!"&amp;$B$3),2,0)), VLOOKUP($B6,INDIRECT(D$3&amp;"!"&amp;$B$3),2,0),"")</f>
        <v/>
      </c>
      <c r="E6" t="str">
        <f t="shared" ca="1" si="2"/>
        <v/>
      </c>
      <c r="F6" t="str">
        <f t="shared" ca="1" si="2"/>
        <v/>
      </c>
      <c r="G6">
        <f>IF(ISNUMBER(VLOOKUP($B6,Equities!$B$6:$DH$1002,G$1,0)), VLOOKUP($B6,Equities!$B$6:$DH$1002,G$1,0),"")</f>
        <v>82.93</v>
      </c>
      <c r="H6" t="str">
        <f>IF(ISNUMBER(VLOOKUP($B6,Equities!$B$6:$DH$1002,H$1,0)), VLOOKUP($B6,Equities!$B$6:$DH$1002,H$1,0),"")</f>
        <v/>
      </c>
      <c r="I6" t="str">
        <f>IF(ISNUMBER(VLOOKUP($B6,Equities!$B$6:$DH$1002,I$1,0)), VLOOKUP($B6,Equities!$B$6:$DH$1002,I$1,0),"")</f>
        <v/>
      </c>
      <c r="J6" s="70"/>
      <c r="K6">
        <f ca="1">IF(ISNUMBER(VLOOKUP($B6,Equities!$B$6:$DH$1002,K$1,0)), VLOOKUP($B6,Equities!$B$6:$DH$1002,K$1,0),"")</f>
        <v>82.93</v>
      </c>
      <c r="L6">
        <f ca="1">IF(ISNUMBER(VLOOKUP($B6,Equities!$B$6:$DH$1002,L$1,0)), VLOOKUP($B6,Equities!$B$6:$DH$1002,L$1,0),"")</f>
        <v>252.65969999999999</v>
      </c>
      <c r="M6">
        <f ca="1">IF(ISNUMBER(VLOOKUP($B6,Equities!$B$6:$DH$1002,M$1,0)), VLOOKUP($B6,Equities!$B$6:$DH$1002,M$1,0),"")</f>
        <v>244.82640000000001</v>
      </c>
      <c r="N6">
        <f ca="1">IF(ISNUMBER(VLOOKUP($B6,Equities!$B$6:$DH$1002,N$1,0)), VLOOKUP($B6,Equities!$B$6:$DH$1002,N$1,0),"")</f>
        <v>235.6275</v>
      </c>
      <c r="O6">
        <f ca="1">IF(ISNUMBER(VLOOKUP($B6,Equities!$B$6:$DH$1002,O$1,0)), VLOOKUP($B6,Equities!$B$6:$DH$1002,O$1,0),"")</f>
        <v>122.4431</v>
      </c>
      <c r="P6">
        <f ca="1">IF(ISNUMBER(VLOOKUP($B6,Equities!$B$6:$DH$1002,P$1,0)), VLOOKUP($B6,Equities!$B$6:$DH$1002,P$1,0),"")</f>
        <v>227.4667</v>
      </c>
      <c r="Q6">
        <f ca="1">IF(ISNUMBER(VLOOKUP($B6,Equities!$B$6:$DH$1002,Q$1,0)), VLOOKUP($B6,Equities!$B$6:$DH$1002,Q$1,0),"")</f>
        <v>257.10000000000002</v>
      </c>
      <c r="R6">
        <f ca="1">IF(ISNUMBER(VLOOKUP($B6,Equities!$B$6:$DH$1002,R$1,0)), VLOOKUP($B6,Equities!$B$6:$DH$1002,R$1,0),"")</f>
        <v>210.14</v>
      </c>
      <c r="S6">
        <f ca="1">IF(ISNUMBER(VLOOKUP($B6,Equities!$B$6:$DH$1002,S$1,0)), VLOOKUP($B6,Equities!$B$6:$DH$1002,S$1,0),"")</f>
        <v>259.26</v>
      </c>
      <c r="T6">
        <f ca="1">IF(ISNUMBER(VLOOKUP($B6,Equities!$B$6:$DH$1002,T$1,0)), VLOOKUP($B6,Equities!$B$6:$DH$1002,T$1,0),"")</f>
        <v>66.47</v>
      </c>
      <c r="U6">
        <f ca="1">IF(ISNUMBER(VLOOKUP($B6,Equities!$B$6:$DH$1002,U$1,0)), VLOOKUP($B6,Equities!$B$6:$DH$1002,U$1,0),"")</f>
        <v>269.68</v>
      </c>
      <c r="V6">
        <f ca="1">IF(ISNUMBER(VLOOKUP($B6,Equities!$B$6:$DH$1002,V$1,0)), VLOOKUP($B6,Equities!$B$6:$DH$1002,V$1,0),"")</f>
        <v>127.84</v>
      </c>
      <c r="W6">
        <f ca="1">IF(ISNUMBER(VLOOKUP($B6,Equities!$B$6:$DH$1002,W$1,0)), VLOOKUP($B6,Equities!$B$6:$DH$1002,W$1,0),"")</f>
        <v>1264.3499999999999</v>
      </c>
      <c r="X6">
        <f ca="1">IF(ISNUMBER(VLOOKUP($B6,Equities!$B$6:$DH$1002,X$1,0)), VLOOKUP($B6,Equities!$B$6:$DH$1002,X$1,0),"")</f>
        <v>1503.11</v>
      </c>
      <c r="Y6">
        <f ca="1">IF(ISNUMBER(VLOOKUP($B6,Equities!$B$6:$DH$1002,Y$1,0)), VLOOKUP($B6,Equities!$B$6:$DH$1002,Y$1,0),"")</f>
        <v>1489.74</v>
      </c>
      <c r="Z6">
        <f ca="1">IF(ISNUMBER(VLOOKUP($B6,Equities!$B$6:$DH$1002,Z$1,0)), VLOOKUP($B6,Equities!$B$6:$DH$1002,Z$1,0),"")</f>
        <v>1037.76</v>
      </c>
      <c r="AA6">
        <f ca="1">IF(ISNUMBER(VLOOKUP($B6,Equities!$B$6:$DH$1002,AA$1,0)), VLOOKUP($B6,Equities!$B$6:$DH$1002,AA$1,0),"")</f>
        <v>2388.96</v>
      </c>
      <c r="AB6">
        <f ca="1">IF(ISNUMBER(VLOOKUP($B6,Equities!$B$6:$DH$1002,AB$1,0)), VLOOKUP($B6,Equities!$B$6:$DH$1002,AB$1,0),"")</f>
        <v>933.67</v>
      </c>
      <c r="AC6">
        <f ca="1">IF(ISNUMBER(VLOOKUP($B6,Equities!$B$6:$DH$1002,AC$1,0)), VLOOKUP($B6,Equities!$B$6:$DH$1002,AC$1,0),"")</f>
        <v>712.38</v>
      </c>
      <c r="AD6">
        <f ca="1">IF(ISNUMBER(VLOOKUP($B6,Equities!$B$6:$DH$1002,AD$1,0)), VLOOKUP($B6,Equities!$B$6:$DH$1002,AD$1,0),"")</f>
        <v>899.71</v>
      </c>
      <c r="AE6">
        <f ca="1">IF(ISNUMBER(VLOOKUP($B6,Equities!$B$6:$DH$1002,AE$1,0)), VLOOKUP($B6,Equities!$B$6:$DH$1002,AE$1,0),"")</f>
        <v>956.5</v>
      </c>
      <c r="AF6">
        <f ca="1">IF(ISNUMBER(VLOOKUP($B6,Equities!$B$6:$DH$1002,AF$1,0)), VLOOKUP($B6,Equities!$B$6:$DH$1002,AF$1,0),"")</f>
        <v>969.57</v>
      </c>
      <c r="AG6">
        <f ca="1">IF(ISNUMBER(VLOOKUP($B6,Equities!$B$6:$DH$1002,AG$1,0)), VLOOKUP($B6,Equities!$B$6:$DH$1002,AG$1,0),"")</f>
        <v>1114.6300000000001</v>
      </c>
      <c r="AH6">
        <f ca="1">IF(ISNUMBER(VLOOKUP($B6,Equities!$B$6:$DH$1002,AH$1,0)), VLOOKUP($B6,Equities!$B$6:$DH$1002,AH$1,0),"")</f>
        <v>1096.97</v>
      </c>
      <c r="AI6">
        <f ca="1">IF(ISNUMBER(VLOOKUP($B6,Equities!$B$6:$DH$1002,AI$1,0)), VLOOKUP($B6,Equities!$B$6:$DH$1002,AI$1,0),"")</f>
        <v>928.29</v>
      </c>
      <c r="AJ6">
        <f ca="1">IF(ISNUMBER(VLOOKUP($B6,Equities!$B$6:$DH$1002,AJ$1,0)), VLOOKUP($B6,Equities!$B$6:$DH$1002,AJ$1,0),"")</f>
        <v>10.93</v>
      </c>
      <c r="AK6">
        <f ca="1">IF(ISNUMBER(VLOOKUP($B6,Equities!$B$6:$DH$1002,AK$1,0)), VLOOKUP($B6,Equities!$B$6:$DH$1002,AK$1,0),"")</f>
        <v>17.600000000000001</v>
      </c>
      <c r="AL6">
        <f ca="1">IF(ISNUMBER(VLOOKUP($B6,Commodities!$B$6:$CW$1002,AL$1,0)), VLOOKUP($B6,Commodities!$B$6:$CW$1002,AL$1,0),"")</f>
        <v>1209.5999999999999</v>
      </c>
      <c r="AM6">
        <f ca="1">IF(ISNUMBER(VLOOKUP($B6,Commodities!$B$6:$CW$1002,AM$1,0)), VLOOKUP($B6,Commodities!$B$6:$CW$1002,AM$1,0),"")</f>
        <v>15.372999999999999</v>
      </c>
      <c r="AN6">
        <f ca="1">IF(ISNUMBER(VLOOKUP($B6,Commodities!$B$6:$CW$1002,AN$1,0)), VLOOKUP($B6,Commodities!$B$6:$CW$1002,AN$1,0),"")</f>
        <v>69.17</v>
      </c>
      <c r="AO6">
        <f ca="1">IF(ISNUMBER(VLOOKUP($B6,Currencies!$B$6:$CW$1002,AO$1,0)), VLOOKUP($B6,Currencies!$B$6:$CW$1002,AO$1,0),"")</f>
        <v>2.9729999999999999</v>
      </c>
      <c r="AP6">
        <f ca="1">IF(ISNUMBER(VLOOKUP($B6,Currencies!$B$6:$CW$1002,AP$1,0)), VLOOKUP($B6,Currencies!$B$6:$CW$1002,AP$1,0),"")</f>
        <v>2.0045999999999999</v>
      </c>
      <c r="AQ6">
        <f ca="1">IF(ISNUMBER(VLOOKUP($B6,Currencies!$B$6:$CW$1002,AQ$1,0)), VLOOKUP($B6,Currencies!$B$6:$CW$1002,AQ$1,0),"")</f>
        <v>2.1322999999999999</v>
      </c>
      <c r="AR6">
        <f ca="1">IF(ISNUMBER(VLOOKUP($B6,Currencies!$B$6:$CW$1002,AR$1,0)), VLOOKUP($B6,Currencies!$B$6:$CW$1002,AR$1,0),"")</f>
        <v>6.8205999999999998</v>
      </c>
      <c r="AS6">
        <f ca="1">IF(ISNUMBER(VLOOKUP($B6,Currencies!$B$6:$CW$1002,AS$1,0)), VLOOKUP($B6,Currencies!$B$6:$CW$1002,AS$1,0),"")</f>
        <v>105.61</v>
      </c>
      <c r="AT6" t="str">
        <f>IF(ISNUMBER(VLOOKUP($B6,Currencies!$B$6:$CW$1002,AT$1,0)), VLOOKUP($B6,Currencies!$B$6:$CW$1002,AT$1,0),"")</f>
        <v/>
      </c>
      <c r="AU6" t="str">
        <f>IF(ISNUMBER(VLOOKUP($B6,Currencies!$B$6:$CW$1002,AU$1,0)), VLOOKUP($B6,Currencies!$B$6:$CW$1002,AU$1,0),"")</f>
        <v/>
      </c>
      <c r="AV6" t="str">
        <f>IF(ISNUMBER(VLOOKUP($B6,Currencies!$B$6:$CW$1002,AV$1,0)), VLOOKUP($B6,Currencies!$B$6:$CW$1002,AV$1,0),"")</f>
        <v/>
      </c>
      <c r="AX6" s="12"/>
    </row>
    <row r="7" spans="2:112">
      <c r="B7" s="12">
        <f>IF(ISNUMBER(Equities!$C8),Equities!B8,"")</f>
        <v>43318</v>
      </c>
      <c r="C7">
        <f t="shared" ref="C7:C70" ca="1" si="3">IF(ISNUMBER(VLOOKUP($B7,INDIRECT(C$3&amp;"!"&amp;$B$3),2,0)), VLOOKUP($B7,INDIRECT(C$3&amp;"!"&amp;$B$3),2,0),"")</f>
        <v>161.51159999999999</v>
      </c>
      <c r="D7" t="str">
        <f t="shared" ca="1" si="2"/>
        <v/>
      </c>
      <c r="E7" t="str">
        <f t="shared" ca="1" si="2"/>
        <v/>
      </c>
      <c r="F7" t="str">
        <f t="shared" ca="1" si="2"/>
        <v/>
      </c>
      <c r="G7">
        <f>IF(ISNUMBER(VLOOKUP($B7,Equities!$B$6:$DH$1002,G$1,0)), VLOOKUP($B7,Equities!$B$6:$DH$1002,G$1,0),"")</f>
        <v>81.64</v>
      </c>
      <c r="H7" t="str">
        <f>IF(ISNUMBER(VLOOKUP($B7,Equities!$B$6:$DH$1002,H$1,0)), VLOOKUP($B7,Equities!$B$6:$DH$1002,H$1,0),"")</f>
        <v/>
      </c>
      <c r="I7" t="str">
        <f>IF(ISNUMBER(VLOOKUP($B7,Equities!$B$6:$DH$1002,I$1,0)), VLOOKUP($B7,Equities!$B$6:$DH$1002,I$1,0),"")</f>
        <v/>
      </c>
      <c r="J7" s="70"/>
      <c r="K7">
        <f ca="1">IF(ISNUMBER(VLOOKUP($B7,Equities!$B$6:$DH$1002,K$1,0)), VLOOKUP($B7,Equities!$B$6:$DH$1002,K$1,0),"")</f>
        <v>81.64</v>
      </c>
      <c r="L7">
        <f ca="1">IF(ISNUMBER(VLOOKUP($B7,Equities!$B$6:$DH$1002,L$1,0)), VLOOKUP($B7,Equities!$B$6:$DH$1002,L$1,0),"")</f>
        <v>251.80539999999999</v>
      </c>
      <c r="M7">
        <f ca="1">IF(ISNUMBER(VLOOKUP($B7,Equities!$B$6:$DH$1002,M$1,0)), VLOOKUP($B7,Equities!$B$6:$DH$1002,M$1,0),"")</f>
        <v>244.1814</v>
      </c>
      <c r="N7">
        <f ca="1">IF(ISNUMBER(VLOOKUP($B7,Equities!$B$6:$DH$1002,N$1,0)), VLOOKUP($B7,Equities!$B$6:$DH$1002,N$1,0),"")</f>
        <v>233.70609999999999</v>
      </c>
      <c r="O7">
        <f ca="1">IF(ISNUMBER(VLOOKUP($B7,Equities!$B$6:$DH$1002,O$1,0)), VLOOKUP($B7,Equities!$B$6:$DH$1002,O$1,0),"")</f>
        <v>121.8623</v>
      </c>
      <c r="P7">
        <f ca="1">IF(ISNUMBER(VLOOKUP($B7,Equities!$B$6:$DH$1002,P$1,0)), VLOOKUP($B7,Equities!$B$6:$DH$1002,P$1,0),"")</f>
        <v>227.9564</v>
      </c>
      <c r="Q7">
        <f ca="1">IF(ISNUMBER(VLOOKUP($B7,Equities!$B$6:$DH$1002,Q$1,0)), VLOOKUP($B7,Equities!$B$6:$DH$1002,Q$1,0),"")</f>
        <v>255.34</v>
      </c>
      <c r="R7">
        <f ca="1">IF(ISNUMBER(VLOOKUP($B7,Equities!$B$6:$DH$1002,R$1,0)), VLOOKUP($B7,Equities!$B$6:$DH$1002,R$1,0),"")</f>
        <v>209.49</v>
      </c>
      <c r="S7">
        <f ca="1">IF(ISNUMBER(VLOOKUP($B7,Equities!$B$6:$DH$1002,S$1,0)), VLOOKUP($B7,Equities!$B$6:$DH$1002,S$1,0),"")</f>
        <v>257.31</v>
      </c>
      <c r="T7">
        <f ca="1">IF(ISNUMBER(VLOOKUP($B7,Equities!$B$6:$DH$1002,T$1,0)), VLOOKUP($B7,Equities!$B$6:$DH$1002,T$1,0),"")</f>
        <v>65.89</v>
      </c>
      <c r="U7">
        <f ca="1">IF(ISNUMBER(VLOOKUP($B7,Equities!$B$6:$DH$1002,U$1,0)), VLOOKUP($B7,Equities!$B$6:$DH$1002,U$1,0),"")</f>
        <v>268.61</v>
      </c>
      <c r="V7">
        <f ca="1">IF(ISNUMBER(VLOOKUP($B7,Equities!$B$6:$DH$1002,V$1,0)), VLOOKUP($B7,Equities!$B$6:$DH$1002,V$1,0),"")</f>
        <v>127.6</v>
      </c>
      <c r="W7">
        <f ca="1">IF(ISNUMBER(VLOOKUP($B7,Equities!$B$6:$DH$1002,W$1,0)), VLOOKUP($B7,Equities!$B$6:$DH$1002,W$1,0),"")</f>
        <v>1241.05</v>
      </c>
      <c r="X7">
        <f ca="1">IF(ISNUMBER(VLOOKUP($B7,Equities!$B$6:$DH$1002,X$1,0)), VLOOKUP($B7,Equities!$B$6:$DH$1002,X$1,0),"")</f>
        <v>1472.7</v>
      </c>
      <c r="Y7">
        <f ca="1">IF(ISNUMBER(VLOOKUP($B7,Equities!$B$6:$DH$1002,Y$1,0)), VLOOKUP($B7,Equities!$B$6:$DH$1002,Y$1,0),"")</f>
        <v>1467.16</v>
      </c>
      <c r="Z7">
        <f ca="1">IF(ISNUMBER(VLOOKUP($B7,Equities!$B$6:$DH$1002,Z$1,0)), VLOOKUP($B7,Equities!$B$6:$DH$1002,Z$1,0),"")</f>
        <v>1037.83</v>
      </c>
      <c r="AA7">
        <f ca="1">IF(ISNUMBER(VLOOKUP($B7,Equities!$B$6:$DH$1002,AA$1,0)), VLOOKUP($B7,Equities!$B$6:$DH$1002,AA$1,0),"")</f>
        <v>2385.98</v>
      </c>
      <c r="AB7">
        <f ca="1">IF(ISNUMBER(VLOOKUP($B7,Equities!$B$6:$DH$1002,AB$1,0)), VLOOKUP($B7,Equities!$B$6:$DH$1002,AB$1,0),"")</f>
        <v>934.98</v>
      </c>
      <c r="AC7">
        <f ca="1">IF(ISNUMBER(VLOOKUP($B7,Equities!$B$6:$DH$1002,AC$1,0)), VLOOKUP($B7,Equities!$B$6:$DH$1002,AC$1,0),"")</f>
        <v>711.97</v>
      </c>
      <c r="AD7">
        <f ca="1">IF(ISNUMBER(VLOOKUP($B7,Equities!$B$6:$DH$1002,AD$1,0)), VLOOKUP($B7,Equities!$B$6:$DH$1002,AD$1,0),"")</f>
        <v>899.23</v>
      </c>
      <c r="AE7">
        <f ca="1">IF(ISNUMBER(VLOOKUP($B7,Equities!$B$6:$DH$1002,AE$1,0)), VLOOKUP($B7,Equities!$B$6:$DH$1002,AE$1,0),"")</f>
        <v>955.08</v>
      </c>
      <c r="AF7">
        <f ca="1">IF(ISNUMBER(VLOOKUP($B7,Equities!$B$6:$DH$1002,AF$1,0)), VLOOKUP($B7,Equities!$B$6:$DH$1002,AF$1,0),"")</f>
        <v>969.94</v>
      </c>
      <c r="AG7">
        <f ca="1">IF(ISNUMBER(VLOOKUP($B7,Equities!$B$6:$DH$1002,AG$1,0)), VLOOKUP($B7,Equities!$B$6:$DH$1002,AG$1,0),"")</f>
        <v>1114.99</v>
      </c>
      <c r="AH7">
        <f ca="1">IF(ISNUMBER(VLOOKUP($B7,Equities!$B$6:$DH$1002,AH$1,0)), VLOOKUP($B7,Equities!$B$6:$DH$1002,AH$1,0),"")</f>
        <v>1097.28</v>
      </c>
      <c r="AI7">
        <f ca="1">IF(ISNUMBER(VLOOKUP($B7,Equities!$B$6:$DH$1002,AI$1,0)), VLOOKUP($B7,Equities!$B$6:$DH$1002,AI$1,0),"")</f>
        <v>928.56</v>
      </c>
      <c r="AJ7">
        <f ca="1">IF(ISNUMBER(VLOOKUP($B7,Equities!$B$6:$DH$1002,AJ$1,0)), VLOOKUP($B7,Equities!$B$6:$DH$1002,AJ$1,0),"")</f>
        <v>11.27</v>
      </c>
      <c r="AK7">
        <f ca="1">IF(ISNUMBER(VLOOKUP($B7,Equities!$B$6:$DH$1002,AK$1,0)), VLOOKUP($B7,Equities!$B$6:$DH$1002,AK$1,0),"")</f>
        <v>17.95</v>
      </c>
      <c r="AL7">
        <f ca="1">IF(ISNUMBER(VLOOKUP($B7,Commodities!$B$6:$CW$1002,AL$1,0)), VLOOKUP($B7,Commodities!$B$6:$CW$1002,AL$1,0),"")</f>
        <v>1208.5999999999999</v>
      </c>
      <c r="AM7">
        <f ca="1">IF(ISNUMBER(VLOOKUP($B7,Commodities!$B$6:$CW$1002,AM$1,0)), VLOOKUP($B7,Commodities!$B$6:$CW$1002,AM$1,0),"")</f>
        <v>15.348000000000001</v>
      </c>
      <c r="AN7">
        <f ca="1">IF(ISNUMBER(VLOOKUP($B7,Commodities!$B$6:$CW$1002,AN$1,0)), VLOOKUP($B7,Commodities!$B$6:$CW$1002,AN$1,0),"")</f>
        <v>69.010000000000005</v>
      </c>
      <c r="AO7">
        <f ca="1">IF(ISNUMBER(VLOOKUP($B7,Currencies!$B$6:$CW$1002,AO$1,0)), VLOOKUP($B7,Currencies!$B$6:$CW$1002,AO$1,0),"")</f>
        <v>2.9394999999999998</v>
      </c>
      <c r="AP7">
        <f ca="1">IF(ISNUMBER(VLOOKUP($B7,Currencies!$B$6:$CW$1002,AP$1,0)), VLOOKUP($B7,Currencies!$B$6:$CW$1002,AP$1,0),"")</f>
        <v>1.9887000000000001</v>
      </c>
      <c r="AQ7">
        <f ca="1">IF(ISNUMBER(VLOOKUP($B7,Currencies!$B$6:$CW$1002,AQ$1,0)), VLOOKUP($B7,Currencies!$B$6:$CW$1002,AQ$1,0),"")</f>
        <v>2.1154000000000002</v>
      </c>
      <c r="AR7">
        <f ca="1">IF(ISNUMBER(VLOOKUP($B7,Currencies!$B$6:$CW$1002,AR$1,0)), VLOOKUP($B7,Currencies!$B$6:$CW$1002,AR$1,0),"")</f>
        <v>6.8655999999999997</v>
      </c>
      <c r="AS7">
        <f ca="1">IF(ISNUMBER(VLOOKUP($B7,Currencies!$B$6:$CW$1002,AS$1,0)), VLOOKUP($B7,Currencies!$B$6:$CW$1002,AS$1,0),"")</f>
        <v>105.17</v>
      </c>
      <c r="AT7" t="str">
        <f>IF(ISNUMBER(VLOOKUP($B7,Currencies!$B$6:$CW$1002,AT$1,0)), VLOOKUP($B7,Currencies!$B$6:$CW$1002,AT$1,0),"")</f>
        <v/>
      </c>
      <c r="AU7" t="str">
        <f>IF(ISNUMBER(VLOOKUP($B7,Currencies!$B$6:$CW$1002,AU$1,0)), VLOOKUP($B7,Currencies!$B$6:$CW$1002,AU$1,0),"")</f>
        <v/>
      </c>
      <c r="AV7" t="str">
        <f>IF(ISNUMBER(VLOOKUP($B7,Currencies!$B$6:$CW$1002,AV$1,0)), VLOOKUP($B7,Currencies!$B$6:$CW$1002,AV$1,0),"")</f>
        <v/>
      </c>
      <c r="AX7" s="12"/>
    </row>
    <row r="8" spans="2:112">
      <c r="B8" s="12">
        <f>IF(ISNUMBER(Equities!$C9),Equities!B9,"")</f>
        <v>43315</v>
      </c>
      <c r="C8">
        <f t="shared" ca="1" si="3"/>
        <v>162.25409999999999</v>
      </c>
      <c r="D8" t="str">
        <f t="shared" ca="1" si="2"/>
        <v/>
      </c>
      <c r="E8" t="str">
        <f t="shared" ca="1" si="2"/>
        <v/>
      </c>
      <c r="F8" t="str">
        <f t="shared" ca="1" si="2"/>
        <v/>
      </c>
      <c r="G8">
        <f>IF(ISNUMBER(VLOOKUP($B8,Equities!$B$6:$DH$1002,G$1,0)), VLOOKUP($B8,Equities!$B$6:$DH$1002,G$1,0),"")</f>
        <v>81.89</v>
      </c>
      <c r="H8" t="str">
        <f>IF(ISNUMBER(VLOOKUP($B8,Equities!$B$6:$DH$1002,H$1,0)), VLOOKUP($B8,Equities!$B$6:$DH$1002,H$1,0),"")</f>
        <v/>
      </c>
      <c r="I8" t="str">
        <f>IF(ISNUMBER(VLOOKUP($B8,Equities!$B$6:$DH$1002,I$1,0)), VLOOKUP($B8,Equities!$B$6:$DH$1002,I$1,0),"")</f>
        <v/>
      </c>
      <c r="J8" s="70"/>
      <c r="K8">
        <f ca="1">IF(ISNUMBER(VLOOKUP($B8,Equities!$B$6:$DH$1002,K$1,0)), VLOOKUP($B8,Equities!$B$6:$DH$1002,K$1,0),"")</f>
        <v>81.89</v>
      </c>
      <c r="L8">
        <f ca="1">IF(ISNUMBER(VLOOKUP($B8,Equities!$B$6:$DH$1002,L$1,0)), VLOOKUP($B8,Equities!$B$6:$DH$1002,L$1,0),"")</f>
        <v>250.6422</v>
      </c>
      <c r="M8">
        <f ca="1">IF(ISNUMBER(VLOOKUP($B8,Equities!$B$6:$DH$1002,M$1,0)), VLOOKUP($B8,Equities!$B$6:$DH$1002,M$1,0),"")</f>
        <v>244.22190000000001</v>
      </c>
      <c r="N8">
        <f ca="1">IF(ISNUMBER(VLOOKUP($B8,Equities!$B$6:$DH$1002,N$1,0)), VLOOKUP($B8,Equities!$B$6:$DH$1002,N$1,0),"")</f>
        <v>233.15209999999999</v>
      </c>
      <c r="O8">
        <f ca="1">IF(ISNUMBER(VLOOKUP($B8,Equities!$B$6:$DH$1002,O$1,0)), VLOOKUP($B8,Equities!$B$6:$DH$1002,O$1,0),"")</f>
        <v>121.8974</v>
      </c>
      <c r="P8">
        <f ca="1">IF(ISNUMBER(VLOOKUP($B8,Equities!$B$6:$DH$1002,P$1,0)), VLOOKUP($B8,Equities!$B$6:$DH$1002,P$1,0),"")</f>
        <v>228.1842</v>
      </c>
      <c r="Q8">
        <f ca="1">IF(ISNUMBER(VLOOKUP($B8,Equities!$B$6:$DH$1002,Q$1,0)), VLOOKUP($B8,Equities!$B$6:$DH$1002,Q$1,0),"")</f>
        <v>254.67</v>
      </c>
      <c r="R8">
        <f ca="1">IF(ISNUMBER(VLOOKUP($B8,Equities!$B$6:$DH$1002,R$1,0)), VLOOKUP($B8,Equities!$B$6:$DH$1002,R$1,0),"")</f>
        <v>209.93</v>
      </c>
      <c r="S8">
        <f ca="1">IF(ISNUMBER(VLOOKUP($B8,Equities!$B$6:$DH$1002,S$1,0)), VLOOKUP($B8,Equities!$B$6:$DH$1002,S$1,0),"")</f>
        <v>257.58</v>
      </c>
      <c r="T8">
        <f ca="1">IF(ISNUMBER(VLOOKUP($B8,Equities!$B$6:$DH$1002,T$1,0)), VLOOKUP($B8,Equities!$B$6:$DH$1002,T$1,0),"")</f>
        <v>65.7</v>
      </c>
      <c r="U8">
        <f ca="1">IF(ISNUMBER(VLOOKUP($B8,Equities!$B$6:$DH$1002,U$1,0)), VLOOKUP($B8,Equities!$B$6:$DH$1002,U$1,0),"")</f>
        <v>269.70999999999998</v>
      </c>
      <c r="V8">
        <f ca="1">IF(ISNUMBER(VLOOKUP($B8,Equities!$B$6:$DH$1002,V$1,0)), VLOOKUP($B8,Equities!$B$6:$DH$1002,V$1,0),"")</f>
        <v>127.56</v>
      </c>
      <c r="W8">
        <f ca="1">IF(ISNUMBER(VLOOKUP($B8,Equities!$B$6:$DH$1002,W$1,0)), VLOOKUP($B8,Equities!$B$6:$DH$1002,W$1,0),"")</f>
        <v>1257.6300000000001</v>
      </c>
      <c r="X8">
        <f ca="1">IF(ISNUMBER(VLOOKUP($B8,Equities!$B$6:$DH$1002,X$1,0)), VLOOKUP($B8,Equities!$B$6:$DH$1002,X$1,0),"")</f>
        <v>1488.58</v>
      </c>
      <c r="Y8">
        <f ca="1">IF(ISNUMBER(VLOOKUP($B8,Equities!$B$6:$DH$1002,Y$1,0)), VLOOKUP($B8,Equities!$B$6:$DH$1002,Y$1,0),"")</f>
        <v>1470.75</v>
      </c>
      <c r="Z8">
        <f ca="1">IF(ISNUMBER(VLOOKUP($B8,Equities!$B$6:$DH$1002,Z$1,0)), VLOOKUP($B8,Equities!$B$6:$DH$1002,Z$1,0),"")</f>
        <v>1036.77</v>
      </c>
      <c r="AA8">
        <f ca="1">IF(ISNUMBER(VLOOKUP($B8,Equities!$B$6:$DH$1002,AA$1,0)), VLOOKUP($B8,Equities!$B$6:$DH$1002,AA$1,0),"")</f>
        <v>2386.8000000000002</v>
      </c>
      <c r="AB8">
        <f ca="1">IF(ISNUMBER(VLOOKUP($B8,Equities!$B$6:$DH$1002,AB$1,0)), VLOOKUP($B8,Equities!$B$6:$DH$1002,AB$1,0),"")</f>
        <v>936.5</v>
      </c>
      <c r="AC8">
        <f ca="1">IF(ISNUMBER(VLOOKUP($B8,Equities!$B$6:$DH$1002,AC$1,0)), VLOOKUP($B8,Equities!$B$6:$DH$1002,AC$1,0),"")</f>
        <v>712.39</v>
      </c>
      <c r="AD8">
        <f ca="1">IF(ISNUMBER(VLOOKUP($B8,Equities!$B$6:$DH$1002,AD$1,0)), VLOOKUP($B8,Equities!$B$6:$DH$1002,AD$1,0),"")</f>
        <v>898.49</v>
      </c>
      <c r="AE8">
        <f ca="1">IF(ISNUMBER(VLOOKUP($B8,Equities!$B$6:$DH$1002,AE$1,0)), VLOOKUP($B8,Equities!$B$6:$DH$1002,AE$1,0),"")</f>
        <v>955.32</v>
      </c>
      <c r="AF8">
        <f ca="1">IF(ISNUMBER(VLOOKUP($B8,Equities!$B$6:$DH$1002,AF$1,0)), VLOOKUP($B8,Equities!$B$6:$DH$1002,AF$1,0),"")</f>
        <v>970.56</v>
      </c>
      <c r="AG8">
        <f ca="1">IF(ISNUMBER(VLOOKUP($B8,Equities!$B$6:$DH$1002,AG$1,0)), VLOOKUP($B8,Equities!$B$6:$DH$1002,AG$1,0),"")</f>
        <v>1115.5899999999999</v>
      </c>
      <c r="AH8">
        <f ca="1">IF(ISNUMBER(VLOOKUP($B8,Equities!$B$6:$DH$1002,AH$1,0)), VLOOKUP($B8,Equities!$B$6:$DH$1002,AH$1,0),"")</f>
        <v>1096.83</v>
      </c>
      <c r="AI8">
        <f ca="1">IF(ISNUMBER(VLOOKUP($B8,Equities!$B$6:$DH$1002,AI$1,0)), VLOOKUP($B8,Equities!$B$6:$DH$1002,AI$1,0),"")</f>
        <v>927.62</v>
      </c>
      <c r="AJ8">
        <f ca="1">IF(ISNUMBER(VLOOKUP($B8,Equities!$B$6:$DH$1002,AJ$1,0)), VLOOKUP($B8,Equities!$B$6:$DH$1002,AJ$1,0),"")</f>
        <v>11.64</v>
      </c>
      <c r="AK8">
        <f ca="1">IF(ISNUMBER(VLOOKUP($B8,Equities!$B$6:$DH$1002,AK$1,0)), VLOOKUP($B8,Equities!$B$6:$DH$1002,AK$1,0),"")</f>
        <v>17.940000000000001</v>
      </c>
      <c r="AL8">
        <f ca="1">IF(ISNUMBER(VLOOKUP($B8,Commodities!$B$6:$CW$1002,AL$1,0)), VLOOKUP($B8,Commodities!$B$6:$CW$1002,AL$1,0),"")</f>
        <v>1214.2</v>
      </c>
      <c r="AM8">
        <f ca="1">IF(ISNUMBER(VLOOKUP($B8,Commodities!$B$6:$CW$1002,AM$1,0)), VLOOKUP($B8,Commodities!$B$6:$CW$1002,AM$1,0),"")</f>
        <v>15.462</v>
      </c>
      <c r="AN8">
        <f ca="1">IF(ISNUMBER(VLOOKUP($B8,Commodities!$B$6:$CW$1002,AN$1,0)), VLOOKUP($B8,Commodities!$B$6:$CW$1002,AN$1,0),"")</f>
        <v>68.489999999999995</v>
      </c>
      <c r="AO8">
        <f ca="1">IF(ISNUMBER(VLOOKUP($B8,Currencies!$B$6:$CW$1002,AO$1,0)), VLOOKUP($B8,Currencies!$B$6:$CW$1002,AO$1,0),"")</f>
        <v>2.9487999999999999</v>
      </c>
      <c r="AP8">
        <f ca="1">IF(ISNUMBER(VLOOKUP($B8,Currencies!$B$6:$CW$1002,AP$1,0)), VLOOKUP($B8,Currencies!$B$6:$CW$1002,AP$1,0),"")</f>
        <v>1.9943</v>
      </c>
      <c r="AQ8">
        <f ca="1">IF(ISNUMBER(VLOOKUP($B8,Currencies!$B$6:$CW$1002,AQ$1,0)), VLOOKUP($B8,Currencies!$B$6:$CW$1002,AQ$1,0),"")</f>
        <v>2.1204999999999998</v>
      </c>
      <c r="AR8">
        <f ca="1">IF(ISNUMBER(VLOOKUP($B8,Currencies!$B$6:$CW$1002,AR$1,0)), VLOOKUP($B8,Currencies!$B$6:$CW$1002,AR$1,0),"")</f>
        <v>6.8460999999999999</v>
      </c>
      <c r="AS8">
        <f ca="1">IF(ISNUMBER(VLOOKUP($B8,Currencies!$B$6:$CW$1002,AS$1,0)), VLOOKUP($B8,Currencies!$B$6:$CW$1002,AS$1,0),"")</f>
        <v>105.34</v>
      </c>
      <c r="AT8" t="str">
        <f>IF(ISNUMBER(VLOOKUP($B8,Currencies!$B$6:$CW$1002,AT$1,0)), VLOOKUP($B8,Currencies!$B$6:$CW$1002,AT$1,0),"")</f>
        <v/>
      </c>
      <c r="AU8" t="str">
        <f>IF(ISNUMBER(VLOOKUP($B8,Currencies!$B$6:$CW$1002,AU$1,0)), VLOOKUP($B8,Currencies!$B$6:$CW$1002,AU$1,0),"")</f>
        <v/>
      </c>
      <c r="AV8" t="str">
        <f>IF(ISNUMBER(VLOOKUP($B8,Currencies!$B$6:$CW$1002,AV$1,0)), VLOOKUP($B8,Currencies!$B$6:$CW$1002,AV$1,0),"")</f>
        <v/>
      </c>
      <c r="AX8" s="12"/>
    </row>
    <row r="9" spans="2:112">
      <c r="B9" s="12">
        <f>IF(ISNUMBER(Equities!$C10),Equities!B10,"")</f>
        <v>43314</v>
      </c>
      <c r="C9">
        <f t="shared" ca="1" si="3"/>
        <v>163.77979999999999</v>
      </c>
      <c r="D9" t="str">
        <f t="shared" ca="1" si="2"/>
        <v/>
      </c>
      <c r="E9" t="str">
        <f t="shared" ca="1" si="2"/>
        <v/>
      </c>
      <c r="F9" t="str">
        <f t="shared" ca="1" si="2"/>
        <v/>
      </c>
      <c r="G9">
        <f>IF(ISNUMBER(VLOOKUP($B9,Equities!$B$6:$DH$1002,G$1,0)), VLOOKUP($B9,Equities!$B$6:$DH$1002,G$1,0),"")</f>
        <v>82.25</v>
      </c>
      <c r="H9" t="str">
        <f>IF(ISNUMBER(VLOOKUP($B9,Equities!$B$6:$DH$1002,H$1,0)), VLOOKUP($B9,Equities!$B$6:$DH$1002,H$1,0),"")</f>
        <v/>
      </c>
      <c r="I9" t="str">
        <f>IF(ISNUMBER(VLOOKUP($B9,Equities!$B$6:$DH$1002,I$1,0)), VLOOKUP($B9,Equities!$B$6:$DH$1002,I$1,0),"")</f>
        <v/>
      </c>
      <c r="J9" s="70"/>
      <c r="K9">
        <f ca="1">IF(ISNUMBER(VLOOKUP($B9,Equities!$B$6:$DH$1002,K$1,0)), VLOOKUP($B9,Equities!$B$6:$DH$1002,K$1,0),"")</f>
        <v>82.25</v>
      </c>
      <c r="L9">
        <f ca="1">IF(ISNUMBER(VLOOKUP($B9,Equities!$B$6:$DH$1002,L$1,0)), VLOOKUP($B9,Equities!$B$6:$DH$1002,L$1,0),"")</f>
        <v>249.96870000000001</v>
      </c>
      <c r="M9">
        <f ca="1">IF(ISNUMBER(VLOOKUP($B9,Equities!$B$6:$DH$1002,M$1,0)), VLOOKUP($B9,Equities!$B$6:$DH$1002,M$1,0),"")</f>
        <v>243.0077</v>
      </c>
      <c r="N9">
        <f ca="1">IF(ISNUMBER(VLOOKUP($B9,Equities!$B$6:$DH$1002,N$1,0)), VLOOKUP($B9,Equities!$B$6:$DH$1002,N$1,0),"")</f>
        <v>233.46850000000001</v>
      </c>
      <c r="O9">
        <f ca="1">IF(ISNUMBER(VLOOKUP($B9,Equities!$B$6:$DH$1002,O$1,0)), VLOOKUP($B9,Equities!$B$6:$DH$1002,O$1,0),"")</f>
        <v>121.52719999999999</v>
      </c>
      <c r="P9">
        <f ca="1">IF(ISNUMBER(VLOOKUP($B9,Equities!$B$6:$DH$1002,P$1,0)), VLOOKUP($B9,Equities!$B$6:$DH$1002,P$1,0),"")</f>
        <v>226.34979999999999</v>
      </c>
      <c r="Q9">
        <f ca="1">IF(ISNUMBER(VLOOKUP($B9,Equities!$B$6:$DH$1002,Q$1,0)), VLOOKUP($B9,Equities!$B$6:$DH$1002,Q$1,0),"")</f>
        <v>253.81</v>
      </c>
      <c r="R9">
        <f ca="1">IF(ISNUMBER(VLOOKUP($B9,Equities!$B$6:$DH$1002,R$1,0)), VLOOKUP($B9,Equities!$B$6:$DH$1002,R$1,0),"")</f>
        <v>208.34</v>
      </c>
      <c r="S9">
        <f ca="1">IF(ISNUMBER(VLOOKUP($B9,Equities!$B$6:$DH$1002,S$1,0)), VLOOKUP($B9,Equities!$B$6:$DH$1002,S$1,0),"")</f>
        <v>257.33999999999997</v>
      </c>
      <c r="T9">
        <f ca="1">IF(ISNUMBER(VLOOKUP($B9,Equities!$B$6:$DH$1002,T$1,0)), VLOOKUP($B9,Equities!$B$6:$DH$1002,T$1,0),"")</f>
        <v>65.180000000000007</v>
      </c>
      <c r="U9">
        <f ca="1">IF(ISNUMBER(VLOOKUP($B9,Equities!$B$6:$DH$1002,U$1,0)), VLOOKUP($B9,Equities!$B$6:$DH$1002,U$1,0),"")</f>
        <v>268.39</v>
      </c>
      <c r="V9">
        <f ca="1">IF(ISNUMBER(VLOOKUP($B9,Equities!$B$6:$DH$1002,V$1,0)), VLOOKUP($B9,Equities!$B$6:$DH$1002,V$1,0),"")</f>
        <v>126.64</v>
      </c>
      <c r="W9">
        <f ca="1">IF(ISNUMBER(VLOOKUP($B9,Equities!$B$6:$DH$1002,W$1,0)), VLOOKUP($B9,Equities!$B$6:$DH$1002,W$1,0),"")</f>
        <v>1272.42</v>
      </c>
      <c r="X9">
        <f ca="1">IF(ISNUMBER(VLOOKUP($B9,Equities!$B$6:$DH$1002,X$1,0)), VLOOKUP($B9,Equities!$B$6:$DH$1002,X$1,0),"")</f>
        <v>1526.16</v>
      </c>
      <c r="Y9">
        <f ca="1">IF(ISNUMBER(VLOOKUP($B9,Equities!$B$6:$DH$1002,Y$1,0)), VLOOKUP($B9,Equities!$B$6:$DH$1002,Y$1,0),"")</f>
        <v>1475.23</v>
      </c>
      <c r="Z9">
        <f ca="1">IF(ISNUMBER(VLOOKUP($B9,Equities!$B$6:$DH$1002,Z$1,0)), VLOOKUP($B9,Equities!$B$6:$DH$1002,Z$1,0),"")</f>
        <v>1038.79</v>
      </c>
      <c r="AA9">
        <f ca="1">IF(ISNUMBER(VLOOKUP($B9,Equities!$B$6:$DH$1002,AA$1,0)), VLOOKUP($B9,Equities!$B$6:$DH$1002,AA$1,0),"")</f>
        <v>2377.6999999999998</v>
      </c>
      <c r="AB9">
        <f ca="1">IF(ISNUMBER(VLOOKUP($B9,Equities!$B$6:$DH$1002,AB$1,0)), VLOOKUP($B9,Equities!$B$6:$DH$1002,AB$1,0),"")</f>
        <v>937.57</v>
      </c>
      <c r="AC9">
        <f ca="1">IF(ISNUMBER(VLOOKUP($B9,Equities!$B$6:$DH$1002,AC$1,0)), VLOOKUP($B9,Equities!$B$6:$DH$1002,AC$1,0),"")</f>
        <v>710.81</v>
      </c>
      <c r="AD9">
        <f ca="1">IF(ISNUMBER(VLOOKUP($B9,Equities!$B$6:$DH$1002,AD$1,0)), VLOOKUP($B9,Equities!$B$6:$DH$1002,AD$1,0),"")</f>
        <v>898.02</v>
      </c>
      <c r="AE9">
        <f ca="1">IF(ISNUMBER(VLOOKUP($B9,Equities!$B$6:$DH$1002,AE$1,0)), VLOOKUP($B9,Equities!$B$6:$DH$1002,AE$1,0),"")</f>
        <v>957.24</v>
      </c>
      <c r="AF9">
        <f ca="1">IF(ISNUMBER(VLOOKUP($B9,Equities!$B$6:$DH$1002,AF$1,0)), VLOOKUP($B9,Equities!$B$6:$DH$1002,AF$1,0),"")</f>
        <v>969.96</v>
      </c>
      <c r="AG9">
        <f ca="1">IF(ISNUMBER(VLOOKUP($B9,Equities!$B$6:$DH$1002,AG$1,0)), VLOOKUP($B9,Equities!$B$6:$DH$1002,AG$1,0),"")</f>
        <v>1113.8800000000001</v>
      </c>
      <c r="AH9">
        <f ca="1">IF(ISNUMBER(VLOOKUP($B9,Equities!$B$6:$DH$1002,AH$1,0)), VLOOKUP($B9,Equities!$B$6:$DH$1002,AH$1,0),"")</f>
        <v>1096.54</v>
      </c>
      <c r="AI9">
        <f ca="1">IF(ISNUMBER(VLOOKUP($B9,Equities!$B$6:$DH$1002,AI$1,0)), VLOOKUP($B9,Equities!$B$6:$DH$1002,AI$1,0),"")</f>
        <v>928.31</v>
      </c>
      <c r="AJ9">
        <f ca="1">IF(ISNUMBER(VLOOKUP($B9,Equities!$B$6:$DH$1002,AJ$1,0)), VLOOKUP($B9,Equities!$B$6:$DH$1002,AJ$1,0),"")</f>
        <v>12.19</v>
      </c>
      <c r="AK9">
        <f ca="1">IF(ISNUMBER(VLOOKUP($B9,Equities!$B$6:$DH$1002,AK$1,0)), VLOOKUP($B9,Equities!$B$6:$DH$1002,AK$1,0),"")</f>
        <v>18.71</v>
      </c>
      <c r="AL9">
        <f ca="1">IF(ISNUMBER(VLOOKUP($B9,Commodities!$B$6:$CW$1002,AL$1,0)), VLOOKUP($B9,Commodities!$B$6:$CW$1002,AL$1,0),"")</f>
        <v>1210.5999999999999</v>
      </c>
      <c r="AM9">
        <f ca="1">IF(ISNUMBER(VLOOKUP($B9,Commodities!$B$6:$CW$1002,AM$1,0)), VLOOKUP($B9,Commodities!$B$6:$CW$1002,AM$1,0),"")</f>
        <v>15.385</v>
      </c>
      <c r="AN9">
        <f ca="1">IF(ISNUMBER(VLOOKUP($B9,Commodities!$B$6:$CW$1002,AN$1,0)), VLOOKUP($B9,Commodities!$B$6:$CW$1002,AN$1,0),"")</f>
        <v>68.959999999999994</v>
      </c>
      <c r="AO9">
        <f ca="1">IF(ISNUMBER(VLOOKUP($B9,Currencies!$B$6:$CW$1002,AO$1,0)), VLOOKUP($B9,Currencies!$B$6:$CW$1002,AO$1,0),"")</f>
        <v>2.9859</v>
      </c>
      <c r="AP9">
        <f ca="1">IF(ISNUMBER(VLOOKUP($B9,Currencies!$B$6:$CW$1002,AP$1,0)), VLOOKUP($B9,Currencies!$B$6:$CW$1002,AP$1,0),"")</f>
        <v>1.9995000000000001</v>
      </c>
      <c r="AQ9">
        <f ca="1">IF(ISNUMBER(VLOOKUP($B9,Currencies!$B$6:$CW$1002,AQ$1,0)), VLOOKUP($B9,Currencies!$B$6:$CW$1002,AQ$1,0),"")</f>
        <v>2.1301000000000001</v>
      </c>
      <c r="AR9">
        <f ca="1">IF(ISNUMBER(VLOOKUP($B9,Currencies!$B$6:$CW$1002,AR$1,0)), VLOOKUP($B9,Currencies!$B$6:$CW$1002,AR$1,0),"")</f>
        <v>6.8812999999999995</v>
      </c>
      <c r="AS9">
        <f ca="1">IF(ISNUMBER(VLOOKUP($B9,Currencies!$B$6:$CW$1002,AS$1,0)), VLOOKUP($B9,Currencies!$B$6:$CW$1002,AS$1,0),"")</f>
        <v>105.12</v>
      </c>
      <c r="AT9" t="str">
        <f>IF(ISNUMBER(VLOOKUP($B9,Currencies!$B$6:$CW$1002,AT$1,0)), VLOOKUP($B9,Currencies!$B$6:$CW$1002,AT$1,0),"")</f>
        <v/>
      </c>
      <c r="AU9" t="str">
        <f>IF(ISNUMBER(VLOOKUP($B9,Currencies!$B$6:$CW$1002,AU$1,0)), VLOOKUP($B9,Currencies!$B$6:$CW$1002,AU$1,0),"")</f>
        <v/>
      </c>
      <c r="AV9" t="str">
        <f>IF(ISNUMBER(VLOOKUP($B9,Currencies!$B$6:$CW$1002,AV$1,0)), VLOOKUP($B9,Currencies!$B$6:$CW$1002,AV$1,0),"")</f>
        <v/>
      </c>
      <c r="AX9" s="12"/>
    </row>
    <row r="10" spans="2:112">
      <c r="B10" s="12">
        <f>IF(ISNUMBER(Equities!$C11),Equities!B11,"")</f>
        <v>43313</v>
      </c>
      <c r="C10">
        <f t="shared" ca="1" si="3"/>
        <v>167.50229999999999</v>
      </c>
      <c r="D10" t="str">
        <f t="shared" ca="1" si="2"/>
        <v/>
      </c>
      <c r="E10" t="str">
        <f t="shared" ca="1" si="2"/>
        <v/>
      </c>
      <c r="F10" t="str">
        <f t="shared" ca="1" si="2"/>
        <v/>
      </c>
      <c r="G10">
        <f>IF(ISNUMBER(VLOOKUP($B10,Equities!$B$6:$DH$1002,G$1,0)), VLOOKUP($B10,Equities!$B$6:$DH$1002,G$1,0),"")</f>
        <v>83.92</v>
      </c>
      <c r="H10" t="str">
        <f>IF(ISNUMBER(VLOOKUP($B10,Equities!$B$6:$DH$1002,H$1,0)), VLOOKUP($B10,Equities!$B$6:$DH$1002,H$1,0),"")</f>
        <v/>
      </c>
      <c r="I10" t="str">
        <f>IF(ISNUMBER(VLOOKUP($B10,Equities!$B$6:$DH$1002,I$1,0)), VLOOKUP($B10,Equities!$B$6:$DH$1002,I$1,0),"")</f>
        <v/>
      </c>
      <c r="J10" s="70"/>
      <c r="K10">
        <f ca="1">IF(ISNUMBER(VLOOKUP($B10,Equities!$B$6:$DH$1002,K$1,0)), VLOOKUP($B10,Equities!$B$6:$DH$1002,K$1,0),"")</f>
        <v>83.92</v>
      </c>
      <c r="L10">
        <f ca="1">IF(ISNUMBER(VLOOKUP($B10,Equities!$B$6:$DH$1002,L$1,0)), VLOOKUP($B10,Equities!$B$6:$DH$1002,L$1,0),"")</f>
        <v>246.97659999999999</v>
      </c>
      <c r="M10">
        <f ca="1">IF(ISNUMBER(VLOOKUP($B10,Equities!$B$6:$DH$1002,M$1,0)), VLOOKUP($B10,Equities!$B$6:$DH$1002,M$1,0),"")</f>
        <v>243.07140000000001</v>
      </c>
      <c r="N10">
        <f ca="1">IF(ISNUMBER(VLOOKUP($B10,Equities!$B$6:$DH$1002,N$1,0)), VLOOKUP($B10,Equities!$B$6:$DH$1002,N$1,0),"")</f>
        <v>235.54480000000001</v>
      </c>
      <c r="O10">
        <f ca="1">IF(ISNUMBER(VLOOKUP($B10,Equities!$B$6:$DH$1002,O$1,0)), VLOOKUP($B10,Equities!$B$6:$DH$1002,O$1,0),"")</f>
        <v>122.3434</v>
      </c>
      <c r="P10">
        <f ca="1">IF(ISNUMBER(VLOOKUP($B10,Equities!$B$6:$DH$1002,P$1,0)), VLOOKUP($B10,Equities!$B$6:$DH$1002,P$1,0),"")</f>
        <v>225.804</v>
      </c>
      <c r="Q10">
        <f ca="1">IF(ISNUMBER(VLOOKUP($B10,Equities!$B$6:$DH$1002,Q$1,0)), VLOOKUP($B10,Equities!$B$6:$DH$1002,Q$1,0),"")</f>
        <v>253.56</v>
      </c>
      <c r="R10">
        <f ca="1">IF(ISNUMBER(VLOOKUP($B10,Equities!$B$6:$DH$1002,R$1,0)), VLOOKUP($B10,Equities!$B$6:$DH$1002,R$1,0),"")</f>
        <v>209.72</v>
      </c>
      <c r="S10">
        <f ca="1">IF(ISNUMBER(VLOOKUP($B10,Equities!$B$6:$DH$1002,S$1,0)), VLOOKUP($B10,Equities!$B$6:$DH$1002,S$1,0),"")</f>
        <v>258.87</v>
      </c>
      <c r="T10">
        <f ca="1">IF(ISNUMBER(VLOOKUP($B10,Equities!$B$6:$DH$1002,T$1,0)), VLOOKUP($B10,Equities!$B$6:$DH$1002,T$1,0),"")</f>
        <v>65.53</v>
      </c>
      <c r="U10">
        <f ca="1">IF(ISNUMBER(VLOOKUP($B10,Equities!$B$6:$DH$1002,U$1,0)), VLOOKUP($B10,Equities!$B$6:$DH$1002,U$1,0),"")</f>
        <v>271.98</v>
      </c>
      <c r="V10">
        <f ca="1">IF(ISNUMBER(VLOOKUP($B10,Equities!$B$6:$DH$1002,V$1,0)), VLOOKUP($B10,Equities!$B$6:$DH$1002,V$1,0),"")</f>
        <v>126.66</v>
      </c>
      <c r="W10">
        <f ca="1">IF(ISNUMBER(VLOOKUP($B10,Equities!$B$6:$DH$1002,W$1,0)), VLOOKUP($B10,Equities!$B$6:$DH$1002,W$1,0),"")</f>
        <v>1293.25</v>
      </c>
      <c r="X10">
        <f ca="1">IF(ISNUMBER(VLOOKUP($B10,Equities!$B$6:$DH$1002,X$1,0)), VLOOKUP($B10,Equities!$B$6:$DH$1002,X$1,0),"")</f>
        <v>1560.49</v>
      </c>
      <c r="Y10">
        <f ca="1">IF(ISNUMBER(VLOOKUP($B10,Equities!$B$6:$DH$1002,Y$1,0)), VLOOKUP($B10,Equities!$B$6:$DH$1002,Y$1,0),"")</f>
        <v>1505.09</v>
      </c>
      <c r="Z10">
        <f ca="1">IF(ISNUMBER(VLOOKUP($B10,Equities!$B$6:$DH$1002,Z$1,0)), VLOOKUP($B10,Equities!$B$6:$DH$1002,Z$1,0),"")</f>
        <v>1037.1600000000001</v>
      </c>
      <c r="AA10">
        <f ca="1">IF(ISNUMBER(VLOOKUP($B10,Equities!$B$6:$DH$1002,AA$1,0)), VLOOKUP($B10,Equities!$B$6:$DH$1002,AA$1,0),"")</f>
        <v>2385.17</v>
      </c>
      <c r="AB10">
        <f ca="1">IF(ISNUMBER(VLOOKUP($B10,Equities!$B$6:$DH$1002,AB$1,0)), VLOOKUP($B10,Equities!$B$6:$DH$1002,AB$1,0),"")</f>
        <v>938.19</v>
      </c>
      <c r="AC10">
        <f ca="1">IF(ISNUMBER(VLOOKUP($B10,Equities!$B$6:$DH$1002,AC$1,0)), VLOOKUP($B10,Equities!$B$6:$DH$1002,AC$1,0),"")</f>
        <v>711.24</v>
      </c>
      <c r="AD10">
        <f ca="1">IF(ISNUMBER(VLOOKUP($B10,Equities!$B$6:$DH$1002,AD$1,0)), VLOOKUP($B10,Equities!$B$6:$DH$1002,AD$1,0),"")</f>
        <v>895.12</v>
      </c>
      <c r="AE10">
        <f ca="1">IF(ISNUMBER(VLOOKUP($B10,Equities!$B$6:$DH$1002,AE$1,0)), VLOOKUP($B10,Equities!$B$6:$DH$1002,AE$1,0),"")</f>
        <v>955.04</v>
      </c>
      <c r="AF10">
        <f ca="1">IF(ISNUMBER(VLOOKUP($B10,Equities!$B$6:$DH$1002,AF$1,0)), VLOOKUP($B10,Equities!$B$6:$DH$1002,AF$1,0),"")</f>
        <v>971.04</v>
      </c>
      <c r="AG10">
        <f ca="1">IF(ISNUMBER(VLOOKUP($B10,Equities!$B$6:$DH$1002,AG$1,0)), VLOOKUP($B10,Equities!$B$6:$DH$1002,AG$1,0),"")</f>
        <v>1114.1300000000001</v>
      </c>
      <c r="AH10">
        <f ca="1">IF(ISNUMBER(VLOOKUP($B10,Equities!$B$6:$DH$1002,AH$1,0)), VLOOKUP($B10,Equities!$B$6:$DH$1002,AH$1,0),"")</f>
        <v>1096.79</v>
      </c>
      <c r="AI10">
        <f ca="1">IF(ISNUMBER(VLOOKUP($B10,Equities!$B$6:$DH$1002,AI$1,0)), VLOOKUP($B10,Equities!$B$6:$DH$1002,AI$1,0),"")</f>
        <v>928.27</v>
      </c>
      <c r="AJ10">
        <f ca="1">IF(ISNUMBER(VLOOKUP($B10,Equities!$B$6:$DH$1002,AJ$1,0)), VLOOKUP($B10,Equities!$B$6:$DH$1002,AJ$1,0),"")</f>
        <v>13.15</v>
      </c>
      <c r="AK10">
        <f ca="1">IF(ISNUMBER(VLOOKUP($B10,Equities!$B$6:$DH$1002,AK$1,0)), VLOOKUP($B10,Equities!$B$6:$DH$1002,AK$1,0),"")</f>
        <v>17.93</v>
      </c>
      <c r="AL10">
        <f ca="1">IF(ISNUMBER(VLOOKUP($B10,Commodities!$B$6:$CW$1002,AL$1,0)), VLOOKUP($B10,Commodities!$B$6:$CW$1002,AL$1,0),"")</f>
        <v>1217.9000000000001</v>
      </c>
      <c r="AM10">
        <f ca="1">IF(ISNUMBER(VLOOKUP($B10,Commodities!$B$6:$CW$1002,AM$1,0)), VLOOKUP($B10,Commodities!$B$6:$CW$1002,AM$1,0),"")</f>
        <v>15.452</v>
      </c>
      <c r="AN10">
        <f ca="1">IF(ISNUMBER(VLOOKUP($B10,Commodities!$B$6:$CW$1002,AN$1,0)), VLOOKUP($B10,Commodities!$B$6:$CW$1002,AN$1,0),"")</f>
        <v>67.66</v>
      </c>
      <c r="AO10">
        <f ca="1">IF(ISNUMBER(VLOOKUP($B10,Currencies!$B$6:$CW$1002,AO$1,0)), VLOOKUP($B10,Currencies!$B$6:$CW$1002,AO$1,0),"")</f>
        <v>3.0064000000000002</v>
      </c>
      <c r="AP10">
        <f ca="1">IF(ISNUMBER(VLOOKUP($B10,Currencies!$B$6:$CW$1002,AP$1,0)), VLOOKUP($B10,Currencies!$B$6:$CW$1002,AP$1,0),"")</f>
        <v>2.0055000000000001</v>
      </c>
      <c r="AQ10">
        <f ca="1">IF(ISNUMBER(VLOOKUP($B10,Currencies!$B$6:$CW$1002,AQ$1,0)), VLOOKUP($B10,Currencies!$B$6:$CW$1002,AQ$1,0),"")</f>
        <v>2.1366000000000001</v>
      </c>
      <c r="AR10">
        <f ca="1">IF(ISNUMBER(VLOOKUP($B10,Currencies!$B$6:$CW$1002,AR$1,0)), VLOOKUP($B10,Currencies!$B$6:$CW$1002,AR$1,0),"")</f>
        <v>6.8243</v>
      </c>
      <c r="AS10">
        <f ca="1">IF(ISNUMBER(VLOOKUP($B10,Currencies!$B$6:$CW$1002,AS$1,0)), VLOOKUP($B10,Currencies!$B$6:$CW$1002,AS$1,0),"")</f>
        <v>105.66</v>
      </c>
      <c r="AT10" t="str">
        <f>IF(ISNUMBER(VLOOKUP($B10,Currencies!$B$6:$CW$1002,AT$1,0)), VLOOKUP($B10,Currencies!$B$6:$CW$1002,AT$1,0),"")</f>
        <v/>
      </c>
      <c r="AU10" t="str">
        <f>IF(ISNUMBER(VLOOKUP($B10,Currencies!$B$6:$CW$1002,AU$1,0)), VLOOKUP($B10,Currencies!$B$6:$CW$1002,AU$1,0),"")</f>
        <v/>
      </c>
      <c r="AV10" t="str">
        <f>IF(ISNUMBER(VLOOKUP($B10,Currencies!$B$6:$CW$1002,AV$1,0)), VLOOKUP($B10,Currencies!$B$6:$CW$1002,AV$1,0),"")</f>
        <v/>
      </c>
      <c r="AX10" s="12"/>
    </row>
    <row r="11" spans="2:112">
      <c r="B11" s="12">
        <f>IF(ISNUMBER(Equities!$C12),Equities!B12,"")</f>
        <v>43312</v>
      </c>
      <c r="C11">
        <f t="shared" ca="1" si="3"/>
        <v>167.6695</v>
      </c>
      <c r="D11" t="str">
        <f t="shared" ca="1" si="2"/>
        <v/>
      </c>
      <c r="E11" t="str">
        <f t="shared" ca="1" si="2"/>
        <v/>
      </c>
      <c r="F11" t="str">
        <f t="shared" ca="1" si="2"/>
        <v/>
      </c>
      <c r="G11">
        <f>IF(ISNUMBER(VLOOKUP($B11,Equities!$B$6:$DH$1002,G$1,0)), VLOOKUP($B11,Equities!$B$6:$DH$1002,G$1,0),"")</f>
        <v>84.64</v>
      </c>
      <c r="H11" t="str">
        <f>IF(ISNUMBER(VLOOKUP($B11,Equities!$B$6:$DH$1002,H$1,0)), VLOOKUP($B11,Equities!$B$6:$DH$1002,H$1,0),"")</f>
        <v/>
      </c>
      <c r="I11" t="str">
        <f>IF(ISNUMBER(VLOOKUP($B11,Equities!$B$6:$DH$1002,I$1,0)), VLOOKUP($B11,Equities!$B$6:$DH$1002,I$1,0),"")</f>
        <v/>
      </c>
      <c r="J11" s="70"/>
      <c r="K11">
        <f ca="1">IF(ISNUMBER(VLOOKUP($B11,Equities!$B$6:$DH$1002,K$1,0)), VLOOKUP($B11,Equities!$B$6:$DH$1002,K$1,0),"")</f>
        <v>84.64</v>
      </c>
      <c r="L11">
        <f ca="1">IF(ISNUMBER(VLOOKUP($B11,Equities!$B$6:$DH$1002,L$1,0)), VLOOKUP($B11,Equities!$B$6:$DH$1002,L$1,0),"")</f>
        <v>244.8931</v>
      </c>
      <c r="M11">
        <f ca="1">IF(ISNUMBER(VLOOKUP($B11,Equities!$B$6:$DH$1002,M$1,0)), VLOOKUP($B11,Equities!$B$6:$DH$1002,M$1,0),"")</f>
        <v>242.86439999999999</v>
      </c>
      <c r="N11">
        <f ca="1">IF(ISNUMBER(VLOOKUP($B11,Equities!$B$6:$DH$1002,N$1,0)), VLOOKUP($B11,Equities!$B$6:$DH$1002,N$1,0),"")</f>
        <v>238.26310000000001</v>
      </c>
      <c r="O11">
        <f ca="1">IF(ISNUMBER(VLOOKUP($B11,Equities!$B$6:$DH$1002,O$1,0)), VLOOKUP($B11,Equities!$B$6:$DH$1002,O$1,0),"")</f>
        <v>122.56829999999999</v>
      </c>
      <c r="P11">
        <f ca="1">IF(ISNUMBER(VLOOKUP($B11,Equities!$B$6:$DH$1002,P$1,0)), VLOOKUP($B11,Equities!$B$6:$DH$1002,P$1,0),"")</f>
        <v>226.88740000000001</v>
      </c>
      <c r="Q11">
        <f ca="1">IF(ISNUMBER(VLOOKUP($B11,Equities!$B$6:$DH$1002,Q$1,0)), VLOOKUP($B11,Equities!$B$6:$DH$1002,Q$1,0),"")</f>
        <v>254.63</v>
      </c>
      <c r="R11">
        <f ca="1">IF(ISNUMBER(VLOOKUP($B11,Equities!$B$6:$DH$1002,R$1,0)), VLOOKUP($B11,Equities!$B$6:$DH$1002,R$1,0),"")</f>
        <v>209.58</v>
      </c>
      <c r="S11">
        <f ca="1">IF(ISNUMBER(VLOOKUP($B11,Equities!$B$6:$DH$1002,S$1,0)), VLOOKUP($B11,Equities!$B$6:$DH$1002,S$1,0),"")</f>
        <v>260.82</v>
      </c>
      <c r="T11">
        <f ca="1">IF(ISNUMBER(VLOOKUP($B11,Equities!$B$6:$DH$1002,T$1,0)), VLOOKUP($B11,Equities!$B$6:$DH$1002,T$1,0),"")</f>
        <v>65.599999999999994</v>
      </c>
      <c r="U11">
        <f ca="1">IF(ISNUMBER(VLOOKUP($B11,Equities!$B$6:$DH$1002,U$1,0)), VLOOKUP($B11,Equities!$B$6:$DH$1002,U$1,0),"")</f>
        <v>273.26</v>
      </c>
      <c r="V11">
        <f ca="1">IF(ISNUMBER(VLOOKUP($B11,Equities!$B$6:$DH$1002,V$1,0)), VLOOKUP($B11,Equities!$B$6:$DH$1002,V$1,0),"")</f>
        <v>128.05000000000001</v>
      </c>
      <c r="W11">
        <f ca="1">IF(ISNUMBER(VLOOKUP($B11,Equities!$B$6:$DH$1002,W$1,0)), VLOOKUP($B11,Equities!$B$6:$DH$1002,W$1,0),"")</f>
        <v>1302.81</v>
      </c>
      <c r="X11">
        <f ca="1">IF(ISNUMBER(VLOOKUP($B11,Equities!$B$6:$DH$1002,X$1,0)), VLOOKUP($B11,Equities!$B$6:$DH$1002,X$1,0),"")</f>
        <v>1564.9</v>
      </c>
      <c r="Y11">
        <f ca="1">IF(ISNUMBER(VLOOKUP($B11,Equities!$B$6:$DH$1002,Y$1,0)), VLOOKUP($B11,Equities!$B$6:$DH$1002,Y$1,0),"")</f>
        <v>1518.58</v>
      </c>
      <c r="Z11">
        <f ca="1">IF(ISNUMBER(VLOOKUP($B11,Equities!$B$6:$DH$1002,Z$1,0)), VLOOKUP($B11,Equities!$B$6:$DH$1002,Z$1,0),"")</f>
        <v>1034.03</v>
      </c>
      <c r="AA11">
        <f ca="1">IF(ISNUMBER(VLOOKUP($B11,Equities!$B$6:$DH$1002,AA$1,0)), VLOOKUP($B11,Equities!$B$6:$DH$1002,AA$1,0),"")</f>
        <v>2388.4299999999998</v>
      </c>
      <c r="AB11">
        <f ca="1">IF(ISNUMBER(VLOOKUP($B11,Equities!$B$6:$DH$1002,AB$1,0)), VLOOKUP($B11,Equities!$B$6:$DH$1002,AB$1,0),"")</f>
        <v>938.97</v>
      </c>
      <c r="AC11">
        <f ca="1">IF(ISNUMBER(VLOOKUP($B11,Equities!$B$6:$DH$1002,AC$1,0)), VLOOKUP($B11,Equities!$B$6:$DH$1002,AC$1,0),"")</f>
        <v>711.37</v>
      </c>
      <c r="AD11">
        <f ca="1">IF(ISNUMBER(VLOOKUP($B11,Equities!$B$6:$DH$1002,AD$1,0)), VLOOKUP($B11,Equities!$B$6:$DH$1002,AD$1,0),"")</f>
        <v>895.91</v>
      </c>
      <c r="AE11">
        <f ca="1">IF(ISNUMBER(VLOOKUP($B11,Equities!$B$6:$DH$1002,AE$1,0)), VLOOKUP($B11,Equities!$B$6:$DH$1002,AE$1,0),"")</f>
        <v>952.67</v>
      </c>
      <c r="AF11">
        <f ca="1">IF(ISNUMBER(VLOOKUP($B11,Equities!$B$6:$DH$1002,AF$1,0)), VLOOKUP($B11,Equities!$B$6:$DH$1002,AF$1,0),"")</f>
        <v>971.64</v>
      </c>
      <c r="AG11">
        <f ca="1">IF(ISNUMBER(VLOOKUP($B11,Equities!$B$6:$DH$1002,AG$1,0)), VLOOKUP($B11,Equities!$B$6:$DH$1002,AG$1,0),"")</f>
        <v>1114.52</v>
      </c>
      <c r="AH11">
        <f ca="1">IF(ISNUMBER(VLOOKUP($B11,Equities!$B$6:$DH$1002,AH$1,0)), VLOOKUP($B11,Equities!$B$6:$DH$1002,AH$1,0),"")</f>
        <v>1096.71</v>
      </c>
      <c r="AI11">
        <f ca="1">IF(ISNUMBER(VLOOKUP($B11,Equities!$B$6:$DH$1002,AI$1,0)), VLOOKUP($B11,Equities!$B$6:$DH$1002,AI$1,0),"")</f>
        <v>928.53</v>
      </c>
      <c r="AJ11">
        <f ca="1">IF(ISNUMBER(VLOOKUP($B11,Equities!$B$6:$DH$1002,AJ$1,0)), VLOOKUP($B11,Equities!$B$6:$DH$1002,AJ$1,0),"")</f>
        <v>12.83</v>
      </c>
      <c r="AK11">
        <f ca="1">IF(ISNUMBER(VLOOKUP($B11,Equities!$B$6:$DH$1002,AK$1,0)), VLOOKUP($B11,Equities!$B$6:$DH$1002,AK$1,0),"")</f>
        <v>17.8</v>
      </c>
      <c r="AL11">
        <f ca="1">IF(ISNUMBER(VLOOKUP($B11,Commodities!$B$6:$CW$1002,AL$1,0)), VLOOKUP($B11,Commodities!$B$6:$CW$1002,AL$1,0),"")</f>
        <v>1223.7</v>
      </c>
      <c r="AM11">
        <f ca="1">IF(ISNUMBER(VLOOKUP($B11,Commodities!$B$6:$CW$1002,AM$1,0)), VLOOKUP($B11,Commodities!$B$6:$CW$1002,AM$1,0),"")</f>
        <v>15.558999999999999</v>
      </c>
      <c r="AN11">
        <f ca="1">IF(ISNUMBER(VLOOKUP($B11,Commodities!$B$6:$CW$1002,AN$1,0)), VLOOKUP($B11,Commodities!$B$6:$CW$1002,AN$1,0),"")</f>
        <v>68.760000000000005</v>
      </c>
      <c r="AO11">
        <f ca="1">IF(ISNUMBER(VLOOKUP($B11,Currencies!$B$6:$CW$1002,AO$1,0)), VLOOKUP($B11,Currencies!$B$6:$CW$1002,AO$1,0),"")</f>
        <v>2.9598</v>
      </c>
      <c r="AP11">
        <f ca="1">IF(ISNUMBER(VLOOKUP($B11,Currencies!$B$6:$CW$1002,AP$1,0)), VLOOKUP($B11,Currencies!$B$6:$CW$1002,AP$1,0),"")</f>
        <v>2.0028999999999999</v>
      </c>
      <c r="AQ11">
        <f ca="1">IF(ISNUMBER(VLOOKUP($B11,Currencies!$B$6:$CW$1002,AQ$1,0)), VLOOKUP($B11,Currencies!$B$6:$CW$1002,AQ$1,0),"")</f>
        <v>2.1272000000000002</v>
      </c>
      <c r="AR11">
        <f ca="1">IF(ISNUMBER(VLOOKUP($B11,Currencies!$B$6:$CW$1002,AR$1,0)), VLOOKUP($B11,Currencies!$B$6:$CW$1002,AR$1,0),"")</f>
        <v>6.8052999999999999</v>
      </c>
      <c r="AS11">
        <f ca="1">IF(ISNUMBER(VLOOKUP($B11,Currencies!$B$6:$CW$1002,AS$1,0)), VLOOKUP($B11,Currencies!$B$6:$CW$1002,AS$1,0),"")</f>
        <v>105.81</v>
      </c>
      <c r="AT11" t="str">
        <f>IF(ISNUMBER(VLOOKUP($B11,Currencies!$B$6:$CW$1002,AT$1,0)), VLOOKUP($B11,Currencies!$B$6:$CW$1002,AT$1,0),"")</f>
        <v/>
      </c>
      <c r="AU11" t="str">
        <f>IF(ISNUMBER(VLOOKUP($B11,Currencies!$B$6:$CW$1002,AU$1,0)), VLOOKUP($B11,Currencies!$B$6:$CW$1002,AU$1,0),"")</f>
        <v/>
      </c>
      <c r="AV11" t="str">
        <f>IF(ISNUMBER(VLOOKUP($B11,Currencies!$B$6:$CW$1002,AV$1,0)), VLOOKUP($B11,Currencies!$B$6:$CW$1002,AV$1,0),"")</f>
        <v/>
      </c>
      <c r="AX11" s="12"/>
    </row>
    <row r="12" spans="2:112">
      <c r="B12" s="12">
        <f>IF(ISNUMBER(Equities!$C13),Equities!B13,"")</f>
        <v>43311</v>
      </c>
      <c r="C12">
        <f t="shared" ca="1" si="3"/>
        <v>169.77070000000001</v>
      </c>
      <c r="D12" t="str">
        <f t="shared" ca="1" si="2"/>
        <v/>
      </c>
      <c r="E12" t="str">
        <f t="shared" ca="1" si="2"/>
        <v/>
      </c>
      <c r="F12" t="str">
        <f t="shared" ca="1" si="2"/>
        <v/>
      </c>
      <c r="G12">
        <f>IF(ISNUMBER(VLOOKUP($B12,Equities!$B$6:$DH$1002,G$1,0)), VLOOKUP($B12,Equities!$B$6:$DH$1002,G$1,0),"")</f>
        <v>85.25</v>
      </c>
      <c r="H12" t="str">
        <f>IF(ISNUMBER(VLOOKUP($B12,Equities!$B$6:$DH$1002,H$1,0)), VLOOKUP($B12,Equities!$B$6:$DH$1002,H$1,0),"")</f>
        <v/>
      </c>
      <c r="I12" t="str">
        <f>IF(ISNUMBER(VLOOKUP($B12,Equities!$B$6:$DH$1002,I$1,0)), VLOOKUP($B12,Equities!$B$6:$DH$1002,I$1,0),"")</f>
        <v/>
      </c>
      <c r="J12" s="70"/>
      <c r="K12">
        <f ca="1">IF(ISNUMBER(VLOOKUP($B12,Equities!$B$6:$DH$1002,K$1,0)), VLOOKUP($B12,Equities!$B$6:$DH$1002,K$1,0),"")</f>
        <v>85.25</v>
      </c>
      <c r="L12">
        <f ca="1">IF(ISNUMBER(VLOOKUP($B12,Equities!$B$6:$DH$1002,L$1,0)), VLOOKUP($B12,Equities!$B$6:$DH$1002,L$1,0),"")</f>
        <v>244.541</v>
      </c>
      <c r="M12">
        <f ca="1">IF(ISNUMBER(VLOOKUP($B12,Equities!$B$6:$DH$1002,M$1,0)), VLOOKUP($B12,Equities!$B$6:$DH$1002,M$1,0),"")</f>
        <v>241.42779999999999</v>
      </c>
      <c r="N12">
        <f ca="1">IF(ISNUMBER(VLOOKUP($B12,Equities!$B$6:$DH$1002,N$1,0)), VLOOKUP($B12,Equities!$B$6:$DH$1002,N$1,0),"")</f>
        <v>237.96440000000001</v>
      </c>
      <c r="O12">
        <f ca="1">IF(ISNUMBER(VLOOKUP($B12,Equities!$B$6:$DH$1002,O$1,0)), VLOOKUP($B12,Equities!$B$6:$DH$1002,O$1,0),"")</f>
        <v>123.0043</v>
      </c>
      <c r="P12">
        <f ca="1">IF(ISNUMBER(VLOOKUP($B12,Equities!$B$6:$DH$1002,P$1,0)), VLOOKUP($B12,Equities!$B$6:$DH$1002,P$1,0),"")</f>
        <v>226.74969999999999</v>
      </c>
      <c r="Q12">
        <f ca="1">IF(ISNUMBER(VLOOKUP($B12,Equities!$B$6:$DH$1002,Q$1,0)), VLOOKUP($B12,Equities!$B$6:$DH$1002,Q$1,0),"")</f>
        <v>254.26</v>
      </c>
      <c r="R12">
        <f ca="1">IF(ISNUMBER(VLOOKUP($B12,Equities!$B$6:$DH$1002,R$1,0)), VLOOKUP($B12,Equities!$B$6:$DH$1002,R$1,0),"")</f>
        <v>207.42</v>
      </c>
      <c r="S12">
        <f ca="1">IF(ISNUMBER(VLOOKUP($B12,Equities!$B$6:$DH$1002,S$1,0)), VLOOKUP($B12,Equities!$B$6:$DH$1002,S$1,0),"")</f>
        <v>258.62</v>
      </c>
      <c r="T12">
        <f ca="1">IF(ISNUMBER(VLOOKUP($B12,Equities!$B$6:$DH$1002,T$1,0)), VLOOKUP($B12,Equities!$B$6:$DH$1002,T$1,0),"")</f>
        <v>66.02</v>
      </c>
      <c r="U12">
        <f ca="1">IF(ISNUMBER(VLOOKUP($B12,Equities!$B$6:$DH$1002,U$1,0)), VLOOKUP($B12,Equities!$B$6:$DH$1002,U$1,0),"")</f>
        <v>271.76</v>
      </c>
      <c r="V12">
        <f ca="1">IF(ISNUMBER(VLOOKUP($B12,Equities!$B$6:$DH$1002,V$1,0)), VLOOKUP($B12,Equities!$B$6:$DH$1002,V$1,0),"")</f>
        <v>127.32</v>
      </c>
      <c r="W12">
        <f ca="1">IF(ISNUMBER(VLOOKUP($B12,Equities!$B$6:$DH$1002,W$1,0)), VLOOKUP($B12,Equities!$B$6:$DH$1002,W$1,0),"")</f>
        <v>1312.25</v>
      </c>
      <c r="X12">
        <f ca="1">IF(ISNUMBER(VLOOKUP($B12,Equities!$B$6:$DH$1002,X$1,0)), VLOOKUP($B12,Equities!$B$6:$DH$1002,X$1,0),"")</f>
        <v>1597.84</v>
      </c>
      <c r="Y12">
        <f ca="1">IF(ISNUMBER(VLOOKUP($B12,Equities!$B$6:$DH$1002,Y$1,0)), VLOOKUP($B12,Equities!$B$6:$DH$1002,Y$1,0),"")</f>
        <v>1528.01</v>
      </c>
      <c r="Z12">
        <f ca="1">IF(ISNUMBER(VLOOKUP($B12,Equities!$B$6:$DH$1002,Z$1,0)), VLOOKUP($B12,Equities!$B$6:$DH$1002,Z$1,0),"")</f>
        <v>1034.19</v>
      </c>
      <c r="AA12">
        <f ca="1">IF(ISNUMBER(VLOOKUP($B12,Equities!$B$6:$DH$1002,AA$1,0)), VLOOKUP($B12,Equities!$B$6:$DH$1002,AA$1,0),"")</f>
        <v>2392.15</v>
      </c>
      <c r="AB12">
        <f ca="1">IF(ISNUMBER(VLOOKUP($B12,Equities!$B$6:$DH$1002,AB$1,0)), VLOOKUP($B12,Equities!$B$6:$DH$1002,AB$1,0),"")</f>
        <v>938.51</v>
      </c>
      <c r="AC12">
        <f ca="1">IF(ISNUMBER(VLOOKUP($B12,Equities!$B$6:$DH$1002,AC$1,0)), VLOOKUP($B12,Equities!$B$6:$DH$1002,AC$1,0),"")</f>
        <v>712.99</v>
      </c>
      <c r="AD12">
        <f ca="1">IF(ISNUMBER(VLOOKUP($B12,Equities!$B$6:$DH$1002,AD$1,0)), VLOOKUP($B12,Equities!$B$6:$DH$1002,AD$1,0),"")</f>
        <v>897.13</v>
      </c>
      <c r="AE12">
        <f ca="1">IF(ISNUMBER(VLOOKUP($B12,Equities!$B$6:$DH$1002,AE$1,0)), VLOOKUP($B12,Equities!$B$6:$DH$1002,AE$1,0),"")</f>
        <v>954.05</v>
      </c>
      <c r="AF12">
        <f ca="1">IF(ISNUMBER(VLOOKUP($B12,Equities!$B$6:$DH$1002,AF$1,0)), VLOOKUP($B12,Equities!$B$6:$DH$1002,AF$1,0),"")</f>
        <v>971.13</v>
      </c>
      <c r="AG12">
        <f ca="1">IF(ISNUMBER(VLOOKUP($B12,Equities!$B$6:$DH$1002,AG$1,0)), VLOOKUP($B12,Equities!$B$6:$DH$1002,AG$1,0),"")</f>
        <v>1113.28</v>
      </c>
      <c r="AH12">
        <f ca="1">IF(ISNUMBER(VLOOKUP($B12,Equities!$B$6:$DH$1002,AH$1,0)), VLOOKUP($B12,Equities!$B$6:$DH$1002,AH$1,0),"")</f>
        <v>1096.72</v>
      </c>
      <c r="AI12">
        <f ca="1">IF(ISNUMBER(VLOOKUP($B12,Equities!$B$6:$DH$1002,AI$1,0)), VLOOKUP($B12,Equities!$B$6:$DH$1002,AI$1,0),"")</f>
        <v>927.76</v>
      </c>
      <c r="AJ12">
        <f ca="1">IF(ISNUMBER(VLOOKUP($B12,Equities!$B$6:$DH$1002,AJ$1,0)), VLOOKUP($B12,Equities!$B$6:$DH$1002,AJ$1,0),"")</f>
        <v>14.26</v>
      </c>
      <c r="AK12">
        <f ca="1">IF(ISNUMBER(VLOOKUP($B12,Equities!$B$6:$DH$1002,AK$1,0)), VLOOKUP($B12,Equities!$B$6:$DH$1002,AK$1,0),"")</f>
        <v>18.399999999999999</v>
      </c>
      <c r="AL12">
        <f ca="1">IF(ISNUMBER(VLOOKUP($B12,Commodities!$B$6:$CW$1002,AL$1,0)), VLOOKUP($B12,Commodities!$B$6:$CW$1002,AL$1,0),"")</f>
        <v>1221.3</v>
      </c>
      <c r="AM12">
        <f ca="1">IF(ISNUMBER(VLOOKUP($B12,Commodities!$B$6:$CW$1002,AM$1,0)), VLOOKUP($B12,Commodities!$B$6:$CW$1002,AM$1,0),"")</f>
        <v>15.537000000000001</v>
      </c>
      <c r="AN12">
        <f ca="1">IF(ISNUMBER(VLOOKUP($B12,Commodities!$B$6:$CW$1002,AN$1,0)), VLOOKUP($B12,Commodities!$B$6:$CW$1002,AN$1,0),"")</f>
        <v>70.13</v>
      </c>
      <c r="AO12">
        <f ca="1">IF(ISNUMBER(VLOOKUP($B12,Currencies!$B$6:$CW$1002,AO$1,0)), VLOOKUP($B12,Currencies!$B$6:$CW$1002,AO$1,0),"")</f>
        <v>2.9727999999999999</v>
      </c>
      <c r="AP12">
        <f ca="1">IF(ISNUMBER(VLOOKUP($B12,Currencies!$B$6:$CW$1002,AP$1,0)), VLOOKUP($B12,Currencies!$B$6:$CW$1002,AP$1,0),"")</f>
        <v>2.0150000000000001</v>
      </c>
      <c r="AQ12">
        <f ca="1">IF(ISNUMBER(VLOOKUP($B12,Currencies!$B$6:$CW$1002,AQ$1,0)), VLOOKUP($B12,Currencies!$B$6:$CW$1002,AQ$1,0),"")</f>
        <v>2.1324000000000001</v>
      </c>
      <c r="AR12">
        <f ca="1">IF(ISNUMBER(VLOOKUP($B12,Currencies!$B$6:$CW$1002,AR$1,0)), VLOOKUP($B12,Currencies!$B$6:$CW$1002,AR$1,0),"")</f>
        <v>6.8266</v>
      </c>
      <c r="AS12">
        <f ca="1">IF(ISNUMBER(VLOOKUP($B12,Currencies!$B$6:$CW$1002,AS$1,0)), VLOOKUP($B12,Currencies!$B$6:$CW$1002,AS$1,0),"")</f>
        <v>105.61</v>
      </c>
      <c r="AT12" t="str">
        <f>IF(ISNUMBER(VLOOKUP($B12,Currencies!$B$6:$CW$1002,AT$1,0)), VLOOKUP($B12,Currencies!$B$6:$CW$1002,AT$1,0),"")</f>
        <v/>
      </c>
      <c r="AU12" t="str">
        <f>IF(ISNUMBER(VLOOKUP($B12,Currencies!$B$6:$CW$1002,AU$1,0)), VLOOKUP($B12,Currencies!$B$6:$CW$1002,AU$1,0),"")</f>
        <v/>
      </c>
      <c r="AV12" t="str">
        <f>IF(ISNUMBER(VLOOKUP($B12,Currencies!$B$6:$CW$1002,AV$1,0)), VLOOKUP($B12,Currencies!$B$6:$CW$1002,AV$1,0),"")</f>
        <v/>
      </c>
      <c r="AX12" s="12"/>
    </row>
    <row r="13" spans="2:112">
      <c r="B13" s="12">
        <f>IF(ISNUMBER(Equities!$C14),Equities!B14,"")</f>
        <v>43308</v>
      </c>
      <c r="C13">
        <f t="shared" ca="1" si="3"/>
        <v>172.6884</v>
      </c>
      <c r="D13" t="str">
        <f t="shared" ca="1" si="2"/>
        <v/>
      </c>
      <c r="E13" t="str">
        <f t="shared" ca="1" si="2"/>
        <v/>
      </c>
      <c r="F13" t="str">
        <f t="shared" ca="1" si="2"/>
        <v/>
      </c>
      <c r="G13">
        <f>IF(ISNUMBER(VLOOKUP($B13,Equities!$B$6:$DH$1002,G$1,0)), VLOOKUP($B13,Equities!$B$6:$DH$1002,G$1,0),"")</f>
        <v>86.22</v>
      </c>
      <c r="H13" t="str">
        <f>IF(ISNUMBER(VLOOKUP($B13,Equities!$B$6:$DH$1002,H$1,0)), VLOOKUP($B13,Equities!$B$6:$DH$1002,H$1,0),"")</f>
        <v/>
      </c>
      <c r="I13" t="str">
        <f>IF(ISNUMBER(VLOOKUP($B13,Equities!$B$6:$DH$1002,I$1,0)), VLOOKUP($B13,Equities!$B$6:$DH$1002,I$1,0),"")</f>
        <v/>
      </c>
      <c r="J13" s="70"/>
      <c r="K13">
        <f ca="1">IF(ISNUMBER(VLOOKUP($B13,Equities!$B$6:$DH$1002,K$1,0)), VLOOKUP($B13,Equities!$B$6:$DH$1002,K$1,0),"")</f>
        <v>86.22</v>
      </c>
      <c r="L13">
        <f ca="1">IF(ISNUMBER(VLOOKUP($B13,Equities!$B$6:$DH$1002,L$1,0)), VLOOKUP($B13,Equities!$B$6:$DH$1002,L$1,0),"")</f>
        <v>248.7595</v>
      </c>
      <c r="M13">
        <f ca="1">IF(ISNUMBER(VLOOKUP($B13,Equities!$B$6:$DH$1002,M$1,0)), VLOOKUP($B13,Equities!$B$6:$DH$1002,M$1,0),"")</f>
        <v>241.55279999999999</v>
      </c>
      <c r="N13">
        <f ca="1">IF(ISNUMBER(VLOOKUP($B13,Equities!$B$6:$DH$1002,N$1,0)), VLOOKUP($B13,Equities!$B$6:$DH$1002,N$1,0),"")</f>
        <v>236.3835</v>
      </c>
      <c r="O13">
        <f ca="1">IF(ISNUMBER(VLOOKUP($B13,Equities!$B$6:$DH$1002,O$1,0)), VLOOKUP($B13,Equities!$B$6:$DH$1002,O$1,0),"")</f>
        <v>122.69459999999999</v>
      </c>
      <c r="P13">
        <f ca="1">IF(ISNUMBER(VLOOKUP($B13,Equities!$B$6:$DH$1002,P$1,0)), VLOOKUP($B13,Equities!$B$6:$DH$1002,P$1,0),"")</f>
        <v>226.9556</v>
      </c>
      <c r="Q13">
        <f ca="1">IF(ISNUMBER(VLOOKUP($B13,Equities!$B$6:$DH$1002,Q$1,0)), VLOOKUP($B13,Equities!$B$6:$DH$1002,Q$1,0),"")</f>
        <v>255.53</v>
      </c>
      <c r="R13">
        <f ca="1">IF(ISNUMBER(VLOOKUP($B13,Equities!$B$6:$DH$1002,R$1,0)), VLOOKUP($B13,Equities!$B$6:$DH$1002,R$1,0),"")</f>
        <v>207.5</v>
      </c>
      <c r="S13">
        <f ca="1">IF(ISNUMBER(VLOOKUP($B13,Equities!$B$6:$DH$1002,S$1,0)), VLOOKUP($B13,Equities!$B$6:$DH$1002,S$1,0),"")</f>
        <v>260.13</v>
      </c>
      <c r="T13">
        <f ca="1">IF(ISNUMBER(VLOOKUP($B13,Equities!$B$6:$DH$1002,T$1,0)), VLOOKUP($B13,Equities!$B$6:$DH$1002,T$1,0),"")</f>
        <v>65.27</v>
      </c>
      <c r="U13">
        <f ca="1">IF(ISNUMBER(VLOOKUP($B13,Equities!$B$6:$DH$1002,U$1,0)), VLOOKUP($B13,Equities!$B$6:$DH$1002,U$1,0),"")</f>
        <v>272.26</v>
      </c>
      <c r="V13">
        <f ca="1">IF(ISNUMBER(VLOOKUP($B13,Equities!$B$6:$DH$1002,V$1,0)), VLOOKUP($B13,Equities!$B$6:$DH$1002,V$1,0),"")</f>
        <v>127.94</v>
      </c>
      <c r="W13">
        <f ca="1">IF(ISNUMBER(VLOOKUP($B13,Equities!$B$6:$DH$1002,W$1,0)), VLOOKUP($B13,Equities!$B$6:$DH$1002,W$1,0),"")</f>
        <v>1328.17</v>
      </c>
      <c r="X13">
        <f ca="1">IF(ISNUMBER(VLOOKUP($B13,Equities!$B$6:$DH$1002,X$1,0)), VLOOKUP($B13,Equities!$B$6:$DH$1002,X$1,0),"")</f>
        <v>1615.78</v>
      </c>
      <c r="Y13">
        <f ca="1">IF(ISNUMBER(VLOOKUP($B13,Equities!$B$6:$DH$1002,Y$1,0)), VLOOKUP($B13,Equities!$B$6:$DH$1002,Y$1,0),"")</f>
        <v>1545.35</v>
      </c>
      <c r="Z13">
        <f ca="1">IF(ISNUMBER(VLOOKUP($B13,Equities!$B$6:$DH$1002,Z$1,0)), VLOOKUP($B13,Equities!$B$6:$DH$1002,Z$1,0),"")</f>
        <v>1038.6600000000001</v>
      </c>
      <c r="AA13">
        <f ca="1">IF(ISNUMBER(VLOOKUP($B13,Equities!$B$6:$DH$1002,AA$1,0)), VLOOKUP($B13,Equities!$B$6:$DH$1002,AA$1,0),"")</f>
        <v>2378.12</v>
      </c>
      <c r="AB13">
        <f ca="1">IF(ISNUMBER(VLOOKUP($B13,Equities!$B$6:$DH$1002,AB$1,0)), VLOOKUP($B13,Equities!$B$6:$DH$1002,AB$1,0),"")</f>
        <v>936.31</v>
      </c>
      <c r="AC13">
        <f ca="1">IF(ISNUMBER(VLOOKUP($B13,Equities!$B$6:$DH$1002,AC$1,0)), VLOOKUP($B13,Equities!$B$6:$DH$1002,AC$1,0),"")</f>
        <v>713.53</v>
      </c>
      <c r="AD13">
        <f ca="1">IF(ISNUMBER(VLOOKUP($B13,Equities!$B$6:$DH$1002,AD$1,0)), VLOOKUP($B13,Equities!$B$6:$DH$1002,AD$1,0),"")</f>
        <v>898.44</v>
      </c>
      <c r="AE13">
        <f ca="1">IF(ISNUMBER(VLOOKUP($B13,Equities!$B$6:$DH$1002,AE$1,0)), VLOOKUP($B13,Equities!$B$6:$DH$1002,AE$1,0),"")</f>
        <v>955.55</v>
      </c>
      <c r="AF13">
        <f ca="1">IF(ISNUMBER(VLOOKUP($B13,Equities!$B$6:$DH$1002,AF$1,0)), VLOOKUP($B13,Equities!$B$6:$DH$1002,AF$1,0),"")</f>
        <v>970.16</v>
      </c>
      <c r="AG13">
        <f ca="1">IF(ISNUMBER(VLOOKUP($B13,Equities!$B$6:$DH$1002,AG$1,0)), VLOOKUP($B13,Equities!$B$6:$DH$1002,AG$1,0),"")</f>
        <v>1113.0899999999999</v>
      </c>
      <c r="AH13">
        <f ca="1">IF(ISNUMBER(VLOOKUP($B13,Equities!$B$6:$DH$1002,AH$1,0)), VLOOKUP($B13,Equities!$B$6:$DH$1002,AH$1,0),"")</f>
        <v>1096.05</v>
      </c>
      <c r="AI13">
        <f ca="1">IF(ISNUMBER(VLOOKUP($B13,Equities!$B$6:$DH$1002,AI$1,0)), VLOOKUP($B13,Equities!$B$6:$DH$1002,AI$1,0),"")</f>
        <v>927.74</v>
      </c>
      <c r="AJ13">
        <f ca="1">IF(ISNUMBER(VLOOKUP($B13,Equities!$B$6:$DH$1002,AJ$1,0)), VLOOKUP($B13,Equities!$B$6:$DH$1002,AJ$1,0),"")</f>
        <v>13.03</v>
      </c>
      <c r="AK13">
        <f ca="1">IF(ISNUMBER(VLOOKUP($B13,Equities!$B$6:$DH$1002,AK$1,0)), VLOOKUP($B13,Equities!$B$6:$DH$1002,AK$1,0),"")</f>
        <v>17.899999999999999</v>
      </c>
      <c r="AL13">
        <f ca="1">IF(ISNUMBER(VLOOKUP($B13,Commodities!$B$6:$CW$1002,AL$1,0)), VLOOKUP($B13,Commodities!$B$6:$CW$1002,AL$1,0),"")</f>
        <v>1223</v>
      </c>
      <c r="AM13">
        <f ca="1">IF(ISNUMBER(VLOOKUP($B13,Commodities!$B$6:$CW$1002,AM$1,0)), VLOOKUP($B13,Commodities!$B$6:$CW$1002,AM$1,0),"")</f>
        <v>15.436</v>
      </c>
      <c r="AN13">
        <f ca="1">IF(ISNUMBER(VLOOKUP($B13,Commodities!$B$6:$CW$1002,AN$1,0)), VLOOKUP($B13,Commodities!$B$6:$CW$1002,AN$1,0),"")</f>
        <v>68.69</v>
      </c>
      <c r="AO13">
        <f ca="1">IF(ISNUMBER(VLOOKUP($B13,Currencies!$B$6:$CW$1002,AO$1,0)), VLOOKUP($B13,Currencies!$B$6:$CW$1002,AO$1,0),"")</f>
        <v>2.9542000000000002</v>
      </c>
      <c r="AP13">
        <f ca="1">IF(ISNUMBER(VLOOKUP($B13,Currencies!$B$6:$CW$1002,AP$1,0)), VLOOKUP($B13,Currencies!$B$6:$CW$1002,AP$1,0),"")</f>
        <v>2.0070000000000001</v>
      </c>
      <c r="AQ13">
        <f ca="1">IF(ISNUMBER(VLOOKUP($B13,Currencies!$B$6:$CW$1002,AQ$1,0)), VLOOKUP($B13,Currencies!$B$6:$CW$1002,AQ$1,0),"")</f>
        <v>2.1265000000000001</v>
      </c>
      <c r="AR13">
        <f ca="1">IF(ISNUMBER(VLOOKUP($B13,Currencies!$B$6:$CW$1002,AR$1,0)), VLOOKUP($B13,Currencies!$B$6:$CW$1002,AR$1,0),"")</f>
        <v>6.8178000000000001</v>
      </c>
      <c r="AS13">
        <f ca="1">IF(ISNUMBER(VLOOKUP($B13,Currencies!$B$6:$CW$1002,AS$1,0)), VLOOKUP($B13,Currencies!$B$6:$CW$1002,AS$1,0),"")</f>
        <v>105.63</v>
      </c>
      <c r="AT13" t="str">
        <f>IF(ISNUMBER(VLOOKUP($B13,Currencies!$B$6:$CW$1002,AT$1,0)), VLOOKUP($B13,Currencies!$B$6:$CW$1002,AT$1,0),"")</f>
        <v/>
      </c>
      <c r="AU13" t="str">
        <f>IF(ISNUMBER(VLOOKUP($B13,Currencies!$B$6:$CW$1002,AU$1,0)), VLOOKUP($B13,Currencies!$B$6:$CW$1002,AU$1,0),"")</f>
        <v/>
      </c>
      <c r="AV13" t="str">
        <f>IF(ISNUMBER(VLOOKUP($B13,Currencies!$B$6:$CW$1002,AV$1,0)), VLOOKUP($B13,Currencies!$B$6:$CW$1002,AV$1,0),"")</f>
        <v/>
      </c>
      <c r="AX13" s="12"/>
    </row>
    <row r="14" spans="2:112">
      <c r="B14" s="12">
        <f>IF(ISNUMBER(Equities!$C15),Equities!B15,"")</f>
        <v>43307</v>
      </c>
      <c r="C14">
        <f t="shared" ca="1" si="3"/>
        <v>173.8381</v>
      </c>
      <c r="D14" t="str">
        <f t="shared" ca="1" si="2"/>
        <v/>
      </c>
      <c r="E14" t="str">
        <f t="shared" ca="1" si="2"/>
        <v/>
      </c>
      <c r="F14" t="str">
        <f t="shared" ca="1" si="2"/>
        <v/>
      </c>
      <c r="G14">
        <f>IF(ISNUMBER(VLOOKUP($B14,Equities!$B$6:$DH$1002,G$1,0)), VLOOKUP($B14,Equities!$B$6:$DH$1002,G$1,0),"")</f>
        <v>86.61</v>
      </c>
      <c r="H14" t="str">
        <f>IF(ISNUMBER(VLOOKUP($B14,Equities!$B$6:$DH$1002,H$1,0)), VLOOKUP($B14,Equities!$B$6:$DH$1002,H$1,0),"")</f>
        <v/>
      </c>
      <c r="I14" t="str">
        <f>IF(ISNUMBER(VLOOKUP($B14,Equities!$B$6:$DH$1002,I$1,0)), VLOOKUP($B14,Equities!$B$6:$DH$1002,I$1,0),"")</f>
        <v/>
      </c>
      <c r="J14" s="70"/>
      <c r="K14">
        <f ca="1">IF(ISNUMBER(VLOOKUP($B14,Equities!$B$6:$DH$1002,K$1,0)), VLOOKUP($B14,Equities!$B$6:$DH$1002,K$1,0),"")</f>
        <v>86.61</v>
      </c>
      <c r="L14">
        <f ca="1">IF(ISNUMBER(VLOOKUP($B14,Equities!$B$6:$DH$1002,L$1,0)), VLOOKUP($B14,Equities!$B$6:$DH$1002,L$1,0),"")</f>
        <v>253.1644</v>
      </c>
      <c r="M14">
        <f ca="1">IF(ISNUMBER(VLOOKUP($B14,Equities!$B$6:$DH$1002,M$1,0)), VLOOKUP($B14,Equities!$B$6:$DH$1002,M$1,0),"")</f>
        <v>242.58430000000001</v>
      </c>
      <c r="N14">
        <f ca="1">IF(ISNUMBER(VLOOKUP($B14,Equities!$B$6:$DH$1002,N$1,0)), VLOOKUP($B14,Equities!$B$6:$DH$1002,N$1,0),"")</f>
        <v>236.57419999999999</v>
      </c>
      <c r="O14">
        <f ca="1">IF(ISNUMBER(VLOOKUP($B14,Equities!$B$6:$DH$1002,O$1,0)), VLOOKUP($B14,Equities!$B$6:$DH$1002,O$1,0),"")</f>
        <v>122.27970000000001</v>
      </c>
      <c r="P14">
        <f ca="1">IF(ISNUMBER(VLOOKUP($B14,Equities!$B$6:$DH$1002,P$1,0)), VLOOKUP($B14,Equities!$B$6:$DH$1002,P$1,0),"")</f>
        <v>226.20259999999999</v>
      </c>
      <c r="Q14">
        <f ca="1">IF(ISNUMBER(VLOOKUP($B14,Equities!$B$6:$DH$1002,Q$1,0)), VLOOKUP($B14,Equities!$B$6:$DH$1002,Q$1,0),"")</f>
        <v>256.13</v>
      </c>
      <c r="R14">
        <f ca="1">IF(ISNUMBER(VLOOKUP($B14,Equities!$B$6:$DH$1002,R$1,0)), VLOOKUP($B14,Equities!$B$6:$DH$1002,R$1,0),"")</f>
        <v>208.11</v>
      </c>
      <c r="S14">
        <f ca="1">IF(ISNUMBER(VLOOKUP($B14,Equities!$B$6:$DH$1002,S$1,0)), VLOOKUP($B14,Equities!$B$6:$DH$1002,S$1,0),"")</f>
        <v>259.63</v>
      </c>
      <c r="T14">
        <f ca="1">IF(ISNUMBER(VLOOKUP($B14,Equities!$B$6:$DH$1002,T$1,0)), VLOOKUP($B14,Equities!$B$6:$DH$1002,T$1,0),"")</f>
        <v>64.25</v>
      </c>
      <c r="U14">
        <f ca="1">IF(ISNUMBER(VLOOKUP($B14,Equities!$B$6:$DH$1002,U$1,0)), VLOOKUP($B14,Equities!$B$6:$DH$1002,U$1,0),"")</f>
        <v>271.73</v>
      </c>
      <c r="V14">
        <f ca="1">IF(ISNUMBER(VLOOKUP($B14,Equities!$B$6:$DH$1002,V$1,0)), VLOOKUP($B14,Equities!$B$6:$DH$1002,V$1,0),"")</f>
        <v>127.97</v>
      </c>
      <c r="W14">
        <f ca="1">IF(ISNUMBER(VLOOKUP($B14,Equities!$B$6:$DH$1002,W$1,0)), VLOOKUP($B14,Equities!$B$6:$DH$1002,W$1,0),"")</f>
        <v>1331.47</v>
      </c>
      <c r="X14">
        <f ca="1">IF(ISNUMBER(VLOOKUP($B14,Equities!$B$6:$DH$1002,X$1,0)), VLOOKUP($B14,Equities!$B$6:$DH$1002,X$1,0),"")</f>
        <v>1609.35</v>
      </c>
      <c r="Y14">
        <f ca="1">IF(ISNUMBER(VLOOKUP($B14,Equities!$B$6:$DH$1002,Y$1,0)), VLOOKUP($B14,Equities!$B$6:$DH$1002,Y$1,0),"")</f>
        <v>1553.23</v>
      </c>
      <c r="Z14">
        <f ca="1">IF(ISNUMBER(VLOOKUP($B14,Equities!$B$6:$DH$1002,Z$1,0)), VLOOKUP($B14,Equities!$B$6:$DH$1002,Z$1,0),"")</f>
        <v>1042.6500000000001</v>
      </c>
      <c r="AA14">
        <f ca="1">IF(ISNUMBER(VLOOKUP($B14,Equities!$B$6:$DH$1002,AA$1,0)), VLOOKUP($B14,Equities!$B$6:$DH$1002,AA$1,0),"")</f>
        <v>2374.04</v>
      </c>
      <c r="AB14">
        <f ca="1">IF(ISNUMBER(VLOOKUP($B14,Equities!$B$6:$DH$1002,AB$1,0)), VLOOKUP($B14,Equities!$B$6:$DH$1002,AB$1,0),"")</f>
        <v>935.95</v>
      </c>
      <c r="AC14">
        <f ca="1">IF(ISNUMBER(VLOOKUP($B14,Equities!$B$6:$DH$1002,AC$1,0)), VLOOKUP($B14,Equities!$B$6:$DH$1002,AC$1,0),"")</f>
        <v>711.43</v>
      </c>
      <c r="AD14">
        <f ca="1">IF(ISNUMBER(VLOOKUP($B14,Equities!$B$6:$DH$1002,AD$1,0)), VLOOKUP($B14,Equities!$B$6:$DH$1002,AD$1,0),"")</f>
        <v>900.19</v>
      </c>
      <c r="AE14">
        <f ca="1">IF(ISNUMBER(VLOOKUP($B14,Equities!$B$6:$DH$1002,AE$1,0)), VLOOKUP($B14,Equities!$B$6:$DH$1002,AE$1,0),"")</f>
        <v>956.85</v>
      </c>
      <c r="AF14">
        <f ca="1">IF(ISNUMBER(VLOOKUP($B14,Equities!$B$6:$DH$1002,AF$1,0)), VLOOKUP($B14,Equities!$B$6:$DH$1002,AF$1,0),"")</f>
        <v>970</v>
      </c>
      <c r="AG14">
        <f ca="1">IF(ISNUMBER(VLOOKUP($B14,Equities!$B$6:$DH$1002,AG$1,0)), VLOOKUP($B14,Equities!$B$6:$DH$1002,AG$1,0),"")</f>
        <v>1112.24</v>
      </c>
      <c r="AH14">
        <f ca="1">IF(ISNUMBER(VLOOKUP($B14,Equities!$B$6:$DH$1002,AH$1,0)), VLOOKUP($B14,Equities!$B$6:$DH$1002,AH$1,0),"")</f>
        <v>1097.56</v>
      </c>
      <c r="AI14">
        <f ca="1">IF(ISNUMBER(VLOOKUP($B14,Equities!$B$6:$DH$1002,AI$1,0)), VLOOKUP($B14,Equities!$B$6:$DH$1002,AI$1,0),"")</f>
        <v>927.84</v>
      </c>
      <c r="AJ14">
        <f ca="1">IF(ISNUMBER(VLOOKUP($B14,Equities!$B$6:$DH$1002,AJ$1,0)), VLOOKUP($B14,Equities!$B$6:$DH$1002,AJ$1,0),"")</f>
        <v>12.14</v>
      </c>
      <c r="AK14">
        <f ca="1">IF(ISNUMBER(VLOOKUP($B14,Equities!$B$6:$DH$1002,AK$1,0)), VLOOKUP($B14,Equities!$B$6:$DH$1002,AK$1,0),"")</f>
        <v>17.48</v>
      </c>
      <c r="AL14">
        <f ca="1">IF(ISNUMBER(VLOOKUP($B14,Commodities!$B$6:$CW$1002,AL$1,0)), VLOOKUP($B14,Commodities!$B$6:$CW$1002,AL$1,0),"")</f>
        <v>1225.7</v>
      </c>
      <c r="AM14">
        <f ca="1">IF(ISNUMBER(VLOOKUP($B14,Commodities!$B$6:$CW$1002,AM$1,0)), VLOOKUP($B14,Commodities!$B$6:$CW$1002,AM$1,0),"")</f>
        <v>15.438000000000001</v>
      </c>
      <c r="AN14">
        <f ca="1">IF(ISNUMBER(VLOOKUP($B14,Commodities!$B$6:$CW$1002,AN$1,0)), VLOOKUP($B14,Commodities!$B$6:$CW$1002,AN$1,0),"")</f>
        <v>69.61</v>
      </c>
      <c r="AO14">
        <f ca="1">IF(ISNUMBER(VLOOKUP($B14,Currencies!$B$6:$CW$1002,AO$1,0)), VLOOKUP($B14,Currencies!$B$6:$CW$1002,AO$1,0),"")</f>
        <v>2.9763999999999999</v>
      </c>
      <c r="AP14">
        <f ca="1">IF(ISNUMBER(VLOOKUP($B14,Currencies!$B$6:$CW$1002,AP$1,0)), VLOOKUP($B14,Currencies!$B$6:$CW$1002,AP$1,0),"")</f>
        <v>2.0105</v>
      </c>
      <c r="AQ14">
        <f ca="1">IF(ISNUMBER(VLOOKUP($B14,Currencies!$B$6:$CW$1002,AQ$1,0)), VLOOKUP($B14,Currencies!$B$6:$CW$1002,AQ$1,0),"")</f>
        <v>2.1236000000000002</v>
      </c>
      <c r="AR14">
        <f ca="1">IF(ISNUMBER(VLOOKUP($B14,Currencies!$B$6:$CW$1002,AR$1,0)), VLOOKUP($B14,Currencies!$B$6:$CW$1002,AR$1,0),"")</f>
        <v>6.8263999999999996</v>
      </c>
      <c r="AS14">
        <f ca="1">IF(ISNUMBER(VLOOKUP($B14,Currencies!$B$6:$CW$1002,AS$1,0)), VLOOKUP($B14,Currencies!$B$6:$CW$1002,AS$1,0),"")</f>
        <v>105.45</v>
      </c>
      <c r="AT14" t="str">
        <f>IF(ISNUMBER(VLOOKUP($B14,Currencies!$B$6:$CW$1002,AT$1,0)), VLOOKUP($B14,Currencies!$B$6:$CW$1002,AT$1,0),"")</f>
        <v/>
      </c>
      <c r="AU14" t="str">
        <f>IF(ISNUMBER(VLOOKUP($B14,Currencies!$B$6:$CW$1002,AU$1,0)), VLOOKUP($B14,Currencies!$B$6:$CW$1002,AU$1,0),"")</f>
        <v/>
      </c>
      <c r="AV14" t="str">
        <f>IF(ISNUMBER(VLOOKUP($B14,Currencies!$B$6:$CW$1002,AV$1,0)), VLOOKUP($B14,Currencies!$B$6:$CW$1002,AV$1,0),"")</f>
        <v/>
      </c>
      <c r="AX14" s="12"/>
    </row>
    <row r="15" spans="2:112">
      <c r="B15" s="12">
        <f>IF(ISNUMBER(Equities!$C16),Equities!B16,"")</f>
        <v>43306</v>
      </c>
      <c r="C15">
        <f t="shared" ca="1" si="3"/>
        <v>175.4331</v>
      </c>
      <c r="D15" t="str">
        <f t="shared" ca="1" si="2"/>
        <v/>
      </c>
      <c r="E15" t="str">
        <f t="shared" ca="1" si="2"/>
        <v/>
      </c>
      <c r="F15" t="str">
        <f t="shared" ca="1" si="2"/>
        <v/>
      </c>
      <c r="G15">
        <f>IF(ISNUMBER(VLOOKUP($B15,Equities!$B$6:$DH$1002,G$1,0)), VLOOKUP($B15,Equities!$B$6:$DH$1002,G$1,0),"")</f>
        <v>87.41</v>
      </c>
      <c r="H15" t="str">
        <f>IF(ISNUMBER(VLOOKUP($B15,Equities!$B$6:$DH$1002,H$1,0)), VLOOKUP($B15,Equities!$B$6:$DH$1002,H$1,0),"")</f>
        <v/>
      </c>
      <c r="I15" t="str">
        <f>IF(ISNUMBER(VLOOKUP($B15,Equities!$B$6:$DH$1002,I$1,0)), VLOOKUP($B15,Equities!$B$6:$DH$1002,I$1,0),"")</f>
        <v/>
      </c>
      <c r="J15" s="70"/>
      <c r="K15">
        <f ca="1">IF(ISNUMBER(VLOOKUP($B15,Equities!$B$6:$DH$1002,K$1,0)), VLOOKUP($B15,Equities!$B$6:$DH$1002,K$1,0),"")</f>
        <v>87.41</v>
      </c>
      <c r="L15">
        <f ca="1">IF(ISNUMBER(VLOOKUP($B15,Equities!$B$6:$DH$1002,L$1,0)), VLOOKUP($B15,Equities!$B$6:$DH$1002,L$1,0),"")</f>
        <v>256.36950000000002</v>
      </c>
      <c r="M15">
        <f ca="1">IF(ISNUMBER(VLOOKUP($B15,Equities!$B$6:$DH$1002,M$1,0)), VLOOKUP($B15,Equities!$B$6:$DH$1002,M$1,0),"")</f>
        <v>242.1114</v>
      </c>
      <c r="N15">
        <f ca="1">IF(ISNUMBER(VLOOKUP($B15,Equities!$B$6:$DH$1002,N$1,0)), VLOOKUP($B15,Equities!$B$6:$DH$1002,N$1,0),"")</f>
        <v>235.51609999999999</v>
      </c>
      <c r="O15">
        <f ca="1">IF(ISNUMBER(VLOOKUP($B15,Equities!$B$6:$DH$1002,O$1,0)), VLOOKUP($B15,Equities!$B$6:$DH$1002,O$1,0),"")</f>
        <v>122.09050000000001</v>
      </c>
      <c r="P15">
        <f ca="1">IF(ISNUMBER(VLOOKUP($B15,Equities!$B$6:$DH$1002,P$1,0)), VLOOKUP($B15,Equities!$B$6:$DH$1002,P$1,0),"")</f>
        <v>225.0154</v>
      </c>
      <c r="Q15">
        <f ca="1">IF(ISNUMBER(VLOOKUP($B15,Equities!$B$6:$DH$1002,Q$1,0)), VLOOKUP($B15,Equities!$B$6:$DH$1002,Q$1,0),"")</f>
        <v>256.63</v>
      </c>
      <c r="R15">
        <f ca="1">IF(ISNUMBER(VLOOKUP($B15,Equities!$B$6:$DH$1002,R$1,0)), VLOOKUP($B15,Equities!$B$6:$DH$1002,R$1,0),"")</f>
        <v>207.5</v>
      </c>
      <c r="S15">
        <f ca="1">IF(ISNUMBER(VLOOKUP($B15,Equities!$B$6:$DH$1002,S$1,0)), VLOOKUP($B15,Equities!$B$6:$DH$1002,S$1,0),"")</f>
        <v>257.74</v>
      </c>
      <c r="T15">
        <f ca="1">IF(ISNUMBER(VLOOKUP($B15,Equities!$B$6:$DH$1002,T$1,0)), VLOOKUP($B15,Equities!$B$6:$DH$1002,T$1,0),"")</f>
        <v>64.010000000000005</v>
      </c>
      <c r="U15">
        <f ca="1">IF(ISNUMBER(VLOOKUP($B15,Equities!$B$6:$DH$1002,U$1,0)), VLOOKUP($B15,Equities!$B$6:$DH$1002,U$1,0),"")</f>
        <v>270.33999999999997</v>
      </c>
      <c r="V15">
        <f ca="1">IF(ISNUMBER(VLOOKUP($B15,Equities!$B$6:$DH$1002,V$1,0)), VLOOKUP($B15,Equities!$B$6:$DH$1002,V$1,0),"")</f>
        <v>126.93</v>
      </c>
      <c r="W15">
        <f ca="1">IF(ISNUMBER(VLOOKUP($B15,Equities!$B$6:$DH$1002,W$1,0)), VLOOKUP($B15,Equities!$B$6:$DH$1002,W$1,0),"")</f>
        <v>1333.91</v>
      </c>
      <c r="X15">
        <f ca="1">IF(ISNUMBER(VLOOKUP($B15,Equities!$B$6:$DH$1002,X$1,0)), VLOOKUP($B15,Equities!$B$6:$DH$1002,X$1,0),"")</f>
        <v>1620.29</v>
      </c>
      <c r="Y15">
        <f ca="1">IF(ISNUMBER(VLOOKUP($B15,Equities!$B$6:$DH$1002,Y$1,0)), VLOOKUP($B15,Equities!$B$6:$DH$1002,Y$1,0),"")</f>
        <v>1568.01</v>
      </c>
      <c r="Z15">
        <f ca="1">IF(ISNUMBER(VLOOKUP($B15,Equities!$B$6:$DH$1002,Z$1,0)), VLOOKUP($B15,Equities!$B$6:$DH$1002,Z$1,0),"")</f>
        <v>1044.99</v>
      </c>
      <c r="AA15">
        <f ca="1">IF(ISNUMBER(VLOOKUP($B15,Equities!$B$6:$DH$1002,AA$1,0)), VLOOKUP($B15,Equities!$B$6:$DH$1002,AA$1,0),"")</f>
        <v>2374.0100000000002</v>
      </c>
      <c r="AB15">
        <f ca="1">IF(ISNUMBER(VLOOKUP($B15,Equities!$B$6:$DH$1002,AB$1,0)), VLOOKUP($B15,Equities!$B$6:$DH$1002,AB$1,0),"")</f>
        <v>937.17</v>
      </c>
      <c r="AC15">
        <f ca="1">IF(ISNUMBER(VLOOKUP($B15,Equities!$B$6:$DH$1002,AC$1,0)), VLOOKUP($B15,Equities!$B$6:$DH$1002,AC$1,0),"")</f>
        <v>713.09</v>
      </c>
      <c r="AD15">
        <f ca="1">IF(ISNUMBER(VLOOKUP($B15,Equities!$B$6:$DH$1002,AD$1,0)), VLOOKUP($B15,Equities!$B$6:$DH$1002,AD$1,0),"")</f>
        <v>901.08</v>
      </c>
      <c r="AE15">
        <f ca="1">IF(ISNUMBER(VLOOKUP($B15,Equities!$B$6:$DH$1002,AE$1,0)), VLOOKUP($B15,Equities!$B$6:$DH$1002,AE$1,0),"")</f>
        <v>958.2</v>
      </c>
      <c r="AF15">
        <f ca="1">IF(ISNUMBER(VLOOKUP($B15,Equities!$B$6:$DH$1002,AF$1,0)), VLOOKUP($B15,Equities!$B$6:$DH$1002,AF$1,0),"")</f>
        <v>968.62</v>
      </c>
      <c r="AG15">
        <f ca="1">IF(ISNUMBER(VLOOKUP($B15,Equities!$B$6:$DH$1002,AG$1,0)), VLOOKUP($B15,Equities!$B$6:$DH$1002,AG$1,0),"")</f>
        <v>1112.55</v>
      </c>
      <c r="AH15">
        <f ca="1">IF(ISNUMBER(VLOOKUP($B15,Equities!$B$6:$DH$1002,AH$1,0)), VLOOKUP($B15,Equities!$B$6:$DH$1002,AH$1,0),"")</f>
        <v>1097.67</v>
      </c>
      <c r="AI15">
        <f ca="1">IF(ISNUMBER(VLOOKUP($B15,Equities!$B$6:$DH$1002,AI$1,0)), VLOOKUP($B15,Equities!$B$6:$DH$1002,AI$1,0),"")</f>
        <v>928.7</v>
      </c>
      <c r="AJ15">
        <f ca="1">IF(ISNUMBER(VLOOKUP($B15,Equities!$B$6:$DH$1002,AJ$1,0)), VLOOKUP($B15,Equities!$B$6:$DH$1002,AJ$1,0),"")</f>
        <v>12.29</v>
      </c>
      <c r="AK15">
        <f ca="1">IF(ISNUMBER(VLOOKUP($B15,Equities!$B$6:$DH$1002,AK$1,0)), VLOOKUP($B15,Equities!$B$6:$DH$1002,AK$1,0),"")</f>
        <v>17.25</v>
      </c>
      <c r="AL15">
        <f ca="1">IF(ISNUMBER(VLOOKUP($B15,Commodities!$B$6:$CW$1002,AL$1,0)), VLOOKUP($B15,Commodities!$B$6:$CW$1002,AL$1,0),"")</f>
        <v>1231.8</v>
      </c>
      <c r="AM15">
        <f ca="1">IF(ISNUMBER(VLOOKUP($B15,Commodities!$B$6:$CW$1002,AM$1,0)), VLOOKUP($B15,Commodities!$B$6:$CW$1002,AM$1,0),"")</f>
        <v>15.532999999999999</v>
      </c>
      <c r="AN15">
        <f ca="1">IF(ISNUMBER(VLOOKUP($B15,Commodities!$B$6:$CW$1002,AN$1,0)), VLOOKUP($B15,Commodities!$B$6:$CW$1002,AN$1,0),"")</f>
        <v>69.3</v>
      </c>
      <c r="AO15">
        <f ca="1">IF(ISNUMBER(VLOOKUP($B15,Currencies!$B$6:$CW$1002,AO$1,0)), VLOOKUP($B15,Currencies!$B$6:$CW$1002,AO$1,0),"")</f>
        <v>2.9746000000000001</v>
      </c>
      <c r="AP15">
        <f ca="1">IF(ISNUMBER(VLOOKUP($B15,Currencies!$B$6:$CW$1002,AP$1,0)), VLOOKUP($B15,Currencies!$B$6:$CW$1002,AP$1,0),"")</f>
        <v>2.0127999999999999</v>
      </c>
      <c r="AQ15">
        <f ca="1">IF(ISNUMBER(VLOOKUP($B15,Currencies!$B$6:$CW$1002,AQ$1,0)), VLOOKUP($B15,Currencies!$B$6:$CW$1002,AQ$1,0),"")</f>
        <v>2.1292</v>
      </c>
      <c r="AR15">
        <f ca="1">IF(ISNUMBER(VLOOKUP($B15,Currencies!$B$6:$CW$1002,AR$1,0)), VLOOKUP($B15,Currencies!$B$6:$CW$1002,AR$1,0),"")</f>
        <v>6.7606999999999999</v>
      </c>
      <c r="AS15">
        <f ca="1">IF(ISNUMBER(VLOOKUP($B15,Currencies!$B$6:$CW$1002,AS$1,0)), VLOOKUP($B15,Currencies!$B$6:$CW$1002,AS$1,0),"")</f>
        <v>106.1</v>
      </c>
      <c r="AT15" t="str">
        <f>IF(ISNUMBER(VLOOKUP($B15,Currencies!$B$6:$CW$1002,AT$1,0)), VLOOKUP($B15,Currencies!$B$6:$CW$1002,AT$1,0),"")</f>
        <v/>
      </c>
      <c r="AU15" t="str">
        <f>IF(ISNUMBER(VLOOKUP($B15,Currencies!$B$6:$CW$1002,AU$1,0)), VLOOKUP($B15,Currencies!$B$6:$CW$1002,AU$1,0),"")</f>
        <v/>
      </c>
      <c r="AV15" t="str">
        <f>IF(ISNUMBER(VLOOKUP($B15,Currencies!$B$6:$CW$1002,AV$1,0)), VLOOKUP($B15,Currencies!$B$6:$CW$1002,AV$1,0),"")</f>
        <v/>
      </c>
      <c r="AX15" s="12"/>
    </row>
    <row r="16" spans="2:112">
      <c r="B16" s="12">
        <f>IF(ISNUMBER(Equities!$C17),Equities!B17,"")</f>
        <v>43305</v>
      </c>
      <c r="C16">
        <f t="shared" ca="1" si="3"/>
        <v>172.78800000000001</v>
      </c>
      <c r="D16" t="str">
        <f t="shared" ca="1" si="2"/>
        <v/>
      </c>
      <c r="E16" t="str">
        <f t="shared" ca="1" si="2"/>
        <v/>
      </c>
      <c r="F16" t="str">
        <f t="shared" ca="1" si="2"/>
        <v/>
      </c>
      <c r="G16">
        <f>IF(ISNUMBER(VLOOKUP($B16,Equities!$B$6:$DH$1002,G$1,0)), VLOOKUP($B16,Equities!$B$6:$DH$1002,G$1,0),"")</f>
        <v>86.01</v>
      </c>
      <c r="H16" t="str">
        <f>IF(ISNUMBER(VLOOKUP($B16,Equities!$B$6:$DH$1002,H$1,0)), VLOOKUP($B16,Equities!$B$6:$DH$1002,H$1,0),"")</f>
        <v/>
      </c>
      <c r="I16" t="str">
        <f>IF(ISNUMBER(VLOOKUP($B16,Equities!$B$6:$DH$1002,I$1,0)), VLOOKUP($B16,Equities!$B$6:$DH$1002,I$1,0),"")</f>
        <v/>
      </c>
      <c r="J16" s="70"/>
      <c r="K16">
        <f ca="1">IF(ISNUMBER(VLOOKUP($B16,Equities!$B$6:$DH$1002,K$1,0)), VLOOKUP($B16,Equities!$B$6:$DH$1002,K$1,0),"")</f>
        <v>86.01</v>
      </c>
      <c r="L16">
        <f ca="1">IF(ISNUMBER(VLOOKUP($B16,Equities!$B$6:$DH$1002,L$1,0)), VLOOKUP($B16,Equities!$B$6:$DH$1002,L$1,0),"")</f>
        <v>253.19300000000001</v>
      </c>
      <c r="M16">
        <f ca="1">IF(ISNUMBER(VLOOKUP($B16,Equities!$B$6:$DH$1002,M$1,0)), VLOOKUP($B16,Equities!$B$6:$DH$1002,M$1,0),"")</f>
        <v>240.21960000000001</v>
      </c>
      <c r="N16">
        <f ca="1">IF(ISNUMBER(VLOOKUP($B16,Equities!$B$6:$DH$1002,N$1,0)), VLOOKUP($B16,Equities!$B$6:$DH$1002,N$1,0),"")</f>
        <v>234.47120000000001</v>
      </c>
      <c r="O16">
        <f ca="1">IF(ISNUMBER(VLOOKUP($B16,Equities!$B$6:$DH$1002,O$1,0)), VLOOKUP($B16,Equities!$B$6:$DH$1002,O$1,0),"")</f>
        <v>122.1888</v>
      </c>
      <c r="P16">
        <f ca="1">IF(ISNUMBER(VLOOKUP($B16,Equities!$B$6:$DH$1002,P$1,0)), VLOOKUP($B16,Equities!$B$6:$DH$1002,P$1,0),"")</f>
        <v>224.43440000000001</v>
      </c>
      <c r="Q16">
        <f ca="1">IF(ISNUMBER(VLOOKUP($B16,Equities!$B$6:$DH$1002,Q$1,0)), VLOOKUP($B16,Equities!$B$6:$DH$1002,Q$1,0),"")</f>
        <v>255.84</v>
      </c>
      <c r="R16">
        <f ca="1">IF(ISNUMBER(VLOOKUP($B16,Equities!$B$6:$DH$1002,R$1,0)), VLOOKUP($B16,Equities!$B$6:$DH$1002,R$1,0),"")</f>
        <v>205.98</v>
      </c>
      <c r="S16">
        <f ca="1">IF(ISNUMBER(VLOOKUP($B16,Equities!$B$6:$DH$1002,S$1,0)), VLOOKUP($B16,Equities!$B$6:$DH$1002,S$1,0),"")</f>
        <v>255.75</v>
      </c>
      <c r="T16">
        <f ca="1">IF(ISNUMBER(VLOOKUP($B16,Equities!$B$6:$DH$1002,T$1,0)), VLOOKUP($B16,Equities!$B$6:$DH$1002,T$1,0),"")</f>
        <v>64.92</v>
      </c>
      <c r="U16">
        <f ca="1">IF(ISNUMBER(VLOOKUP($B16,Equities!$B$6:$DH$1002,U$1,0)), VLOOKUP($B16,Equities!$B$6:$DH$1002,U$1,0),"")</f>
        <v>269.69</v>
      </c>
      <c r="V16">
        <f ca="1">IF(ISNUMBER(VLOOKUP($B16,Equities!$B$6:$DH$1002,V$1,0)), VLOOKUP($B16,Equities!$B$6:$DH$1002,V$1,0),"")</f>
        <v>126.89</v>
      </c>
      <c r="W16">
        <f ca="1">IF(ISNUMBER(VLOOKUP($B16,Equities!$B$6:$DH$1002,W$1,0)), VLOOKUP($B16,Equities!$B$6:$DH$1002,W$1,0),"")</f>
        <v>1325.83</v>
      </c>
      <c r="X16">
        <f ca="1">IF(ISNUMBER(VLOOKUP($B16,Equities!$B$6:$DH$1002,X$1,0)), VLOOKUP($B16,Equities!$B$6:$DH$1002,X$1,0),"")</f>
        <v>1605.2</v>
      </c>
      <c r="Y16">
        <f ca="1">IF(ISNUMBER(VLOOKUP($B16,Equities!$B$6:$DH$1002,Y$1,0)), VLOOKUP($B16,Equities!$B$6:$DH$1002,Y$1,0),"")</f>
        <v>1542.08</v>
      </c>
      <c r="Z16">
        <f ca="1">IF(ISNUMBER(VLOOKUP($B16,Equities!$B$6:$DH$1002,Z$1,0)), VLOOKUP($B16,Equities!$B$6:$DH$1002,Z$1,0),"")</f>
        <v>1042.1199999999999</v>
      </c>
      <c r="AA16">
        <f ca="1">IF(ISNUMBER(VLOOKUP($B16,Equities!$B$6:$DH$1002,AA$1,0)), VLOOKUP($B16,Equities!$B$6:$DH$1002,AA$1,0),"")</f>
        <v>2381.94</v>
      </c>
      <c r="AB16">
        <f ca="1">IF(ISNUMBER(VLOOKUP($B16,Equities!$B$6:$DH$1002,AB$1,0)), VLOOKUP($B16,Equities!$B$6:$DH$1002,AB$1,0),"")</f>
        <v>936.9</v>
      </c>
      <c r="AC16">
        <f ca="1">IF(ISNUMBER(VLOOKUP($B16,Equities!$B$6:$DH$1002,AC$1,0)), VLOOKUP($B16,Equities!$B$6:$DH$1002,AC$1,0),"")</f>
        <v>711.91</v>
      </c>
      <c r="AD16">
        <f ca="1">IF(ISNUMBER(VLOOKUP($B16,Equities!$B$6:$DH$1002,AD$1,0)), VLOOKUP($B16,Equities!$B$6:$DH$1002,AD$1,0),"")</f>
        <v>899.24</v>
      </c>
      <c r="AE16">
        <f ca="1">IF(ISNUMBER(VLOOKUP($B16,Equities!$B$6:$DH$1002,AE$1,0)), VLOOKUP($B16,Equities!$B$6:$DH$1002,AE$1,0),"")</f>
        <v>956.93</v>
      </c>
      <c r="AF16">
        <f ca="1">IF(ISNUMBER(VLOOKUP($B16,Equities!$B$6:$DH$1002,AF$1,0)), VLOOKUP($B16,Equities!$B$6:$DH$1002,AF$1,0),"")</f>
        <v>969.74</v>
      </c>
      <c r="AG16">
        <f ca="1">IF(ISNUMBER(VLOOKUP($B16,Equities!$B$6:$DH$1002,AG$1,0)), VLOOKUP($B16,Equities!$B$6:$DH$1002,AG$1,0),"")</f>
        <v>1111.42</v>
      </c>
      <c r="AH16">
        <f ca="1">IF(ISNUMBER(VLOOKUP($B16,Equities!$B$6:$DH$1002,AH$1,0)), VLOOKUP($B16,Equities!$B$6:$DH$1002,AH$1,0),"")</f>
        <v>1097.92</v>
      </c>
      <c r="AI16">
        <f ca="1">IF(ISNUMBER(VLOOKUP($B16,Equities!$B$6:$DH$1002,AI$1,0)), VLOOKUP($B16,Equities!$B$6:$DH$1002,AI$1,0),"")</f>
        <v>929.74</v>
      </c>
      <c r="AJ16">
        <f ca="1">IF(ISNUMBER(VLOOKUP($B16,Equities!$B$6:$DH$1002,AJ$1,0)), VLOOKUP($B16,Equities!$B$6:$DH$1002,AJ$1,0),"")</f>
        <v>12.41</v>
      </c>
      <c r="AK16">
        <f ca="1">IF(ISNUMBER(VLOOKUP($B16,Equities!$B$6:$DH$1002,AK$1,0)), VLOOKUP($B16,Equities!$B$6:$DH$1002,AK$1,0),"")</f>
        <v>17.97</v>
      </c>
      <c r="AL16">
        <f ca="1">IF(ISNUMBER(VLOOKUP($B16,Commodities!$B$6:$CW$1002,AL$1,0)), VLOOKUP($B16,Commodities!$B$6:$CW$1002,AL$1,0),"")</f>
        <v>1225.5</v>
      </c>
      <c r="AM16">
        <f ca="1">IF(ISNUMBER(VLOOKUP($B16,Commodities!$B$6:$CW$1002,AM$1,0)), VLOOKUP($B16,Commodities!$B$6:$CW$1002,AM$1,0),"")</f>
        <v>15.462999999999999</v>
      </c>
      <c r="AN16">
        <f ca="1">IF(ISNUMBER(VLOOKUP($B16,Commodities!$B$6:$CW$1002,AN$1,0)), VLOOKUP($B16,Commodities!$B$6:$CW$1002,AN$1,0),"")</f>
        <v>68.52</v>
      </c>
      <c r="AO16">
        <f ca="1">IF(ISNUMBER(VLOOKUP($B16,Currencies!$B$6:$CW$1002,AO$1,0)), VLOOKUP($B16,Currencies!$B$6:$CW$1002,AO$1,0),"")</f>
        <v>2.9485999999999999</v>
      </c>
      <c r="AP16">
        <f ca="1">IF(ISNUMBER(VLOOKUP($B16,Currencies!$B$6:$CW$1002,AP$1,0)), VLOOKUP($B16,Currencies!$B$6:$CW$1002,AP$1,0),"")</f>
        <v>2.0007000000000001</v>
      </c>
      <c r="AQ16">
        <f ca="1">IF(ISNUMBER(VLOOKUP($B16,Currencies!$B$6:$CW$1002,AQ$1,0)), VLOOKUP($B16,Currencies!$B$6:$CW$1002,AQ$1,0),"")</f>
        <v>2.1204000000000001</v>
      </c>
      <c r="AR16">
        <f ca="1">IF(ISNUMBER(VLOOKUP($B16,Currencies!$B$6:$CW$1002,AR$1,0)), VLOOKUP($B16,Currencies!$B$6:$CW$1002,AR$1,0),"")</f>
        <v>6.8109000000000002</v>
      </c>
      <c r="AS16">
        <f ca="1">IF(ISNUMBER(VLOOKUP($B16,Currencies!$B$6:$CW$1002,AS$1,0)), VLOOKUP($B16,Currencies!$B$6:$CW$1002,AS$1,0),"")</f>
        <v>105.54</v>
      </c>
      <c r="AT16" t="str">
        <f>IF(ISNUMBER(VLOOKUP($B16,Currencies!$B$6:$CW$1002,AT$1,0)), VLOOKUP($B16,Currencies!$B$6:$CW$1002,AT$1,0),"")</f>
        <v/>
      </c>
      <c r="AU16" t="str">
        <f>IF(ISNUMBER(VLOOKUP($B16,Currencies!$B$6:$CW$1002,AU$1,0)), VLOOKUP($B16,Currencies!$B$6:$CW$1002,AU$1,0),"")</f>
        <v/>
      </c>
      <c r="AV16" t="str">
        <f>IF(ISNUMBER(VLOOKUP($B16,Currencies!$B$6:$CW$1002,AV$1,0)), VLOOKUP($B16,Currencies!$B$6:$CW$1002,AV$1,0),"")</f>
        <v/>
      </c>
      <c r="AX16" s="12"/>
    </row>
    <row r="17" spans="2:50">
      <c r="B17" s="12">
        <f>IF(ISNUMBER(Equities!$C18),Equities!B18,"")</f>
        <v>43304</v>
      </c>
      <c r="C17">
        <f t="shared" ca="1" si="3"/>
        <v>172.7105</v>
      </c>
      <c r="D17" t="str">
        <f t="shared" ca="1" si="2"/>
        <v/>
      </c>
      <c r="E17" t="str">
        <f t="shared" ca="1" si="2"/>
        <v/>
      </c>
      <c r="F17" t="str">
        <f t="shared" ca="1" si="2"/>
        <v/>
      </c>
      <c r="G17">
        <f>IF(ISNUMBER(VLOOKUP($B17,Equities!$B$6:$DH$1002,G$1,0)), VLOOKUP($B17,Equities!$B$6:$DH$1002,G$1,0),"")</f>
        <v>84.82</v>
      </c>
      <c r="H17" t="str">
        <f>IF(ISNUMBER(VLOOKUP($B17,Equities!$B$6:$DH$1002,H$1,0)), VLOOKUP($B17,Equities!$B$6:$DH$1002,H$1,0),"")</f>
        <v/>
      </c>
      <c r="I17" t="str">
        <f>IF(ISNUMBER(VLOOKUP($B17,Equities!$B$6:$DH$1002,I$1,0)), VLOOKUP($B17,Equities!$B$6:$DH$1002,I$1,0),"")</f>
        <v/>
      </c>
      <c r="J17" s="70"/>
      <c r="K17">
        <f ca="1">IF(ISNUMBER(VLOOKUP($B17,Equities!$B$6:$DH$1002,K$1,0)), VLOOKUP($B17,Equities!$B$6:$DH$1002,K$1,0),"")</f>
        <v>84.82</v>
      </c>
      <c r="L17">
        <f ca="1">IF(ISNUMBER(VLOOKUP($B17,Equities!$B$6:$DH$1002,L$1,0)), VLOOKUP($B17,Equities!$B$6:$DH$1002,L$1,0),"")</f>
        <v>252.21969999999999</v>
      </c>
      <c r="M17">
        <f ca="1">IF(ISNUMBER(VLOOKUP($B17,Equities!$B$6:$DH$1002,M$1,0)), VLOOKUP($B17,Equities!$B$6:$DH$1002,M$1,0),"")</f>
        <v>238.5052</v>
      </c>
      <c r="N17">
        <f ca="1">IF(ISNUMBER(VLOOKUP($B17,Equities!$B$6:$DH$1002,N$1,0)), VLOOKUP($B17,Equities!$B$6:$DH$1002,N$1,0),"")</f>
        <v>232.27189999999999</v>
      </c>
      <c r="O17">
        <f ca="1">IF(ISNUMBER(VLOOKUP($B17,Equities!$B$6:$DH$1002,O$1,0)), VLOOKUP($B17,Equities!$B$6:$DH$1002,O$1,0),"")</f>
        <v>121.2681</v>
      </c>
      <c r="P17">
        <f ca="1">IF(ISNUMBER(VLOOKUP($B17,Equities!$B$6:$DH$1002,P$1,0)), VLOOKUP($B17,Equities!$B$6:$DH$1002,P$1,0),"")</f>
        <v>224.25640000000001</v>
      </c>
      <c r="Q17">
        <f ca="1">IF(ISNUMBER(VLOOKUP($B17,Equities!$B$6:$DH$1002,Q$1,0)), VLOOKUP($B17,Equities!$B$6:$DH$1002,Q$1,0),"")</f>
        <v>255.59</v>
      </c>
      <c r="R17">
        <f ca="1">IF(ISNUMBER(VLOOKUP($B17,Equities!$B$6:$DH$1002,R$1,0)), VLOOKUP($B17,Equities!$B$6:$DH$1002,R$1,0),"")</f>
        <v>205.94</v>
      </c>
      <c r="S17">
        <f ca="1">IF(ISNUMBER(VLOOKUP($B17,Equities!$B$6:$DH$1002,S$1,0)), VLOOKUP($B17,Equities!$B$6:$DH$1002,S$1,0),"")</f>
        <v>254.17</v>
      </c>
      <c r="T17">
        <f ca="1">IF(ISNUMBER(VLOOKUP($B17,Equities!$B$6:$DH$1002,T$1,0)), VLOOKUP($B17,Equities!$B$6:$DH$1002,T$1,0),"")</f>
        <v>64.400000000000006</v>
      </c>
      <c r="U17">
        <f ca="1">IF(ISNUMBER(VLOOKUP($B17,Equities!$B$6:$DH$1002,U$1,0)), VLOOKUP($B17,Equities!$B$6:$DH$1002,U$1,0),"")</f>
        <v>264.95999999999998</v>
      </c>
      <c r="V17">
        <f ca="1">IF(ISNUMBER(VLOOKUP($B17,Equities!$B$6:$DH$1002,V$1,0)), VLOOKUP($B17,Equities!$B$6:$DH$1002,V$1,0),"")</f>
        <v>127</v>
      </c>
      <c r="W17">
        <f ca="1">IF(ISNUMBER(VLOOKUP($B17,Equities!$B$6:$DH$1002,W$1,0)), VLOOKUP($B17,Equities!$B$6:$DH$1002,W$1,0),"")</f>
        <v>1305.99</v>
      </c>
      <c r="X17">
        <f ca="1">IF(ISNUMBER(VLOOKUP($B17,Equities!$B$6:$DH$1002,X$1,0)), VLOOKUP($B17,Equities!$B$6:$DH$1002,X$1,0),"")</f>
        <v>1580.45</v>
      </c>
      <c r="Y17">
        <f ca="1">IF(ISNUMBER(VLOOKUP($B17,Equities!$B$6:$DH$1002,Y$1,0)), VLOOKUP($B17,Equities!$B$6:$DH$1002,Y$1,0),"")</f>
        <v>1520.87</v>
      </c>
      <c r="Z17">
        <f ca="1">IF(ISNUMBER(VLOOKUP($B17,Equities!$B$6:$DH$1002,Z$1,0)), VLOOKUP($B17,Equities!$B$6:$DH$1002,Z$1,0),"")</f>
        <v>1043.81</v>
      </c>
      <c r="AA17">
        <f ca="1">IF(ISNUMBER(VLOOKUP($B17,Equities!$B$6:$DH$1002,AA$1,0)), VLOOKUP($B17,Equities!$B$6:$DH$1002,AA$1,0),"")</f>
        <v>2381.33</v>
      </c>
      <c r="AB17">
        <f ca="1">IF(ISNUMBER(VLOOKUP($B17,Equities!$B$6:$DH$1002,AB$1,0)), VLOOKUP($B17,Equities!$B$6:$DH$1002,AB$1,0),"")</f>
        <v>936.33</v>
      </c>
      <c r="AC17">
        <f ca="1">IF(ISNUMBER(VLOOKUP($B17,Equities!$B$6:$DH$1002,AC$1,0)), VLOOKUP($B17,Equities!$B$6:$DH$1002,AC$1,0),"")</f>
        <v>709.49</v>
      </c>
      <c r="AD17">
        <f ca="1">IF(ISNUMBER(VLOOKUP($B17,Equities!$B$6:$DH$1002,AD$1,0)), VLOOKUP($B17,Equities!$B$6:$DH$1002,AD$1,0),"")</f>
        <v>901.55</v>
      </c>
      <c r="AE17">
        <f ca="1">IF(ISNUMBER(VLOOKUP($B17,Equities!$B$6:$DH$1002,AE$1,0)), VLOOKUP($B17,Equities!$B$6:$DH$1002,AE$1,0),"")</f>
        <v>957.47</v>
      </c>
      <c r="AF17">
        <f ca="1">IF(ISNUMBER(VLOOKUP($B17,Equities!$B$6:$DH$1002,AF$1,0)), VLOOKUP($B17,Equities!$B$6:$DH$1002,AF$1,0),"")</f>
        <v>969.35</v>
      </c>
      <c r="AG17">
        <f ca="1">IF(ISNUMBER(VLOOKUP($B17,Equities!$B$6:$DH$1002,AG$1,0)), VLOOKUP($B17,Equities!$B$6:$DH$1002,AG$1,0),"")</f>
        <v>1108.9100000000001</v>
      </c>
      <c r="AH17">
        <f ca="1">IF(ISNUMBER(VLOOKUP($B17,Equities!$B$6:$DH$1002,AH$1,0)), VLOOKUP($B17,Equities!$B$6:$DH$1002,AH$1,0),"")</f>
        <v>1098.45</v>
      </c>
      <c r="AI17">
        <f ca="1">IF(ISNUMBER(VLOOKUP($B17,Equities!$B$6:$DH$1002,AI$1,0)), VLOOKUP($B17,Equities!$B$6:$DH$1002,AI$1,0),"")</f>
        <v>931.82</v>
      </c>
      <c r="AJ17">
        <f ca="1">IF(ISNUMBER(VLOOKUP($B17,Equities!$B$6:$DH$1002,AJ$1,0)), VLOOKUP($B17,Equities!$B$6:$DH$1002,AJ$1,0),"")</f>
        <v>12.62</v>
      </c>
      <c r="AK17">
        <f ca="1">IF(ISNUMBER(VLOOKUP($B17,Equities!$B$6:$DH$1002,AK$1,0)), VLOOKUP($B17,Equities!$B$6:$DH$1002,AK$1,0),"")</f>
        <v>18.260000000000002</v>
      </c>
      <c r="AL17">
        <f ca="1">IF(ISNUMBER(VLOOKUP($B17,Commodities!$B$6:$CW$1002,AL$1,0)), VLOOKUP($B17,Commodities!$B$6:$CW$1002,AL$1,0),"")</f>
        <v>1225.5999999999999</v>
      </c>
      <c r="AM17">
        <f ca="1">IF(ISNUMBER(VLOOKUP($B17,Commodities!$B$6:$CW$1002,AM$1,0)), VLOOKUP($B17,Commodities!$B$6:$CW$1002,AM$1,0),"")</f>
        <v>15.368</v>
      </c>
      <c r="AN17">
        <f ca="1">IF(ISNUMBER(VLOOKUP($B17,Commodities!$B$6:$CW$1002,AN$1,0)), VLOOKUP($B17,Commodities!$B$6:$CW$1002,AN$1,0),"")</f>
        <v>67.89</v>
      </c>
      <c r="AO17">
        <f ca="1">IF(ISNUMBER(VLOOKUP($B17,Currencies!$B$6:$CW$1002,AO$1,0)), VLOOKUP($B17,Currencies!$B$6:$CW$1002,AO$1,0),"")</f>
        <v>2.9540999999999999</v>
      </c>
      <c r="AP17">
        <f ca="1">IF(ISNUMBER(VLOOKUP($B17,Currencies!$B$6:$CW$1002,AP$1,0)), VLOOKUP($B17,Currencies!$B$6:$CW$1002,AP$1,0),"")</f>
        <v>2.0091999999999999</v>
      </c>
      <c r="AQ17">
        <f ca="1">IF(ISNUMBER(VLOOKUP($B17,Currencies!$B$6:$CW$1002,AQ$1,0)), VLOOKUP($B17,Currencies!$B$6:$CW$1002,AQ$1,0),"")</f>
        <v>2.1215999999999999</v>
      </c>
      <c r="AR17">
        <f ca="1">IF(ISNUMBER(VLOOKUP($B17,Currencies!$B$6:$CW$1002,AR$1,0)), VLOOKUP($B17,Currencies!$B$6:$CW$1002,AR$1,0),"")</f>
        <v>6.8055000000000003</v>
      </c>
      <c r="AS17">
        <f ca="1">IF(ISNUMBER(VLOOKUP($B17,Currencies!$B$6:$CW$1002,AS$1,0)), VLOOKUP($B17,Currencies!$B$6:$CW$1002,AS$1,0),"")</f>
        <v>105.47</v>
      </c>
      <c r="AT17" t="str">
        <f>IF(ISNUMBER(VLOOKUP($B17,Currencies!$B$6:$CW$1002,AT$1,0)), VLOOKUP($B17,Currencies!$B$6:$CW$1002,AT$1,0),"")</f>
        <v/>
      </c>
      <c r="AU17" t="str">
        <f>IF(ISNUMBER(VLOOKUP($B17,Currencies!$B$6:$CW$1002,AU$1,0)), VLOOKUP($B17,Currencies!$B$6:$CW$1002,AU$1,0),"")</f>
        <v/>
      </c>
      <c r="AV17" t="str">
        <f>IF(ISNUMBER(VLOOKUP($B17,Currencies!$B$6:$CW$1002,AV$1,0)), VLOOKUP($B17,Currencies!$B$6:$CW$1002,AV$1,0),"")</f>
        <v/>
      </c>
      <c r="AX17" s="12"/>
    </row>
    <row r="18" spans="2:50">
      <c r="B18" s="12">
        <f>IF(ISNUMBER(Equities!$C19),Equities!B19,"")</f>
        <v>43301</v>
      </c>
      <c r="C18">
        <f t="shared" ca="1" si="3"/>
        <v>174.64269999999999</v>
      </c>
      <c r="D18" t="str">
        <f t="shared" ca="1" si="2"/>
        <v/>
      </c>
      <c r="E18" t="str">
        <f t="shared" ca="1" si="2"/>
        <v/>
      </c>
      <c r="F18" t="str">
        <f t="shared" ca="1" si="2"/>
        <v/>
      </c>
      <c r="G18">
        <f>IF(ISNUMBER(VLOOKUP($B18,Equities!$B$6:$DH$1002,G$1,0)), VLOOKUP($B18,Equities!$B$6:$DH$1002,G$1,0),"")</f>
        <v>84.86</v>
      </c>
      <c r="H18" t="str">
        <f>IF(ISNUMBER(VLOOKUP($B18,Equities!$B$6:$DH$1002,H$1,0)), VLOOKUP($B18,Equities!$B$6:$DH$1002,H$1,0),"")</f>
        <v/>
      </c>
      <c r="I18" t="str">
        <f>IF(ISNUMBER(VLOOKUP($B18,Equities!$B$6:$DH$1002,I$1,0)), VLOOKUP($B18,Equities!$B$6:$DH$1002,I$1,0),"")</f>
        <v/>
      </c>
      <c r="J18" s="70"/>
      <c r="K18">
        <f ca="1">IF(ISNUMBER(VLOOKUP($B18,Equities!$B$6:$DH$1002,K$1,0)), VLOOKUP($B18,Equities!$B$6:$DH$1002,K$1,0),"")</f>
        <v>84.86</v>
      </c>
      <c r="L18">
        <f ca="1">IF(ISNUMBER(VLOOKUP($B18,Equities!$B$6:$DH$1002,L$1,0)), VLOOKUP($B18,Equities!$B$6:$DH$1002,L$1,0),"")</f>
        <v>251.3999</v>
      </c>
      <c r="M18">
        <f ca="1">IF(ISNUMBER(VLOOKUP($B18,Equities!$B$6:$DH$1002,M$1,0)), VLOOKUP($B18,Equities!$B$6:$DH$1002,M$1,0),"")</f>
        <v>238.20920000000001</v>
      </c>
      <c r="N18">
        <f ca="1">IF(ISNUMBER(VLOOKUP($B18,Equities!$B$6:$DH$1002,N$1,0)), VLOOKUP($B18,Equities!$B$6:$DH$1002,N$1,0),"")</f>
        <v>232.77619999999999</v>
      </c>
      <c r="O18">
        <f ca="1">IF(ISNUMBER(VLOOKUP($B18,Equities!$B$6:$DH$1002,O$1,0)), VLOOKUP($B18,Equities!$B$6:$DH$1002,O$1,0),"")</f>
        <v>120.2067</v>
      </c>
      <c r="P18">
        <f ca="1">IF(ISNUMBER(VLOOKUP($B18,Equities!$B$6:$DH$1002,P$1,0)), VLOOKUP($B18,Equities!$B$6:$DH$1002,P$1,0),"")</f>
        <v>225.56739999999999</v>
      </c>
      <c r="Q18">
        <f ca="1">IF(ISNUMBER(VLOOKUP($B18,Equities!$B$6:$DH$1002,Q$1,0)), VLOOKUP($B18,Equities!$B$6:$DH$1002,Q$1,0),"")</f>
        <v>256.39999999999998</v>
      </c>
      <c r="R18">
        <f ca="1">IF(ISNUMBER(VLOOKUP($B18,Equities!$B$6:$DH$1002,R$1,0)), VLOOKUP($B18,Equities!$B$6:$DH$1002,R$1,0),"")</f>
        <v>206.67</v>
      </c>
      <c r="S18">
        <f ca="1">IF(ISNUMBER(VLOOKUP($B18,Equities!$B$6:$DH$1002,S$1,0)), VLOOKUP($B18,Equities!$B$6:$DH$1002,S$1,0),"")</f>
        <v>255.31</v>
      </c>
      <c r="T18">
        <f ca="1">IF(ISNUMBER(VLOOKUP($B18,Equities!$B$6:$DH$1002,T$1,0)), VLOOKUP($B18,Equities!$B$6:$DH$1002,T$1,0),"")</f>
        <v>64.540000000000006</v>
      </c>
      <c r="U18">
        <f ca="1">IF(ISNUMBER(VLOOKUP($B18,Equities!$B$6:$DH$1002,U$1,0)), VLOOKUP($B18,Equities!$B$6:$DH$1002,U$1,0),"")</f>
        <v>266.58999999999997</v>
      </c>
      <c r="V18">
        <f ca="1">IF(ISNUMBER(VLOOKUP($B18,Equities!$B$6:$DH$1002,V$1,0)), VLOOKUP($B18,Equities!$B$6:$DH$1002,V$1,0),"")</f>
        <v>127.64</v>
      </c>
      <c r="W18">
        <f ca="1">IF(ISNUMBER(VLOOKUP($B18,Equities!$B$6:$DH$1002,W$1,0)), VLOOKUP($B18,Equities!$B$6:$DH$1002,W$1,0),"")</f>
        <v>1306.05</v>
      </c>
      <c r="X18">
        <f ca="1">IF(ISNUMBER(VLOOKUP($B18,Equities!$B$6:$DH$1002,X$1,0)), VLOOKUP($B18,Equities!$B$6:$DH$1002,X$1,0),"")</f>
        <v>1579.83</v>
      </c>
      <c r="Y18">
        <f ca="1">IF(ISNUMBER(VLOOKUP($B18,Equities!$B$6:$DH$1002,Y$1,0)), VLOOKUP($B18,Equities!$B$6:$DH$1002,Y$1,0),"")</f>
        <v>1521.67</v>
      </c>
      <c r="Z18">
        <f ca="1">IF(ISNUMBER(VLOOKUP($B18,Equities!$B$6:$DH$1002,Z$1,0)), VLOOKUP($B18,Equities!$B$6:$DH$1002,Z$1,0),"")</f>
        <v>1043.24</v>
      </c>
      <c r="AA18">
        <f ca="1">IF(ISNUMBER(VLOOKUP($B18,Equities!$B$6:$DH$1002,AA$1,0)), VLOOKUP($B18,Equities!$B$6:$DH$1002,AA$1,0),"")</f>
        <v>2379.5500000000002</v>
      </c>
      <c r="AB18">
        <f ca="1">IF(ISNUMBER(VLOOKUP($B18,Equities!$B$6:$DH$1002,AB$1,0)), VLOOKUP($B18,Equities!$B$6:$DH$1002,AB$1,0),"")</f>
        <v>935.98</v>
      </c>
      <c r="AC18">
        <f ca="1">IF(ISNUMBER(VLOOKUP($B18,Equities!$B$6:$DH$1002,AC$1,0)), VLOOKUP($B18,Equities!$B$6:$DH$1002,AC$1,0),"")</f>
        <v>709.02</v>
      </c>
      <c r="AD18">
        <f ca="1">IF(ISNUMBER(VLOOKUP($B18,Equities!$B$6:$DH$1002,AD$1,0)), VLOOKUP($B18,Equities!$B$6:$DH$1002,AD$1,0),"")</f>
        <v>900.81</v>
      </c>
      <c r="AE18">
        <f ca="1">IF(ISNUMBER(VLOOKUP($B18,Equities!$B$6:$DH$1002,AE$1,0)), VLOOKUP($B18,Equities!$B$6:$DH$1002,AE$1,0),"")</f>
        <v>957.33</v>
      </c>
      <c r="AF18">
        <f ca="1">IF(ISNUMBER(VLOOKUP($B18,Equities!$B$6:$DH$1002,AF$1,0)), VLOOKUP($B18,Equities!$B$6:$DH$1002,AF$1,0),"")</f>
        <v>969.94</v>
      </c>
      <c r="AG18">
        <f ca="1">IF(ISNUMBER(VLOOKUP($B18,Equities!$B$6:$DH$1002,AG$1,0)), VLOOKUP($B18,Equities!$B$6:$DH$1002,AG$1,0),"")</f>
        <v>1109.93</v>
      </c>
      <c r="AH18">
        <f ca="1">IF(ISNUMBER(VLOOKUP($B18,Equities!$B$6:$DH$1002,AH$1,0)), VLOOKUP($B18,Equities!$B$6:$DH$1002,AH$1,0),"")</f>
        <v>1097.3699999999999</v>
      </c>
      <c r="AI18">
        <f ca="1">IF(ISNUMBER(VLOOKUP($B18,Equities!$B$6:$DH$1002,AI$1,0)), VLOOKUP($B18,Equities!$B$6:$DH$1002,AI$1,0),"")</f>
        <v>932.59</v>
      </c>
      <c r="AJ18">
        <f ca="1">IF(ISNUMBER(VLOOKUP($B18,Equities!$B$6:$DH$1002,AJ$1,0)), VLOOKUP($B18,Equities!$B$6:$DH$1002,AJ$1,0),"")</f>
        <v>12.86</v>
      </c>
      <c r="AK18">
        <f ca="1">IF(ISNUMBER(VLOOKUP($B18,Equities!$B$6:$DH$1002,AK$1,0)), VLOOKUP($B18,Equities!$B$6:$DH$1002,AK$1,0),"")</f>
        <v>17.32</v>
      </c>
      <c r="AL18">
        <f ca="1">IF(ISNUMBER(VLOOKUP($B18,Commodities!$B$6:$CW$1002,AL$1,0)), VLOOKUP($B18,Commodities!$B$6:$CW$1002,AL$1,0),"")</f>
        <v>1231.0999999999999</v>
      </c>
      <c r="AM18">
        <f ca="1">IF(ISNUMBER(VLOOKUP($B18,Commodities!$B$6:$CW$1002,AM$1,0)), VLOOKUP($B18,Commodities!$B$6:$CW$1002,AM$1,0),"")</f>
        <v>15.49</v>
      </c>
      <c r="AN18">
        <f ca="1">IF(ISNUMBER(VLOOKUP($B18,Commodities!$B$6:$CW$1002,AN$1,0)), VLOOKUP($B18,Commodities!$B$6:$CW$1002,AN$1,0),"")</f>
        <v>70.459999999999994</v>
      </c>
      <c r="AO18">
        <f ca="1">IF(ISNUMBER(VLOOKUP($B18,Currencies!$B$6:$CW$1002,AO$1,0)), VLOOKUP($B18,Currencies!$B$6:$CW$1002,AO$1,0),"")</f>
        <v>2.8931</v>
      </c>
      <c r="AP18">
        <f ca="1">IF(ISNUMBER(VLOOKUP($B18,Currencies!$B$6:$CW$1002,AP$1,0)), VLOOKUP($B18,Currencies!$B$6:$CW$1002,AP$1,0),"")</f>
        <v>2.0146999999999999</v>
      </c>
      <c r="AQ18">
        <f ca="1">IF(ISNUMBER(VLOOKUP($B18,Currencies!$B$6:$CW$1002,AQ$1,0)), VLOOKUP($B18,Currencies!$B$6:$CW$1002,AQ$1,0),"")</f>
        <v>2.1150000000000002</v>
      </c>
      <c r="AR18">
        <f ca="1">IF(ISNUMBER(VLOOKUP($B18,Currencies!$B$6:$CW$1002,AR$1,0)), VLOOKUP($B18,Currencies!$B$6:$CW$1002,AR$1,0),"")</f>
        <v>6.7808999999999999</v>
      </c>
      <c r="AS18">
        <f ca="1">IF(ISNUMBER(VLOOKUP($B18,Currencies!$B$6:$CW$1002,AS$1,0)), VLOOKUP($B18,Currencies!$B$6:$CW$1002,AS$1,0),"")</f>
        <v>105.82</v>
      </c>
      <c r="AT18" t="str">
        <f>IF(ISNUMBER(VLOOKUP($B18,Currencies!$B$6:$CW$1002,AT$1,0)), VLOOKUP($B18,Currencies!$B$6:$CW$1002,AT$1,0),"")</f>
        <v/>
      </c>
      <c r="AU18" t="str">
        <f>IF(ISNUMBER(VLOOKUP($B18,Currencies!$B$6:$CW$1002,AU$1,0)), VLOOKUP($B18,Currencies!$B$6:$CW$1002,AU$1,0),"")</f>
        <v/>
      </c>
      <c r="AV18" t="str">
        <f>IF(ISNUMBER(VLOOKUP($B18,Currencies!$B$6:$CW$1002,AV$1,0)), VLOOKUP($B18,Currencies!$B$6:$CW$1002,AV$1,0),"")</f>
        <v/>
      </c>
      <c r="AX18" s="12"/>
    </row>
    <row r="19" spans="2:50">
      <c r="B19" s="12">
        <f>IF(ISNUMBER(Equities!$C20),Equities!B20,"")</f>
        <v>43300</v>
      </c>
      <c r="C19">
        <f t="shared" ca="1" si="3"/>
        <v>174.6644</v>
      </c>
      <c r="D19" t="str">
        <f t="shared" ca="1" si="2"/>
        <v/>
      </c>
      <c r="E19" t="str">
        <f t="shared" ca="1" si="2"/>
        <v/>
      </c>
      <c r="F19" t="str">
        <f t="shared" ca="1" si="2"/>
        <v/>
      </c>
      <c r="G19">
        <f>IF(ISNUMBER(VLOOKUP($B19,Equities!$B$6:$DH$1002,G$1,0)), VLOOKUP($B19,Equities!$B$6:$DH$1002,G$1,0),"")</f>
        <v>84.47</v>
      </c>
      <c r="H19" t="str">
        <f>IF(ISNUMBER(VLOOKUP($B19,Equities!$B$6:$DH$1002,H$1,0)), VLOOKUP($B19,Equities!$B$6:$DH$1002,H$1,0),"")</f>
        <v/>
      </c>
      <c r="I19" t="str">
        <f>IF(ISNUMBER(VLOOKUP($B19,Equities!$B$6:$DH$1002,I$1,0)), VLOOKUP($B19,Equities!$B$6:$DH$1002,I$1,0),"")</f>
        <v/>
      </c>
      <c r="J19" s="70"/>
      <c r="K19">
        <f ca="1">IF(ISNUMBER(VLOOKUP($B19,Equities!$B$6:$DH$1002,K$1,0)), VLOOKUP($B19,Equities!$B$6:$DH$1002,K$1,0),"")</f>
        <v>84.47</v>
      </c>
      <c r="L19">
        <f ca="1">IF(ISNUMBER(VLOOKUP($B19,Equities!$B$6:$DH$1002,L$1,0)), VLOOKUP($B19,Equities!$B$6:$DH$1002,L$1,0),"")</f>
        <v>251.10069999999999</v>
      </c>
      <c r="M19">
        <f ca="1">IF(ISNUMBER(VLOOKUP($B19,Equities!$B$6:$DH$1002,M$1,0)), VLOOKUP($B19,Equities!$B$6:$DH$1002,M$1,0),"")</f>
        <v>237.60839999999999</v>
      </c>
      <c r="N19">
        <f ca="1">IF(ISNUMBER(VLOOKUP($B19,Equities!$B$6:$DH$1002,N$1,0)), VLOOKUP($B19,Equities!$B$6:$DH$1002,N$1,0),"")</f>
        <v>232.904</v>
      </c>
      <c r="O19">
        <f ca="1">IF(ISNUMBER(VLOOKUP($B19,Equities!$B$6:$DH$1002,O$1,0)), VLOOKUP($B19,Equities!$B$6:$DH$1002,O$1,0),"")</f>
        <v>119.6922</v>
      </c>
      <c r="P19">
        <f ca="1">IF(ISNUMBER(VLOOKUP($B19,Equities!$B$6:$DH$1002,P$1,0)), VLOOKUP($B19,Equities!$B$6:$DH$1002,P$1,0),"")</f>
        <v>223.1362</v>
      </c>
      <c r="Q19">
        <f ca="1">IF(ISNUMBER(VLOOKUP($B19,Equities!$B$6:$DH$1002,Q$1,0)), VLOOKUP($B19,Equities!$B$6:$DH$1002,Q$1,0),"")</f>
        <v>256.88</v>
      </c>
      <c r="R19">
        <f ca="1">IF(ISNUMBER(VLOOKUP($B19,Equities!$B$6:$DH$1002,R$1,0)), VLOOKUP($B19,Equities!$B$6:$DH$1002,R$1,0),"")</f>
        <v>206.97</v>
      </c>
      <c r="S19">
        <f ca="1">IF(ISNUMBER(VLOOKUP($B19,Equities!$B$6:$DH$1002,S$1,0)), VLOOKUP($B19,Equities!$B$6:$DH$1002,S$1,0),"")</f>
        <v>254.9</v>
      </c>
      <c r="T19">
        <f ca="1">IF(ISNUMBER(VLOOKUP($B19,Equities!$B$6:$DH$1002,T$1,0)), VLOOKUP($B19,Equities!$B$6:$DH$1002,T$1,0),"")</f>
        <v>64.260000000000005</v>
      </c>
      <c r="U19">
        <f ca="1">IF(ISNUMBER(VLOOKUP($B19,Equities!$B$6:$DH$1002,U$1,0)), VLOOKUP($B19,Equities!$B$6:$DH$1002,U$1,0),"")</f>
        <v>267.10000000000002</v>
      </c>
      <c r="V19">
        <f ca="1">IF(ISNUMBER(VLOOKUP($B19,Equities!$B$6:$DH$1002,V$1,0)), VLOOKUP($B19,Equities!$B$6:$DH$1002,V$1,0),"")</f>
        <v>127.62</v>
      </c>
      <c r="W19">
        <f ca="1">IF(ISNUMBER(VLOOKUP($B19,Equities!$B$6:$DH$1002,W$1,0)), VLOOKUP($B19,Equities!$B$6:$DH$1002,W$1,0),"")</f>
        <v>1304.6300000000001</v>
      </c>
      <c r="X19">
        <f ca="1">IF(ISNUMBER(VLOOKUP($B19,Equities!$B$6:$DH$1002,X$1,0)), VLOOKUP($B19,Equities!$B$6:$DH$1002,X$1,0),"")</f>
        <v>1569.61</v>
      </c>
      <c r="Y19">
        <f ca="1">IF(ISNUMBER(VLOOKUP($B19,Equities!$B$6:$DH$1002,Y$1,0)), VLOOKUP($B19,Equities!$B$6:$DH$1002,Y$1,0),"")</f>
        <v>1514.75</v>
      </c>
      <c r="Z19">
        <f ca="1">IF(ISNUMBER(VLOOKUP($B19,Equities!$B$6:$DH$1002,Z$1,0)), VLOOKUP($B19,Equities!$B$6:$DH$1002,Z$1,0),"")</f>
        <v>1042.31</v>
      </c>
      <c r="AA19">
        <f ca="1">IF(ISNUMBER(VLOOKUP($B19,Equities!$B$6:$DH$1002,AA$1,0)), VLOOKUP($B19,Equities!$B$6:$DH$1002,AA$1,0),"")</f>
        <v>2383.87</v>
      </c>
      <c r="AB19">
        <f ca="1">IF(ISNUMBER(VLOOKUP($B19,Equities!$B$6:$DH$1002,AB$1,0)), VLOOKUP($B19,Equities!$B$6:$DH$1002,AB$1,0),"")</f>
        <v>936.14</v>
      </c>
      <c r="AC19">
        <f ca="1">IF(ISNUMBER(VLOOKUP($B19,Equities!$B$6:$DH$1002,AC$1,0)), VLOOKUP($B19,Equities!$B$6:$DH$1002,AC$1,0),"")</f>
        <v>709.15</v>
      </c>
      <c r="AD19">
        <f ca="1">IF(ISNUMBER(VLOOKUP($B19,Equities!$B$6:$DH$1002,AD$1,0)), VLOOKUP($B19,Equities!$B$6:$DH$1002,AD$1,0),"")</f>
        <v>902.73</v>
      </c>
      <c r="AE19">
        <f ca="1">IF(ISNUMBER(VLOOKUP($B19,Equities!$B$6:$DH$1002,AE$1,0)), VLOOKUP($B19,Equities!$B$6:$DH$1002,AE$1,0),"")</f>
        <v>957.62</v>
      </c>
      <c r="AF19">
        <f ca="1">IF(ISNUMBER(VLOOKUP($B19,Equities!$B$6:$DH$1002,AF$1,0)), VLOOKUP($B19,Equities!$B$6:$DH$1002,AF$1,0),"")</f>
        <v>969.18</v>
      </c>
      <c r="AG19">
        <f ca="1">IF(ISNUMBER(VLOOKUP($B19,Equities!$B$6:$DH$1002,AG$1,0)), VLOOKUP($B19,Equities!$B$6:$DH$1002,AG$1,0),"")</f>
        <v>1108.9100000000001</v>
      </c>
      <c r="AH19">
        <f ca="1">IF(ISNUMBER(VLOOKUP($B19,Equities!$B$6:$DH$1002,AH$1,0)), VLOOKUP($B19,Equities!$B$6:$DH$1002,AH$1,0),"")</f>
        <v>1098.31</v>
      </c>
      <c r="AI19">
        <f ca="1">IF(ISNUMBER(VLOOKUP($B19,Equities!$B$6:$DH$1002,AI$1,0)), VLOOKUP($B19,Equities!$B$6:$DH$1002,AI$1,0),"")</f>
        <v>932.88</v>
      </c>
      <c r="AJ19">
        <f ca="1">IF(ISNUMBER(VLOOKUP($B19,Equities!$B$6:$DH$1002,AJ$1,0)), VLOOKUP($B19,Equities!$B$6:$DH$1002,AJ$1,0),"")</f>
        <v>12.87</v>
      </c>
      <c r="AK19">
        <f ca="1">IF(ISNUMBER(VLOOKUP($B19,Equities!$B$6:$DH$1002,AK$1,0)), VLOOKUP($B19,Equities!$B$6:$DH$1002,AK$1,0),"")</f>
        <v>18.100000000000001</v>
      </c>
      <c r="AL19">
        <f ca="1">IF(ISNUMBER(VLOOKUP($B19,Commodities!$B$6:$CW$1002,AL$1,0)), VLOOKUP($B19,Commodities!$B$6:$CW$1002,AL$1,0),"")</f>
        <v>1224</v>
      </c>
      <c r="AM19">
        <f ca="1">IF(ISNUMBER(VLOOKUP($B19,Commodities!$B$6:$CW$1002,AM$1,0)), VLOOKUP($B19,Commodities!$B$6:$CW$1002,AM$1,0),"")</f>
        <v>15.34</v>
      </c>
      <c r="AN19">
        <f ca="1">IF(ISNUMBER(VLOOKUP($B19,Commodities!$B$6:$CW$1002,AN$1,0)), VLOOKUP($B19,Commodities!$B$6:$CW$1002,AN$1,0),"")</f>
        <v>69.459999999999994</v>
      </c>
      <c r="AO19">
        <f ca="1">IF(ISNUMBER(VLOOKUP($B19,Currencies!$B$6:$CW$1002,AO$1,0)), VLOOKUP($B19,Currencies!$B$6:$CW$1002,AO$1,0),"")</f>
        <v>2.8380000000000001</v>
      </c>
      <c r="AP19">
        <f ca="1">IF(ISNUMBER(VLOOKUP($B19,Currencies!$B$6:$CW$1002,AP$1,0)), VLOOKUP($B19,Currencies!$B$6:$CW$1002,AP$1,0),"")</f>
        <v>2.0145</v>
      </c>
      <c r="AQ19">
        <f ca="1">IF(ISNUMBER(VLOOKUP($B19,Currencies!$B$6:$CW$1002,AQ$1,0)), VLOOKUP($B19,Currencies!$B$6:$CW$1002,AQ$1,0),"")</f>
        <v>2.0815000000000001</v>
      </c>
      <c r="AR19">
        <f ca="1">IF(ISNUMBER(VLOOKUP($B19,Currencies!$B$6:$CW$1002,AR$1,0)), VLOOKUP($B19,Currencies!$B$6:$CW$1002,AR$1,0),"")</f>
        <v>6.7915000000000001</v>
      </c>
      <c r="AS19">
        <f ca="1">IF(ISNUMBER(VLOOKUP($B19,Currencies!$B$6:$CW$1002,AS$1,0)), VLOOKUP($B19,Currencies!$B$6:$CW$1002,AS$1,0),"")</f>
        <v>105.59</v>
      </c>
      <c r="AT19" t="str">
        <f>IF(ISNUMBER(VLOOKUP($B19,Currencies!$B$6:$CW$1002,AT$1,0)), VLOOKUP($B19,Currencies!$B$6:$CW$1002,AT$1,0),"")</f>
        <v/>
      </c>
      <c r="AU19" t="str">
        <f>IF(ISNUMBER(VLOOKUP($B19,Currencies!$B$6:$CW$1002,AU$1,0)), VLOOKUP($B19,Currencies!$B$6:$CW$1002,AU$1,0),"")</f>
        <v/>
      </c>
      <c r="AV19" t="str">
        <f>IF(ISNUMBER(VLOOKUP($B19,Currencies!$B$6:$CW$1002,AV$1,0)), VLOOKUP($B19,Currencies!$B$6:$CW$1002,AV$1,0),"")</f>
        <v/>
      </c>
      <c r="AX19" s="12"/>
    </row>
    <row r="20" spans="2:50">
      <c r="B20" s="12">
        <f>IF(ISNUMBER(Equities!$C21),Equities!B21,"")</f>
        <v>43299</v>
      </c>
      <c r="C20">
        <f t="shared" ca="1" si="3"/>
        <v>176.48670000000001</v>
      </c>
      <c r="D20" t="str">
        <f t="shared" ca="1" si="2"/>
        <v/>
      </c>
      <c r="E20" t="str">
        <f t="shared" ca="1" si="2"/>
        <v/>
      </c>
      <c r="F20" t="str">
        <f t="shared" ca="1" si="2"/>
        <v/>
      </c>
      <c r="G20">
        <f>IF(ISNUMBER(VLOOKUP($B20,Equities!$B$6:$DH$1002,G$1,0)), VLOOKUP($B20,Equities!$B$6:$DH$1002,G$1,0),"")</f>
        <v>85.44</v>
      </c>
      <c r="H20" t="str">
        <f>IF(ISNUMBER(VLOOKUP($B20,Equities!$B$6:$DH$1002,H$1,0)), VLOOKUP($B20,Equities!$B$6:$DH$1002,H$1,0),"")</f>
        <v/>
      </c>
      <c r="I20" t="str">
        <f>IF(ISNUMBER(VLOOKUP($B20,Equities!$B$6:$DH$1002,I$1,0)), VLOOKUP($B20,Equities!$B$6:$DH$1002,I$1,0),"")</f>
        <v/>
      </c>
      <c r="J20" s="70"/>
      <c r="K20">
        <f ca="1">IF(ISNUMBER(VLOOKUP($B20,Equities!$B$6:$DH$1002,K$1,0)), VLOOKUP($B20,Equities!$B$6:$DH$1002,K$1,0),"")</f>
        <v>85.44</v>
      </c>
      <c r="L20">
        <f ca="1">IF(ISNUMBER(VLOOKUP($B20,Equities!$B$6:$DH$1002,L$1,0)), VLOOKUP($B20,Equities!$B$6:$DH$1002,L$1,0),"")</f>
        <v>251.9365</v>
      </c>
      <c r="M20">
        <f ca="1">IF(ISNUMBER(VLOOKUP($B20,Equities!$B$6:$DH$1002,M$1,0)), VLOOKUP($B20,Equities!$B$6:$DH$1002,M$1,0),"")</f>
        <v>238.8827</v>
      </c>
      <c r="N20">
        <f ca="1">IF(ISNUMBER(VLOOKUP($B20,Equities!$B$6:$DH$1002,N$1,0)), VLOOKUP($B20,Equities!$B$6:$DH$1002,N$1,0),"")</f>
        <v>232.14500000000001</v>
      </c>
      <c r="O20">
        <f ca="1">IF(ISNUMBER(VLOOKUP($B20,Equities!$B$6:$DH$1002,O$1,0)), VLOOKUP($B20,Equities!$B$6:$DH$1002,O$1,0),"")</f>
        <v>120.68210000000001</v>
      </c>
      <c r="P20">
        <f ca="1">IF(ISNUMBER(VLOOKUP($B20,Equities!$B$6:$DH$1002,P$1,0)), VLOOKUP($B20,Equities!$B$6:$DH$1002,P$1,0),"")</f>
        <v>223.16739999999999</v>
      </c>
      <c r="Q20">
        <f ca="1">IF(ISNUMBER(VLOOKUP($B20,Equities!$B$6:$DH$1002,Q$1,0)), VLOOKUP($B20,Equities!$B$6:$DH$1002,Q$1,0),"")</f>
        <v>257.87</v>
      </c>
      <c r="R20">
        <f ca="1">IF(ISNUMBER(VLOOKUP($B20,Equities!$B$6:$DH$1002,R$1,0)), VLOOKUP($B20,Equities!$B$6:$DH$1002,R$1,0),"")</f>
        <v>206.22</v>
      </c>
      <c r="S20">
        <f ca="1">IF(ISNUMBER(VLOOKUP($B20,Equities!$B$6:$DH$1002,S$1,0)), VLOOKUP($B20,Equities!$B$6:$DH$1002,S$1,0),"")</f>
        <v>255.04</v>
      </c>
      <c r="T20">
        <f ca="1">IF(ISNUMBER(VLOOKUP($B20,Equities!$B$6:$DH$1002,T$1,0)), VLOOKUP($B20,Equities!$B$6:$DH$1002,T$1,0),"")</f>
        <v>64.77</v>
      </c>
      <c r="U20">
        <f ca="1">IF(ISNUMBER(VLOOKUP($B20,Equities!$B$6:$DH$1002,U$1,0)), VLOOKUP($B20,Equities!$B$6:$DH$1002,U$1,0),"")</f>
        <v>269.42</v>
      </c>
      <c r="V20">
        <f ca="1">IF(ISNUMBER(VLOOKUP($B20,Equities!$B$6:$DH$1002,V$1,0)), VLOOKUP($B20,Equities!$B$6:$DH$1002,V$1,0),"")</f>
        <v>127.34</v>
      </c>
      <c r="W20">
        <f ca="1">IF(ISNUMBER(VLOOKUP($B20,Equities!$B$6:$DH$1002,W$1,0)), VLOOKUP($B20,Equities!$B$6:$DH$1002,W$1,0),"")</f>
        <v>1328.35</v>
      </c>
      <c r="X20">
        <f ca="1">IF(ISNUMBER(VLOOKUP($B20,Equities!$B$6:$DH$1002,X$1,0)), VLOOKUP($B20,Equities!$B$6:$DH$1002,X$1,0),"")</f>
        <v>1590.3</v>
      </c>
      <c r="Y20">
        <f ca="1">IF(ISNUMBER(VLOOKUP($B20,Equities!$B$6:$DH$1002,Y$1,0)), VLOOKUP($B20,Equities!$B$6:$DH$1002,Y$1,0),"")</f>
        <v>1532</v>
      </c>
      <c r="Z20">
        <f ca="1">IF(ISNUMBER(VLOOKUP($B20,Equities!$B$6:$DH$1002,Z$1,0)), VLOOKUP($B20,Equities!$B$6:$DH$1002,Z$1,0),"")</f>
        <v>1043.57</v>
      </c>
      <c r="AA20">
        <f ca="1">IF(ISNUMBER(VLOOKUP($B20,Equities!$B$6:$DH$1002,AA$1,0)), VLOOKUP($B20,Equities!$B$6:$DH$1002,AA$1,0),"")</f>
        <v>2386.1999999999998</v>
      </c>
      <c r="AB20">
        <f ca="1">IF(ISNUMBER(VLOOKUP($B20,Equities!$B$6:$DH$1002,AB$1,0)), VLOOKUP($B20,Equities!$B$6:$DH$1002,AB$1,0),"")</f>
        <v>935.2</v>
      </c>
      <c r="AC20">
        <f ca="1">IF(ISNUMBER(VLOOKUP($B20,Equities!$B$6:$DH$1002,AC$1,0)), VLOOKUP($B20,Equities!$B$6:$DH$1002,AC$1,0),"")</f>
        <v>711.89</v>
      </c>
      <c r="AD20">
        <f ca="1">IF(ISNUMBER(VLOOKUP($B20,Equities!$B$6:$DH$1002,AD$1,0)), VLOOKUP($B20,Equities!$B$6:$DH$1002,AD$1,0),"")</f>
        <v>902.93</v>
      </c>
      <c r="AE20">
        <f ca="1">IF(ISNUMBER(VLOOKUP($B20,Equities!$B$6:$DH$1002,AE$1,0)), VLOOKUP($B20,Equities!$B$6:$DH$1002,AE$1,0),"")</f>
        <v>957.7</v>
      </c>
      <c r="AF20">
        <f ca="1">IF(ISNUMBER(VLOOKUP($B20,Equities!$B$6:$DH$1002,AF$1,0)), VLOOKUP($B20,Equities!$B$6:$DH$1002,AF$1,0),"")</f>
        <v>968.95</v>
      </c>
      <c r="AG20">
        <f ca="1">IF(ISNUMBER(VLOOKUP($B20,Equities!$B$6:$DH$1002,AG$1,0)), VLOOKUP($B20,Equities!$B$6:$DH$1002,AG$1,0),"")</f>
        <v>1108.0899999999999</v>
      </c>
      <c r="AH20">
        <f ca="1">IF(ISNUMBER(VLOOKUP($B20,Equities!$B$6:$DH$1002,AH$1,0)), VLOOKUP($B20,Equities!$B$6:$DH$1002,AH$1,0),"")</f>
        <v>1099.22</v>
      </c>
      <c r="AI20">
        <f ca="1">IF(ISNUMBER(VLOOKUP($B20,Equities!$B$6:$DH$1002,AI$1,0)), VLOOKUP($B20,Equities!$B$6:$DH$1002,AI$1,0),"")</f>
        <v>934.23</v>
      </c>
      <c r="AJ20">
        <f ca="1">IF(ISNUMBER(VLOOKUP($B20,Equities!$B$6:$DH$1002,AJ$1,0)), VLOOKUP($B20,Equities!$B$6:$DH$1002,AJ$1,0),"")</f>
        <v>12.1</v>
      </c>
      <c r="AK20">
        <f ca="1">IF(ISNUMBER(VLOOKUP($B20,Equities!$B$6:$DH$1002,AK$1,0)), VLOOKUP($B20,Equities!$B$6:$DH$1002,AK$1,0),"")</f>
        <v>17.149999999999999</v>
      </c>
      <c r="AL20">
        <f ca="1">IF(ISNUMBER(VLOOKUP($B20,Commodities!$B$6:$CW$1002,AL$1,0)), VLOOKUP($B20,Commodities!$B$6:$CW$1002,AL$1,0),"")</f>
        <v>1227.9000000000001</v>
      </c>
      <c r="AM20">
        <f ca="1">IF(ISNUMBER(VLOOKUP($B20,Commodities!$B$6:$CW$1002,AM$1,0)), VLOOKUP($B20,Commodities!$B$6:$CW$1002,AM$1,0),"")</f>
        <v>15.503</v>
      </c>
      <c r="AN20">
        <f ca="1">IF(ISNUMBER(VLOOKUP($B20,Commodities!$B$6:$CW$1002,AN$1,0)), VLOOKUP($B20,Commodities!$B$6:$CW$1002,AN$1,0),"")</f>
        <v>68.760000000000005</v>
      </c>
      <c r="AO20">
        <f ca="1">IF(ISNUMBER(VLOOKUP($B20,Currencies!$B$6:$CW$1002,AO$1,0)), VLOOKUP($B20,Currencies!$B$6:$CW$1002,AO$1,0),"")</f>
        <v>2.8692000000000002</v>
      </c>
      <c r="AP20">
        <f ca="1">IF(ISNUMBER(VLOOKUP($B20,Currencies!$B$6:$CW$1002,AP$1,0)), VLOOKUP($B20,Currencies!$B$6:$CW$1002,AP$1,0),"")</f>
        <v>2.0217999999999998</v>
      </c>
      <c r="AQ20">
        <f ca="1">IF(ISNUMBER(VLOOKUP($B20,Currencies!$B$6:$CW$1002,AQ$1,0)), VLOOKUP($B20,Currencies!$B$6:$CW$1002,AQ$1,0),"")</f>
        <v>2.0922999999999998</v>
      </c>
      <c r="AR20">
        <f ca="1">IF(ISNUMBER(VLOOKUP($B20,Currencies!$B$6:$CW$1002,AR$1,0)), VLOOKUP($B20,Currencies!$B$6:$CW$1002,AR$1,0),"")</f>
        <v>6.7455999999999996</v>
      </c>
      <c r="AS20">
        <f ca="1">IF(ISNUMBER(VLOOKUP($B20,Currencies!$B$6:$CW$1002,AS$1,0)), VLOOKUP($B20,Currencies!$B$6:$CW$1002,AS$1,0),"")</f>
        <v>106.12</v>
      </c>
      <c r="AT20" t="str">
        <f>IF(ISNUMBER(VLOOKUP($B20,Currencies!$B$6:$CW$1002,AT$1,0)), VLOOKUP($B20,Currencies!$B$6:$CW$1002,AT$1,0),"")</f>
        <v/>
      </c>
      <c r="AU20" t="str">
        <f>IF(ISNUMBER(VLOOKUP($B20,Currencies!$B$6:$CW$1002,AU$1,0)), VLOOKUP($B20,Currencies!$B$6:$CW$1002,AU$1,0),"")</f>
        <v/>
      </c>
      <c r="AV20" t="str">
        <f>IF(ISNUMBER(VLOOKUP($B20,Currencies!$B$6:$CW$1002,AV$1,0)), VLOOKUP($B20,Currencies!$B$6:$CW$1002,AV$1,0),"")</f>
        <v/>
      </c>
      <c r="AX20" s="12"/>
    </row>
    <row r="21" spans="2:50">
      <c r="B21" s="12">
        <f>IF(ISNUMBER(Equities!$C22),Equities!B22,"")</f>
        <v>43298</v>
      </c>
      <c r="C21">
        <f t="shared" ca="1" si="3"/>
        <v>175.98519999999999</v>
      </c>
      <c r="D21" t="str">
        <f t="shared" ca="1" si="2"/>
        <v/>
      </c>
      <c r="E21" t="str">
        <f t="shared" ca="1" si="2"/>
        <v/>
      </c>
      <c r="F21" t="str">
        <f t="shared" ca="1" si="2"/>
        <v/>
      </c>
      <c r="G21">
        <f>IF(ISNUMBER(VLOOKUP($B21,Equities!$B$6:$DH$1002,G$1,0)), VLOOKUP($B21,Equities!$B$6:$DH$1002,G$1,0),"")</f>
        <v>85.5</v>
      </c>
      <c r="H21" t="str">
        <f>IF(ISNUMBER(VLOOKUP($B21,Equities!$B$6:$DH$1002,H$1,0)), VLOOKUP($B21,Equities!$B$6:$DH$1002,H$1,0),"")</f>
        <v/>
      </c>
      <c r="I21" t="str">
        <f>IF(ISNUMBER(VLOOKUP($B21,Equities!$B$6:$DH$1002,I$1,0)), VLOOKUP($B21,Equities!$B$6:$DH$1002,I$1,0),"")</f>
        <v/>
      </c>
      <c r="J21" s="70"/>
      <c r="K21">
        <f ca="1">IF(ISNUMBER(VLOOKUP($B21,Equities!$B$6:$DH$1002,K$1,0)), VLOOKUP($B21,Equities!$B$6:$DH$1002,K$1,0),"")</f>
        <v>85.5</v>
      </c>
      <c r="L21">
        <f ca="1">IF(ISNUMBER(VLOOKUP($B21,Equities!$B$6:$DH$1002,L$1,0)), VLOOKUP($B21,Equities!$B$6:$DH$1002,L$1,0),"")</f>
        <v>251.68770000000001</v>
      </c>
      <c r="M21">
        <f ca="1">IF(ISNUMBER(VLOOKUP($B21,Equities!$B$6:$DH$1002,M$1,0)), VLOOKUP($B21,Equities!$B$6:$DH$1002,M$1,0),"")</f>
        <v>238.33760000000001</v>
      </c>
      <c r="N21">
        <f ca="1">IF(ISNUMBER(VLOOKUP($B21,Equities!$B$6:$DH$1002,N$1,0)), VLOOKUP($B21,Equities!$B$6:$DH$1002,N$1,0),"")</f>
        <v>232.52420000000001</v>
      </c>
      <c r="O21">
        <f ca="1">IF(ISNUMBER(VLOOKUP($B21,Equities!$B$6:$DH$1002,O$1,0)), VLOOKUP($B21,Equities!$B$6:$DH$1002,O$1,0),"")</f>
        <v>119.9157</v>
      </c>
      <c r="P21">
        <f ca="1">IF(ISNUMBER(VLOOKUP($B21,Equities!$B$6:$DH$1002,P$1,0)), VLOOKUP($B21,Equities!$B$6:$DH$1002,P$1,0),"")</f>
        <v>224.208</v>
      </c>
      <c r="Q21">
        <f ca="1">IF(ISNUMBER(VLOOKUP($B21,Equities!$B$6:$DH$1002,Q$1,0)), VLOOKUP($B21,Equities!$B$6:$DH$1002,Q$1,0),"")</f>
        <v>257.54000000000002</v>
      </c>
      <c r="R21">
        <f ca="1">IF(ISNUMBER(VLOOKUP($B21,Equities!$B$6:$DH$1002,R$1,0)), VLOOKUP($B21,Equities!$B$6:$DH$1002,R$1,0),"")</f>
        <v>206.61</v>
      </c>
      <c r="S21">
        <f ca="1">IF(ISNUMBER(VLOOKUP($B21,Equities!$B$6:$DH$1002,S$1,0)), VLOOKUP($B21,Equities!$B$6:$DH$1002,S$1,0),"")</f>
        <v>253.55</v>
      </c>
      <c r="T21">
        <f ca="1">IF(ISNUMBER(VLOOKUP($B21,Equities!$B$6:$DH$1002,T$1,0)), VLOOKUP($B21,Equities!$B$6:$DH$1002,T$1,0),"")</f>
        <v>64.86</v>
      </c>
      <c r="U21">
        <f ca="1">IF(ISNUMBER(VLOOKUP($B21,Equities!$B$6:$DH$1002,U$1,0)), VLOOKUP($B21,Equities!$B$6:$DH$1002,U$1,0),"")</f>
        <v>268.14</v>
      </c>
      <c r="V21">
        <f ca="1">IF(ISNUMBER(VLOOKUP($B21,Equities!$B$6:$DH$1002,V$1,0)), VLOOKUP($B21,Equities!$B$6:$DH$1002,V$1,0),"")</f>
        <v>127.74</v>
      </c>
      <c r="W21">
        <f ca="1">IF(ISNUMBER(VLOOKUP($B21,Equities!$B$6:$DH$1002,W$1,0)), VLOOKUP($B21,Equities!$B$6:$DH$1002,W$1,0),"")</f>
        <v>1321.12</v>
      </c>
      <c r="X21">
        <f ca="1">IF(ISNUMBER(VLOOKUP($B21,Equities!$B$6:$DH$1002,X$1,0)), VLOOKUP($B21,Equities!$B$6:$DH$1002,X$1,0),"")</f>
        <v>1585.03</v>
      </c>
      <c r="Y21">
        <f ca="1">IF(ISNUMBER(VLOOKUP($B21,Equities!$B$6:$DH$1002,Y$1,0)), VLOOKUP($B21,Equities!$B$6:$DH$1002,Y$1,0),"")</f>
        <v>1533.42</v>
      </c>
      <c r="Z21">
        <f ca="1">IF(ISNUMBER(VLOOKUP($B21,Equities!$B$6:$DH$1002,Z$1,0)), VLOOKUP($B21,Equities!$B$6:$DH$1002,Z$1,0),"")</f>
        <v>1042.5</v>
      </c>
      <c r="AA21">
        <f ca="1">IF(ISNUMBER(VLOOKUP($B21,Equities!$B$6:$DH$1002,AA$1,0)), VLOOKUP($B21,Equities!$B$6:$DH$1002,AA$1,0),"")</f>
        <v>2380.67</v>
      </c>
      <c r="AB21">
        <f ca="1">IF(ISNUMBER(VLOOKUP($B21,Equities!$B$6:$DH$1002,AB$1,0)), VLOOKUP($B21,Equities!$B$6:$DH$1002,AB$1,0),"")</f>
        <v>937.22</v>
      </c>
      <c r="AC21">
        <f ca="1">IF(ISNUMBER(VLOOKUP($B21,Equities!$B$6:$DH$1002,AC$1,0)), VLOOKUP($B21,Equities!$B$6:$DH$1002,AC$1,0),"")</f>
        <v>711.63</v>
      </c>
      <c r="AD21">
        <f ca="1">IF(ISNUMBER(VLOOKUP($B21,Equities!$B$6:$DH$1002,AD$1,0)), VLOOKUP($B21,Equities!$B$6:$DH$1002,AD$1,0),"")</f>
        <v>903.53</v>
      </c>
      <c r="AE21">
        <f ca="1">IF(ISNUMBER(VLOOKUP($B21,Equities!$B$6:$DH$1002,AE$1,0)), VLOOKUP($B21,Equities!$B$6:$DH$1002,AE$1,0),"")</f>
        <v>957.99</v>
      </c>
      <c r="AF21">
        <f ca="1">IF(ISNUMBER(VLOOKUP($B21,Equities!$B$6:$DH$1002,AF$1,0)), VLOOKUP($B21,Equities!$B$6:$DH$1002,AF$1,0),"")</f>
        <v>969.59</v>
      </c>
      <c r="AG21">
        <f ca="1">IF(ISNUMBER(VLOOKUP($B21,Equities!$B$6:$DH$1002,AG$1,0)), VLOOKUP($B21,Equities!$B$6:$DH$1002,AG$1,0),"")</f>
        <v>1108.7</v>
      </c>
      <c r="AH21">
        <f ca="1">IF(ISNUMBER(VLOOKUP($B21,Equities!$B$6:$DH$1002,AH$1,0)), VLOOKUP($B21,Equities!$B$6:$DH$1002,AH$1,0),"")</f>
        <v>1098.45</v>
      </c>
      <c r="AI21">
        <f ca="1">IF(ISNUMBER(VLOOKUP($B21,Equities!$B$6:$DH$1002,AI$1,0)), VLOOKUP($B21,Equities!$B$6:$DH$1002,AI$1,0),"")</f>
        <v>934.09</v>
      </c>
      <c r="AJ21">
        <f ca="1">IF(ISNUMBER(VLOOKUP($B21,Equities!$B$6:$DH$1002,AJ$1,0)), VLOOKUP($B21,Equities!$B$6:$DH$1002,AJ$1,0),"")</f>
        <v>12.06</v>
      </c>
      <c r="AK21">
        <f ca="1">IF(ISNUMBER(VLOOKUP($B21,Equities!$B$6:$DH$1002,AK$1,0)), VLOOKUP($B21,Equities!$B$6:$DH$1002,AK$1,0),"")</f>
        <v>16.88</v>
      </c>
      <c r="AL21">
        <f ca="1">IF(ISNUMBER(VLOOKUP($B21,Commodities!$B$6:$CW$1002,AL$1,0)), VLOOKUP($B21,Commodities!$B$6:$CW$1002,AL$1,0),"")</f>
        <v>1227.3</v>
      </c>
      <c r="AM21">
        <f ca="1">IF(ISNUMBER(VLOOKUP($B21,Commodities!$B$6:$CW$1002,AM$1,0)), VLOOKUP($B21,Commodities!$B$6:$CW$1002,AM$1,0),"")</f>
        <v>15.545999999999999</v>
      </c>
      <c r="AN21">
        <f ca="1">IF(ISNUMBER(VLOOKUP($B21,Commodities!$B$6:$CW$1002,AN$1,0)), VLOOKUP($B21,Commodities!$B$6:$CW$1002,AN$1,0),"")</f>
        <v>68.08</v>
      </c>
      <c r="AO21">
        <f ca="1">IF(ISNUMBER(VLOOKUP($B21,Currencies!$B$6:$CW$1002,AO$1,0)), VLOOKUP($B21,Currencies!$B$6:$CW$1002,AO$1,0),"")</f>
        <v>2.86</v>
      </c>
      <c r="AP21">
        <f ca="1">IF(ISNUMBER(VLOOKUP($B21,Currencies!$B$6:$CW$1002,AP$1,0)), VLOOKUP($B21,Currencies!$B$6:$CW$1002,AP$1,0),"")</f>
        <v>2.0367999999999999</v>
      </c>
      <c r="AQ21">
        <f ca="1">IF(ISNUMBER(VLOOKUP($B21,Currencies!$B$6:$CW$1002,AQ$1,0)), VLOOKUP($B21,Currencies!$B$6:$CW$1002,AQ$1,0),"")</f>
        <v>2.1029</v>
      </c>
      <c r="AR21">
        <f ca="1">IF(ISNUMBER(VLOOKUP($B21,Currencies!$B$6:$CW$1002,AR$1,0)), VLOOKUP($B21,Currencies!$B$6:$CW$1002,AR$1,0),"")</f>
        <v>6.7219999999999995</v>
      </c>
      <c r="AS21">
        <f ca="1">IF(ISNUMBER(VLOOKUP($B21,Currencies!$B$6:$CW$1002,AS$1,0)), VLOOKUP($B21,Currencies!$B$6:$CW$1002,AS$1,0),"")</f>
        <v>106.38</v>
      </c>
      <c r="AT21" t="str">
        <f>IF(ISNUMBER(VLOOKUP($B21,Currencies!$B$6:$CW$1002,AT$1,0)), VLOOKUP($B21,Currencies!$B$6:$CW$1002,AT$1,0),"")</f>
        <v/>
      </c>
      <c r="AU21" t="str">
        <f>IF(ISNUMBER(VLOOKUP($B21,Currencies!$B$6:$CW$1002,AU$1,0)), VLOOKUP($B21,Currencies!$B$6:$CW$1002,AU$1,0),"")</f>
        <v/>
      </c>
      <c r="AV21" t="str">
        <f>IF(ISNUMBER(VLOOKUP($B21,Currencies!$B$6:$CW$1002,AV$1,0)), VLOOKUP($B21,Currencies!$B$6:$CW$1002,AV$1,0),"")</f>
        <v/>
      </c>
      <c r="AX21" s="12"/>
    </row>
    <row r="22" spans="2:50">
      <c r="B22" s="12">
        <f>IF(ISNUMBER(Equities!$C23),Equities!B23,"")</f>
        <v>43297</v>
      </c>
      <c r="C22">
        <f t="shared" ca="1" si="3"/>
        <v>178.27029999999999</v>
      </c>
      <c r="D22" t="str">
        <f t="shared" ca="1" si="2"/>
        <v/>
      </c>
      <c r="E22" t="str">
        <f t="shared" ca="1" si="2"/>
        <v/>
      </c>
      <c r="F22" t="str">
        <f t="shared" ca="1" si="2"/>
        <v/>
      </c>
      <c r="G22">
        <f>IF(ISNUMBER(VLOOKUP($B22,Equities!$B$6:$DH$1002,G$1,0)), VLOOKUP($B22,Equities!$B$6:$DH$1002,G$1,0),"")</f>
        <v>86.16</v>
      </c>
      <c r="H22" t="str">
        <f>IF(ISNUMBER(VLOOKUP($B22,Equities!$B$6:$DH$1002,H$1,0)), VLOOKUP($B22,Equities!$B$6:$DH$1002,H$1,0),"")</f>
        <v/>
      </c>
      <c r="I22" t="str">
        <f>IF(ISNUMBER(VLOOKUP($B22,Equities!$B$6:$DH$1002,I$1,0)), VLOOKUP($B22,Equities!$B$6:$DH$1002,I$1,0),"")</f>
        <v/>
      </c>
      <c r="J22" s="70"/>
      <c r="K22">
        <f ca="1">IF(ISNUMBER(VLOOKUP($B22,Equities!$B$6:$DH$1002,K$1,0)), VLOOKUP($B22,Equities!$B$6:$DH$1002,K$1,0),"")</f>
        <v>86.16</v>
      </c>
      <c r="L22">
        <f ca="1">IF(ISNUMBER(VLOOKUP($B22,Equities!$B$6:$DH$1002,L$1,0)), VLOOKUP($B22,Equities!$B$6:$DH$1002,L$1,0),"")</f>
        <v>249.8579</v>
      </c>
      <c r="M22">
        <f ca="1">IF(ISNUMBER(VLOOKUP($B22,Equities!$B$6:$DH$1002,M$1,0)), VLOOKUP($B22,Equities!$B$6:$DH$1002,M$1,0),"")</f>
        <v>237.36619999999999</v>
      </c>
      <c r="N22">
        <f ca="1">IF(ISNUMBER(VLOOKUP($B22,Equities!$B$6:$DH$1002,N$1,0)), VLOOKUP($B22,Equities!$B$6:$DH$1002,N$1,0),"")</f>
        <v>233.5617</v>
      </c>
      <c r="O22">
        <f ca="1">IF(ISNUMBER(VLOOKUP($B22,Equities!$B$6:$DH$1002,O$1,0)), VLOOKUP($B22,Equities!$B$6:$DH$1002,O$1,0),"")</f>
        <v>119.8305</v>
      </c>
      <c r="P22">
        <f ca="1">IF(ISNUMBER(VLOOKUP($B22,Equities!$B$6:$DH$1002,P$1,0)), VLOOKUP($B22,Equities!$B$6:$DH$1002,P$1,0),"")</f>
        <v>223.64150000000001</v>
      </c>
      <c r="Q22">
        <f ca="1">IF(ISNUMBER(VLOOKUP($B22,Equities!$B$6:$DH$1002,Q$1,0)), VLOOKUP($B22,Equities!$B$6:$DH$1002,Q$1,0),"")</f>
        <v>256.95</v>
      </c>
      <c r="R22">
        <f ca="1">IF(ISNUMBER(VLOOKUP($B22,Equities!$B$6:$DH$1002,R$1,0)), VLOOKUP($B22,Equities!$B$6:$DH$1002,R$1,0),"")</f>
        <v>207.51</v>
      </c>
      <c r="S22">
        <f ca="1">IF(ISNUMBER(VLOOKUP($B22,Equities!$B$6:$DH$1002,S$1,0)), VLOOKUP($B22,Equities!$B$6:$DH$1002,S$1,0),"")</f>
        <v>252.94</v>
      </c>
      <c r="T22">
        <f ca="1">IF(ISNUMBER(VLOOKUP($B22,Equities!$B$6:$DH$1002,T$1,0)), VLOOKUP($B22,Equities!$B$6:$DH$1002,T$1,0),"")</f>
        <v>65.31</v>
      </c>
      <c r="U22">
        <f ca="1">IF(ISNUMBER(VLOOKUP($B22,Equities!$B$6:$DH$1002,U$1,0)), VLOOKUP($B22,Equities!$B$6:$DH$1002,U$1,0),"")</f>
        <v>266.25</v>
      </c>
      <c r="V22">
        <f ca="1">IF(ISNUMBER(VLOOKUP($B22,Equities!$B$6:$DH$1002,V$1,0)), VLOOKUP($B22,Equities!$B$6:$DH$1002,V$1,0),"")</f>
        <v>127.72</v>
      </c>
      <c r="W22">
        <f ca="1">IF(ISNUMBER(VLOOKUP($B22,Equities!$B$6:$DH$1002,W$1,0)), VLOOKUP($B22,Equities!$B$6:$DH$1002,W$1,0),"")</f>
        <v>1327.66</v>
      </c>
      <c r="X22">
        <f ca="1">IF(ISNUMBER(VLOOKUP($B22,Equities!$B$6:$DH$1002,X$1,0)), VLOOKUP($B22,Equities!$B$6:$DH$1002,X$1,0),"")</f>
        <v>1603.84</v>
      </c>
      <c r="Y22">
        <f ca="1">IF(ISNUMBER(VLOOKUP($B22,Equities!$B$6:$DH$1002,Y$1,0)), VLOOKUP($B22,Equities!$B$6:$DH$1002,Y$1,0),"")</f>
        <v>1544.81</v>
      </c>
      <c r="Z22">
        <f ca="1">IF(ISNUMBER(VLOOKUP($B22,Equities!$B$6:$DH$1002,Z$1,0)), VLOOKUP($B22,Equities!$B$6:$DH$1002,Z$1,0),"")</f>
        <v>1040.82</v>
      </c>
      <c r="AA22">
        <f ca="1">IF(ISNUMBER(VLOOKUP($B22,Equities!$B$6:$DH$1002,AA$1,0)), VLOOKUP($B22,Equities!$B$6:$DH$1002,AA$1,0),"")</f>
        <v>2382.0700000000002</v>
      </c>
      <c r="AB22">
        <f ca="1">IF(ISNUMBER(VLOOKUP($B22,Equities!$B$6:$DH$1002,AB$1,0)), VLOOKUP($B22,Equities!$B$6:$DH$1002,AB$1,0),"")</f>
        <v>937.91</v>
      </c>
      <c r="AC22">
        <f ca="1">IF(ISNUMBER(VLOOKUP($B22,Equities!$B$6:$DH$1002,AC$1,0)), VLOOKUP($B22,Equities!$B$6:$DH$1002,AC$1,0),"")</f>
        <v>711.57</v>
      </c>
      <c r="AD22">
        <f ca="1">IF(ISNUMBER(VLOOKUP($B22,Equities!$B$6:$DH$1002,AD$1,0)), VLOOKUP($B22,Equities!$B$6:$DH$1002,AD$1,0),"")</f>
        <v>902.67</v>
      </c>
      <c r="AE22">
        <f ca="1">IF(ISNUMBER(VLOOKUP($B22,Equities!$B$6:$DH$1002,AE$1,0)), VLOOKUP($B22,Equities!$B$6:$DH$1002,AE$1,0),"")</f>
        <v>957.12</v>
      </c>
      <c r="AF22">
        <f ca="1">IF(ISNUMBER(VLOOKUP($B22,Equities!$B$6:$DH$1002,AF$1,0)), VLOOKUP($B22,Equities!$B$6:$DH$1002,AF$1,0),"")</f>
        <v>970.46</v>
      </c>
      <c r="AG22">
        <f ca="1">IF(ISNUMBER(VLOOKUP($B22,Equities!$B$6:$DH$1002,AG$1,0)), VLOOKUP($B22,Equities!$B$6:$DH$1002,AG$1,0),"")</f>
        <v>1109.17</v>
      </c>
      <c r="AH22">
        <f ca="1">IF(ISNUMBER(VLOOKUP($B22,Equities!$B$6:$DH$1002,AH$1,0)), VLOOKUP($B22,Equities!$B$6:$DH$1002,AH$1,0),"")</f>
        <v>1098.3</v>
      </c>
      <c r="AI22">
        <f ca="1">IF(ISNUMBER(VLOOKUP($B22,Equities!$B$6:$DH$1002,AI$1,0)), VLOOKUP($B22,Equities!$B$6:$DH$1002,AI$1,0),"")</f>
        <v>932.81</v>
      </c>
      <c r="AJ22">
        <f ca="1">IF(ISNUMBER(VLOOKUP($B22,Equities!$B$6:$DH$1002,AJ$1,0)), VLOOKUP($B22,Equities!$B$6:$DH$1002,AJ$1,0),"")</f>
        <v>12.83</v>
      </c>
      <c r="AK22">
        <f ca="1">IF(ISNUMBER(VLOOKUP($B22,Equities!$B$6:$DH$1002,AK$1,0)), VLOOKUP($B22,Equities!$B$6:$DH$1002,AK$1,0),"")</f>
        <v>17.39</v>
      </c>
      <c r="AL22">
        <f ca="1">IF(ISNUMBER(VLOOKUP($B22,Commodities!$B$6:$CW$1002,AL$1,0)), VLOOKUP($B22,Commodities!$B$6:$CW$1002,AL$1,0),"")</f>
        <v>1239.7</v>
      </c>
      <c r="AM22">
        <f ca="1">IF(ISNUMBER(VLOOKUP($B22,Commodities!$B$6:$CW$1002,AM$1,0)), VLOOKUP($B22,Commodities!$B$6:$CW$1002,AM$1,0),"")</f>
        <v>15.734999999999999</v>
      </c>
      <c r="AN22">
        <f ca="1">IF(ISNUMBER(VLOOKUP($B22,Commodities!$B$6:$CW$1002,AN$1,0)), VLOOKUP($B22,Commodities!$B$6:$CW$1002,AN$1,0),"")</f>
        <v>68.06</v>
      </c>
      <c r="AO22">
        <f ca="1">IF(ISNUMBER(VLOOKUP($B22,Currencies!$B$6:$CW$1002,AO$1,0)), VLOOKUP($B22,Currencies!$B$6:$CW$1002,AO$1,0),"")</f>
        <v>2.8582000000000001</v>
      </c>
      <c r="AP22">
        <f ca="1">IF(ISNUMBER(VLOOKUP($B22,Currencies!$B$6:$CW$1002,AP$1,0)), VLOOKUP($B22,Currencies!$B$6:$CW$1002,AP$1,0),"")</f>
        <v>2.0474000000000001</v>
      </c>
      <c r="AQ22">
        <f ca="1">IF(ISNUMBER(VLOOKUP($B22,Currencies!$B$6:$CW$1002,AQ$1,0)), VLOOKUP($B22,Currencies!$B$6:$CW$1002,AQ$1,0),"")</f>
        <v>2.1135999999999999</v>
      </c>
      <c r="AR22">
        <f ca="1">IF(ISNUMBER(VLOOKUP($B22,Currencies!$B$6:$CW$1002,AR$1,0)), VLOOKUP($B22,Currencies!$B$6:$CW$1002,AR$1,0),"")</f>
        <v>6.7033000000000005</v>
      </c>
      <c r="AS22">
        <f ca="1">IF(ISNUMBER(VLOOKUP($B22,Currencies!$B$6:$CW$1002,AS$1,0)), VLOOKUP($B22,Currencies!$B$6:$CW$1002,AS$1,0),"")</f>
        <v>106.41</v>
      </c>
      <c r="AT22" t="str">
        <f>IF(ISNUMBER(VLOOKUP($B22,Currencies!$B$6:$CW$1002,AT$1,0)), VLOOKUP($B22,Currencies!$B$6:$CW$1002,AT$1,0),"")</f>
        <v/>
      </c>
      <c r="AU22" t="str">
        <f>IF(ISNUMBER(VLOOKUP($B22,Currencies!$B$6:$CW$1002,AU$1,0)), VLOOKUP($B22,Currencies!$B$6:$CW$1002,AU$1,0),"")</f>
        <v/>
      </c>
      <c r="AV22" t="str">
        <f>IF(ISNUMBER(VLOOKUP($B22,Currencies!$B$6:$CW$1002,AV$1,0)), VLOOKUP($B22,Currencies!$B$6:$CW$1002,AV$1,0),"")</f>
        <v/>
      </c>
      <c r="AX22" s="12"/>
    </row>
    <row r="23" spans="2:50">
      <c r="B23" s="12">
        <f>IF(ISNUMBER(Equities!$C24),Equities!B24,"")</f>
        <v>43294</v>
      </c>
      <c r="C23">
        <f t="shared" ca="1" si="3"/>
        <v>178.1026</v>
      </c>
      <c r="D23" t="str">
        <f t="shared" ca="1" si="2"/>
        <v/>
      </c>
      <c r="E23" t="str">
        <f t="shared" ca="1" si="2"/>
        <v/>
      </c>
      <c r="F23" t="str">
        <f t="shared" ca="1" si="2"/>
        <v/>
      </c>
      <c r="G23">
        <f>IF(ISNUMBER(VLOOKUP($B23,Equities!$B$6:$DH$1002,G$1,0)), VLOOKUP($B23,Equities!$B$6:$DH$1002,G$1,0),"")</f>
        <v>86.36</v>
      </c>
      <c r="H23" t="str">
        <f>IF(ISNUMBER(VLOOKUP($B23,Equities!$B$6:$DH$1002,H$1,0)), VLOOKUP($B23,Equities!$B$6:$DH$1002,H$1,0),"")</f>
        <v/>
      </c>
      <c r="I23" t="str">
        <f>IF(ISNUMBER(VLOOKUP($B23,Equities!$B$6:$DH$1002,I$1,0)), VLOOKUP($B23,Equities!$B$6:$DH$1002,I$1,0),"")</f>
        <v/>
      </c>
      <c r="J23" s="70"/>
      <c r="K23">
        <f ca="1">IF(ISNUMBER(VLOOKUP($B23,Equities!$B$6:$DH$1002,K$1,0)), VLOOKUP($B23,Equities!$B$6:$DH$1002,K$1,0),"")</f>
        <v>86.36</v>
      </c>
      <c r="L23">
        <f ca="1">IF(ISNUMBER(VLOOKUP($B23,Equities!$B$6:$DH$1002,L$1,0)), VLOOKUP($B23,Equities!$B$6:$DH$1002,L$1,0),"")</f>
        <v>250.5615</v>
      </c>
      <c r="M23">
        <f ca="1">IF(ISNUMBER(VLOOKUP($B23,Equities!$B$6:$DH$1002,M$1,0)), VLOOKUP($B23,Equities!$B$6:$DH$1002,M$1,0),"")</f>
        <v>238.60169999999999</v>
      </c>
      <c r="N23">
        <f ca="1">IF(ISNUMBER(VLOOKUP($B23,Equities!$B$6:$DH$1002,N$1,0)), VLOOKUP($B23,Equities!$B$6:$DH$1002,N$1,0),"")</f>
        <v>236.45480000000001</v>
      </c>
      <c r="O23">
        <f ca="1">IF(ISNUMBER(VLOOKUP($B23,Equities!$B$6:$DH$1002,O$1,0)), VLOOKUP($B23,Equities!$B$6:$DH$1002,O$1,0),"")</f>
        <v>118.59050000000001</v>
      </c>
      <c r="P23">
        <f ca="1">IF(ISNUMBER(VLOOKUP($B23,Equities!$B$6:$DH$1002,P$1,0)), VLOOKUP($B23,Equities!$B$6:$DH$1002,P$1,0),"")</f>
        <v>224.16560000000001</v>
      </c>
      <c r="Q23">
        <f ca="1">IF(ISNUMBER(VLOOKUP($B23,Equities!$B$6:$DH$1002,Q$1,0)), VLOOKUP($B23,Equities!$B$6:$DH$1002,Q$1,0),"")</f>
        <v>256.79000000000002</v>
      </c>
      <c r="R23">
        <f ca="1">IF(ISNUMBER(VLOOKUP($B23,Equities!$B$6:$DH$1002,R$1,0)), VLOOKUP($B23,Equities!$B$6:$DH$1002,R$1,0),"")</f>
        <v>208.41</v>
      </c>
      <c r="S23">
        <f ca="1">IF(ISNUMBER(VLOOKUP($B23,Equities!$B$6:$DH$1002,S$1,0)), VLOOKUP($B23,Equities!$B$6:$DH$1002,S$1,0),"")</f>
        <v>253.38</v>
      </c>
      <c r="T23">
        <f ca="1">IF(ISNUMBER(VLOOKUP($B23,Equities!$B$6:$DH$1002,T$1,0)), VLOOKUP($B23,Equities!$B$6:$DH$1002,T$1,0),"")</f>
        <v>65.17</v>
      </c>
      <c r="U23">
        <f ca="1">IF(ISNUMBER(VLOOKUP($B23,Equities!$B$6:$DH$1002,U$1,0)), VLOOKUP($B23,Equities!$B$6:$DH$1002,U$1,0),"")</f>
        <v>267.23</v>
      </c>
      <c r="V23">
        <f ca="1">IF(ISNUMBER(VLOOKUP($B23,Equities!$B$6:$DH$1002,V$1,0)), VLOOKUP($B23,Equities!$B$6:$DH$1002,V$1,0),"")</f>
        <v>127.87</v>
      </c>
      <c r="W23">
        <f ca="1">IF(ISNUMBER(VLOOKUP($B23,Equities!$B$6:$DH$1002,W$1,0)), VLOOKUP($B23,Equities!$B$6:$DH$1002,W$1,0),"")</f>
        <v>1331.37</v>
      </c>
      <c r="X23">
        <f ca="1">IF(ISNUMBER(VLOOKUP($B23,Equities!$B$6:$DH$1002,X$1,0)), VLOOKUP($B23,Equities!$B$6:$DH$1002,X$1,0),"")</f>
        <v>1615.5</v>
      </c>
      <c r="Y23">
        <f ca="1">IF(ISNUMBER(VLOOKUP($B23,Equities!$B$6:$DH$1002,Y$1,0)), VLOOKUP($B23,Equities!$B$6:$DH$1002,Y$1,0),"")</f>
        <v>1547.82</v>
      </c>
      <c r="Z23">
        <f ca="1">IF(ISNUMBER(VLOOKUP($B23,Equities!$B$6:$DH$1002,Z$1,0)), VLOOKUP($B23,Equities!$B$6:$DH$1002,Z$1,0),"")</f>
        <v>1038.83</v>
      </c>
      <c r="AA23">
        <f ca="1">IF(ISNUMBER(VLOOKUP($B23,Equities!$B$6:$DH$1002,AA$1,0)), VLOOKUP($B23,Equities!$B$6:$DH$1002,AA$1,0),"")</f>
        <v>2382.85</v>
      </c>
      <c r="AB23">
        <f ca="1">IF(ISNUMBER(VLOOKUP($B23,Equities!$B$6:$DH$1002,AB$1,0)), VLOOKUP($B23,Equities!$B$6:$DH$1002,AB$1,0),"")</f>
        <v>937.08</v>
      </c>
      <c r="AC23">
        <f ca="1">IF(ISNUMBER(VLOOKUP($B23,Equities!$B$6:$DH$1002,AC$1,0)), VLOOKUP($B23,Equities!$B$6:$DH$1002,AC$1,0),"")</f>
        <v>710.41</v>
      </c>
      <c r="AD23">
        <f ca="1">IF(ISNUMBER(VLOOKUP($B23,Equities!$B$6:$DH$1002,AD$1,0)), VLOOKUP($B23,Equities!$B$6:$DH$1002,AD$1,0),"")</f>
        <v>903.39</v>
      </c>
      <c r="AE23">
        <f ca="1">IF(ISNUMBER(VLOOKUP($B23,Equities!$B$6:$DH$1002,AE$1,0)), VLOOKUP($B23,Equities!$B$6:$DH$1002,AE$1,0),"")</f>
        <v>956.31</v>
      </c>
      <c r="AF23">
        <f ca="1">IF(ISNUMBER(VLOOKUP($B23,Equities!$B$6:$DH$1002,AF$1,0)), VLOOKUP($B23,Equities!$B$6:$DH$1002,AF$1,0),"")</f>
        <v>971.13</v>
      </c>
      <c r="AG23">
        <f ca="1">IF(ISNUMBER(VLOOKUP($B23,Equities!$B$6:$DH$1002,AG$1,0)), VLOOKUP($B23,Equities!$B$6:$DH$1002,AG$1,0),"")</f>
        <v>1109.31</v>
      </c>
      <c r="AH23">
        <f ca="1">IF(ISNUMBER(VLOOKUP($B23,Equities!$B$6:$DH$1002,AH$1,0)), VLOOKUP($B23,Equities!$B$6:$DH$1002,AH$1,0),"")</f>
        <v>1098.3800000000001</v>
      </c>
      <c r="AI23">
        <f ca="1">IF(ISNUMBER(VLOOKUP($B23,Equities!$B$6:$DH$1002,AI$1,0)), VLOOKUP($B23,Equities!$B$6:$DH$1002,AI$1,0),"")</f>
        <v>932.9</v>
      </c>
      <c r="AJ23">
        <f ca="1">IF(ISNUMBER(VLOOKUP($B23,Equities!$B$6:$DH$1002,AJ$1,0)), VLOOKUP($B23,Equities!$B$6:$DH$1002,AJ$1,0),"")</f>
        <v>12.18</v>
      </c>
      <c r="AK23">
        <f ca="1">IF(ISNUMBER(VLOOKUP($B23,Equities!$B$6:$DH$1002,AK$1,0)), VLOOKUP($B23,Equities!$B$6:$DH$1002,AK$1,0),"")</f>
        <v>17.48</v>
      </c>
      <c r="AL23">
        <f ca="1">IF(ISNUMBER(VLOOKUP($B23,Commodities!$B$6:$CW$1002,AL$1,0)), VLOOKUP($B23,Commodities!$B$6:$CW$1002,AL$1,0),"")</f>
        <v>1241.2</v>
      </c>
      <c r="AM23">
        <f ca="1">IF(ISNUMBER(VLOOKUP($B23,Commodities!$B$6:$CW$1002,AM$1,0)), VLOOKUP($B23,Commodities!$B$6:$CW$1002,AM$1,0),"")</f>
        <v>15.739000000000001</v>
      </c>
      <c r="AN23">
        <f ca="1">IF(ISNUMBER(VLOOKUP($B23,Commodities!$B$6:$CW$1002,AN$1,0)), VLOOKUP($B23,Commodities!$B$6:$CW$1002,AN$1,0),"")</f>
        <v>71.010000000000005</v>
      </c>
      <c r="AO23">
        <f ca="1">IF(ISNUMBER(VLOOKUP($B23,Currencies!$B$6:$CW$1002,AO$1,0)), VLOOKUP($B23,Currencies!$B$6:$CW$1002,AO$1,0),"")</f>
        <v>2.8270999999999997</v>
      </c>
      <c r="AP23">
        <f ca="1">IF(ISNUMBER(VLOOKUP($B23,Currencies!$B$6:$CW$1002,AP$1,0)), VLOOKUP($B23,Currencies!$B$6:$CW$1002,AP$1,0),"")</f>
        <v>2.0731000000000002</v>
      </c>
      <c r="AQ23">
        <f ca="1">IF(ISNUMBER(VLOOKUP($B23,Currencies!$B$6:$CW$1002,AQ$1,0)), VLOOKUP($B23,Currencies!$B$6:$CW$1002,AQ$1,0),"")</f>
        <v>2.1196000000000002</v>
      </c>
      <c r="AR23">
        <f ca="1">IF(ISNUMBER(VLOOKUP($B23,Currencies!$B$6:$CW$1002,AR$1,0)), VLOOKUP($B23,Currencies!$B$6:$CW$1002,AR$1,0),"")</f>
        <v>6.7112999999999996</v>
      </c>
      <c r="AS23">
        <f ca="1">IF(ISNUMBER(VLOOKUP($B23,Currencies!$B$6:$CW$1002,AS$1,0)), VLOOKUP($B23,Currencies!$B$6:$CW$1002,AS$1,0),"")</f>
        <v>106.42</v>
      </c>
      <c r="AT23" t="str">
        <f>IF(ISNUMBER(VLOOKUP($B23,Currencies!$B$6:$CW$1002,AT$1,0)), VLOOKUP($B23,Currencies!$B$6:$CW$1002,AT$1,0),"")</f>
        <v/>
      </c>
      <c r="AU23" t="str">
        <f>IF(ISNUMBER(VLOOKUP($B23,Currencies!$B$6:$CW$1002,AU$1,0)), VLOOKUP($B23,Currencies!$B$6:$CW$1002,AU$1,0),"")</f>
        <v/>
      </c>
      <c r="AV23" t="str">
        <f>IF(ISNUMBER(VLOOKUP($B23,Currencies!$B$6:$CW$1002,AV$1,0)), VLOOKUP($B23,Currencies!$B$6:$CW$1002,AV$1,0),"")</f>
        <v/>
      </c>
      <c r="AX23" s="12"/>
    </row>
    <row r="24" spans="2:50">
      <c r="B24" s="12">
        <f>IF(ISNUMBER(Equities!$C25),Equities!B25,"")</f>
        <v>43293</v>
      </c>
      <c r="C24">
        <f t="shared" ca="1" si="3"/>
        <v>177.27690000000001</v>
      </c>
      <c r="D24" t="str">
        <f t="shared" ca="1" si="2"/>
        <v/>
      </c>
      <c r="E24" t="str">
        <f t="shared" ca="1" si="2"/>
        <v/>
      </c>
      <c r="F24" t="str">
        <f t="shared" ca="1" si="2"/>
        <v/>
      </c>
      <c r="G24">
        <f>IF(ISNUMBER(VLOOKUP($B24,Equities!$B$6:$DH$1002,G$1,0)), VLOOKUP($B24,Equities!$B$6:$DH$1002,G$1,0),"")</f>
        <v>86.32</v>
      </c>
      <c r="H24" t="str">
        <f>IF(ISNUMBER(VLOOKUP($B24,Equities!$B$6:$DH$1002,H$1,0)), VLOOKUP($B24,Equities!$B$6:$DH$1002,H$1,0),"")</f>
        <v/>
      </c>
      <c r="I24" t="str">
        <f>IF(ISNUMBER(VLOOKUP($B24,Equities!$B$6:$DH$1002,I$1,0)), VLOOKUP($B24,Equities!$B$6:$DH$1002,I$1,0),"")</f>
        <v/>
      </c>
      <c r="J24" s="70"/>
      <c r="K24">
        <f ca="1">IF(ISNUMBER(VLOOKUP($B24,Equities!$B$6:$DH$1002,K$1,0)), VLOOKUP($B24,Equities!$B$6:$DH$1002,K$1,0),"")</f>
        <v>86.32</v>
      </c>
      <c r="L24">
        <f ca="1">IF(ISNUMBER(VLOOKUP($B24,Equities!$B$6:$DH$1002,L$1,0)), VLOOKUP($B24,Equities!$B$6:$DH$1002,L$1,0),"")</f>
        <v>250.45140000000001</v>
      </c>
      <c r="M24">
        <f ca="1">IF(ISNUMBER(VLOOKUP($B24,Equities!$B$6:$DH$1002,M$1,0)), VLOOKUP($B24,Equities!$B$6:$DH$1002,M$1,0),"")</f>
        <v>237.9967</v>
      </c>
      <c r="N24">
        <f ca="1">IF(ISNUMBER(VLOOKUP($B24,Equities!$B$6:$DH$1002,N$1,0)), VLOOKUP($B24,Equities!$B$6:$DH$1002,N$1,0),"")</f>
        <v>235.64189999999999</v>
      </c>
      <c r="O24">
        <f ca="1">IF(ISNUMBER(VLOOKUP($B24,Equities!$B$6:$DH$1002,O$1,0)), VLOOKUP($B24,Equities!$B$6:$DH$1002,O$1,0),"")</f>
        <v>118.9188</v>
      </c>
      <c r="P24">
        <f ca="1">IF(ISNUMBER(VLOOKUP($B24,Equities!$B$6:$DH$1002,P$1,0)), VLOOKUP($B24,Equities!$B$6:$DH$1002,P$1,0),"")</f>
        <v>223.33670000000001</v>
      </c>
      <c r="Q24">
        <f ca="1">IF(ISNUMBER(VLOOKUP($B24,Equities!$B$6:$DH$1002,Q$1,0)), VLOOKUP($B24,Equities!$B$6:$DH$1002,Q$1,0),"")</f>
        <v>255.53</v>
      </c>
      <c r="R24">
        <f ca="1">IF(ISNUMBER(VLOOKUP($B24,Equities!$B$6:$DH$1002,R$1,0)), VLOOKUP($B24,Equities!$B$6:$DH$1002,R$1,0),"")</f>
        <v>208.48</v>
      </c>
      <c r="S24">
        <f ca="1">IF(ISNUMBER(VLOOKUP($B24,Equities!$B$6:$DH$1002,S$1,0)), VLOOKUP($B24,Equities!$B$6:$DH$1002,S$1,0),"")</f>
        <v>251.71</v>
      </c>
      <c r="T24">
        <f ca="1">IF(ISNUMBER(VLOOKUP($B24,Equities!$B$6:$DH$1002,T$1,0)), VLOOKUP($B24,Equities!$B$6:$DH$1002,T$1,0),"")</f>
        <v>65.41</v>
      </c>
      <c r="U24">
        <f ca="1">IF(ISNUMBER(VLOOKUP($B24,Equities!$B$6:$DH$1002,U$1,0)), VLOOKUP($B24,Equities!$B$6:$DH$1002,U$1,0),"")</f>
        <v>266.92</v>
      </c>
      <c r="V24">
        <f ca="1">IF(ISNUMBER(VLOOKUP($B24,Equities!$B$6:$DH$1002,V$1,0)), VLOOKUP($B24,Equities!$B$6:$DH$1002,V$1,0),"")</f>
        <v>127.99</v>
      </c>
      <c r="W24">
        <f ca="1">IF(ISNUMBER(VLOOKUP($B24,Equities!$B$6:$DH$1002,W$1,0)), VLOOKUP($B24,Equities!$B$6:$DH$1002,W$1,0),"")</f>
        <v>1326.55</v>
      </c>
      <c r="X24">
        <f ca="1">IF(ISNUMBER(VLOOKUP($B24,Equities!$B$6:$DH$1002,X$1,0)), VLOOKUP($B24,Equities!$B$6:$DH$1002,X$1,0),"")</f>
        <v>1605.83</v>
      </c>
      <c r="Y24">
        <f ca="1">IF(ISNUMBER(VLOOKUP($B24,Equities!$B$6:$DH$1002,Y$1,0)), VLOOKUP($B24,Equities!$B$6:$DH$1002,Y$1,0),"")</f>
        <v>1547.63</v>
      </c>
      <c r="Z24">
        <f ca="1">IF(ISNUMBER(VLOOKUP($B24,Equities!$B$6:$DH$1002,Z$1,0)), VLOOKUP($B24,Equities!$B$6:$DH$1002,Z$1,0),"")</f>
        <v>1037.79</v>
      </c>
      <c r="AA24">
        <f ca="1">IF(ISNUMBER(VLOOKUP($B24,Equities!$B$6:$DH$1002,AA$1,0)), VLOOKUP($B24,Equities!$B$6:$DH$1002,AA$1,0),"")</f>
        <v>2380.44</v>
      </c>
      <c r="AB24">
        <f ca="1">IF(ISNUMBER(VLOOKUP($B24,Equities!$B$6:$DH$1002,AB$1,0)), VLOOKUP($B24,Equities!$B$6:$DH$1002,AB$1,0),"")</f>
        <v>937.8</v>
      </c>
      <c r="AC24">
        <f ca="1">IF(ISNUMBER(VLOOKUP($B24,Equities!$B$6:$DH$1002,AC$1,0)), VLOOKUP($B24,Equities!$B$6:$DH$1002,AC$1,0),"")</f>
        <v>710.14</v>
      </c>
      <c r="AD24">
        <f ca="1">IF(ISNUMBER(VLOOKUP($B24,Equities!$B$6:$DH$1002,AD$1,0)), VLOOKUP($B24,Equities!$B$6:$DH$1002,AD$1,0),"")</f>
        <v>904.75</v>
      </c>
      <c r="AE24">
        <f ca="1">IF(ISNUMBER(VLOOKUP($B24,Equities!$B$6:$DH$1002,AE$1,0)), VLOOKUP($B24,Equities!$B$6:$DH$1002,AE$1,0),"")</f>
        <v>956.8</v>
      </c>
      <c r="AF24">
        <f ca="1">IF(ISNUMBER(VLOOKUP($B24,Equities!$B$6:$DH$1002,AF$1,0)), VLOOKUP($B24,Equities!$B$6:$DH$1002,AF$1,0),"")</f>
        <v>970.9</v>
      </c>
      <c r="AG24">
        <f ca="1">IF(ISNUMBER(VLOOKUP($B24,Equities!$B$6:$DH$1002,AG$1,0)), VLOOKUP($B24,Equities!$B$6:$DH$1002,AG$1,0),"")</f>
        <v>1108.6300000000001</v>
      </c>
      <c r="AH24">
        <f ca="1">IF(ISNUMBER(VLOOKUP($B24,Equities!$B$6:$DH$1002,AH$1,0)), VLOOKUP($B24,Equities!$B$6:$DH$1002,AH$1,0),"")</f>
        <v>1098.7</v>
      </c>
      <c r="AI24">
        <f ca="1">IF(ISNUMBER(VLOOKUP($B24,Equities!$B$6:$DH$1002,AI$1,0)), VLOOKUP($B24,Equities!$B$6:$DH$1002,AI$1,0),"")</f>
        <v>933.16</v>
      </c>
      <c r="AJ24">
        <f ca="1">IF(ISNUMBER(VLOOKUP($B24,Equities!$B$6:$DH$1002,AJ$1,0)), VLOOKUP($B24,Equities!$B$6:$DH$1002,AJ$1,0),"")</f>
        <v>12.58</v>
      </c>
      <c r="AK24">
        <f ca="1">IF(ISNUMBER(VLOOKUP($B24,Equities!$B$6:$DH$1002,AK$1,0)), VLOOKUP($B24,Equities!$B$6:$DH$1002,AK$1,0),"")</f>
        <v>18.21</v>
      </c>
      <c r="AL24">
        <f ca="1">IF(ISNUMBER(VLOOKUP($B24,Commodities!$B$6:$CW$1002,AL$1,0)), VLOOKUP($B24,Commodities!$B$6:$CW$1002,AL$1,0),"")</f>
        <v>1246.5999999999999</v>
      </c>
      <c r="AM24">
        <f ca="1">IF(ISNUMBER(VLOOKUP($B24,Commodities!$B$6:$CW$1002,AM$1,0)), VLOOKUP($B24,Commodities!$B$6:$CW$1002,AM$1,0),"")</f>
        <v>15.898</v>
      </c>
      <c r="AN24">
        <f ca="1">IF(ISNUMBER(VLOOKUP($B24,Commodities!$B$6:$CW$1002,AN$1,0)), VLOOKUP($B24,Commodities!$B$6:$CW$1002,AN$1,0),"")</f>
        <v>70.33</v>
      </c>
      <c r="AO24">
        <f ca="1">IF(ISNUMBER(VLOOKUP($B24,Currencies!$B$6:$CW$1002,AO$1,0)), VLOOKUP($B24,Currencies!$B$6:$CW$1002,AO$1,0),"")</f>
        <v>2.8454000000000002</v>
      </c>
      <c r="AP24">
        <f ca="1">IF(ISNUMBER(VLOOKUP($B24,Currencies!$B$6:$CW$1002,AP$1,0)), VLOOKUP($B24,Currencies!$B$6:$CW$1002,AP$1,0),"")</f>
        <v>2.0667</v>
      </c>
      <c r="AQ24">
        <f ca="1">IF(ISNUMBER(VLOOKUP($B24,Currencies!$B$6:$CW$1002,AQ$1,0)), VLOOKUP($B24,Currencies!$B$6:$CW$1002,AQ$1,0),"")</f>
        <v>2.1160999999999999</v>
      </c>
      <c r="AR24">
        <f ca="1">IF(ISNUMBER(VLOOKUP($B24,Currencies!$B$6:$CW$1002,AR$1,0)), VLOOKUP($B24,Currencies!$B$6:$CW$1002,AR$1,0),"")</f>
        <v>6.6934000000000005</v>
      </c>
      <c r="AS24">
        <f ca="1">IF(ISNUMBER(VLOOKUP($B24,Currencies!$B$6:$CW$1002,AS$1,0)), VLOOKUP($B24,Currencies!$B$6:$CW$1002,AS$1,0),"")</f>
        <v>106.55</v>
      </c>
      <c r="AT24" t="str">
        <f>IF(ISNUMBER(VLOOKUP($B24,Currencies!$B$6:$CW$1002,AT$1,0)), VLOOKUP($B24,Currencies!$B$6:$CW$1002,AT$1,0),"")</f>
        <v/>
      </c>
      <c r="AU24" t="str">
        <f>IF(ISNUMBER(VLOOKUP($B24,Currencies!$B$6:$CW$1002,AU$1,0)), VLOOKUP($B24,Currencies!$B$6:$CW$1002,AU$1,0),"")</f>
        <v/>
      </c>
      <c r="AV24" t="str">
        <f>IF(ISNUMBER(VLOOKUP($B24,Currencies!$B$6:$CW$1002,AV$1,0)), VLOOKUP($B24,Currencies!$B$6:$CW$1002,AV$1,0),"")</f>
        <v/>
      </c>
      <c r="AX24" s="12"/>
    </row>
    <row r="25" spans="2:50">
      <c r="B25" s="12">
        <f>IF(ISNUMBER(Equities!$C26),Equities!B26,"")</f>
        <v>43292</v>
      </c>
      <c r="C25">
        <f t="shared" ca="1" si="3"/>
        <v>173.96520000000001</v>
      </c>
      <c r="D25" t="str">
        <f t="shared" ca="1" si="2"/>
        <v/>
      </c>
      <c r="E25" t="str">
        <f t="shared" ca="1" si="2"/>
        <v/>
      </c>
      <c r="F25" t="str">
        <f t="shared" ca="1" si="2"/>
        <v/>
      </c>
      <c r="G25">
        <f>IF(ISNUMBER(VLOOKUP($B25,Equities!$B$6:$DH$1002,G$1,0)), VLOOKUP($B25,Equities!$B$6:$DH$1002,G$1,0),"")</f>
        <v>85.25</v>
      </c>
      <c r="H25" t="str">
        <f>IF(ISNUMBER(VLOOKUP($B25,Equities!$B$6:$DH$1002,H$1,0)), VLOOKUP($B25,Equities!$B$6:$DH$1002,H$1,0),"")</f>
        <v/>
      </c>
      <c r="I25" t="str">
        <f>IF(ISNUMBER(VLOOKUP($B25,Equities!$B$6:$DH$1002,I$1,0)), VLOOKUP($B25,Equities!$B$6:$DH$1002,I$1,0),"")</f>
        <v/>
      </c>
      <c r="J25" s="70"/>
      <c r="K25">
        <f ca="1">IF(ISNUMBER(VLOOKUP($B25,Equities!$B$6:$DH$1002,K$1,0)), VLOOKUP($B25,Equities!$B$6:$DH$1002,K$1,0),"")</f>
        <v>85.25</v>
      </c>
      <c r="L25">
        <f ca="1">IF(ISNUMBER(VLOOKUP($B25,Equities!$B$6:$DH$1002,L$1,0)), VLOOKUP($B25,Equities!$B$6:$DH$1002,L$1,0),"")</f>
        <v>246.50360000000001</v>
      </c>
      <c r="M25">
        <f ca="1">IF(ISNUMBER(VLOOKUP($B25,Equities!$B$6:$DH$1002,M$1,0)), VLOOKUP($B25,Equities!$B$6:$DH$1002,M$1,0),"")</f>
        <v>235.06020000000001</v>
      </c>
      <c r="N25">
        <f ca="1">IF(ISNUMBER(VLOOKUP($B25,Equities!$B$6:$DH$1002,N$1,0)), VLOOKUP($B25,Equities!$B$6:$DH$1002,N$1,0),"")</f>
        <v>235.64330000000001</v>
      </c>
      <c r="O25">
        <f ca="1">IF(ISNUMBER(VLOOKUP($B25,Equities!$B$6:$DH$1002,O$1,0)), VLOOKUP($B25,Equities!$B$6:$DH$1002,O$1,0),"")</f>
        <v>118.7585</v>
      </c>
      <c r="P25">
        <f ca="1">IF(ISNUMBER(VLOOKUP($B25,Equities!$B$6:$DH$1002,P$1,0)), VLOOKUP($B25,Equities!$B$6:$DH$1002,P$1,0),"")</f>
        <v>223.11869999999999</v>
      </c>
      <c r="Q25">
        <f ca="1">IF(ISNUMBER(VLOOKUP($B25,Equities!$B$6:$DH$1002,Q$1,0)), VLOOKUP($B25,Equities!$B$6:$DH$1002,Q$1,0),"")</f>
        <v>254.08</v>
      </c>
      <c r="R25">
        <f ca="1">IF(ISNUMBER(VLOOKUP($B25,Equities!$B$6:$DH$1002,R$1,0)), VLOOKUP($B25,Equities!$B$6:$DH$1002,R$1,0),"")</f>
        <v>208.29</v>
      </c>
      <c r="S25">
        <f ca="1">IF(ISNUMBER(VLOOKUP($B25,Equities!$B$6:$DH$1002,S$1,0)), VLOOKUP($B25,Equities!$B$6:$DH$1002,S$1,0),"")</f>
        <v>250.3</v>
      </c>
      <c r="T25">
        <f ca="1">IF(ISNUMBER(VLOOKUP($B25,Equities!$B$6:$DH$1002,T$1,0)), VLOOKUP($B25,Equities!$B$6:$DH$1002,T$1,0),"")</f>
        <v>65.14</v>
      </c>
      <c r="U25">
        <f ca="1">IF(ISNUMBER(VLOOKUP($B25,Equities!$B$6:$DH$1002,U$1,0)), VLOOKUP($B25,Equities!$B$6:$DH$1002,U$1,0),"")</f>
        <v>266.81</v>
      </c>
      <c r="V25">
        <f ca="1">IF(ISNUMBER(VLOOKUP($B25,Equities!$B$6:$DH$1002,V$1,0)), VLOOKUP($B25,Equities!$B$6:$DH$1002,V$1,0),"")</f>
        <v>127.77</v>
      </c>
      <c r="W25">
        <f ca="1">IF(ISNUMBER(VLOOKUP($B25,Equities!$B$6:$DH$1002,W$1,0)), VLOOKUP($B25,Equities!$B$6:$DH$1002,W$1,0),"")</f>
        <v>1299.23</v>
      </c>
      <c r="X25">
        <f ca="1">IF(ISNUMBER(VLOOKUP($B25,Equities!$B$6:$DH$1002,X$1,0)), VLOOKUP($B25,Equities!$B$6:$DH$1002,X$1,0),"")</f>
        <v>1576.56</v>
      </c>
      <c r="Y25">
        <f ca="1">IF(ISNUMBER(VLOOKUP($B25,Equities!$B$6:$DH$1002,Y$1,0)), VLOOKUP($B25,Equities!$B$6:$DH$1002,Y$1,0),"")</f>
        <v>1528.98</v>
      </c>
      <c r="Z25">
        <f ca="1">IF(ISNUMBER(VLOOKUP($B25,Equities!$B$6:$DH$1002,Z$1,0)), VLOOKUP($B25,Equities!$B$6:$DH$1002,Z$1,0),"")</f>
        <v>1036.2</v>
      </c>
      <c r="AA25">
        <f ca="1">IF(ISNUMBER(VLOOKUP($B25,Equities!$B$6:$DH$1002,AA$1,0)), VLOOKUP($B25,Equities!$B$6:$DH$1002,AA$1,0),"")</f>
        <v>2387</v>
      </c>
      <c r="AB25">
        <f ca="1">IF(ISNUMBER(VLOOKUP($B25,Equities!$B$6:$DH$1002,AB$1,0)), VLOOKUP($B25,Equities!$B$6:$DH$1002,AB$1,0),"")</f>
        <v>938.81</v>
      </c>
      <c r="AC25">
        <f ca="1">IF(ISNUMBER(VLOOKUP($B25,Equities!$B$6:$DH$1002,AC$1,0)), VLOOKUP($B25,Equities!$B$6:$DH$1002,AC$1,0),"")</f>
        <v>708.97</v>
      </c>
      <c r="AD25">
        <f ca="1">IF(ISNUMBER(VLOOKUP($B25,Equities!$B$6:$DH$1002,AD$1,0)), VLOOKUP($B25,Equities!$B$6:$DH$1002,AD$1,0),"")</f>
        <v>904.68</v>
      </c>
      <c r="AE25">
        <f ca="1">IF(ISNUMBER(VLOOKUP($B25,Equities!$B$6:$DH$1002,AE$1,0)), VLOOKUP($B25,Equities!$B$6:$DH$1002,AE$1,0),"")</f>
        <v>956.28</v>
      </c>
      <c r="AF25">
        <f ca="1">IF(ISNUMBER(VLOOKUP($B25,Equities!$B$6:$DH$1002,AF$1,0)), VLOOKUP($B25,Equities!$B$6:$DH$1002,AF$1,0),"")</f>
        <v>971.46</v>
      </c>
      <c r="AG25">
        <f ca="1">IF(ISNUMBER(VLOOKUP($B25,Equities!$B$6:$DH$1002,AG$1,0)), VLOOKUP($B25,Equities!$B$6:$DH$1002,AG$1,0),"")</f>
        <v>1109.27</v>
      </c>
      <c r="AH25">
        <f ca="1">IF(ISNUMBER(VLOOKUP($B25,Equities!$B$6:$DH$1002,AH$1,0)), VLOOKUP($B25,Equities!$B$6:$DH$1002,AH$1,0),"")</f>
        <v>1098.1600000000001</v>
      </c>
      <c r="AI25">
        <f ca="1">IF(ISNUMBER(VLOOKUP($B25,Equities!$B$6:$DH$1002,AI$1,0)), VLOOKUP($B25,Equities!$B$6:$DH$1002,AI$1,0),"")</f>
        <v>932.9</v>
      </c>
      <c r="AJ25">
        <f ca="1">IF(ISNUMBER(VLOOKUP($B25,Equities!$B$6:$DH$1002,AJ$1,0)), VLOOKUP($B25,Equities!$B$6:$DH$1002,AJ$1,0),"")</f>
        <v>13.63</v>
      </c>
      <c r="AK25">
        <f ca="1">IF(ISNUMBER(VLOOKUP($B25,Equities!$B$6:$DH$1002,AK$1,0)), VLOOKUP($B25,Equities!$B$6:$DH$1002,AK$1,0),"")</f>
        <v>19.43</v>
      </c>
      <c r="AL25">
        <f ca="1">IF(ISNUMBER(VLOOKUP($B25,Commodities!$B$6:$CW$1002,AL$1,0)), VLOOKUP($B25,Commodities!$B$6:$CW$1002,AL$1,0),"")</f>
        <v>1244.4000000000001</v>
      </c>
      <c r="AM25">
        <f ca="1">IF(ISNUMBER(VLOOKUP($B25,Commodities!$B$6:$CW$1002,AM$1,0)), VLOOKUP($B25,Commodities!$B$6:$CW$1002,AM$1,0),"")</f>
        <v>15.731999999999999</v>
      </c>
      <c r="AN25">
        <f ca="1">IF(ISNUMBER(VLOOKUP($B25,Commodities!$B$6:$CW$1002,AN$1,0)), VLOOKUP($B25,Commodities!$B$6:$CW$1002,AN$1,0),"")</f>
        <v>70.38</v>
      </c>
      <c r="AO25">
        <f ca="1">IF(ISNUMBER(VLOOKUP($B25,Currencies!$B$6:$CW$1002,AO$1,0)), VLOOKUP($B25,Currencies!$B$6:$CW$1002,AO$1,0),"")</f>
        <v>2.8491</v>
      </c>
      <c r="AP25">
        <f ca="1">IF(ISNUMBER(VLOOKUP($B25,Currencies!$B$6:$CW$1002,AP$1,0)), VLOOKUP($B25,Currencies!$B$6:$CW$1002,AP$1,0),"")</f>
        <v>2.0802999999999998</v>
      </c>
      <c r="AQ25">
        <f ca="1">IF(ISNUMBER(VLOOKUP($B25,Currencies!$B$6:$CW$1002,AQ$1,0)), VLOOKUP($B25,Currencies!$B$6:$CW$1002,AQ$1,0),"")</f>
        <v>2.1217000000000001</v>
      </c>
      <c r="AR25">
        <f ca="1">IF(ISNUMBER(VLOOKUP($B25,Currencies!$B$6:$CW$1002,AR$1,0)), VLOOKUP($B25,Currencies!$B$6:$CW$1002,AR$1,0),"")</f>
        <v>6.7233999999999998</v>
      </c>
      <c r="AS25">
        <f ca="1">IF(ISNUMBER(VLOOKUP($B25,Currencies!$B$6:$CW$1002,AS$1,0)), VLOOKUP($B25,Currencies!$B$6:$CW$1002,AS$1,0),"")</f>
        <v>106.23</v>
      </c>
      <c r="AT25" t="str">
        <f>IF(ISNUMBER(VLOOKUP($B25,Currencies!$B$6:$CW$1002,AT$1,0)), VLOOKUP($B25,Currencies!$B$6:$CW$1002,AT$1,0),"")</f>
        <v/>
      </c>
      <c r="AU25" t="str">
        <f>IF(ISNUMBER(VLOOKUP($B25,Currencies!$B$6:$CW$1002,AU$1,0)), VLOOKUP($B25,Currencies!$B$6:$CW$1002,AU$1,0),"")</f>
        <v/>
      </c>
      <c r="AV25" t="str">
        <f>IF(ISNUMBER(VLOOKUP($B25,Currencies!$B$6:$CW$1002,AV$1,0)), VLOOKUP($B25,Currencies!$B$6:$CW$1002,AV$1,0),"")</f>
        <v/>
      </c>
      <c r="AX25" s="12"/>
    </row>
    <row r="26" spans="2:50">
      <c r="B26" s="12">
        <f>IF(ISNUMBER(Equities!$C27),Equities!B27,"")</f>
        <v>43291</v>
      </c>
      <c r="C26">
        <f t="shared" ca="1" si="3"/>
        <v>175.5917</v>
      </c>
      <c r="D26" t="str">
        <f t="shared" ca="1" si="2"/>
        <v/>
      </c>
      <c r="E26" t="str">
        <f t="shared" ca="1" si="2"/>
        <v/>
      </c>
      <c r="F26" t="str">
        <f t="shared" ca="1" si="2"/>
        <v/>
      </c>
      <c r="G26">
        <f>IF(ISNUMBER(VLOOKUP($B26,Equities!$B$6:$DH$1002,G$1,0)), VLOOKUP($B26,Equities!$B$6:$DH$1002,G$1,0),"")</f>
        <v>86.56</v>
      </c>
      <c r="H26" t="str">
        <f>IF(ISNUMBER(VLOOKUP($B26,Equities!$B$6:$DH$1002,H$1,0)), VLOOKUP($B26,Equities!$B$6:$DH$1002,H$1,0),"")</f>
        <v/>
      </c>
      <c r="I26" t="str">
        <f>IF(ISNUMBER(VLOOKUP($B26,Equities!$B$6:$DH$1002,I$1,0)), VLOOKUP($B26,Equities!$B$6:$DH$1002,I$1,0),"")</f>
        <v/>
      </c>
      <c r="J26" s="70"/>
      <c r="K26">
        <f ca="1">IF(ISNUMBER(VLOOKUP($B26,Equities!$B$6:$DH$1002,K$1,0)), VLOOKUP($B26,Equities!$B$6:$DH$1002,K$1,0),"")</f>
        <v>86.56</v>
      </c>
      <c r="L26">
        <f ca="1">IF(ISNUMBER(VLOOKUP($B26,Equities!$B$6:$DH$1002,L$1,0)), VLOOKUP($B26,Equities!$B$6:$DH$1002,L$1,0),"")</f>
        <v>248.00909999999999</v>
      </c>
      <c r="M26">
        <f ca="1">IF(ISNUMBER(VLOOKUP($B26,Equities!$B$6:$DH$1002,M$1,0)), VLOOKUP($B26,Equities!$B$6:$DH$1002,M$1,0),"")</f>
        <v>237.0095</v>
      </c>
      <c r="N26">
        <f ca="1">IF(ISNUMBER(VLOOKUP($B26,Equities!$B$6:$DH$1002,N$1,0)), VLOOKUP($B26,Equities!$B$6:$DH$1002,N$1,0),"")</f>
        <v>240.52279999999999</v>
      </c>
      <c r="O26">
        <f ca="1">IF(ISNUMBER(VLOOKUP($B26,Equities!$B$6:$DH$1002,O$1,0)), VLOOKUP($B26,Equities!$B$6:$DH$1002,O$1,0),"")</f>
        <v>119.7487</v>
      </c>
      <c r="P26">
        <f ca="1">IF(ISNUMBER(VLOOKUP($B26,Equities!$B$6:$DH$1002,P$1,0)), VLOOKUP($B26,Equities!$B$6:$DH$1002,P$1,0),"")</f>
        <v>223.94030000000001</v>
      </c>
      <c r="Q26">
        <f ca="1">IF(ISNUMBER(VLOOKUP($B26,Equities!$B$6:$DH$1002,Q$1,0)), VLOOKUP($B26,Equities!$B$6:$DH$1002,Q$1,0),"")</f>
        <v>255.59</v>
      </c>
      <c r="R26">
        <f ca="1">IF(ISNUMBER(VLOOKUP($B26,Equities!$B$6:$DH$1002,R$1,0)), VLOOKUP($B26,Equities!$B$6:$DH$1002,R$1,0),"")</f>
        <v>209.47</v>
      </c>
      <c r="S26">
        <f ca="1">IF(ISNUMBER(VLOOKUP($B26,Equities!$B$6:$DH$1002,S$1,0)), VLOOKUP($B26,Equities!$B$6:$DH$1002,S$1,0),"")</f>
        <v>253.63</v>
      </c>
      <c r="T26">
        <f ca="1">IF(ISNUMBER(VLOOKUP($B26,Equities!$B$6:$DH$1002,T$1,0)), VLOOKUP($B26,Equities!$B$6:$DH$1002,T$1,0),"")</f>
        <v>65.69</v>
      </c>
      <c r="U26">
        <f ca="1">IF(ISNUMBER(VLOOKUP($B26,Equities!$B$6:$DH$1002,U$1,0)), VLOOKUP($B26,Equities!$B$6:$DH$1002,U$1,0),"")</f>
        <v>272.08999999999997</v>
      </c>
      <c r="V26">
        <f ca="1">IF(ISNUMBER(VLOOKUP($B26,Equities!$B$6:$DH$1002,V$1,0)), VLOOKUP($B26,Equities!$B$6:$DH$1002,V$1,0),"")</f>
        <v>127.52</v>
      </c>
      <c r="W26">
        <f ca="1">IF(ISNUMBER(VLOOKUP($B26,Equities!$B$6:$DH$1002,W$1,0)), VLOOKUP($B26,Equities!$B$6:$DH$1002,W$1,0),"")</f>
        <v>1315.18</v>
      </c>
      <c r="X26">
        <f ca="1">IF(ISNUMBER(VLOOKUP($B26,Equities!$B$6:$DH$1002,X$1,0)), VLOOKUP($B26,Equities!$B$6:$DH$1002,X$1,0),"")</f>
        <v>1592.16</v>
      </c>
      <c r="Y26">
        <f ca="1">IF(ISNUMBER(VLOOKUP($B26,Equities!$B$6:$DH$1002,Y$1,0)), VLOOKUP($B26,Equities!$B$6:$DH$1002,Y$1,0),"")</f>
        <v>1552.99</v>
      </c>
      <c r="Z26">
        <f ca="1">IF(ISNUMBER(VLOOKUP($B26,Equities!$B$6:$DH$1002,Z$1,0)), VLOOKUP($B26,Equities!$B$6:$DH$1002,Z$1,0),"")</f>
        <v>1036.55</v>
      </c>
      <c r="AA26">
        <f ca="1">IF(ISNUMBER(VLOOKUP($B26,Equities!$B$6:$DH$1002,AA$1,0)), VLOOKUP($B26,Equities!$B$6:$DH$1002,AA$1,0),"")</f>
        <v>2394.5</v>
      </c>
      <c r="AB26">
        <f ca="1">IF(ISNUMBER(VLOOKUP($B26,Equities!$B$6:$DH$1002,AB$1,0)), VLOOKUP($B26,Equities!$B$6:$DH$1002,AB$1,0),"")</f>
        <v>938.14</v>
      </c>
      <c r="AC26">
        <f ca="1">IF(ISNUMBER(VLOOKUP($B26,Equities!$B$6:$DH$1002,AC$1,0)), VLOOKUP($B26,Equities!$B$6:$DH$1002,AC$1,0),"")</f>
        <v>709.23</v>
      </c>
      <c r="AD26">
        <f ca="1">IF(ISNUMBER(VLOOKUP($B26,Equities!$B$6:$DH$1002,AD$1,0)), VLOOKUP($B26,Equities!$B$6:$DH$1002,AD$1,0),"")</f>
        <v>904.42</v>
      </c>
      <c r="AE26">
        <f ca="1">IF(ISNUMBER(VLOOKUP($B26,Equities!$B$6:$DH$1002,AE$1,0)), VLOOKUP($B26,Equities!$B$6:$DH$1002,AE$1,0),"")</f>
        <v>955.77</v>
      </c>
      <c r="AF26">
        <f ca="1">IF(ISNUMBER(VLOOKUP($B26,Equities!$B$6:$DH$1002,AF$1,0)), VLOOKUP($B26,Equities!$B$6:$DH$1002,AF$1,0),"")</f>
        <v>972.07</v>
      </c>
      <c r="AG26">
        <f ca="1">IF(ISNUMBER(VLOOKUP($B26,Equities!$B$6:$DH$1002,AG$1,0)), VLOOKUP($B26,Equities!$B$6:$DH$1002,AG$1,0),"")</f>
        <v>1108.32</v>
      </c>
      <c r="AH26">
        <f ca="1">IF(ISNUMBER(VLOOKUP($B26,Equities!$B$6:$DH$1002,AH$1,0)), VLOOKUP($B26,Equities!$B$6:$DH$1002,AH$1,0),"")</f>
        <v>1099.78</v>
      </c>
      <c r="AI26">
        <f ca="1">IF(ISNUMBER(VLOOKUP($B26,Equities!$B$6:$DH$1002,AI$1,0)), VLOOKUP($B26,Equities!$B$6:$DH$1002,AI$1,0),"")</f>
        <v>932.89</v>
      </c>
      <c r="AJ26">
        <f ca="1">IF(ISNUMBER(VLOOKUP($B26,Equities!$B$6:$DH$1002,AJ$1,0)), VLOOKUP($B26,Equities!$B$6:$DH$1002,AJ$1,0),"")</f>
        <v>12.64</v>
      </c>
      <c r="AK26">
        <f ca="1">IF(ISNUMBER(VLOOKUP($B26,Equities!$B$6:$DH$1002,AK$1,0)), VLOOKUP($B26,Equities!$B$6:$DH$1002,AK$1,0),"")</f>
        <v>17.71</v>
      </c>
      <c r="AL26">
        <f ca="1">IF(ISNUMBER(VLOOKUP($B26,Commodities!$B$6:$CW$1002,AL$1,0)), VLOOKUP($B26,Commodities!$B$6:$CW$1002,AL$1,0),"")</f>
        <v>1255.4000000000001</v>
      </c>
      <c r="AM26">
        <f ca="1">IF(ISNUMBER(VLOOKUP($B26,Commodities!$B$6:$CW$1002,AM$1,0)), VLOOKUP($B26,Commodities!$B$6:$CW$1002,AM$1,0),"")</f>
        <v>16.003</v>
      </c>
      <c r="AN26">
        <f ca="1">IF(ISNUMBER(VLOOKUP($B26,Commodities!$B$6:$CW$1002,AN$1,0)), VLOOKUP($B26,Commodities!$B$6:$CW$1002,AN$1,0),"")</f>
        <v>74.11</v>
      </c>
      <c r="AO26">
        <f ca="1">IF(ISNUMBER(VLOOKUP($B26,Currencies!$B$6:$CW$1002,AO$1,0)), VLOOKUP($B26,Currencies!$B$6:$CW$1002,AO$1,0),"")</f>
        <v>2.8491</v>
      </c>
      <c r="AP26">
        <f ca="1">IF(ISNUMBER(VLOOKUP($B26,Currencies!$B$6:$CW$1002,AP$1,0)), VLOOKUP($B26,Currencies!$B$6:$CW$1002,AP$1,0),"")</f>
        <v>2.1002000000000001</v>
      </c>
      <c r="AQ26">
        <f ca="1">IF(ISNUMBER(VLOOKUP($B26,Currencies!$B$6:$CW$1002,AQ$1,0)), VLOOKUP($B26,Currencies!$B$6:$CW$1002,AQ$1,0),"")</f>
        <v>2.1312000000000002</v>
      </c>
      <c r="AR26">
        <f ca="1">IF(ISNUMBER(VLOOKUP($B26,Currencies!$B$6:$CW$1002,AR$1,0)), VLOOKUP($B26,Currencies!$B$6:$CW$1002,AR$1,0),"")</f>
        <v>6.6505999999999998</v>
      </c>
      <c r="AS26">
        <f ca="1">IF(ISNUMBER(VLOOKUP($B26,Currencies!$B$6:$CW$1002,AS$1,0)), VLOOKUP($B26,Currencies!$B$6:$CW$1002,AS$1,0),"")</f>
        <v>107.05</v>
      </c>
      <c r="AT26" t="str">
        <f>IF(ISNUMBER(VLOOKUP($B26,Currencies!$B$6:$CW$1002,AT$1,0)), VLOOKUP($B26,Currencies!$B$6:$CW$1002,AT$1,0),"")</f>
        <v/>
      </c>
      <c r="AU26" t="str">
        <f>IF(ISNUMBER(VLOOKUP($B26,Currencies!$B$6:$CW$1002,AU$1,0)), VLOOKUP($B26,Currencies!$B$6:$CW$1002,AU$1,0),"")</f>
        <v/>
      </c>
      <c r="AV26" t="str">
        <f>IF(ISNUMBER(VLOOKUP($B26,Currencies!$B$6:$CW$1002,AV$1,0)), VLOOKUP($B26,Currencies!$B$6:$CW$1002,AV$1,0),"")</f>
        <v/>
      </c>
      <c r="AX26" s="12"/>
    </row>
    <row r="27" spans="2:50">
      <c r="B27" s="12">
        <f>IF(ISNUMBER(Equities!$C28),Equities!B28,"")</f>
        <v>43290</v>
      </c>
      <c r="C27">
        <f t="shared" ca="1" si="3"/>
        <v>176.7517</v>
      </c>
      <c r="D27" t="str">
        <f t="shared" ca="1" si="2"/>
        <v/>
      </c>
      <c r="E27" t="str">
        <f t="shared" ca="1" si="2"/>
        <v/>
      </c>
      <c r="F27" t="str">
        <f t="shared" ca="1" si="2"/>
        <v/>
      </c>
      <c r="G27">
        <f>IF(ISNUMBER(VLOOKUP($B27,Equities!$B$6:$DH$1002,G$1,0)), VLOOKUP($B27,Equities!$B$6:$DH$1002,G$1,0),"")</f>
        <v>86.97</v>
      </c>
      <c r="H27" t="str">
        <f>IF(ISNUMBER(VLOOKUP($B27,Equities!$B$6:$DH$1002,H$1,0)), VLOOKUP($B27,Equities!$B$6:$DH$1002,H$1,0),"")</f>
        <v/>
      </c>
      <c r="I27" t="str">
        <f>IF(ISNUMBER(VLOOKUP($B27,Equities!$B$6:$DH$1002,I$1,0)), VLOOKUP($B27,Equities!$B$6:$DH$1002,I$1,0),"")</f>
        <v/>
      </c>
      <c r="J27" s="70"/>
      <c r="K27">
        <f ca="1">IF(ISNUMBER(VLOOKUP($B27,Equities!$B$6:$DH$1002,K$1,0)), VLOOKUP($B27,Equities!$B$6:$DH$1002,K$1,0),"")</f>
        <v>86.97</v>
      </c>
      <c r="L27">
        <f ca="1">IF(ISNUMBER(VLOOKUP($B27,Equities!$B$6:$DH$1002,L$1,0)), VLOOKUP($B27,Equities!$B$6:$DH$1002,L$1,0),"")</f>
        <v>247.2182</v>
      </c>
      <c r="M27">
        <f ca="1">IF(ISNUMBER(VLOOKUP($B27,Equities!$B$6:$DH$1002,M$1,0)), VLOOKUP($B27,Equities!$B$6:$DH$1002,M$1,0),"")</f>
        <v>236.31960000000001</v>
      </c>
      <c r="N27">
        <f ca="1">IF(ISNUMBER(VLOOKUP($B27,Equities!$B$6:$DH$1002,N$1,0)), VLOOKUP($B27,Equities!$B$6:$DH$1002,N$1,0),"")</f>
        <v>238.6199</v>
      </c>
      <c r="O27">
        <f ca="1">IF(ISNUMBER(VLOOKUP($B27,Equities!$B$6:$DH$1002,O$1,0)), VLOOKUP($B27,Equities!$B$6:$DH$1002,O$1,0),"")</f>
        <v>120.2107</v>
      </c>
      <c r="P27">
        <f ca="1">IF(ISNUMBER(VLOOKUP($B27,Equities!$B$6:$DH$1002,P$1,0)), VLOOKUP($B27,Equities!$B$6:$DH$1002,P$1,0),"")</f>
        <v>222.959</v>
      </c>
      <c r="Q27">
        <f ca="1">IF(ISNUMBER(VLOOKUP($B27,Equities!$B$6:$DH$1002,Q$1,0)), VLOOKUP($B27,Equities!$B$6:$DH$1002,Q$1,0),"")</f>
        <v>254.99</v>
      </c>
      <c r="R27">
        <f ca="1">IF(ISNUMBER(VLOOKUP($B27,Equities!$B$6:$DH$1002,R$1,0)), VLOOKUP($B27,Equities!$B$6:$DH$1002,R$1,0),"")</f>
        <v>209.25</v>
      </c>
      <c r="S27">
        <f ca="1">IF(ISNUMBER(VLOOKUP($B27,Equities!$B$6:$DH$1002,S$1,0)), VLOOKUP($B27,Equities!$B$6:$DH$1002,S$1,0),"")</f>
        <v>252.69</v>
      </c>
      <c r="T27">
        <f ca="1">IF(ISNUMBER(VLOOKUP($B27,Equities!$B$6:$DH$1002,T$1,0)), VLOOKUP($B27,Equities!$B$6:$DH$1002,T$1,0),"")</f>
        <v>65.540000000000006</v>
      </c>
      <c r="U27">
        <f ca="1">IF(ISNUMBER(VLOOKUP($B27,Equities!$B$6:$DH$1002,U$1,0)), VLOOKUP($B27,Equities!$B$6:$DH$1002,U$1,0),"")</f>
        <v>271.25</v>
      </c>
      <c r="V27">
        <f ca="1">IF(ISNUMBER(VLOOKUP($B27,Equities!$B$6:$DH$1002,V$1,0)), VLOOKUP($B27,Equities!$B$6:$DH$1002,V$1,0),"")</f>
        <v>127.27</v>
      </c>
      <c r="W27">
        <f ca="1">IF(ISNUMBER(VLOOKUP($B27,Equities!$B$6:$DH$1002,W$1,0)), VLOOKUP($B27,Equities!$B$6:$DH$1002,W$1,0),"")</f>
        <v>1321.85</v>
      </c>
      <c r="X27">
        <f ca="1">IF(ISNUMBER(VLOOKUP($B27,Equities!$B$6:$DH$1002,X$1,0)), VLOOKUP($B27,Equities!$B$6:$DH$1002,X$1,0),"")</f>
        <v>1600.58</v>
      </c>
      <c r="Y27">
        <f ca="1">IF(ISNUMBER(VLOOKUP($B27,Equities!$B$6:$DH$1002,Y$1,0)), VLOOKUP($B27,Equities!$B$6:$DH$1002,Y$1,0),"")</f>
        <v>1560.21</v>
      </c>
      <c r="Z27">
        <f ca="1">IF(ISNUMBER(VLOOKUP($B27,Equities!$B$6:$DH$1002,Z$1,0)), VLOOKUP($B27,Equities!$B$6:$DH$1002,Z$1,0),"")</f>
        <v>1036.52</v>
      </c>
      <c r="AA27">
        <f ca="1">IF(ISNUMBER(VLOOKUP($B27,Equities!$B$6:$DH$1002,AA$1,0)), VLOOKUP($B27,Equities!$B$6:$DH$1002,AA$1,0),"")</f>
        <v>2399.56</v>
      </c>
      <c r="AB27">
        <f ca="1">IF(ISNUMBER(VLOOKUP($B27,Equities!$B$6:$DH$1002,AB$1,0)), VLOOKUP($B27,Equities!$B$6:$DH$1002,AB$1,0),"")</f>
        <v>936.81</v>
      </c>
      <c r="AC27">
        <f ca="1">IF(ISNUMBER(VLOOKUP($B27,Equities!$B$6:$DH$1002,AC$1,0)), VLOOKUP($B27,Equities!$B$6:$DH$1002,AC$1,0),"")</f>
        <v>707.82</v>
      </c>
      <c r="AD27">
        <f ca="1">IF(ISNUMBER(VLOOKUP($B27,Equities!$B$6:$DH$1002,AD$1,0)), VLOOKUP($B27,Equities!$B$6:$DH$1002,AD$1,0),"")</f>
        <v>904.75</v>
      </c>
      <c r="AE27">
        <f ca="1">IF(ISNUMBER(VLOOKUP($B27,Equities!$B$6:$DH$1002,AE$1,0)), VLOOKUP($B27,Equities!$B$6:$DH$1002,AE$1,0),"")</f>
        <v>956.19</v>
      </c>
      <c r="AF27">
        <f ca="1">IF(ISNUMBER(VLOOKUP($B27,Equities!$B$6:$DH$1002,AF$1,0)), VLOOKUP($B27,Equities!$B$6:$DH$1002,AF$1,0),"")</f>
        <v>972.19</v>
      </c>
      <c r="AG27">
        <f ca="1">IF(ISNUMBER(VLOOKUP($B27,Equities!$B$6:$DH$1002,AG$1,0)), VLOOKUP($B27,Equities!$B$6:$DH$1002,AG$1,0),"")</f>
        <v>1107.07</v>
      </c>
      <c r="AH27">
        <f ca="1">IF(ISNUMBER(VLOOKUP($B27,Equities!$B$6:$DH$1002,AH$1,0)), VLOOKUP($B27,Equities!$B$6:$DH$1002,AH$1,0),"")</f>
        <v>1100.17</v>
      </c>
      <c r="AI27">
        <f ca="1">IF(ISNUMBER(VLOOKUP($B27,Equities!$B$6:$DH$1002,AI$1,0)), VLOOKUP($B27,Equities!$B$6:$DH$1002,AI$1,0),"")</f>
        <v>933.72</v>
      </c>
      <c r="AJ27">
        <f ca="1">IF(ISNUMBER(VLOOKUP($B27,Equities!$B$6:$DH$1002,AJ$1,0)), VLOOKUP($B27,Equities!$B$6:$DH$1002,AJ$1,0),"")</f>
        <v>12.69</v>
      </c>
      <c r="AK27">
        <f ca="1">IF(ISNUMBER(VLOOKUP($B27,Equities!$B$6:$DH$1002,AK$1,0)), VLOOKUP($B27,Equities!$B$6:$DH$1002,AK$1,0),"")</f>
        <v>18.579999999999998</v>
      </c>
      <c r="AL27">
        <f ca="1">IF(ISNUMBER(VLOOKUP($B27,Commodities!$B$6:$CW$1002,AL$1,0)), VLOOKUP($B27,Commodities!$B$6:$CW$1002,AL$1,0),"")</f>
        <v>1259.5999999999999</v>
      </c>
      <c r="AM27">
        <f ca="1">IF(ISNUMBER(VLOOKUP($B27,Commodities!$B$6:$CW$1002,AM$1,0)), VLOOKUP($B27,Commodities!$B$6:$CW$1002,AM$1,0),"")</f>
        <v>16.053000000000001</v>
      </c>
      <c r="AN27">
        <f ca="1">IF(ISNUMBER(VLOOKUP($B27,Commodities!$B$6:$CW$1002,AN$1,0)), VLOOKUP($B27,Commodities!$B$6:$CW$1002,AN$1,0),"")</f>
        <v>73.849999999999994</v>
      </c>
      <c r="AO27">
        <f ca="1">IF(ISNUMBER(VLOOKUP($B27,Currencies!$B$6:$CW$1002,AO$1,0)), VLOOKUP($B27,Currencies!$B$6:$CW$1002,AO$1,0),"")</f>
        <v>2.8563999999999998</v>
      </c>
      <c r="AP27">
        <f ca="1">IF(ISNUMBER(VLOOKUP($B27,Currencies!$B$6:$CW$1002,AP$1,0)), VLOOKUP($B27,Currencies!$B$6:$CW$1002,AP$1,0),"")</f>
        <v>2.1095000000000002</v>
      </c>
      <c r="AQ27">
        <f ca="1">IF(ISNUMBER(VLOOKUP($B27,Currencies!$B$6:$CW$1002,AQ$1,0)), VLOOKUP($B27,Currencies!$B$6:$CW$1002,AQ$1,0),"")</f>
        <v>2.1391</v>
      </c>
      <c r="AR27">
        <f ca="1">IF(ISNUMBER(VLOOKUP($B27,Currencies!$B$6:$CW$1002,AR$1,0)), VLOOKUP($B27,Currencies!$B$6:$CW$1002,AR$1,0),"")</f>
        <v>6.6233000000000004</v>
      </c>
      <c r="AS27">
        <f ca="1">IF(ISNUMBER(VLOOKUP($B27,Currencies!$B$6:$CW$1002,AS$1,0)), VLOOKUP($B27,Currencies!$B$6:$CW$1002,AS$1,0),"")</f>
        <v>107.18</v>
      </c>
      <c r="AT27" t="str">
        <f>IF(ISNUMBER(VLOOKUP($B27,Currencies!$B$6:$CW$1002,AT$1,0)), VLOOKUP($B27,Currencies!$B$6:$CW$1002,AT$1,0),"")</f>
        <v/>
      </c>
      <c r="AU27" t="str">
        <f>IF(ISNUMBER(VLOOKUP($B27,Currencies!$B$6:$CW$1002,AU$1,0)), VLOOKUP($B27,Currencies!$B$6:$CW$1002,AU$1,0),"")</f>
        <v/>
      </c>
      <c r="AV27" t="str">
        <f>IF(ISNUMBER(VLOOKUP($B27,Currencies!$B$6:$CW$1002,AV$1,0)), VLOOKUP($B27,Currencies!$B$6:$CW$1002,AV$1,0),"")</f>
        <v/>
      </c>
      <c r="AX27" s="12"/>
    </row>
    <row r="28" spans="2:50">
      <c r="B28" s="12">
        <f>IF(ISNUMBER(Equities!$C29),Equities!B29,"")</f>
        <v>43287</v>
      </c>
      <c r="C28">
        <f t="shared" ca="1" si="3"/>
        <v>172.91149999999999</v>
      </c>
      <c r="D28" t="str">
        <f t="shared" ca="1" si="2"/>
        <v/>
      </c>
      <c r="E28" t="str">
        <f t="shared" ca="1" si="2"/>
        <v/>
      </c>
      <c r="F28" t="str">
        <f t="shared" ca="1" si="2"/>
        <v/>
      </c>
      <c r="G28">
        <f>IF(ISNUMBER(VLOOKUP($B28,Equities!$B$6:$DH$1002,G$1,0)), VLOOKUP($B28,Equities!$B$6:$DH$1002,G$1,0),"")</f>
        <v>85.5</v>
      </c>
      <c r="H28" t="str">
        <f>IF(ISNUMBER(VLOOKUP($B28,Equities!$B$6:$DH$1002,H$1,0)), VLOOKUP($B28,Equities!$B$6:$DH$1002,H$1,0),"")</f>
        <v/>
      </c>
      <c r="I28" t="str">
        <f>IF(ISNUMBER(VLOOKUP($B28,Equities!$B$6:$DH$1002,I$1,0)), VLOOKUP($B28,Equities!$B$6:$DH$1002,I$1,0),"")</f>
        <v/>
      </c>
      <c r="J28" s="70"/>
      <c r="K28">
        <f ca="1">IF(ISNUMBER(VLOOKUP($B28,Equities!$B$6:$DH$1002,K$1,0)), VLOOKUP($B28,Equities!$B$6:$DH$1002,K$1,0),"")</f>
        <v>85.5</v>
      </c>
      <c r="L28">
        <f ca="1">IF(ISNUMBER(VLOOKUP($B28,Equities!$B$6:$DH$1002,L$1,0)), VLOOKUP($B28,Equities!$B$6:$DH$1002,L$1,0),"")</f>
        <v>245.07550000000001</v>
      </c>
      <c r="M28">
        <f ca="1">IF(ISNUMBER(VLOOKUP($B28,Equities!$B$6:$DH$1002,M$1,0)), VLOOKUP($B28,Equities!$B$6:$DH$1002,M$1,0),"")</f>
        <v>234.8655</v>
      </c>
      <c r="N28">
        <f ca="1">IF(ISNUMBER(VLOOKUP($B28,Equities!$B$6:$DH$1002,N$1,0)), VLOOKUP($B28,Equities!$B$6:$DH$1002,N$1,0),"")</f>
        <v>235.63460000000001</v>
      </c>
      <c r="O28">
        <f ca="1">IF(ISNUMBER(VLOOKUP($B28,Equities!$B$6:$DH$1002,O$1,0)), VLOOKUP($B28,Equities!$B$6:$DH$1002,O$1,0),"")</f>
        <v>118.3561</v>
      </c>
      <c r="P28">
        <f ca="1">IF(ISNUMBER(VLOOKUP($B28,Equities!$B$6:$DH$1002,P$1,0)), VLOOKUP($B28,Equities!$B$6:$DH$1002,P$1,0),"")</f>
        <v>223.3937</v>
      </c>
      <c r="Q28">
        <f ca="1">IF(ISNUMBER(VLOOKUP($B28,Equities!$B$6:$DH$1002,Q$1,0)), VLOOKUP($B28,Equities!$B$6:$DH$1002,Q$1,0),"")</f>
        <v>252.34</v>
      </c>
      <c r="R28">
        <f ca="1">IF(ISNUMBER(VLOOKUP($B28,Equities!$B$6:$DH$1002,R$1,0)), VLOOKUP($B28,Equities!$B$6:$DH$1002,R$1,0),"")</f>
        <v>209.87</v>
      </c>
      <c r="S28">
        <f ca="1">IF(ISNUMBER(VLOOKUP($B28,Equities!$B$6:$DH$1002,S$1,0)), VLOOKUP($B28,Equities!$B$6:$DH$1002,S$1,0),"")</f>
        <v>249.36</v>
      </c>
      <c r="T28">
        <f ca="1">IF(ISNUMBER(VLOOKUP($B28,Equities!$B$6:$DH$1002,T$1,0)), VLOOKUP($B28,Equities!$B$6:$DH$1002,T$1,0),"")</f>
        <v>65.739999999999995</v>
      </c>
      <c r="U28">
        <f ca="1">IF(ISNUMBER(VLOOKUP($B28,Equities!$B$6:$DH$1002,U$1,0)), VLOOKUP($B28,Equities!$B$6:$DH$1002,U$1,0),"")</f>
        <v>268.58</v>
      </c>
      <c r="V28">
        <f ca="1">IF(ISNUMBER(VLOOKUP($B28,Equities!$B$6:$DH$1002,V$1,0)), VLOOKUP($B28,Equities!$B$6:$DH$1002,V$1,0),"")</f>
        <v>129.76</v>
      </c>
      <c r="W28">
        <f ca="1">IF(ISNUMBER(VLOOKUP($B28,Equities!$B$6:$DH$1002,W$1,0)), VLOOKUP($B28,Equities!$B$6:$DH$1002,W$1,0),"")</f>
        <v>1291.81</v>
      </c>
      <c r="X28">
        <f ca="1">IF(ISNUMBER(VLOOKUP($B28,Equities!$B$6:$DH$1002,X$1,0)), VLOOKUP($B28,Equities!$B$6:$DH$1002,X$1,0),"")</f>
        <v>1556.77</v>
      </c>
      <c r="Y28">
        <f ca="1">IF(ISNUMBER(VLOOKUP($B28,Equities!$B$6:$DH$1002,Y$1,0)), VLOOKUP($B28,Equities!$B$6:$DH$1002,Y$1,0),"")</f>
        <v>1535.06</v>
      </c>
      <c r="Z28">
        <f ca="1">IF(ISNUMBER(VLOOKUP($B28,Equities!$B$6:$DH$1002,Z$1,0)), VLOOKUP($B28,Equities!$B$6:$DH$1002,Z$1,0),"")</f>
        <v>1037.17</v>
      </c>
      <c r="AA28">
        <f ca="1">IF(ISNUMBER(VLOOKUP($B28,Equities!$B$6:$DH$1002,AA$1,0)), VLOOKUP($B28,Equities!$B$6:$DH$1002,AA$1,0),"")</f>
        <v>2392.09</v>
      </c>
      <c r="AB28">
        <f ca="1">IF(ISNUMBER(VLOOKUP($B28,Equities!$B$6:$DH$1002,AB$1,0)), VLOOKUP($B28,Equities!$B$6:$DH$1002,AB$1,0),"")</f>
        <v>938.59</v>
      </c>
      <c r="AC28">
        <f ca="1">IF(ISNUMBER(VLOOKUP($B28,Equities!$B$6:$DH$1002,AC$1,0)), VLOOKUP($B28,Equities!$B$6:$DH$1002,AC$1,0),"")</f>
        <v>707.07</v>
      </c>
      <c r="AD28">
        <f ca="1">IF(ISNUMBER(VLOOKUP($B28,Equities!$B$6:$DH$1002,AD$1,0)), VLOOKUP($B28,Equities!$B$6:$DH$1002,AD$1,0),"")</f>
        <v>904.22</v>
      </c>
      <c r="AE28">
        <f ca="1">IF(ISNUMBER(VLOOKUP($B28,Equities!$B$6:$DH$1002,AE$1,0)), VLOOKUP($B28,Equities!$B$6:$DH$1002,AE$1,0),"")</f>
        <v>956.23</v>
      </c>
      <c r="AF28">
        <f ca="1">IF(ISNUMBER(VLOOKUP($B28,Equities!$B$6:$DH$1002,AF$1,0)), VLOOKUP($B28,Equities!$B$6:$DH$1002,AF$1,0),"")</f>
        <v>971.8</v>
      </c>
      <c r="AG28">
        <f ca="1">IF(ISNUMBER(VLOOKUP($B28,Equities!$B$6:$DH$1002,AG$1,0)), VLOOKUP($B28,Equities!$B$6:$DH$1002,AG$1,0),"")</f>
        <v>1107.8</v>
      </c>
      <c r="AH28">
        <f ca="1">IF(ISNUMBER(VLOOKUP($B28,Equities!$B$6:$DH$1002,AH$1,0)), VLOOKUP($B28,Equities!$B$6:$DH$1002,AH$1,0),"")</f>
        <v>1098.97</v>
      </c>
      <c r="AI28">
        <f ca="1">IF(ISNUMBER(VLOOKUP($B28,Equities!$B$6:$DH$1002,AI$1,0)), VLOOKUP($B28,Equities!$B$6:$DH$1002,AI$1,0),"")</f>
        <v>933.4</v>
      </c>
      <c r="AJ28">
        <f ca="1">IF(ISNUMBER(VLOOKUP($B28,Equities!$B$6:$DH$1002,AJ$1,0)), VLOOKUP($B28,Equities!$B$6:$DH$1002,AJ$1,0),"")</f>
        <v>13.37</v>
      </c>
      <c r="AK28">
        <f ca="1">IF(ISNUMBER(VLOOKUP($B28,Equities!$B$6:$DH$1002,AK$1,0)), VLOOKUP($B28,Equities!$B$6:$DH$1002,AK$1,0),"")</f>
        <v>19.98</v>
      </c>
      <c r="AL28">
        <f ca="1">IF(ISNUMBER(VLOOKUP($B28,Commodities!$B$6:$CW$1002,AL$1,0)), VLOOKUP($B28,Commodities!$B$6:$CW$1002,AL$1,0),"")</f>
        <v>1255.8</v>
      </c>
      <c r="AM28">
        <f ca="1">IF(ISNUMBER(VLOOKUP($B28,Commodities!$B$6:$CW$1002,AM$1,0)), VLOOKUP($B28,Commodities!$B$6:$CW$1002,AM$1,0),"")</f>
        <v>15.981</v>
      </c>
      <c r="AN28">
        <f ca="1">IF(ISNUMBER(VLOOKUP($B28,Commodities!$B$6:$CW$1002,AN$1,0)), VLOOKUP($B28,Commodities!$B$6:$CW$1002,AN$1,0),"")</f>
        <v>73.8</v>
      </c>
      <c r="AO28">
        <f ca="1">IF(ISNUMBER(VLOOKUP($B28,Currencies!$B$6:$CW$1002,AO$1,0)), VLOOKUP($B28,Currencies!$B$6:$CW$1002,AO$1,0),"")</f>
        <v>2.8216999999999999</v>
      </c>
      <c r="AP28">
        <f ca="1">IF(ISNUMBER(VLOOKUP($B28,Currencies!$B$6:$CW$1002,AP$1,0)), VLOOKUP($B28,Currencies!$B$6:$CW$1002,AP$1,0),"")</f>
        <v>2.1021999999999998</v>
      </c>
      <c r="AQ28">
        <f ca="1">IF(ISNUMBER(VLOOKUP($B28,Currencies!$B$6:$CW$1002,AQ$1,0)), VLOOKUP($B28,Currencies!$B$6:$CW$1002,AQ$1,0),"")</f>
        <v>2.1383000000000001</v>
      </c>
      <c r="AR28">
        <f ca="1">IF(ISNUMBER(VLOOKUP($B28,Currencies!$B$6:$CW$1002,AR$1,0)), VLOOKUP($B28,Currencies!$B$6:$CW$1002,AR$1,0),"")</f>
        <v>6.6638000000000002</v>
      </c>
      <c r="AS28">
        <f ca="1">IF(ISNUMBER(VLOOKUP($B28,Currencies!$B$6:$CW$1002,AS$1,0)), VLOOKUP($B28,Currencies!$B$6:$CW$1002,AS$1,0),"")</f>
        <v>106.94</v>
      </c>
      <c r="AT28" t="str">
        <f>IF(ISNUMBER(VLOOKUP($B28,Currencies!$B$6:$CW$1002,AT$1,0)), VLOOKUP($B28,Currencies!$B$6:$CW$1002,AT$1,0),"")</f>
        <v/>
      </c>
      <c r="AU28" t="str">
        <f>IF(ISNUMBER(VLOOKUP($B28,Currencies!$B$6:$CW$1002,AU$1,0)), VLOOKUP($B28,Currencies!$B$6:$CW$1002,AU$1,0),"")</f>
        <v/>
      </c>
      <c r="AV28" t="str">
        <f>IF(ISNUMBER(VLOOKUP($B28,Currencies!$B$6:$CW$1002,AV$1,0)), VLOOKUP($B28,Currencies!$B$6:$CW$1002,AV$1,0),"")</f>
        <v/>
      </c>
      <c r="AX28" s="12"/>
    </row>
    <row r="29" spans="2:50">
      <c r="B29" s="12">
        <f>IF(ISNUMBER(Equities!$C30),Equities!B30,"")</f>
        <v>43286</v>
      </c>
      <c r="C29">
        <f t="shared" ca="1" si="3"/>
        <v>170.72550000000001</v>
      </c>
      <c r="D29" t="str">
        <f t="shared" ca="1" si="2"/>
        <v/>
      </c>
      <c r="E29" t="str">
        <f t="shared" ca="1" si="2"/>
        <v/>
      </c>
      <c r="F29" t="str">
        <f t="shared" ca="1" si="2"/>
        <v/>
      </c>
      <c r="G29">
        <f>IF(ISNUMBER(VLOOKUP($B29,Equities!$B$6:$DH$1002,G$1,0)), VLOOKUP($B29,Equities!$B$6:$DH$1002,G$1,0),"")</f>
        <v>84.65</v>
      </c>
      <c r="H29" t="str">
        <f>IF(ISNUMBER(VLOOKUP($B29,Equities!$B$6:$DH$1002,H$1,0)), VLOOKUP($B29,Equities!$B$6:$DH$1002,H$1,0),"")</f>
        <v/>
      </c>
      <c r="I29" t="str">
        <f>IF(ISNUMBER(VLOOKUP($B29,Equities!$B$6:$DH$1002,I$1,0)), VLOOKUP($B29,Equities!$B$6:$DH$1002,I$1,0),"")</f>
        <v/>
      </c>
      <c r="J29" s="70"/>
      <c r="K29">
        <f ca="1">IF(ISNUMBER(VLOOKUP($B29,Equities!$B$6:$DH$1002,K$1,0)), VLOOKUP($B29,Equities!$B$6:$DH$1002,K$1,0),"")</f>
        <v>84.65</v>
      </c>
      <c r="L29">
        <f ca="1">IF(ISNUMBER(VLOOKUP($B29,Equities!$B$6:$DH$1002,L$1,0)), VLOOKUP($B29,Equities!$B$6:$DH$1002,L$1,0),"")</f>
        <v>242.06379999999999</v>
      </c>
      <c r="M29">
        <f ca="1">IF(ISNUMBER(VLOOKUP($B29,Equities!$B$6:$DH$1002,M$1,0)), VLOOKUP($B29,Equities!$B$6:$DH$1002,M$1,0),"")</f>
        <v>231.81209999999999</v>
      </c>
      <c r="N29">
        <f ca="1">IF(ISNUMBER(VLOOKUP($B29,Equities!$B$6:$DH$1002,N$1,0)), VLOOKUP($B29,Equities!$B$6:$DH$1002,N$1,0),"")</f>
        <v>234.07679999999999</v>
      </c>
      <c r="O29">
        <f ca="1">IF(ISNUMBER(VLOOKUP($B29,Equities!$B$6:$DH$1002,O$1,0)), VLOOKUP($B29,Equities!$B$6:$DH$1002,O$1,0),"")</f>
        <v>117.7226</v>
      </c>
      <c r="P29">
        <f ca="1">IF(ISNUMBER(VLOOKUP($B29,Equities!$B$6:$DH$1002,P$1,0)), VLOOKUP($B29,Equities!$B$6:$DH$1002,P$1,0),"")</f>
        <v>222.24299999999999</v>
      </c>
      <c r="Q29">
        <f ca="1">IF(ISNUMBER(VLOOKUP($B29,Equities!$B$6:$DH$1002,Q$1,0)), VLOOKUP($B29,Equities!$B$6:$DH$1002,Q$1,0),"")</f>
        <v>250.4</v>
      </c>
      <c r="R29">
        <f ca="1">IF(ISNUMBER(VLOOKUP($B29,Equities!$B$6:$DH$1002,R$1,0)), VLOOKUP($B29,Equities!$B$6:$DH$1002,R$1,0),"")</f>
        <v>208.85</v>
      </c>
      <c r="S29">
        <f ca="1">IF(ISNUMBER(VLOOKUP($B29,Equities!$B$6:$DH$1002,S$1,0)), VLOOKUP($B29,Equities!$B$6:$DH$1002,S$1,0),"")</f>
        <v>248.02</v>
      </c>
      <c r="T29">
        <f ca="1">IF(ISNUMBER(VLOOKUP($B29,Equities!$B$6:$DH$1002,T$1,0)), VLOOKUP($B29,Equities!$B$6:$DH$1002,T$1,0),"")</f>
        <v>65.2</v>
      </c>
      <c r="U29">
        <f ca="1">IF(ISNUMBER(VLOOKUP($B29,Equities!$B$6:$DH$1002,U$1,0)), VLOOKUP($B29,Equities!$B$6:$DH$1002,U$1,0),"")</f>
        <v>266.23</v>
      </c>
      <c r="V29">
        <f ca="1">IF(ISNUMBER(VLOOKUP($B29,Equities!$B$6:$DH$1002,V$1,0)), VLOOKUP($B29,Equities!$B$6:$DH$1002,V$1,0),"")</f>
        <v>128.54</v>
      </c>
      <c r="W29">
        <f ca="1">IF(ISNUMBER(VLOOKUP($B29,Equities!$B$6:$DH$1002,W$1,0)), VLOOKUP($B29,Equities!$B$6:$DH$1002,W$1,0),"")</f>
        <v>1285.3599999999999</v>
      </c>
      <c r="X29">
        <f ca="1">IF(ISNUMBER(VLOOKUP($B29,Equities!$B$6:$DH$1002,X$1,0)), VLOOKUP($B29,Equities!$B$6:$DH$1002,X$1,0),"")</f>
        <v>1542.72</v>
      </c>
      <c r="Y29">
        <f ca="1">IF(ISNUMBER(VLOOKUP($B29,Equities!$B$6:$DH$1002,Y$1,0)), VLOOKUP($B29,Equities!$B$6:$DH$1002,Y$1,0),"")</f>
        <v>1519.77</v>
      </c>
      <c r="Z29">
        <f ca="1">IF(ISNUMBER(VLOOKUP($B29,Equities!$B$6:$DH$1002,Z$1,0)), VLOOKUP($B29,Equities!$B$6:$DH$1002,Z$1,0),"")</f>
        <v>1038.05</v>
      </c>
      <c r="AA29">
        <f ca="1">IF(ISNUMBER(VLOOKUP($B29,Equities!$B$6:$DH$1002,AA$1,0)), VLOOKUP($B29,Equities!$B$6:$DH$1002,AA$1,0),"")</f>
        <v>2393.4499999999998</v>
      </c>
      <c r="AB29">
        <f ca="1">IF(ISNUMBER(VLOOKUP($B29,Equities!$B$6:$DH$1002,AB$1,0)), VLOOKUP($B29,Equities!$B$6:$DH$1002,AB$1,0),"")</f>
        <v>939.6</v>
      </c>
      <c r="AC29">
        <f ca="1">IF(ISNUMBER(VLOOKUP($B29,Equities!$B$6:$DH$1002,AC$1,0)), VLOOKUP($B29,Equities!$B$6:$DH$1002,AC$1,0),"")</f>
        <v>706.88</v>
      </c>
      <c r="AD29">
        <f ca="1">IF(ISNUMBER(VLOOKUP($B29,Equities!$B$6:$DH$1002,AD$1,0)), VLOOKUP($B29,Equities!$B$6:$DH$1002,AD$1,0),"")</f>
        <v>902.31</v>
      </c>
      <c r="AE29">
        <f ca="1">IF(ISNUMBER(VLOOKUP($B29,Equities!$B$6:$DH$1002,AE$1,0)), VLOOKUP($B29,Equities!$B$6:$DH$1002,AE$1,0),"")</f>
        <v>955.17</v>
      </c>
      <c r="AF29">
        <f ca="1">IF(ISNUMBER(VLOOKUP($B29,Equities!$B$6:$DH$1002,AF$1,0)), VLOOKUP($B29,Equities!$B$6:$DH$1002,AF$1,0),"")</f>
        <v>971.41</v>
      </c>
      <c r="AG29">
        <f ca="1">IF(ISNUMBER(VLOOKUP($B29,Equities!$B$6:$DH$1002,AG$1,0)), VLOOKUP($B29,Equities!$B$6:$DH$1002,AG$1,0),"")</f>
        <v>1107.6300000000001</v>
      </c>
      <c r="AH29">
        <f ca="1">IF(ISNUMBER(VLOOKUP($B29,Equities!$B$6:$DH$1002,AH$1,0)), VLOOKUP($B29,Equities!$B$6:$DH$1002,AH$1,0),"")</f>
        <v>1097.74</v>
      </c>
      <c r="AI29">
        <f ca="1">IF(ISNUMBER(VLOOKUP($B29,Equities!$B$6:$DH$1002,AI$1,0)), VLOOKUP($B29,Equities!$B$6:$DH$1002,AI$1,0),"")</f>
        <v>933.06</v>
      </c>
      <c r="AJ29">
        <f ca="1">IF(ISNUMBER(VLOOKUP($B29,Equities!$B$6:$DH$1002,AJ$1,0)), VLOOKUP($B29,Equities!$B$6:$DH$1002,AJ$1,0),"")</f>
        <v>14.97</v>
      </c>
      <c r="AK29">
        <f ca="1">IF(ISNUMBER(VLOOKUP($B29,Equities!$B$6:$DH$1002,AK$1,0)), VLOOKUP($B29,Equities!$B$6:$DH$1002,AK$1,0),"")</f>
        <v>21.9</v>
      </c>
      <c r="AL29">
        <f ca="1">IF(ISNUMBER(VLOOKUP($B29,Commodities!$B$6:$CW$1002,AL$1,0)), VLOOKUP($B29,Commodities!$B$6:$CW$1002,AL$1,0),"")</f>
        <v>1258.8</v>
      </c>
      <c r="AM29">
        <f ca="1">IF(ISNUMBER(VLOOKUP($B29,Commodities!$B$6:$CW$1002,AM$1,0)), VLOOKUP($B29,Commodities!$B$6:$CW$1002,AM$1,0),"")</f>
        <v>16.007999999999999</v>
      </c>
      <c r="AN29">
        <f ca="1">IF(ISNUMBER(VLOOKUP($B29,Commodities!$B$6:$CW$1002,AN$1,0)), VLOOKUP($B29,Commodities!$B$6:$CW$1002,AN$1,0),"")</f>
        <v>72.94</v>
      </c>
      <c r="AO29">
        <f ca="1">IF(ISNUMBER(VLOOKUP($B29,Currencies!$B$6:$CW$1002,AO$1,0)), VLOOKUP($B29,Currencies!$B$6:$CW$1002,AO$1,0),"")</f>
        <v>2.8290999999999999</v>
      </c>
      <c r="AP29">
        <f ca="1">IF(ISNUMBER(VLOOKUP($B29,Currencies!$B$6:$CW$1002,AP$1,0)), VLOOKUP($B29,Currencies!$B$6:$CW$1002,AP$1,0),"")</f>
        <v>2.101</v>
      </c>
      <c r="AQ29">
        <f ca="1">IF(ISNUMBER(VLOOKUP($B29,Currencies!$B$6:$CW$1002,AQ$1,0)), VLOOKUP($B29,Currencies!$B$6:$CW$1002,AQ$1,0),"")</f>
        <v>2.1394000000000002</v>
      </c>
      <c r="AR29">
        <f ca="1">IF(ISNUMBER(VLOOKUP($B29,Currencies!$B$6:$CW$1002,AR$1,0)), VLOOKUP($B29,Currencies!$B$6:$CW$1002,AR$1,0),"")</f>
        <v>6.6582999999999997</v>
      </c>
      <c r="AS29">
        <f ca="1">IF(ISNUMBER(VLOOKUP($B29,Currencies!$B$6:$CW$1002,AS$1,0)), VLOOKUP($B29,Currencies!$B$6:$CW$1002,AS$1,0),"")</f>
        <v>106.78</v>
      </c>
      <c r="AT29" t="str">
        <f>IF(ISNUMBER(VLOOKUP($B29,Currencies!$B$6:$CW$1002,AT$1,0)), VLOOKUP($B29,Currencies!$B$6:$CW$1002,AT$1,0),"")</f>
        <v/>
      </c>
      <c r="AU29" t="str">
        <f>IF(ISNUMBER(VLOOKUP($B29,Currencies!$B$6:$CW$1002,AU$1,0)), VLOOKUP($B29,Currencies!$B$6:$CW$1002,AU$1,0),"")</f>
        <v/>
      </c>
      <c r="AV29" t="str">
        <f>IF(ISNUMBER(VLOOKUP($B29,Currencies!$B$6:$CW$1002,AV$1,0)), VLOOKUP($B29,Currencies!$B$6:$CW$1002,AV$1,0),"")</f>
        <v/>
      </c>
      <c r="AX29" s="12"/>
    </row>
    <row r="30" spans="2:50">
      <c r="B30" s="12">
        <f>IF(ISNUMBER(Equities!$C31),Equities!B31,"")</f>
        <v>43285</v>
      </c>
      <c r="C30">
        <f t="shared" ca="1" si="3"/>
        <v>171.2347</v>
      </c>
      <c r="D30" t="str">
        <f t="shared" ca="1" si="2"/>
        <v/>
      </c>
      <c r="E30" t="str">
        <f t="shared" ca="1" si="2"/>
        <v/>
      </c>
      <c r="F30" t="str">
        <f t="shared" ca="1" si="2"/>
        <v/>
      </c>
      <c r="G30">
        <f>IF(ISNUMBER(VLOOKUP($B30,Equities!$B$6:$DH$1002,G$1,0)), VLOOKUP($B30,Equities!$B$6:$DH$1002,G$1,0),"")</f>
        <v>84.86</v>
      </c>
      <c r="H30" t="str">
        <f>IF(ISNUMBER(VLOOKUP($B30,Equities!$B$6:$DH$1002,H$1,0)), VLOOKUP($B30,Equities!$B$6:$DH$1002,H$1,0),"")</f>
        <v/>
      </c>
      <c r="I30" t="str">
        <f>IF(ISNUMBER(VLOOKUP($B30,Equities!$B$6:$DH$1002,I$1,0)), VLOOKUP($B30,Equities!$B$6:$DH$1002,I$1,0),"")</f>
        <v/>
      </c>
      <c r="J30" s="70"/>
      <c r="K30">
        <f ca="1">IF(ISNUMBER(VLOOKUP($B30,Equities!$B$6:$DH$1002,K$1,0)), VLOOKUP($B30,Equities!$B$6:$DH$1002,K$1,0),"")</f>
        <v>84.86</v>
      </c>
      <c r="L30">
        <f ca="1">IF(ISNUMBER(VLOOKUP($B30,Equities!$B$6:$DH$1002,L$1,0)), VLOOKUP($B30,Equities!$B$6:$DH$1002,L$1,0),"")</f>
        <v>238.96559999999999</v>
      </c>
      <c r="M30">
        <f ca="1">IF(ISNUMBER(VLOOKUP($B30,Equities!$B$6:$DH$1002,M$1,0)), VLOOKUP($B30,Equities!$B$6:$DH$1002,M$1,0),"")</f>
        <v>230.00360000000001</v>
      </c>
      <c r="N30">
        <f ca="1">IF(ISNUMBER(VLOOKUP($B30,Equities!$B$6:$DH$1002,N$1,0)), VLOOKUP($B30,Equities!$B$6:$DH$1002,N$1,0),"")</f>
        <v>233.72300000000001</v>
      </c>
      <c r="O30">
        <f ca="1">IF(ISNUMBER(VLOOKUP($B30,Equities!$B$6:$DH$1002,O$1,0)), VLOOKUP($B30,Equities!$B$6:$DH$1002,O$1,0),"")</f>
        <v>117.23569999999999</v>
      </c>
      <c r="P30">
        <f ca="1">IF(ISNUMBER(VLOOKUP($B30,Equities!$B$6:$DH$1002,P$1,0)), VLOOKUP($B30,Equities!$B$6:$DH$1002,P$1,0),"")</f>
        <v>220.83510000000001</v>
      </c>
      <c r="Q30">
        <f ca="1">IF(ISNUMBER(VLOOKUP($B30,Equities!$B$6:$DH$1002,Q$1,0)), VLOOKUP($B30,Equities!$B$6:$DH$1002,Q$1,0),"")</f>
        <v>249.3</v>
      </c>
      <c r="R30">
        <f ca="1">IF(ISNUMBER(VLOOKUP($B30,Equities!$B$6:$DH$1002,R$1,0)), VLOOKUP($B30,Equities!$B$6:$DH$1002,R$1,0),"")</f>
        <v>207.21</v>
      </c>
      <c r="S30">
        <f ca="1">IF(ISNUMBER(VLOOKUP($B30,Equities!$B$6:$DH$1002,S$1,0)), VLOOKUP($B30,Equities!$B$6:$DH$1002,S$1,0),"")</f>
        <v>247.22</v>
      </c>
      <c r="T30">
        <f ca="1">IF(ISNUMBER(VLOOKUP($B30,Equities!$B$6:$DH$1002,T$1,0)), VLOOKUP($B30,Equities!$B$6:$DH$1002,T$1,0),"")</f>
        <v>64.83</v>
      </c>
      <c r="U30">
        <f ca="1">IF(ISNUMBER(VLOOKUP($B30,Equities!$B$6:$DH$1002,U$1,0)), VLOOKUP($B30,Equities!$B$6:$DH$1002,U$1,0),"")</f>
        <v>263.61</v>
      </c>
      <c r="V30">
        <f ca="1">IF(ISNUMBER(VLOOKUP($B30,Equities!$B$6:$DH$1002,V$1,0)), VLOOKUP($B30,Equities!$B$6:$DH$1002,V$1,0),"")</f>
        <v>127.52</v>
      </c>
      <c r="W30">
        <f ca="1">IF(ISNUMBER(VLOOKUP($B30,Equities!$B$6:$DH$1002,W$1,0)), VLOOKUP($B30,Equities!$B$6:$DH$1002,W$1,0),"")</f>
        <v>1300.29</v>
      </c>
      <c r="X30">
        <f ca="1">IF(ISNUMBER(VLOOKUP($B30,Equities!$B$6:$DH$1002,X$1,0)), VLOOKUP($B30,Equities!$B$6:$DH$1002,X$1,0),"")</f>
        <v>1557.81</v>
      </c>
      <c r="Y30">
        <f ca="1">IF(ISNUMBER(VLOOKUP($B30,Equities!$B$6:$DH$1002,Y$1,0)), VLOOKUP($B30,Equities!$B$6:$DH$1002,Y$1,0),"")</f>
        <v>1522.94</v>
      </c>
      <c r="Z30">
        <f ca="1">IF(ISNUMBER(VLOOKUP($B30,Equities!$B$6:$DH$1002,Z$1,0)), VLOOKUP($B30,Equities!$B$6:$DH$1002,Z$1,0),"")</f>
        <v>1039.9100000000001</v>
      </c>
      <c r="AA30">
        <f ca="1">IF(ISNUMBER(VLOOKUP($B30,Equities!$B$6:$DH$1002,AA$1,0)), VLOOKUP($B30,Equities!$B$6:$DH$1002,AA$1,0),"")</f>
        <v>2394.3200000000002</v>
      </c>
      <c r="AB30">
        <f ca="1">IF(ISNUMBER(VLOOKUP($B30,Equities!$B$6:$DH$1002,AB$1,0)), VLOOKUP($B30,Equities!$B$6:$DH$1002,AB$1,0),"")</f>
        <v>939.74</v>
      </c>
      <c r="AC30">
        <f ca="1">IF(ISNUMBER(VLOOKUP($B30,Equities!$B$6:$DH$1002,AC$1,0)), VLOOKUP($B30,Equities!$B$6:$DH$1002,AC$1,0),"")</f>
        <v>707.58</v>
      </c>
      <c r="AD30">
        <f ca="1">IF(ISNUMBER(VLOOKUP($B30,Equities!$B$6:$DH$1002,AD$1,0)), VLOOKUP($B30,Equities!$B$6:$DH$1002,AD$1,0),"")</f>
        <v>902.26</v>
      </c>
      <c r="AE30">
        <f ca="1">IF(ISNUMBER(VLOOKUP($B30,Equities!$B$6:$DH$1002,AE$1,0)), VLOOKUP($B30,Equities!$B$6:$DH$1002,AE$1,0),"")</f>
        <v>955.03</v>
      </c>
      <c r="AF30">
        <f ca="1">IF(ISNUMBER(VLOOKUP($B30,Equities!$B$6:$DH$1002,AF$1,0)), VLOOKUP($B30,Equities!$B$6:$DH$1002,AF$1,0),"")</f>
        <v>970.77</v>
      </c>
      <c r="AG30">
        <f ca="1">IF(ISNUMBER(VLOOKUP($B30,Equities!$B$6:$DH$1002,AG$1,0)), VLOOKUP($B30,Equities!$B$6:$DH$1002,AG$1,0),"")</f>
        <v>1107.3599999999999</v>
      </c>
      <c r="AH30">
        <f ca="1">IF(ISNUMBER(VLOOKUP($B30,Equities!$B$6:$DH$1002,AH$1,0)), VLOOKUP($B30,Equities!$B$6:$DH$1002,AH$1,0),"")</f>
        <v>1097.31</v>
      </c>
      <c r="AI30">
        <f ca="1">IF(ISNUMBER(VLOOKUP($B30,Equities!$B$6:$DH$1002,AI$1,0)), VLOOKUP($B30,Equities!$B$6:$DH$1002,AI$1,0),"")</f>
        <v>932.98</v>
      </c>
      <c r="AJ30">
        <f ca="1">IF(ISNUMBER(VLOOKUP($B30,Equities!$B$6:$DH$1002,AJ$1,0)), VLOOKUP($B30,Equities!$B$6:$DH$1002,AJ$1,0),"")</f>
        <v>16.14</v>
      </c>
      <c r="AK30">
        <f ca="1">IF(ISNUMBER(VLOOKUP($B30,Equities!$B$6:$DH$1002,AK$1,0)), VLOOKUP($B30,Equities!$B$6:$DH$1002,AK$1,0),"")</f>
        <v>22.03</v>
      </c>
      <c r="AL30">
        <f ca="1">IF(ISNUMBER(VLOOKUP($B30,Commodities!$B$6:$CW$1002,AL$1,0)), VLOOKUP($B30,Commodities!$B$6:$CW$1002,AL$1,0),"")</f>
        <v>1253.5</v>
      </c>
      <c r="AM30">
        <f ca="1">IF(ISNUMBER(VLOOKUP($B30,Commodities!$B$6:$CW$1002,AM$1,0)), VLOOKUP($B30,Commodities!$B$6:$CW$1002,AM$1,0),"")</f>
        <v>15.952</v>
      </c>
      <c r="AN30">
        <f ca="1">IF(ISNUMBER(VLOOKUP($B30,Commodities!$B$6:$CW$1002,AN$1,0)), VLOOKUP($B30,Commodities!$B$6:$CW$1002,AN$1,0),"")</f>
        <v>74.14</v>
      </c>
      <c r="AO30">
        <f ca="1">IF(ISNUMBER(VLOOKUP($B30,Currencies!$B$6:$CW$1002,AO$1,0)), VLOOKUP($B30,Currencies!$B$6:$CW$1002,AO$1,0),"")</f>
        <v>2.8308999999999997</v>
      </c>
      <c r="AP30">
        <f ca="1">IF(ISNUMBER(VLOOKUP($B30,Currencies!$B$6:$CW$1002,AP$1,0)), VLOOKUP($B30,Currencies!$B$6:$CW$1002,AP$1,0),"")</f>
        <v>2.0842000000000001</v>
      </c>
      <c r="AQ30">
        <f ca="1">IF(ISNUMBER(VLOOKUP($B30,Currencies!$B$6:$CW$1002,AQ$1,0)), VLOOKUP($B30,Currencies!$B$6:$CW$1002,AQ$1,0),"")</f>
        <v>2.1343999999999999</v>
      </c>
      <c r="AR30">
        <f ca="1">IF(ISNUMBER(VLOOKUP($B30,Currencies!$B$6:$CW$1002,AR$1,0)), VLOOKUP($B30,Currencies!$B$6:$CW$1002,AR$1,0),"")</f>
        <v>6.6433</v>
      </c>
      <c r="AS30">
        <f ca="1">IF(ISNUMBER(VLOOKUP($B30,Currencies!$B$6:$CW$1002,AS$1,0)), VLOOKUP($B30,Currencies!$B$6:$CW$1002,AS$1,0),"")</f>
        <v>106.85</v>
      </c>
      <c r="AT30" t="str">
        <f>IF(ISNUMBER(VLOOKUP($B30,Currencies!$B$6:$CW$1002,AT$1,0)), VLOOKUP($B30,Currencies!$B$6:$CW$1002,AT$1,0),"")</f>
        <v/>
      </c>
      <c r="AU30" t="str">
        <f>IF(ISNUMBER(VLOOKUP($B30,Currencies!$B$6:$CW$1002,AU$1,0)), VLOOKUP($B30,Currencies!$B$6:$CW$1002,AU$1,0),"")</f>
        <v/>
      </c>
      <c r="AV30" t="str">
        <f>IF(ISNUMBER(VLOOKUP($B30,Currencies!$B$6:$CW$1002,AV$1,0)), VLOOKUP($B30,Currencies!$B$6:$CW$1002,AV$1,0),"")</f>
        <v/>
      </c>
      <c r="AX30" s="12"/>
    </row>
    <row r="31" spans="2:50">
      <c r="B31" s="12">
        <f>IF(ISNUMBER(Equities!$C32),Equities!B32,"")</f>
        <v>43284</v>
      </c>
      <c r="C31">
        <f t="shared" ca="1" si="3"/>
        <v>174.3425</v>
      </c>
      <c r="D31" t="str">
        <f t="shared" ca="1" si="2"/>
        <v/>
      </c>
      <c r="E31" t="str">
        <f t="shared" ca="1" si="2"/>
        <v/>
      </c>
      <c r="F31" t="str">
        <f t="shared" ca="1" si="2"/>
        <v/>
      </c>
      <c r="G31">
        <f>IF(ISNUMBER(VLOOKUP($B31,Equities!$B$6:$DH$1002,G$1,0)), VLOOKUP($B31,Equities!$B$6:$DH$1002,G$1,0),"")</f>
        <v>86.18</v>
      </c>
      <c r="H31" t="str">
        <f>IF(ISNUMBER(VLOOKUP($B31,Equities!$B$6:$DH$1002,H$1,0)), VLOOKUP($B31,Equities!$B$6:$DH$1002,H$1,0),"")</f>
        <v/>
      </c>
      <c r="I31" t="str">
        <f>IF(ISNUMBER(VLOOKUP($B31,Equities!$B$6:$DH$1002,I$1,0)), VLOOKUP($B31,Equities!$B$6:$DH$1002,I$1,0),"")</f>
        <v/>
      </c>
      <c r="J31" s="70"/>
      <c r="K31">
        <f ca="1">IF(ISNUMBER(VLOOKUP($B31,Equities!$B$6:$DH$1002,K$1,0)), VLOOKUP($B31,Equities!$B$6:$DH$1002,K$1,0),"")</f>
        <v>86.18</v>
      </c>
      <c r="L31">
        <f ca="1">IF(ISNUMBER(VLOOKUP($B31,Equities!$B$6:$DH$1002,L$1,0)), VLOOKUP($B31,Equities!$B$6:$DH$1002,L$1,0),"")</f>
        <v>239.41399999999999</v>
      </c>
      <c r="M31">
        <f ca="1">IF(ISNUMBER(VLOOKUP($B31,Equities!$B$6:$DH$1002,M$1,0)), VLOOKUP($B31,Equities!$B$6:$DH$1002,M$1,0),"")</f>
        <v>229.6576</v>
      </c>
      <c r="N31">
        <f ca="1">IF(ISNUMBER(VLOOKUP($B31,Equities!$B$6:$DH$1002,N$1,0)), VLOOKUP($B31,Equities!$B$6:$DH$1002,N$1,0),"")</f>
        <v>233.5652</v>
      </c>
      <c r="O31">
        <f ca="1">IF(ISNUMBER(VLOOKUP($B31,Equities!$B$6:$DH$1002,O$1,0)), VLOOKUP($B31,Equities!$B$6:$DH$1002,O$1,0),"")</f>
        <v>117.2041</v>
      </c>
      <c r="P31">
        <f ca="1">IF(ISNUMBER(VLOOKUP($B31,Equities!$B$6:$DH$1002,P$1,0)), VLOOKUP($B31,Equities!$B$6:$DH$1002,P$1,0),"")</f>
        <v>220.21940000000001</v>
      </c>
      <c r="Q31">
        <f ca="1">IF(ISNUMBER(VLOOKUP($B31,Equities!$B$6:$DH$1002,Q$1,0)), VLOOKUP($B31,Equities!$B$6:$DH$1002,Q$1,0),"")</f>
        <v>249.51</v>
      </c>
      <c r="R31">
        <f ca="1">IF(ISNUMBER(VLOOKUP($B31,Equities!$B$6:$DH$1002,R$1,0)), VLOOKUP($B31,Equities!$B$6:$DH$1002,R$1,0),"")</f>
        <v>207.12</v>
      </c>
      <c r="S31">
        <f ca="1">IF(ISNUMBER(VLOOKUP($B31,Equities!$B$6:$DH$1002,S$1,0)), VLOOKUP($B31,Equities!$B$6:$DH$1002,S$1,0),"")</f>
        <v>247.53</v>
      </c>
      <c r="T31">
        <f ca="1">IF(ISNUMBER(VLOOKUP($B31,Equities!$B$6:$DH$1002,T$1,0)), VLOOKUP($B31,Equities!$B$6:$DH$1002,T$1,0),"")</f>
        <v>64.28</v>
      </c>
      <c r="U31">
        <f ca="1">IF(ISNUMBER(VLOOKUP($B31,Equities!$B$6:$DH$1002,U$1,0)), VLOOKUP($B31,Equities!$B$6:$DH$1002,U$1,0),"")</f>
        <v>264.64999999999998</v>
      </c>
      <c r="V31">
        <f ca="1">IF(ISNUMBER(VLOOKUP($B31,Equities!$B$6:$DH$1002,V$1,0)), VLOOKUP($B31,Equities!$B$6:$DH$1002,V$1,0),"")</f>
        <v>127.1</v>
      </c>
      <c r="W31">
        <f ca="1">IF(ISNUMBER(VLOOKUP($B31,Equities!$B$6:$DH$1002,W$1,0)), VLOOKUP($B31,Equities!$B$6:$DH$1002,W$1,0),"")</f>
        <v>1323.45</v>
      </c>
      <c r="X31">
        <f ca="1">IF(ISNUMBER(VLOOKUP($B31,Equities!$B$6:$DH$1002,X$1,0)), VLOOKUP($B31,Equities!$B$6:$DH$1002,X$1,0),"")</f>
        <v>1607.37</v>
      </c>
      <c r="Y31">
        <f ca="1">IF(ISNUMBER(VLOOKUP($B31,Equities!$B$6:$DH$1002,Y$1,0)), VLOOKUP($B31,Equities!$B$6:$DH$1002,Y$1,0),"")</f>
        <v>1544.89</v>
      </c>
      <c r="Z31">
        <f ca="1">IF(ISNUMBER(VLOOKUP($B31,Equities!$B$6:$DH$1002,Z$1,0)), VLOOKUP($B31,Equities!$B$6:$DH$1002,Z$1,0),"")</f>
        <v>1039.9100000000001</v>
      </c>
      <c r="AA31">
        <f ca="1">IF(ISNUMBER(VLOOKUP($B31,Equities!$B$6:$DH$1002,AA$1,0)), VLOOKUP($B31,Equities!$B$6:$DH$1002,AA$1,0),"")</f>
        <v>2394.3200000000002</v>
      </c>
      <c r="AB31">
        <f ca="1">IF(ISNUMBER(VLOOKUP($B31,Equities!$B$6:$DH$1002,AB$1,0)), VLOOKUP($B31,Equities!$B$6:$DH$1002,AB$1,0),"")</f>
        <v>939.74</v>
      </c>
      <c r="AC31">
        <f ca="1">IF(ISNUMBER(VLOOKUP($B31,Equities!$B$6:$DH$1002,AC$1,0)), VLOOKUP($B31,Equities!$B$6:$DH$1002,AC$1,0),"")</f>
        <v>707.58</v>
      </c>
      <c r="AD31">
        <f ca="1">IF(ISNUMBER(VLOOKUP($B31,Equities!$B$6:$DH$1002,AD$1,0)), VLOOKUP($B31,Equities!$B$6:$DH$1002,AD$1,0),"")</f>
        <v>902.26</v>
      </c>
      <c r="AE31">
        <f ca="1">IF(ISNUMBER(VLOOKUP($B31,Equities!$B$6:$DH$1002,AE$1,0)), VLOOKUP($B31,Equities!$B$6:$DH$1002,AE$1,0),"")</f>
        <v>955.03</v>
      </c>
      <c r="AF31">
        <f ca="1">IF(ISNUMBER(VLOOKUP($B31,Equities!$B$6:$DH$1002,AF$1,0)), VLOOKUP($B31,Equities!$B$6:$DH$1002,AF$1,0),"")</f>
        <v>970.77</v>
      </c>
      <c r="AG31">
        <f ca="1">IF(ISNUMBER(VLOOKUP($B31,Equities!$B$6:$DH$1002,AG$1,0)), VLOOKUP($B31,Equities!$B$6:$DH$1002,AG$1,0),"")</f>
        <v>1107.3599999999999</v>
      </c>
      <c r="AH31">
        <f ca="1">IF(ISNUMBER(VLOOKUP($B31,Equities!$B$6:$DH$1002,AH$1,0)), VLOOKUP($B31,Equities!$B$6:$DH$1002,AH$1,0),"")</f>
        <v>1097.31</v>
      </c>
      <c r="AI31">
        <f ca="1">IF(ISNUMBER(VLOOKUP($B31,Equities!$B$6:$DH$1002,AI$1,0)), VLOOKUP($B31,Equities!$B$6:$DH$1002,AI$1,0),"")</f>
        <v>932.98</v>
      </c>
      <c r="AJ31">
        <f ca="1">IF(ISNUMBER(VLOOKUP($B31,Equities!$B$6:$DH$1002,AJ$1,0)), VLOOKUP($B31,Equities!$B$6:$DH$1002,AJ$1,0),"")</f>
        <v>16.14</v>
      </c>
      <c r="AK31">
        <f ca="1">IF(ISNUMBER(VLOOKUP($B31,Equities!$B$6:$DH$1002,AK$1,0)), VLOOKUP($B31,Equities!$B$6:$DH$1002,AK$1,0),"")</f>
        <v>22.03</v>
      </c>
      <c r="AL31">
        <f ca="1">IF(ISNUMBER(VLOOKUP($B31,Commodities!$B$6:$CW$1002,AL$1,0)), VLOOKUP($B31,Commodities!$B$6:$CW$1002,AL$1,0),"")</f>
        <v>1253.5</v>
      </c>
      <c r="AM31">
        <f ca="1">IF(ISNUMBER(VLOOKUP($B31,Commodities!$B$6:$CW$1002,AM$1,0)), VLOOKUP($B31,Commodities!$B$6:$CW$1002,AM$1,0),"")</f>
        <v>15.952</v>
      </c>
      <c r="AN31">
        <f ca="1">IF(ISNUMBER(VLOOKUP($B31,Commodities!$B$6:$CW$1002,AN$1,0)), VLOOKUP($B31,Commodities!$B$6:$CW$1002,AN$1,0),"")</f>
        <v>74.14</v>
      </c>
      <c r="AO31">
        <f ca="1">IF(ISNUMBER(VLOOKUP($B31,Currencies!$B$6:$CW$1002,AO$1,0)), VLOOKUP($B31,Currencies!$B$6:$CW$1002,AO$1,0),"")</f>
        <v>2.8308999999999997</v>
      </c>
      <c r="AP31">
        <f ca="1">IF(ISNUMBER(VLOOKUP($B31,Currencies!$B$6:$CW$1002,AP$1,0)), VLOOKUP($B31,Currencies!$B$6:$CW$1002,AP$1,0),"")</f>
        <v>2.0842000000000001</v>
      </c>
      <c r="AQ31">
        <f ca="1">IF(ISNUMBER(VLOOKUP($B31,Currencies!$B$6:$CW$1002,AQ$1,0)), VLOOKUP($B31,Currencies!$B$6:$CW$1002,AQ$1,0),"")</f>
        <v>2.1343999999999999</v>
      </c>
      <c r="AR31">
        <f ca="1">IF(ISNUMBER(VLOOKUP($B31,Currencies!$B$6:$CW$1002,AR$1,0)), VLOOKUP($B31,Currencies!$B$6:$CW$1002,AR$1,0),"")</f>
        <v>6.6658999999999997</v>
      </c>
      <c r="AS31">
        <f ca="1">IF(ISNUMBER(VLOOKUP($B31,Currencies!$B$6:$CW$1002,AS$1,0)), VLOOKUP($B31,Currencies!$B$6:$CW$1002,AS$1,0),"")</f>
        <v>106.79</v>
      </c>
      <c r="AT31" t="str">
        <f>IF(ISNUMBER(VLOOKUP($B31,Currencies!$B$6:$CW$1002,AT$1,0)), VLOOKUP($B31,Currencies!$B$6:$CW$1002,AT$1,0),"")</f>
        <v/>
      </c>
      <c r="AU31" t="str">
        <f>IF(ISNUMBER(VLOOKUP($B31,Currencies!$B$6:$CW$1002,AU$1,0)), VLOOKUP($B31,Currencies!$B$6:$CW$1002,AU$1,0),"")</f>
        <v/>
      </c>
      <c r="AV31" t="str">
        <f>IF(ISNUMBER(VLOOKUP($B31,Currencies!$B$6:$CW$1002,AV$1,0)), VLOOKUP($B31,Currencies!$B$6:$CW$1002,AV$1,0),"")</f>
        <v/>
      </c>
      <c r="AX31" s="12"/>
    </row>
    <row r="32" spans="2:50">
      <c r="B32" s="12">
        <f>IF(ISNUMBER(Equities!$C33),Equities!B33,"")</f>
        <v>43283</v>
      </c>
      <c r="C32">
        <f t="shared" ca="1" si="3"/>
        <v>177.31039999999999</v>
      </c>
      <c r="D32" t="str">
        <f t="shared" ca="1" si="2"/>
        <v/>
      </c>
      <c r="E32" t="str">
        <f t="shared" ca="1" si="2"/>
        <v/>
      </c>
      <c r="F32" t="str">
        <f t="shared" ca="1" si="2"/>
        <v/>
      </c>
      <c r="G32">
        <f>IF(ISNUMBER(VLOOKUP($B32,Equities!$B$6:$DH$1002,G$1,0)), VLOOKUP($B32,Equities!$B$6:$DH$1002,G$1,0),"")</f>
        <v>87.38</v>
      </c>
      <c r="H32" t="str">
        <f>IF(ISNUMBER(VLOOKUP($B32,Equities!$B$6:$DH$1002,H$1,0)), VLOOKUP($B32,Equities!$B$6:$DH$1002,H$1,0),"")</f>
        <v/>
      </c>
      <c r="I32" t="str">
        <f>IF(ISNUMBER(VLOOKUP($B32,Equities!$B$6:$DH$1002,I$1,0)), VLOOKUP($B32,Equities!$B$6:$DH$1002,I$1,0),"")</f>
        <v/>
      </c>
      <c r="J32" s="70"/>
      <c r="K32">
        <f ca="1">IF(ISNUMBER(VLOOKUP($B32,Equities!$B$6:$DH$1002,K$1,0)), VLOOKUP($B32,Equities!$B$6:$DH$1002,K$1,0),"")</f>
        <v>87.38</v>
      </c>
      <c r="L32">
        <f ca="1">IF(ISNUMBER(VLOOKUP($B32,Equities!$B$6:$DH$1002,L$1,0)), VLOOKUP($B32,Equities!$B$6:$DH$1002,L$1,0),"")</f>
        <v>241.96170000000001</v>
      </c>
      <c r="M32">
        <f ca="1">IF(ISNUMBER(VLOOKUP($B32,Equities!$B$6:$DH$1002,M$1,0)), VLOOKUP($B32,Equities!$B$6:$DH$1002,M$1,0),"")</f>
        <v>228.48750000000001</v>
      </c>
      <c r="N32">
        <f ca="1">IF(ISNUMBER(VLOOKUP($B32,Equities!$B$6:$DH$1002,N$1,0)), VLOOKUP($B32,Equities!$B$6:$DH$1002,N$1,0),"")</f>
        <v>231.65729999999999</v>
      </c>
      <c r="O32">
        <f ca="1">IF(ISNUMBER(VLOOKUP($B32,Equities!$B$6:$DH$1002,O$1,0)), VLOOKUP($B32,Equities!$B$6:$DH$1002,O$1,0),"")</f>
        <v>117.3173</v>
      </c>
      <c r="P32">
        <f ca="1">IF(ISNUMBER(VLOOKUP($B32,Equities!$B$6:$DH$1002,P$1,0)), VLOOKUP($B32,Equities!$B$6:$DH$1002,P$1,0),"")</f>
        <v>218.76</v>
      </c>
      <c r="Q32">
        <f ca="1">IF(ISNUMBER(VLOOKUP($B32,Equities!$B$6:$DH$1002,Q$1,0)), VLOOKUP($B32,Equities!$B$6:$DH$1002,Q$1,0),"")</f>
        <v>250.24</v>
      </c>
      <c r="R32">
        <f ca="1">IF(ISNUMBER(VLOOKUP($B32,Equities!$B$6:$DH$1002,R$1,0)), VLOOKUP($B32,Equities!$B$6:$DH$1002,R$1,0),"")</f>
        <v>206.09</v>
      </c>
      <c r="S32">
        <f ca="1">IF(ISNUMBER(VLOOKUP($B32,Equities!$B$6:$DH$1002,S$1,0)), VLOOKUP($B32,Equities!$B$6:$DH$1002,S$1,0),"")</f>
        <v>247.3</v>
      </c>
      <c r="T32">
        <f ca="1">IF(ISNUMBER(VLOOKUP($B32,Equities!$B$6:$DH$1002,T$1,0)), VLOOKUP($B32,Equities!$B$6:$DH$1002,T$1,0),"")</f>
        <v>63.46</v>
      </c>
      <c r="U32">
        <f ca="1">IF(ISNUMBER(VLOOKUP($B32,Equities!$B$6:$DH$1002,U$1,0)), VLOOKUP($B32,Equities!$B$6:$DH$1002,U$1,0),"")</f>
        <v>264.95999999999998</v>
      </c>
      <c r="V32">
        <f ca="1">IF(ISNUMBER(VLOOKUP($B32,Equities!$B$6:$DH$1002,V$1,0)), VLOOKUP($B32,Equities!$B$6:$DH$1002,V$1,0),"")</f>
        <v>126.16</v>
      </c>
      <c r="W32">
        <f ca="1">IF(ISNUMBER(VLOOKUP($B32,Equities!$B$6:$DH$1002,W$1,0)), VLOOKUP($B32,Equities!$B$6:$DH$1002,W$1,0),"")</f>
        <v>1340.57</v>
      </c>
      <c r="X32">
        <f ca="1">IF(ISNUMBER(VLOOKUP($B32,Equities!$B$6:$DH$1002,X$1,0)), VLOOKUP($B32,Equities!$B$6:$DH$1002,X$1,0),"")</f>
        <v>1647.79</v>
      </c>
      <c r="Y32">
        <f ca="1">IF(ISNUMBER(VLOOKUP($B32,Equities!$B$6:$DH$1002,Y$1,0)), VLOOKUP($B32,Equities!$B$6:$DH$1002,Y$1,0),"")</f>
        <v>1565.47</v>
      </c>
      <c r="Z32">
        <f ca="1">IF(ISNUMBER(VLOOKUP($B32,Equities!$B$6:$DH$1002,Z$1,0)), VLOOKUP($B32,Equities!$B$6:$DH$1002,Z$1,0),"")</f>
        <v>1041.79</v>
      </c>
      <c r="AA32">
        <f ca="1">IF(ISNUMBER(VLOOKUP($B32,Equities!$B$6:$DH$1002,AA$1,0)), VLOOKUP($B32,Equities!$B$6:$DH$1002,AA$1,0),"")</f>
        <v>2392.7600000000002</v>
      </c>
      <c r="AB32">
        <f ca="1">IF(ISNUMBER(VLOOKUP($B32,Equities!$B$6:$DH$1002,AB$1,0)), VLOOKUP($B32,Equities!$B$6:$DH$1002,AB$1,0),"")</f>
        <v>937.76</v>
      </c>
      <c r="AC32">
        <f ca="1">IF(ISNUMBER(VLOOKUP($B32,Equities!$B$6:$DH$1002,AC$1,0)), VLOOKUP($B32,Equities!$B$6:$DH$1002,AC$1,0),"")</f>
        <v>709.98</v>
      </c>
      <c r="AD32">
        <f ca="1">IF(ISNUMBER(VLOOKUP($B32,Equities!$B$6:$DH$1002,AD$1,0)), VLOOKUP($B32,Equities!$B$6:$DH$1002,AD$1,0),"")</f>
        <v>903.01</v>
      </c>
      <c r="AE32">
        <f ca="1">IF(ISNUMBER(VLOOKUP($B32,Equities!$B$6:$DH$1002,AE$1,0)), VLOOKUP($B32,Equities!$B$6:$DH$1002,AE$1,0),"")</f>
        <v>955.4</v>
      </c>
      <c r="AF32">
        <f ca="1">IF(ISNUMBER(VLOOKUP($B32,Equities!$B$6:$DH$1002,AF$1,0)), VLOOKUP($B32,Equities!$B$6:$DH$1002,AF$1,0),"")</f>
        <v>970.55</v>
      </c>
      <c r="AG32">
        <f ca="1">IF(ISNUMBER(VLOOKUP($B32,Equities!$B$6:$DH$1002,AG$1,0)), VLOOKUP($B32,Equities!$B$6:$DH$1002,AG$1,0),"")</f>
        <v>1108.3</v>
      </c>
      <c r="AH32">
        <f ca="1">IF(ISNUMBER(VLOOKUP($B32,Equities!$B$6:$DH$1002,AH$1,0)), VLOOKUP($B32,Equities!$B$6:$DH$1002,AH$1,0),"")</f>
        <v>1097.04</v>
      </c>
      <c r="AI32">
        <f ca="1">IF(ISNUMBER(VLOOKUP($B32,Equities!$B$6:$DH$1002,AI$1,0)), VLOOKUP($B32,Equities!$B$6:$DH$1002,AI$1,0),"")</f>
        <v>933.44</v>
      </c>
      <c r="AJ32">
        <f ca="1">IF(ISNUMBER(VLOOKUP($B32,Equities!$B$6:$DH$1002,AJ$1,0)), VLOOKUP($B32,Equities!$B$6:$DH$1002,AJ$1,0),"")</f>
        <v>15.6</v>
      </c>
      <c r="AK32">
        <f ca="1">IF(ISNUMBER(VLOOKUP($B32,Equities!$B$6:$DH$1002,AK$1,0)), VLOOKUP($B32,Equities!$B$6:$DH$1002,AK$1,0),"")</f>
        <v>22.31</v>
      </c>
      <c r="AL32">
        <f ca="1">IF(ISNUMBER(VLOOKUP($B32,Commodities!$B$6:$CW$1002,AL$1,0)), VLOOKUP($B32,Commodities!$B$6:$CW$1002,AL$1,0),"")</f>
        <v>1241.7</v>
      </c>
      <c r="AM32">
        <f ca="1">IF(ISNUMBER(VLOOKUP($B32,Commodities!$B$6:$CW$1002,AM$1,0)), VLOOKUP($B32,Commodities!$B$6:$CW$1002,AM$1,0),"")</f>
        <v>15.744</v>
      </c>
      <c r="AN32">
        <f ca="1">IF(ISNUMBER(VLOOKUP($B32,Commodities!$B$6:$CW$1002,AN$1,0)), VLOOKUP($B32,Commodities!$B$6:$CW$1002,AN$1,0),"")</f>
        <v>73.94</v>
      </c>
      <c r="AO32">
        <f ca="1">IF(ISNUMBER(VLOOKUP($B32,Currencies!$B$6:$CW$1002,AO$1,0)), VLOOKUP($B32,Currencies!$B$6:$CW$1002,AO$1,0),"")</f>
        <v>2.8711000000000002</v>
      </c>
      <c r="AP32">
        <f ca="1">IF(ISNUMBER(VLOOKUP($B32,Currencies!$B$6:$CW$1002,AP$1,0)), VLOOKUP($B32,Currencies!$B$6:$CW$1002,AP$1,0),"")</f>
        <v>2.0857000000000001</v>
      </c>
      <c r="AQ32">
        <f ca="1">IF(ISNUMBER(VLOOKUP($B32,Currencies!$B$6:$CW$1002,AQ$1,0)), VLOOKUP($B32,Currencies!$B$6:$CW$1002,AQ$1,0),"")</f>
        <v>2.1423000000000001</v>
      </c>
      <c r="AR32">
        <f ca="1">IF(ISNUMBER(VLOOKUP($B32,Currencies!$B$6:$CW$1002,AR$1,0)), VLOOKUP($B32,Currencies!$B$6:$CW$1002,AR$1,0),"")</f>
        <v>6.6876999999999995</v>
      </c>
      <c r="AS32">
        <f ca="1">IF(ISNUMBER(VLOOKUP($B32,Currencies!$B$6:$CW$1002,AS$1,0)), VLOOKUP($B32,Currencies!$B$6:$CW$1002,AS$1,0),"")</f>
        <v>106.8</v>
      </c>
      <c r="AT32" t="str">
        <f>IF(ISNUMBER(VLOOKUP($B32,Currencies!$B$6:$CW$1002,AT$1,0)), VLOOKUP($B32,Currencies!$B$6:$CW$1002,AT$1,0),"")</f>
        <v/>
      </c>
      <c r="AU32" t="str">
        <f>IF(ISNUMBER(VLOOKUP($B32,Currencies!$B$6:$CW$1002,AU$1,0)), VLOOKUP($B32,Currencies!$B$6:$CW$1002,AU$1,0),"")</f>
        <v/>
      </c>
      <c r="AV32" t="str">
        <f>IF(ISNUMBER(VLOOKUP($B32,Currencies!$B$6:$CW$1002,AV$1,0)), VLOOKUP($B32,Currencies!$B$6:$CW$1002,AV$1,0),"")</f>
        <v/>
      </c>
      <c r="AX32" s="12"/>
    </row>
    <row r="33" spans="2:50">
      <c r="B33" s="12">
        <f>IF(ISNUMBER(Equities!$C34),Equities!B34,"")</f>
        <v>43280</v>
      </c>
      <c r="C33">
        <f t="shared" ca="1" si="3"/>
        <v>178.0566</v>
      </c>
      <c r="D33" t="str">
        <f t="shared" ca="1" si="2"/>
        <v/>
      </c>
      <c r="E33" t="str">
        <f t="shared" ca="1" si="2"/>
        <v/>
      </c>
      <c r="F33" t="str">
        <f t="shared" ca="1" si="2"/>
        <v/>
      </c>
      <c r="G33">
        <f>IF(ISNUMBER(VLOOKUP($B33,Equities!$B$6:$DH$1002,G$1,0)), VLOOKUP($B33,Equities!$B$6:$DH$1002,G$1,0),"")</f>
        <v>87.35</v>
      </c>
      <c r="H33" t="str">
        <f>IF(ISNUMBER(VLOOKUP($B33,Equities!$B$6:$DH$1002,H$1,0)), VLOOKUP($B33,Equities!$B$6:$DH$1002,H$1,0),"")</f>
        <v/>
      </c>
      <c r="I33" t="str">
        <f>IF(ISNUMBER(VLOOKUP($B33,Equities!$B$6:$DH$1002,I$1,0)), VLOOKUP($B33,Equities!$B$6:$DH$1002,I$1,0),"")</f>
        <v/>
      </c>
      <c r="J33" s="70"/>
      <c r="K33">
        <f ca="1">IF(ISNUMBER(VLOOKUP($B33,Equities!$B$6:$DH$1002,K$1,0)), VLOOKUP($B33,Equities!$B$6:$DH$1002,K$1,0),"")</f>
        <v>87.35</v>
      </c>
      <c r="L33">
        <f ca="1">IF(ISNUMBER(VLOOKUP($B33,Equities!$B$6:$DH$1002,L$1,0)), VLOOKUP($B33,Equities!$B$6:$DH$1002,L$1,0),"")</f>
        <v>240.29310000000001</v>
      </c>
      <c r="M33">
        <f ca="1">IF(ISNUMBER(VLOOKUP($B33,Equities!$B$6:$DH$1002,M$1,0)), VLOOKUP($B33,Equities!$B$6:$DH$1002,M$1,0),"")</f>
        <v>228.94380000000001</v>
      </c>
      <c r="N33">
        <f ca="1">IF(ISNUMBER(VLOOKUP($B33,Equities!$B$6:$DH$1002,N$1,0)), VLOOKUP($B33,Equities!$B$6:$DH$1002,N$1,0),"")</f>
        <v>234.9624</v>
      </c>
      <c r="O33">
        <f ca="1">IF(ISNUMBER(VLOOKUP($B33,Equities!$B$6:$DH$1002,O$1,0)), VLOOKUP($B33,Equities!$B$6:$DH$1002,O$1,0),"")</f>
        <v>117.6482</v>
      </c>
      <c r="P33">
        <f ca="1">IF(ISNUMBER(VLOOKUP($B33,Equities!$B$6:$DH$1002,P$1,0)), VLOOKUP($B33,Equities!$B$6:$DH$1002,P$1,0),"")</f>
        <v>220.64259999999999</v>
      </c>
      <c r="Q33">
        <f ca="1">IF(ISNUMBER(VLOOKUP($B33,Equities!$B$6:$DH$1002,Q$1,0)), VLOOKUP($B33,Equities!$B$6:$DH$1002,Q$1,0),"")</f>
        <v>251.6</v>
      </c>
      <c r="R33">
        <f ca="1">IF(ISNUMBER(VLOOKUP($B33,Equities!$B$6:$DH$1002,R$1,0)), VLOOKUP($B33,Equities!$B$6:$DH$1002,R$1,0),"")</f>
        <v>207.29</v>
      </c>
      <c r="S33">
        <f ca="1">IF(ISNUMBER(VLOOKUP($B33,Equities!$B$6:$DH$1002,S$1,0)), VLOOKUP($B33,Equities!$B$6:$DH$1002,S$1,0),"")</f>
        <v>249.17</v>
      </c>
      <c r="T33">
        <f ca="1">IF(ISNUMBER(VLOOKUP($B33,Equities!$B$6:$DH$1002,T$1,0)), VLOOKUP($B33,Equities!$B$6:$DH$1002,T$1,0),"")</f>
        <v>63.74</v>
      </c>
      <c r="U33">
        <f ca="1">IF(ISNUMBER(VLOOKUP($B33,Equities!$B$6:$DH$1002,U$1,0)), VLOOKUP($B33,Equities!$B$6:$DH$1002,U$1,0),"")</f>
        <v>268.37</v>
      </c>
      <c r="V33">
        <f ca="1">IF(ISNUMBER(VLOOKUP($B33,Equities!$B$6:$DH$1002,V$1,0)), VLOOKUP($B33,Equities!$B$6:$DH$1002,V$1,0),"")</f>
        <v>125.86</v>
      </c>
      <c r="W33">
        <f ca="1">IF(ISNUMBER(VLOOKUP($B33,Equities!$B$6:$DH$1002,W$1,0)), VLOOKUP($B33,Equities!$B$6:$DH$1002,W$1,0),"")</f>
        <v>1340.86</v>
      </c>
      <c r="X33">
        <f ca="1">IF(ISNUMBER(VLOOKUP($B33,Equities!$B$6:$DH$1002,X$1,0)), VLOOKUP($B33,Equities!$B$6:$DH$1002,X$1,0),"")</f>
        <v>1650.82</v>
      </c>
      <c r="Y33">
        <f ca="1">IF(ISNUMBER(VLOOKUP($B33,Equities!$B$6:$DH$1002,Y$1,0)), VLOOKUP($B33,Equities!$B$6:$DH$1002,Y$1,0),"")</f>
        <v>1564.55</v>
      </c>
      <c r="Z33">
        <f ca="1">IF(ISNUMBER(VLOOKUP($B33,Equities!$B$6:$DH$1002,Z$1,0)), VLOOKUP($B33,Equities!$B$6:$DH$1002,Z$1,0),"")</f>
        <v>1039.53</v>
      </c>
      <c r="AA33">
        <f ca="1">IF(ISNUMBER(VLOOKUP($B33,Equities!$B$6:$DH$1002,AA$1,0)), VLOOKUP($B33,Equities!$B$6:$DH$1002,AA$1,0),"")</f>
        <v>2389.96</v>
      </c>
      <c r="AB33">
        <f ca="1">IF(ISNUMBER(VLOOKUP($B33,Equities!$B$6:$DH$1002,AB$1,0)), VLOOKUP($B33,Equities!$B$6:$DH$1002,AB$1,0),"")</f>
        <v>938.83</v>
      </c>
      <c r="AC33">
        <f ca="1">IF(ISNUMBER(VLOOKUP($B33,Equities!$B$6:$DH$1002,AC$1,0)), VLOOKUP($B33,Equities!$B$6:$DH$1002,AC$1,0),"")</f>
        <v>710.32</v>
      </c>
      <c r="AD33">
        <f ca="1">IF(ISNUMBER(VLOOKUP($B33,Equities!$B$6:$DH$1002,AD$1,0)), VLOOKUP($B33,Equities!$B$6:$DH$1002,AD$1,0),"")</f>
        <v>903.77</v>
      </c>
      <c r="AE33">
        <f ca="1">IF(ISNUMBER(VLOOKUP($B33,Equities!$B$6:$DH$1002,AE$1,0)), VLOOKUP($B33,Equities!$B$6:$DH$1002,AE$1,0),"")</f>
        <v>954.49</v>
      </c>
      <c r="AF33">
        <f ca="1">IF(ISNUMBER(VLOOKUP($B33,Equities!$B$6:$DH$1002,AF$1,0)), VLOOKUP($B33,Equities!$B$6:$DH$1002,AF$1,0),"")</f>
        <v>971.41</v>
      </c>
      <c r="AG33">
        <f ca="1">IF(ISNUMBER(VLOOKUP($B33,Equities!$B$6:$DH$1002,AG$1,0)), VLOOKUP($B33,Equities!$B$6:$DH$1002,AG$1,0),"")</f>
        <v>1109.52</v>
      </c>
      <c r="AH33">
        <f ca="1">IF(ISNUMBER(VLOOKUP($B33,Equities!$B$6:$DH$1002,AH$1,0)), VLOOKUP($B33,Equities!$B$6:$DH$1002,AH$1,0),"")</f>
        <v>1096.44</v>
      </c>
      <c r="AI33">
        <f ca="1">IF(ISNUMBER(VLOOKUP($B33,Equities!$B$6:$DH$1002,AI$1,0)), VLOOKUP($B33,Equities!$B$6:$DH$1002,AI$1,0),"")</f>
        <v>933.35</v>
      </c>
      <c r="AJ33">
        <f ca="1">IF(ISNUMBER(VLOOKUP($B33,Equities!$B$6:$DH$1002,AJ$1,0)), VLOOKUP($B33,Equities!$B$6:$DH$1002,AJ$1,0),"")</f>
        <v>16.09</v>
      </c>
      <c r="AK33">
        <f ca="1">IF(ISNUMBER(VLOOKUP($B33,Equities!$B$6:$DH$1002,AK$1,0)), VLOOKUP($B33,Equities!$B$6:$DH$1002,AK$1,0),"")</f>
        <v>20.77</v>
      </c>
      <c r="AL33">
        <f ca="1">IF(ISNUMBER(VLOOKUP($B33,Commodities!$B$6:$CW$1002,AL$1,0)), VLOOKUP($B33,Commodities!$B$6:$CW$1002,AL$1,0),"")</f>
        <v>1254.5</v>
      </c>
      <c r="AM33">
        <f ca="1">IF(ISNUMBER(VLOOKUP($B33,Commodities!$B$6:$CW$1002,AM$1,0)), VLOOKUP($B33,Commodities!$B$6:$CW$1002,AM$1,0),"")</f>
        <v>16.103999999999999</v>
      </c>
      <c r="AN33">
        <f ca="1">IF(ISNUMBER(VLOOKUP($B33,Commodities!$B$6:$CW$1002,AN$1,0)), VLOOKUP($B33,Commodities!$B$6:$CW$1002,AN$1,0),"")</f>
        <v>74.150000000000006</v>
      </c>
      <c r="AO33">
        <f ca="1">IF(ISNUMBER(VLOOKUP($B33,Currencies!$B$6:$CW$1002,AO$1,0)), VLOOKUP($B33,Currencies!$B$6:$CW$1002,AO$1,0),"")</f>
        <v>2.8601000000000001</v>
      </c>
      <c r="AP33">
        <f ca="1">IF(ISNUMBER(VLOOKUP($B33,Currencies!$B$6:$CW$1002,AP$1,0)), VLOOKUP($B33,Currencies!$B$6:$CW$1002,AP$1,0),"")</f>
        <v>2.0792000000000002</v>
      </c>
      <c r="AQ33">
        <f ca="1">IF(ISNUMBER(VLOOKUP($B33,Currencies!$B$6:$CW$1002,AQ$1,0)), VLOOKUP($B33,Currencies!$B$6:$CW$1002,AQ$1,0),"")</f>
        <v>2.1284999999999998</v>
      </c>
      <c r="AR33">
        <f ca="1">IF(ISNUMBER(VLOOKUP($B33,Currencies!$B$6:$CW$1002,AR$1,0)), VLOOKUP($B33,Currencies!$B$6:$CW$1002,AR$1,0),"")</f>
        <v>6.6356999999999999</v>
      </c>
      <c r="AS33">
        <f ca="1">IF(ISNUMBER(VLOOKUP($B33,Currencies!$B$6:$CW$1002,AS$1,0)), VLOOKUP($B33,Currencies!$B$6:$CW$1002,AS$1,0),"")</f>
        <v>107.11</v>
      </c>
      <c r="AT33" t="str">
        <f>IF(ISNUMBER(VLOOKUP($B33,Currencies!$B$6:$CW$1002,AT$1,0)), VLOOKUP($B33,Currencies!$B$6:$CW$1002,AT$1,0),"")</f>
        <v/>
      </c>
      <c r="AU33" t="str">
        <f>IF(ISNUMBER(VLOOKUP($B33,Currencies!$B$6:$CW$1002,AU$1,0)), VLOOKUP($B33,Currencies!$B$6:$CW$1002,AU$1,0),"")</f>
        <v/>
      </c>
      <c r="AV33" t="str">
        <f>IF(ISNUMBER(VLOOKUP($B33,Currencies!$B$6:$CW$1002,AV$1,0)), VLOOKUP($B33,Currencies!$B$6:$CW$1002,AV$1,0),"")</f>
        <v/>
      </c>
      <c r="AX33" s="12"/>
    </row>
    <row r="34" spans="2:50">
      <c r="B34" s="12">
        <f>IF(ISNUMBER(Equities!$C35),Equities!B35,"")</f>
        <v>43279</v>
      </c>
      <c r="C34">
        <f t="shared" ca="1" si="3"/>
        <v>174.1224</v>
      </c>
      <c r="D34" t="str">
        <f t="shared" ca="1" si="2"/>
        <v/>
      </c>
      <c r="E34" t="str">
        <f t="shared" ca="1" si="2"/>
        <v/>
      </c>
      <c r="F34" t="str">
        <f t="shared" ca="1" si="2"/>
        <v/>
      </c>
      <c r="G34">
        <f>IF(ISNUMBER(VLOOKUP($B34,Equities!$B$6:$DH$1002,G$1,0)), VLOOKUP($B34,Equities!$B$6:$DH$1002,G$1,0),"")</f>
        <v>85.52</v>
      </c>
      <c r="H34" t="str">
        <f>IF(ISNUMBER(VLOOKUP($B34,Equities!$B$6:$DH$1002,H$1,0)), VLOOKUP($B34,Equities!$B$6:$DH$1002,H$1,0),"")</f>
        <v/>
      </c>
      <c r="I34" t="str">
        <f>IF(ISNUMBER(VLOOKUP($B34,Equities!$B$6:$DH$1002,I$1,0)), VLOOKUP($B34,Equities!$B$6:$DH$1002,I$1,0),"")</f>
        <v/>
      </c>
      <c r="J34" s="70"/>
      <c r="K34">
        <f ca="1">IF(ISNUMBER(VLOOKUP($B34,Equities!$B$6:$DH$1002,K$1,0)), VLOOKUP($B34,Equities!$B$6:$DH$1002,K$1,0),"")</f>
        <v>85.52</v>
      </c>
      <c r="L34">
        <f ca="1">IF(ISNUMBER(VLOOKUP($B34,Equities!$B$6:$DH$1002,L$1,0)), VLOOKUP($B34,Equities!$B$6:$DH$1002,L$1,0),"")</f>
        <v>239.85480000000001</v>
      </c>
      <c r="M34">
        <f ca="1">IF(ISNUMBER(VLOOKUP($B34,Equities!$B$6:$DH$1002,M$1,0)), VLOOKUP($B34,Equities!$B$6:$DH$1002,M$1,0),"")</f>
        <v>227.54169999999999</v>
      </c>
      <c r="N34">
        <f ca="1">IF(ISNUMBER(VLOOKUP($B34,Equities!$B$6:$DH$1002,N$1,0)), VLOOKUP($B34,Equities!$B$6:$DH$1002,N$1,0),"")</f>
        <v>233.08510000000001</v>
      </c>
      <c r="O34">
        <f ca="1">IF(ISNUMBER(VLOOKUP($B34,Equities!$B$6:$DH$1002,O$1,0)), VLOOKUP($B34,Equities!$B$6:$DH$1002,O$1,0),"")</f>
        <v>117.1018</v>
      </c>
      <c r="P34">
        <f ca="1">IF(ISNUMBER(VLOOKUP($B34,Equities!$B$6:$DH$1002,P$1,0)), VLOOKUP($B34,Equities!$B$6:$DH$1002,P$1,0),"")</f>
        <v>219.83320000000001</v>
      </c>
      <c r="Q34">
        <f ca="1">IF(ISNUMBER(VLOOKUP($B34,Equities!$B$6:$DH$1002,Q$1,0)), VLOOKUP($B34,Equities!$B$6:$DH$1002,Q$1,0),"")</f>
        <v>250.64</v>
      </c>
      <c r="R34">
        <f ca="1">IF(ISNUMBER(VLOOKUP($B34,Equities!$B$6:$DH$1002,R$1,0)), VLOOKUP($B34,Equities!$B$6:$DH$1002,R$1,0),"")</f>
        <v>206.82</v>
      </c>
      <c r="S34">
        <f ca="1">IF(ISNUMBER(VLOOKUP($B34,Equities!$B$6:$DH$1002,S$1,0)), VLOOKUP($B34,Equities!$B$6:$DH$1002,S$1,0),"")</f>
        <v>247.45</v>
      </c>
      <c r="T34">
        <f ca="1">IF(ISNUMBER(VLOOKUP($B34,Equities!$B$6:$DH$1002,T$1,0)), VLOOKUP($B34,Equities!$B$6:$DH$1002,T$1,0),"")</f>
        <v>63.78</v>
      </c>
      <c r="U34">
        <f ca="1">IF(ISNUMBER(VLOOKUP($B34,Equities!$B$6:$DH$1002,U$1,0)), VLOOKUP($B34,Equities!$B$6:$DH$1002,U$1,0),"")</f>
        <v>265.45999999999998</v>
      </c>
      <c r="V34">
        <f ca="1">IF(ISNUMBER(VLOOKUP($B34,Equities!$B$6:$DH$1002,V$1,0)), VLOOKUP($B34,Equities!$B$6:$DH$1002,V$1,0),"")</f>
        <v>125.5</v>
      </c>
      <c r="W34">
        <f ca="1">IF(ISNUMBER(VLOOKUP($B34,Equities!$B$6:$DH$1002,W$1,0)), VLOOKUP($B34,Equities!$B$6:$DH$1002,W$1,0),"")</f>
        <v>1306.3499999999999</v>
      </c>
      <c r="X34">
        <f ca="1">IF(ISNUMBER(VLOOKUP($B34,Equities!$B$6:$DH$1002,X$1,0)), VLOOKUP($B34,Equities!$B$6:$DH$1002,X$1,0),"")</f>
        <v>1589.06</v>
      </c>
      <c r="Y34">
        <f ca="1">IF(ISNUMBER(VLOOKUP($B34,Equities!$B$6:$DH$1002,Y$1,0)), VLOOKUP($B34,Equities!$B$6:$DH$1002,Y$1,0),"")</f>
        <v>1533.35</v>
      </c>
      <c r="Z34">
        <f ca="1">IF(ISNUMBER(VLOOKUP($B34,Equities!$B$6:$DH$1002,Z$1,0)), VLOOKUP($B34,Equities!$B$6:$DH$1002,Z$1,0),"")</f>
        <v>1040.5999999999999</v>
      </c>
      <c r="AA34">
        <f ca="1">IF(ISNUMBER(VLOOKUP($B34,Equities!$B$6:$DH$1002,AA$1,0)), VLOOKUP($B34,Equities!$B$6:$DH$1002,AA$1,0),"")</f>
        <v>2393.16</v>
      </c>
      <c r="AB34">
        <f ca="1">IF(ISNUMBER(VLOOKUP($B34,Equities!$B$6:$DH$1002,AB$1,0)), VLOOKUP($B34,Equities!$B$6:$DH$1002,AB$1,0),"")</f>
        <v>939.97</v>
      </c>
      <c r="AC34">
        <f ca="1">IF(ISNUMBER(VLOOKUP($B34,Equities!$B$6:$DH$1002,AC$1,0)), VLOOKUP($B34,Equities!$B$6:$DH$1002,AC$1,0),"")</f>
        <v>710.07</v>
      </c>
      <c r="AD34">
        <f ca="1">IF(ISNUMBER(VLOOKUP($B34,Equities!$B$6:$DH$1002,AD$1,0)), VLOOKUP($B34,Equities!$B$6:$DH$1002,AD$1,0),"")</f>
        <v>905.33</v>
      </c>
      <c r="AE34">
        <f ca="1">IF(ISNUMBER(VLOOKUP($B34,Equities!$B$6:$DH$1002,AE$1,0)), VLOOKUP($B34,Equities!$B$6:$DH$1002,AE$1,0),"")</f>
        <v>955.3</v>
      </c>
      <c r="AF34">
        <f ca="1">IF(ISNUMBER(VLOOKUP($B34,Equities!$B$6:$DH$1002,AF$1,0)), VLOOKUP($B34,Equities!$B$6:$DH$1002,AF$1,0),"")</f>
        <v>971.76</v>
      </c>
      <c r="AG34">
        <f ca="1">IF(ISNUMBER(VLOOKUP($B34,Equities!$B$6:$DH$1002,AG$1,0)), VLOOKUP($B34,Equities!$B$6:$DH$1002,AG$1,0),"")</f>
        <v>1109.53</v>
      </c>
      <c r="AH34">
        <f ca="1">IF(ISNUMBER(VLOOKUP($B34,Equities!$B$6:$DH$1002,AH$1,0)), VLOOKUP($B34,Equities!$B$6:$DH$1002,AH$1,0),"")</f>
        <v>1096.6300000000001</v>
      </c>
      <c r="AI34">
        <f ca="1">IF(ISNUMBER(VLOOKUP($B34,Equities!$B$6:$DH$1002,AI$1,0)), VLOOKUP($B34,Equities!$B$6:$DH$1002,AI$1,0),"")</f>
        <v>931.55</v>
      </c>
      <c r="AJ34">
        <f ca="1">IF(ISNUMBER(VLOOKUP($B34,Equities!$B$6:$DH$1002,AJ$1,0)), VLOOKUP($B34,Equities!$B$6:$DH$1002,AJ$1,0),"")</f>
        <v>16.850000000000001</v>
      </c>
      <c r="AK34">
        <f ca="1">IF(ISNUMBER(VLOOKUP($B34,Equities!$B$6:$DH$1002,AK$1,0)), VLOOKUP($B34,Equities!$B$6:$DH$1002,AK$1,0),"")</f>
        <v>21.57</v>
      </c>
      <c r="AL34">
        <f ca="1">IF(ISNUMBER(VLOOKUP($B34,Commodities!$B$6:$CW$1002,AL$1,0)), VLOOKUP($B34,Commodities!$B$6:$CW$1002,AL$1,0),"")</f>
        <v>1251</v>
      </c>
      <c r="AM34">
        <f ca="1">IF(ISNUMBER(VLOOKUP($B34,Commodities!$B$6:$CW$1002,AM$1,0)), VLOOKUP($B34,Commodities!$B$6:$CW$1002,AM$1,0),"")</f>
        <v>15.951000000000001</v>
      </c>
      <c r="AN34">
        <f ca="1">IF(ISNUMBER(VLOOKUP($B34,Commodities!$B$6:$CW$1002,AN$1,0)), VLOOKUP($B34,Commodities!$B$6:$CW$1002,AN$1,0),"")</f>
        <v>73.45</v>
      </c>
      <c r="AO34">
        <f ca="1">IF(ISNUMBER(VLOOKUP($B34,Currencies!$B$6:$CW$1002,AO$1,0)), VLOOKUP($B34,Currencies!$B$6:$CW$1002,AO$1,0),"")</f>
        <v>2.8365</v>
      </c>
      <c r="AP34">
        <f ca="1">IF(ISNUMBER(VLOOKUP($B34,Currencies!$B$6:$CW$1002,AP$1,0)), VLOOKUP($B34,Currencies!$B$6:$CW$1002,AP$1,0),"")</f>
        <v>2.0583</v>
      </c>
      <c r="AQ34">
        <f ca="1">IF(ISNUMBER(VLOOKUP($B34,Currencies!$B$6:$CW$1002,AQ$1,0)), VLOOKUP($B34,Currencies!$B$6:$CW$1002,AQ$1,0),"")</f>
        <v>2.1116999999999999</v>
      </c>
      <c r="AR34">
        <f ca="1">IF(ISNUMBER(VLOOKUP($B34,Currencies!$B$6:$CW$1002,AR$1,0)), VLOOKUP($B34,Currencies!$B$6:$CW$1002,AR$1,0),"")</f>
        <v>6.6360999999999999</v>
      </c>
      <c r="AS34">
        <f ca="1">IF(ISNUMBER(VLOOKUP($B34,Currencies!$B$6:$CW$1002,AS$1,0)), VLOOKUP($B34,Currencies!$B$6:$CW$1002,AS$1,0),"")</f>
        <v>106.94</v>
      </c>
      <c r="AT34" t="str">
        <f>IF(ISNUMBER(VLOOKUP($B34,Currencies!$B$6:$CW$1002,AT$1,0)), VLOOKUP($B34,Currencies!$B$6:$CW$1002,AT$1,0),"")</f>
        <v/>
      </c>
      <c r="AU34" t="str">
        <f>IF(ISNUMBER(VLOOKUP($B34,Currencies!$B$6:$CW$1002,AU$1,0)), VLOOKUP($B34,Currencies!$B$6:$CW$1002,AU$1,0),"")</f>
        <v/>
      </c>
      <c r="AV34" t="str">
        <f>IF(ISNUMBER(VLOOKUP($B34,Currencies!$B$6:$CW$1002,AV$1,0)), VLOOKUP($B34,Currencies!$B$6:$CW$1002,AV$1,0),"")</f>
        <v/>
      </c>
      <c r="AX34" s="12"/>
    </row>
    <row r="35" spans="2:50">
      <c r="B35" s="12">
        <f>IF(ISNUMBER(Equities!$C36),Equities!B36,"")</f>
        <v>43278</v>
      </c>
      <c r="C35">
        <f t="shared" ca="1" si="3"/>
        <v>173.86340000000001</v>
      </c>
      <c r="D35" t="str">
        <f t="shared" ca="1" si="2"/>
        <v/>
      </c>
      <c r="E35" t="str">
        <f t="shared" ca="1" si="2"/>
        <v/>
      </c>
      <c r="F35" t="str">
        <f t="shared" ca="1" si="2"/>
        <v/>
      </c>
      <c r="G35">
        <f>IF(ISNUMBER(VLOOKUP($B35,Equities!$B$6:$DH$1002,G$1,0)), VLOOKUP($B35,Equities!$B$6:$DH$1002,G$1,0),"")</f>
        <v>85.34</v>
      </c>
      <c r="H35" t="str">
        <f>IF(ISNUMBER(VLOOKUP($B35,Equities!$B$6:$DH$1002,H$1,0)), VLOOKUP($B35,Equities!$B$6:$DH$1002,H$1,0),"")</f>
        <v/>
      </c>
      <c r="I35" t="str">
        <f>IF(ISNUMBER(VLOOKUP($B35,Equities!$B$6:$DH$1002,I$1,0)), VLOOKUP($B35,Equities!$B$6:$DH$1002,I$1,0),"")</f>
        <v/>
      </c>
      <c r="J35" s="70"/>
      <c r="K35">
        <f ca="1">IF(ISNUMBER(VLOOKUP($B35,Equities!$B$6:$DH$1002,K$1,0)), VLOOKUP($B35,Equities!$B$6:$DH$1002,K$1,0),"")</f>
        <v>85.34</v>
      </c>
      <c r="L35">
        <f ca="1">IF(ISNUMBER(VLOOKUP($B35,Equities!$B$6:$DH$1002,L$1,0)), VLOOKUP($B35,Equities!$B$6:$DH$1002,L$1,0),"")</f>
        <v>237.99430000000001</v>
      </c>
      <c r="M35">
        <f ca="1">IF(ISNUMBER(VLOOKUP($B35,Equities!$B$6:$DH$1002,M$1,0)), VLOOKUP($B35,Equities!$B$6:$DH$1002,M$1,0),"")</f>
        <v>227.90700000000001</v>
      </c>
      <c r="N35">
        <f ca="1">IF(ISNUMBER(VLOOKUP($B35,Equities!$B$6:$DH$1002,N$1,0)), VLOOKUP($B35,Equities!$B$6:$DH$1002,N$1,0),"")</f>
        <v>233.4188</v>
      </c>
      <c r="O35">
        <f ca="1">IF(ISNUMBER(VLOOKUP($B35,Equities!$B$6:$DH$1002,O$1,0)), VLOOKUP($B35,Equities!$B$6:$DH$1002,O$1,0),"")</f>
        <v>116.7861</v>
      </c>
      <c r="P35">
        <f ca="1">IF(ISNUMBER(VLOOKUP($B35,Equities!$B$6:$DH$1002,P$1,0)), VLOOKUP($B35,Equities!$B$6:$DH$1002,P$1,0),"")</f>
        <v>219.64490000000001</v>
      </c>
      <c r="Q35">
        <f ca="1">IF(ISNUMBER(VLOOKUP($B35,Equities!$B$6:$DH$1002,Q$1,0)), VLOOKUP($B35,Equities!$B$6:$DH$1002,Q$1,0),"")</f>
        <v>250.16</v>
      </c>
      <c r="R35">
        <f ca="1">IF(ISNUMBER(VLOOKUP($B35,Equities!$B$6:$DH$1002,R$1,0)), VLOOKUP($B35,Equities!$B$6:$DH$1002,R$1,0),"")</f>
        <v>206.28</v>
      </c>
      <c r="S35">
        <f ca="1">IF(ISNUMBER(VLOOKUP($B35,Equities!$B$6:$DH$1002,S$1,0)), VLOOKUP($B35,Equities!$B$6:$DH$1002,S$1,0),"")</f>
        <v>248.02</v>
      </c>
      <c r="T35">
        <f ca="1">IF(ISNUMBER(VLOOKUP($B35,Equities!$B$6:$DH$1002,T$1,0)), VLOOKUP($B35,Equities!$B$6:$DH$1002,T$1,0),"")</f>
        <v>63.48</v>
      </c>
      <c r="U35">
        <f ca="1">IF(ISNUMBER(VLOOKUP($B35,Equities!$B$6:$DH$1002,U$1,0)), VLOOKUP($B35,Equities!$B$6:$DH$1002,U$1,0),"")</f>
        <v>266.64999999999998</v>
      </c>
      <c r="V35">
        <f ca="1">IF(ISNUMBER(VLOOKUP($B35,Equities!$B$6:$DH$1002,V$1,0)), VLOOKUP($B35,Equities!$B$6:$DH$1002,V$1,0),"")</f>
        <v>125.69</v>
      </c>
      <c r="W35">
        <f ca="1">IF(ISNUMBER(VLOOKUP($B35,Equities!$B$6:$DH$1002,W$1,0)), VLOOKUP($B35,Equities!$B$6:$DH$1002,W$1,0),"")</f>
        <v>1315.95</v>
      </c>
      <c r="X35">
        <f ca="1">IF(ISNUMBER(VLOOKUP($B35,Equities!$B$6:$DH$1002,X$1,0)), VLOOKUP($B35,Equities!$B$6:$DH$1002,X$1,0),"")</f>
        <v>1608.22</v>
      </c>
      <c r="Y35">
        <f ca="1">IF(ISNUMBER(VLOOKUP($B35,Equities!$B$6:$DH$1002,Y$1,0)), VLOOKUP($B35,Equities!$B$6:$DH$1002,Y$1,0),"")</f>
        <v>1528.6</v>
      </c>
      <c r="Z35">
        <f ca="1">IF(ISNUMBER(VLOOKUP($B35,Equities!$B$6:$DH$1002,Z$1,0)), VLOOKUP($B35,Equities!$B$6:$DH$1002,Z$1,0),"")</f>
        <v>1039.1099999999999</v>
      </c>
      <c r="AA35">
        <f ca="1">IF(ISNUMBER(VLOOKUP($B35,Equities!$B$6:$DH$1002,AA$1,0)), VLOOKUP($B35,Equities!$B$6:$DH$1002,AA$1,0),"")</f>
        <v>2399.41</v>
      </c>
      <c r="AB35">
        <f ca="1">IF(ISNUMBER(VLOOKUP($B35,Equities!$B$6:$DH$1002,AB$1,0)), VLOOKUP($B35,Equities!$B$6:$DH$1002,AB$1,0),"")</f>
        <v>939.13</v>
      </c>
      <c r="AC35">
        <f ca="1">IF(ISNUMBER(VLOOKUP($B35,Equities!$B$6:$DH$1002,AC$1,0)), VLOOKUP($B35,Equities!$B$6:$DH$1002,AC$1,0),"")</f>
        <v>709.62</v>
      </c>
      <c r="AD35">
        <f ca="1">IF(ISNUMBER(VLOOKUP($B35,Equities!$B$6:$DH$1002,AD$1,0)), VLOOKUP($B35,Equities!$B$6:$DH$1002,AD$1,0),"")</f>
        <v>903.07</v>
      </c>
      <c r="AE35">
        <f ca="1">IF(ISNUMBER(VLOOKUP($B35,Equities!$B$6:$DH$1002,AE$1,0)), VLOOKUP($B35,Equities!$B$6:$DH$1002,AE$1,0),"")</f>
        <v>954.87</v>
      </c>
      <c r="AF35">
        <f ca="1">IF(ISNUMBER(VLOOKUP($B35,Equities!$B$6:$DH$1002,AF$1,0)), VLOOKUP($B35,Equities!$B$6:$DH$1002,AF$1,0),"")</f>
        <v>972.09</v>
      </c>
      <c r="AG35">
        <f ca="1">IF(ISNUMBER(VLOOKUP($B35,Equities!$B$6:$DH$1002,AG$1,0)), VLOOKUP($B35,Equities!$B$6:$DH$1002,AG$1,0),"")</f>
        <v>1107.9000000000001</v>
      </c>
      <c r="AH35">
        <f ca="1">IF(ISNUMBER(VLOOKUP($B35,Equities!$B$6:$DH$1002,AH$1,0)), VLOOKUP($B35,Equities!$B$6:$DH$1002,AH$1,0),"")</f>
        <v>1097.43</v>
      </c>
      <c r="AI35">
        <f ca="1">IF(ISNUMBER(VLOOKUP($B35,Equities!$B$6:$DH$1002,AI$1,0)), VLOOKUP($B35,Equities!$B$6:$DH$1002,AI$1,0),"")</f>
        <v>931.7</v>
      </c>
      <c r="AJ35">
        <f ca="1">IF(ISNUMBER(VLOOKUP($B35,Equities!$B$6:$DH$1002,AJ$1,0)), VLOOKUP($B35,Equities!$B$6:$DH$1002,AJ$1,0),"")</f>
        <v>17.91</v>
      </c>
      <c r="AK35">
        <f ca="1">IF(ISNUMBER(VLOOKUP($B35,Equities!$B$6:$DH$1002,AK$1,0)), VLOOKUP($B35,Equities!$B$6:$DH$1002,AK$1,0),"")</f>
        <v>23.01</v>
      </c>
      <c r="AL35">
        <f ca="1">IF(ISNUMBER(VLOOKUP($B35,Commodities!$B$6:$CW$1002,AL$1,0)), VLOOKUP($B35,Commodities!$B$6:$CW$1002,AL$1,0),"")</f>
        <v>1252.8</v>
      </c>
      <c r="AM35">
        <f ca="1">IF(ISNUMBER(VLOOKUP($B35,Commodities!$B$6:$CW$1002,AM$1,0)), VLOOKUP($B35,Commodities!$B$6:$CW$1002,AM$1,0),"")</f>
        <v>16.151</v>
      </c>
      <c r="AN35">
        <f ca="1">IF(ISNUMBER(VLOOKUP($B35,Commodities!$B$6:$CW$1002,AN$1,0)), VLOOKUP($B35,Commodities!$B$6:$CW$1002,AN$1,0),"")</f>
        <v>72.760000000000005</v>
      </c>
      <c r="AO35">
        <f ca="1">IF(ISNUMBER(VLOOKUP($B35,Currencies!$B$6:$CW$1002,AO$1,0)), VLOOKUP($B35,Currencies!$B$6:$CW$1002,AO$1,0),"")</f>
        <v>2.8256000000000001</v>
      </c>
      <c r="AP35">
        <f ca="1">IF(ISNUMBER(VLOOKUP($B35,Currencies!$B$6:$CW$1002,AP$1,0)), VLOOKUP($B35,Currencies!$B$6:$CW$1002,AP$1,0),"")</f>
        <v>2.0676999999999999</v>
      </c>
      <c r="AQ35">
        <f ca="1">IF(ISNUMBER(VLOOKUP($B35,Currencies!$B$6:$CW$1002,AQ$1,0)), VLOOKUP($B35,Currencies!$B$6:$CW$1002,AQ$1,0),"")</f>
        <v>2.1223000000000001</v>
      </c>
      <c r="AR35">
        <f ca="1">IF(ISNUMBER(VLOOKUP($B35,Currencies!$B$6:$CW$1002,AR$1,0)), VLOOKUP($B35,Currencies!$B$6:$CW$1002,AR$1,0),"")</f>
        <v>6.6180000000000003</v>
      </c>
      <c r="AS35">
        <f ca="1">IF(ISNUMBER(VLOOKUP($B35,Currencies!$B$6:$CW$1002,AS$1,0)), VLOOKUP($B35,Currencies!$B$6:$CW$1002,AS$1,0),"")</f>
        <v>106.99</v>
      </c>
      <c r="AT35" t="str">
        <f>IF(ISNUMBER(VLOOKUP($B35,Currencies!$B$6:$CW$1002,AT$1,0)), VLOOKUP($B35,Currencies!$B$6:$CW$1002,AT$1,0),"")</f>
        <v/>
      </c>
      <c r="AU35" t="str">
        <f>IF(ISNUMBER(VLOOKUP($B35,Currencies!$B$6:$CW$1002,AU$1,0)), VLOOKUP($B35,Currencies!$B$6:$CW$1002,AU$1,0),"")</f>
        <v/>
      </c>
      <c r="AV35" t="str">
        <f>IF(ISNUMBER(VLOOKUP($B35,Currencies!$B$6:$CW$1002,AV$1,0)), VLOOKUP($B35,Currencies!$B$6:$CW$1002,AV$1,0),"")</f>
        <v/>
      </c>
      <c r="AX35" s="12"/>
    </row>
    <row r="36" spans="2:50">
      <c r="B36" s="12">
        <f>IF(ISNUMBER(Equities!$C37),Equities!B37,"")</f>
        <v>43277</v>
      </c>
      <c r="C36">
        <f t="shared" ca="1" si="3"/>
        <v>178.50319999999999</v>
      </c>
      <c r="D36" t="str">
        <f t="shared" ca="1" si="2"/>
        <v/>
      </c>
      <c r="E36" t="str">
        <f t="shared" ca="1" si="2"/>
        <v/>
      </c>
      <c r="F36" t="str">
        <f t="shared" ca="1" si="2"/>
        <v/>
      </c>
      <c r="G36">
        <f>IF(ISNUMBER(VLOOKUP($B36,Equities!$B$6:$DH$1002,G$1,0)), VLOOKUP($B36,Equities!$B$6:$DH$1002,G$1,0),"")</f>
        <v>87.83</v>
      </c>
      <c r="H36" t="str">
        <f>IF(ISNUMBER(VLOOKUP($B36,Equities!$B$6:$DH$1002,H$1,0)), VLOOKUP($B36,Equities!$B$6:$DH$1002,H$1,0),"")</f>
        <v/>
      </c>
      <c r="I36" t="str">
        <f>IF(ISNUMBER(VLOOKUP($B36,Equities!$B$6:$DH$1002,I$1,0)), VLOOKUP($B36,Equities!$B$6:$DH$1002,I$1,0),"")</f>
        <v/>
      </c>
      <c r="J36" s="70"/>
      <c r="K36">
        <f ca="1">IF(ISNUMBER(VLOOKUP($B36,Equities!$B$6:$DH$1002,K$1,0)), VLOOKUP($B36,Equities!$B$6:$DH$1002,K$1,0),"")</f>
        <v>87.83</v>
      </c>
      <c r="L36">
        <f ca="1">IF(ISNUMBER(VLOOKUP($B36,Equities!$B$6:$DH$1002,L$1,0)), VLOOKUP($B36,Equities!$B$6:$DH$1002,L$1,0),"")</f>
        <v>241.21950000000001</v>
      </c>
      <c r="M36">
        <f ca="1">IF(ISNUMBER(VLOOKUP($B36,Equities!$B$6:$DH$1002,M$1,0)), VLOOKUP($B36,Equities!$B$6:$DH$1002,M$1,0),"")</f>
        <v>229.64259999999999</v>
      </c>
      <c r="N36">
        <f ca="1">IF(ISNUMBER(VLOOKUP($B36,Equities!$B$6:$DH$1002,N$1,0)), VLOOKUP($B36,Equities!$B$6:$DH$1002,N$1,0),"")</f>
        <v>229.96850000000001</v>
      </c>
      <c r="O36">
        <f ca="1">IF(ISNUMBER(VLOOKUP($B36,Equities!$B$6:$DH$1002,O$1,0)), VLOOKUP($B36,Equities!$B$6:$DH$1002,O$1,0),"")</f>
        <v>117.89660000000001</v>
      </c>
      <c r="P36">
        <f ca="1">IF(ISNUMBER(VLOOKUP($B36,Equities!$B$6:$DH$1002,P$1,0)), VLOOKUP($B36,Equities!$B$6:$DH$1002,P$1,0),"")</f>
        <v>219.96860000000001</v>
      </c>
      <c r="Q36">
        <f ca="1">IF(ISNUMBER(VLOOKUP($B36,Equities!$B$6:$DH$1002,Q$1,0)), VLOOKUP($B36,Equities!$B$6:$DH$1002,Q$1,0),"")</f>
        <v>252.56</v>
      </c>
      <c r="R36">
        <f ca="1">IF(ISNUMBER(VLOOKUP($B36,Equities!$B$6:$DH$1002,R$1,0)), VLOOKUP($B36,Equities!$B$6:$DH$1002,R$1,0),"")</f>
        <v>207.38</v>
      </c>
      <c r="S36">
        <f ca="1">IF(ISNUMBER(VLOOKUP($B36,Equities!$B$6:$DH$1002,S$1,0)), VLOOKUP($B36,Equities!$B$6:$DH$1002,S$1,0),"")</f>
        <v>249.03</v>
      </c>
      <c r="T36">
        <f ca="1">IF(ISNUMBER(VLOOKUP($B36,Equities!$B$6:$DH$1002,T$1,0)), VLOOKUP($B36,Equities!$B$6:$DH$1002,T$1,0),"")</f>
        <v>63.55</v>
      </c>
      <c r="U36">
        <f ca="1">IF(ISNUMBER(VLOOKUP($B36,Equities!$B$6:$DH$1002,U$1,0)), VLOOKUP($B36,Equities!$B$6:$DH$1002,U$1,0),"")</f>
        <v>266.31</v>
      </c>
      <c r="V36">
        <f ca="1">IF(ISNUMBER(VLOOKUP($B36,Equities!$B$6:$DH$1002,V$1,0)), VLOOKUP($B36,Equities!$B$6:$DH$1002,V$1,0),"")</f>
        <v>125.22</v>
      </c>
      <c r="W36">
        <f ca="1">IF(ISNUMBER(VLOOKUP($B36,Equities!$B$6:$DH$1002,W$1,0)), VLOOKUP($B36,Equities!$B$6:$DH$1002,W$1,0),"")</f>
        <v>1351.4</v>
      </c>
      <c r="X36">
        <f ca="1">IF(ISNUMBER(VLOOKUP($B36,Equities!$B$6:$DH$1002,X$1,0)), VLOOKUP($B36,Equities!$B$6:$DH$1002,X$1,0),"")</f>
        <v>1669.6</v>
      </c>
      <c r="Y36">
        <f ca="1">IF(ISNUMBER(VLOOKUP($B36,Equities!$B$6:$DH$1002,Y$1,0)), VLOOKUP($B36,Equities!$B$6:$DH$1002,Y$1,0),"")</f>
        <v>1572.13</v>
      </c>
      <c r="Z36">
        <f ca="1">IF(ISNUMBER(VLOOKUP($B36,Equities!$B$6:$DH$1002,Z$1,0)), VLOOKUP($B36,Equities!$B$6:$DH$1002,Z$1,0),"")</f>
        <v>1040.97</v>
      </c>
      <c r="AA36">
        <f ca="1">IF(ISNUMBER(VLOOKUP($B36,Equities!$B$6:$DH$1002,AA$1,0)), VLOOKUP($B36,Equities!$B$6:$DH$1002,AA$1,0),"")</f>
        <v>2399.2600000000002</v>
      </c>
      <c r="AB36">
        <f ca="1">IF(ISNUMBER(VLOOKUP($B36,Equities!$B$6:$DH$1002,AB$1,0)), VLOOKUP($B36,Equities!$B$6:$DH$1002,AB$1,0),"")</f>
        <v>938.91</v>
      </c>
      <c r="AC36">
        <f ca="1">IF(ISNUMBER(VLOOKUP($B36,Equities!$B$6:$DH$1002,AC$1,0)), VLOOKUP($B36,Equities!$B$6:$DH$1002,AC$1,0),"")</f>
        <v>708.56</v>
      </c>
      <c r="AD36">
        <f ca="1">IF(ISNUMBER(VLOOKUP($B36,Equities!$B$6:$DH$1002,AD$1,0)), VLOOKUP($B36,Equities!$B$6:$DH$1002,AD$1,0),"")</f>
        <v>903.26</v>
      </c>
      <c r="AE36">
        <f ca="1">IF(ISNUMBER(VLOOKUP($B36,Equities!$B$6:$DH$1002,AE$1,0)), VLOOKUP($B36,Equities!$B$6:$DH$1002,AE$1,0),"")</f>
        <v>955.59</v>
      </c>
      <c r="AF36">
        <f ca="1">IF(ISNUMBER(VLOOKUP($B36,Equities!$B$6:$DH$1002,AF$1,0)), VLOOKUP($B36,Equities!$B$6:$DH$1002,AF$1,0),"")</f>
        <v>972.03</v>
      </c>
      <c r="AG36">
        <f ca="1">IF(ISNUMBER(VLOOKUP($B36,Equities!$B$6:$DH$1002,AG$1,0)), VLOOKUP($B36,Equities!$B$6:$DH$1002,AG$1,0),"")</f>
        <v>1106.02</v>
      </c>
      <c r="AH36">
        <f ca="1">IF(ISNUMBER(VLOOKUP($B36,Equities!$B$6:$DH$1002,AH$1,0)), VLOOKUP($B36,Equities!$B$6:$DH$1002,AH$1,0),"")</f>
        <v>1098.53</v>
      </c>
      <c r="AI36">
        <f ca="1">IF(ISNUMBER(VLOOKUP($B36,Equities!$B$6:$DH$1002,AI$1,0)), VLOOKUP($B36,Equities!$B$6:$DH$1002,AI$1,0),"")</f>
        <v>933.14</v>
      </c>
      <c r="AJ36">
        <f ca="1">IF(ISNUMBER(VLOOKUP($B36,Equities!$B$6:$DH$1002,AJ$1,0)), VLOOKUP($B36,Equities!$B$6:$DH$1002,AJ$1,0),"")</f>
        <v>15.92</v>
      </c>
      <c r="AK36">
        <f ca="1">IF(ISNUMBER(VLOOKUP($B36,Equities!$B$6:$DH$1002,AK$1,0)), VLOOKUP($B36,Equities!$B$6:$DH$1002,AK$1,0),"")</f>
        <v>20.48</v>
      </c>
      <c r="AL36">
        <f ca="1">IF(ISNUMBER(VLOOKUP($B36,Commodities!$B$6:$CW$1002,AL$1,0)), VLOOKUP($B36,Commodities!$B$6:$CW$1002,AL$1,0),"")</f>
        <v>1256.5999999999999</v>
      </c>
      <c r="AM36">
        <f ca="1">IF(ISNUMBER(VLOOKUP($B36,Commodities!$B$6:$CW$1002,AM$1,0)), VLOOKUP($B36,Commodities!$B$6:$CW$1002,AM$1,0),"")</f>
        <v>16.25</v>
      </c>
      <c r="AN36">
        <f ca="1">IF(ISNUMBER(VLOOKUP($B36,Commodities!$B$6:$CW$1002,AN$1,0)), VLOOKUP($B36,Commodities!$B$6:$CW$1002,AN$1,0),"")</f>
        <v>70.53</v>
      </c>
      <c r="AO36">
        <f ca="1">IF(ISNUMBER(VLOOKUP($B36,Currencies!$B$6:$CW$1002,AO$1,0)), VLOOKUP($B36,Currencies!$B$6:$CW$1002,AO$1,0),"")</f>
        <v>2.8765999999999998</v>
      </c>
      <c r="AP36">
        <f ca="1">IF(ISNUMBER(VLOOKUP($B36,Currencies!$B$6:$CW$1002,AP$1,0)), VLOOKUP($B36,Currencies!$B$6:$CW$1002,AP$1,0),"")</f>
        <v>2.0748000000000002</v>
      </c>
      <c r="AQ36">
        <f ca="1">IF(ISNUMBER(VLOOKUP($B36,Currencies!$B$6:$CW$1002,AQ$1,0)), VLOOKUP($B36,Currencies!$B$6:$CW$1002,AQ$1,0),"")</f>
        <v>2.1318999999999999</v>
      </c>
      <c r="AR36">
        <f ca="1">IF(ISNUMBER(VLOOKUP($B36,Currencies!$B$6:$CW$1002,AR$1,0)), VLOOKUP($B36,Currencies!$B$6:$CW$1002,AR$1,0),"")</f>
        <v>6.5819999999999999</v>
      </c>
      <c r="AS36">
        <f ca="1">IF(ISNUMBER(VLOOKUP($B36,Currencies!$B$6:$CW$1002,AS$1,0)), VLOOKUP($B36,Currencies!$B$6:$CW$1002,AS$1,0),"")</f>
        <v>107.58</v>
      </c>
      <c r="AT36" t="str">
        <f>IF(ISNUMBER(VLOOKUP($B36,Currencies!$B$6:$CW$1002,AT$1,0)), VLOOKUP($B36,Currencies!$B$6:$CW$1002,AT$1,0),"")</f>
        <v/>
      </c>
      <c r="AU36" t="str">
        <f>IF(ISNUMBER(VLOOKUP($B36,Currencies!$B$6:$CW$1002,AU$1,0)), VLOOKUP($B36,Currencies!$B$6:$CW$1002,AU$1,0),"")</f>
        <v/>
      </c>
      <c r="AV36" t="str">
        <f>IF(ISNUMBER(VLOOKUP($B36,Currencies!$B$6:$CW$1002,AV$1,0)), VLOOKUP($B36,Currencies!$B$6:$CW$1002,AV$1,0),"")</f>
        <v/>
      </c>
      <c r="AX36" s="12"/>
    </row>
    <row r="37" spans="2:50">
      <c r="B37" s="12">
        <f>IF(ISNUMBER(Equities!$C38),Equities!B38,"")</f>
        <v>43276</v>
      </c>
      <c r="C37">
        <f t="shared" ca="1" si="3"/>
        <v>179.31530000000001</v>
      </c>
      <c r="D37" t="str">
        <f t="shared" ca="1" si="2"/>
        <v/>
      </c>
      <c r="E37" t="str">
        <f t="shared" ca="1" si="2"/>
        <v/>
      </c>
      <c r="F37" t="str">
        <f t="shared" ca="1" si="2"/>
        <v/>
      </c>
      <c r="G37">
        <f>IF(ISNUMBER(VLOOKUP($B37,Equities!$B$6:$DH$1002,G$1,0)), VLOOKUP($B37,Equities!$B$6:$DH$1002,G$1,0),"")</f>
        <v>88.38</v>
      </c>
      <c r="H37" t="str">
        <f>IF(ISNUMBER(VLOOKUP($B37,Equities!$B$6:$DH$1002,H$1,0)), VLOOKUP($B37,Equities!$B$6:$DH$1002,H$1,0),"")</f>
        <v/>
      </c>
      <c r="I37" t="str">
        <f>IF(ISNUMBER(VLOOKUP($B37,Equities!$B$6:$DH$1002,I$1,0)), VLOOKUP($B37,Equities!$B$6:$DH$1002,I$1,0),"")</f>
        <v/>
      </c>
      <c r="J37" s="70"/>
      <c r="K37">
        <f ca="1">IF(ISNUMBER(VLOOKUP($B37,Equities!$B$6:$DH$1002,K$1,0)), VLOOKUP($B37,Equities!$B$6:$DH$1002,K$1,0),"")</f>
        <v>88.38</v>
      </c>
      <c r="L37">
        <f ca="1">IF(ISNUMBER(VLOOKUP($B37,Equities!$B$6:$DH$1002,L$1,0)), VLOOKUP($B37,Equities!$B$6:$DH$1002,L$1,0),"")</f>
        <v>240.2636</v>
      </c>
      <c r="M37">
        <f ca="1">IF(ISNUMBER(VLOOKUP($B37,Equities!$B$6:$DH$1002,M$1,0)), VLOOKUP($B37,Equities!$B$6:$DH$1002,M$1,0),"")</f>
        <v>230.33349999999999</v>
      </c>
      <c r="N37">
        <f ca="1">IF(ISNUMBER(VLOOKUP($B37,Equities!$B$6:$DH$1002,N$1,0)), VLOOKUP($B37,Equities!$B$6:$DH$1002,N$1,0),"")</f>
        <v>227.25729999999999</v>
      </c>
      <c r="O37">
        <f ca="1">IF(ISNUMBER(VLOOKUP($B37,Equities!$B$6:$DH$1002,O$1,0)), VLOOKUP($B37,Equities!$B$6:$DH$1002,O$1,0),"")</f>
        <v>118.0772</v>
      </c>
      <c r="P37">
        <f ca="1">IF(ISNUMBER(VLOOKUP($B37,Equities!$B$6:$DH$1002,P$1,0)), VLOOKUP($B37,Equities!$B$6:$DH$1002,P$1,0),"")</f>
        <v>220.4854</v>
      </c>
      <c r="Q37">
        <f ca="1">IF(ISNUMBER(VLOOKUP($B37,Equities!$B$6:$DH$1002,Q$1,0)), VLOOKUP($B37,Equities!$B$6:$DH$1002,Q$1,0),"")</f>
        <v>251.73</v>
      </c>
      <c r="R37">
        <f ca="1">IF(ISNUMBER(VLOOKUP($B37,Equities!$B$6:$DH$1002,R$1,0)), VLOOKUP($B37,Equities!$B$6:$DH$1002,R$1,0),"")</f>
        <v>206.64</v>
      </c>
      <c r="S37">
        <f ca="1">IF(ISNUMBER(VLOOKUP($B37,Equities!$B$6:$DH$1002,S$1,0)), VLOOKUP($B37,Equities!$B$6:$DH$1002,S$1,0),"")</f>
        <v>248.91</v>
      </c>
      <c r="T37">
        <f ca="1">IF(ISNUMBER(VLOOKUP($B37,Equities!$B$6:$DH$1002,T$1,0)), VLOOKUP($B37,Equities!$B$6:$DH$1002,T$1,0),"")</f>
        <v>63.82</v>
      </c>
      <c r="U37">
        <f ca="1">IF(ISNUMBER(VLOOKUP($B37,Equities!$B$6:$DH$1002,U$1,0)), VLOOKUP($B37,Equities!$B$6:$DH$1002,U$1,0),"")</f>
        <v>265.91000000000003</v>
      </c>
      <c r="V37">
        <f ca="1">IF(ISNUMBER(VLOOKUP($B37,Equities!$B$6:$DH$1002,V$1,0)), VLOOKUP($B37,Equities!$B$6:$DH$1002,V$1,0),"")</f>
        <v>124.79</v>
      </c>
      <c r="W37">
        <f ca="1">IF(ISNUMBER(VLOOKUP($B37,Equities!$B$6:$DH$1002,W$1,0)), VLOOKUP($B37,Equities!$B$6:$DH$1002,W$1,0),"")</f>
        <v>1365.91</v>
      </c>
      <c r="X37">
        <f ca="1">IF(ISNUMBER(VLOOKUP($B37,Equities!$B$6:$DH$1002,X$1,0)), VLOOKUP($B37,Equities!$B$6:$DH$1002,X$1,0),"")</f>
        <v>1698.79</v>
      </c>
      <c r="Y37">
        <f ca="1">IF(ISNUMBER(VLOOKUP($B37,Equities!$B$6:$DH$1002,Y$1,0)), VLOOKUP($B37,Equities!$B$6:$DH$1002,Y$1,0),"")</f>
        <v>1580.84</v>
      </c>
      <c r="Z37">
        <f ca="1">IF(ISNUMBER(VLOOKUP($B37,Equities!$B$6:$DH$1002,Z$1,0)), VLOOKUP($B37,Equities!$B$6:$DH$1002,Z$1,0),"")</f>
        <v>1039.6500000000001</v>
      </c>
      <c r="AA37">
        <f ca="1">IF(ISNUMBER(VLOOKUP($B37,Equities!$B$6:$DH$1002,AA$1,0)), VLOOKUP($B37,Equities!$B$6:$DH$1002,AA$1,0),"")</f>
        <v>2398.67</v>
      </c>
      <c r="AB37">
        <f ca="1">IF(ISNUMBER(VLOOKUP($B37,Equities!$B$6:$DH$1002,AB$1,0)), VLOOKUP($B37,Equities!$B$6:$DH$1002,AB$1,0),"")</f>
        <v>940.25</v>
      </c>
      <c r="AC37">
        <f ca="1">IF(ISNUMBER(VLOOKUP($B37,Equities!$B$6:$DH$1002,AC$1,0)), VLOOKUP($B37,Equities!$B$6:$DH$1002,AC$1,0),"")</f>
        <v>708.99</v>
      </c>
      <c r="AD37">
        <f ca="1">IF(ISNUMBER(VLOOKUP($B37,Equities!$B$6:$DH$1002,AD$1,0)), VLOOKUP($B37,Equities!$B$6:$DH$1002,AD$1,0),"")</f>
        <v>902.98</v>
      </c>
      <c r="AE37">
        <f ca="1">IF(ISNUMBER(VLOOKUP($B37,Equities!$B$6:$DH$1002,AE$1,0)), VLOOKUP($B37,Equities!$B$6:$DH$1002,AE$1,0),"")</f>
        <v>954.69</v>
      </c>
      <c r="AF37">
        <f ca="1">IF(ISNUMBER(VLOOKUP($B37,Equities!$B$6:$DH$1002,AF$1,0)), VLOOKUP($B37,Equities!$B$6:$DH$1002,AF$1,0),"")</f>
        <v>972.53</v>
      </c>
      <c r="AG37">
        <f ca="1">IF(ISNUMBER(VLOOKUP($B37,Equities!$B$6:$DH$1002,AG$1,0)), VLOOKUP($B37,Equities!$B$6:$DH$1002,AG$1,0),"")</f>
        <v>1107.1099999999999</v>
      </c>
      <c r="AH37">
        <f ca="1">IF(ISNUMBER(VLOOKUP($B37,Equities!$B$6:$DH$1002,AH$1,0)), VLOOKUP($B37,Equities!$B$6:$DH$1002,AH$1,0),"")</f>
        <v>1097.76</v>
      </c>
      <c r="AI37">
        <f ca="1">IF(ISNUMBER(VLOOKUP($B37,Equities!$B$6:$DH$1002,AI$1,0)), VLOOKUP($B37,Equities!$B$6:$DH$1002,AI$1,0),"")</f>
        <v>932.51</v>
      </c>
      <c r="AJ37">
        <f ca="1">IF(ISNUMBER(VLOOKUP($B37,Equities!$B$6:$DH$1002,AJ$1,0)), VLOOKUP($B37,Equities!$B$6:$DH$1002,AJ$1,0),"")</f>
        <v>17.329999999999998</v>
      </c>
      <c r="AK37">
        <f ca="1">IF(ISNUMBER(VLOOKUP($B37,Equities!$B$6:$DH$1002,AK$1,0)), VLOOKUP($B37,Equities!$B$6:$DH$1002,AK$1,0),"")</f>
        <v>21.04</v>
      </c>
      <c r="AL37">
        <f ca="1">IF(ISNUMBER(VLOOKUP($B37,Commodities!$B$6:$CW$1002,AL$1,0)), VLOOKUP($B37,Commodities!$B$6:$CW$1002,AL$1,0),"")</f>
        <v>1265.5999999999999</v>
      </c>
      <c r="AM37">
        <f ca="1">IF(ISNUMBER(VLOOKUP($B37,Commodities!$B$6:$CW$1002,AM$1,0)), VLOOKUP($B37,Commodities!$B$6:$CW$1002,AM$1,0),"")</f>
        <v>16.327999999999999</v>
      </c>
      <c r="AN37">
        <f ca="1">IF(ISNUMBER(VLOOKUP($B37,Commodities!$B$6:$CW$1002,AN$1,0)), VLOOKUP($B37,Commodities!$B$6:$CW$1002,AN$1,0),"")</f>
        <v>68.08</v>
      </c>
      <c r="AO37">
        <f ca="1">IF(ISNUMBER(VLOOKUP($B37,Currencies!$B$6:$CW$1002,AO$1,0)), VLOOKUP($B37,Currencies!$B$6:$CW$1002,AO$1,0),"")</f>
        <v>2.8803000000000001</v>
      </c>
      <c r="AP37">
        <f ca="1">IF(ISNUMBER(VLOOKUP($B37,Currencies!$B$6:$CW$1002,AP$1,0)), VLOOKUP($B37,Currencies!$B$6:$CW$1002,AP$1,0),"")</f>
        <v>2.0627</v>
      </c>
      <c r="AQ37">
        <f ca="1">IF(ISNUMBER(VLOOKUP($B37,Currencies!$B$6:$CW$1002,AQ$1,0)), VLOOKUP($B37,Currencies!$B$6:$CW$1002,AQ$1,0),"")</f>
        <v>2.1227999999999998</v>
      </c>
      <c r="AR37">
        <f ca="1">IF(ISNUMBER(VLOOKUP($B37,Currencies!$B$6:$CW$1002,AR$1,0)), VLOOKUP($B37,Currencies!$B$6:$CW$1002,AR$1,0),"")</f>
        <v>6.5415000000000001</v>
      </c>
      <c r="AS37">
        <f ca="1">IF(ISNUMBER(VLOOKUP($B37,Currencies!$B$6:$CW$1002,AS$1,0)), VLOOKUP($B37,Currencies!$B$6:$CW$1002,AS$1,0),"")</f>
        <v>107.95</v>
      </c>
      <c r="AT37" t="str">
        <f>IF(ISNUMBER(VLOOKUP($B37,Currencies!$B$6:$CW$1002,AT$1,0)), VLOOKUP($B37,Currencies!$B$6:$CW$1002,AT$1,0),"")</f>
        <v/>
      </c>
      <c r="AU37" t="str">
        <f>IF(ISNUMBER(VLOOKUP($B37,Currencies!$B$6:$CW$1002,AU$1,0)), VLOOKUP($B37,Currencies!$B$6:$CW$1002,AU$1,0),"")</f>
        <v/>
      </c>
      <c r="AV37" t="str">
        <f>IF(ISNUMBER(VLOOKUP($B37,Currencies!$B$6:$CW$1002,AV$1,0)), VLOOKUP($B37,Currencies!$B$6:$CW$1002,AV$1,0),"")</f>
        <v/>
      </c>
      <c r="AX37" s="12"/>
    </row>
    <row r="38" spans="2:50">
      <c r="B38" s="12">
        <f>IF(ISNUMBER(Equities!$C39),Equities!B39,"")</f>
        <v>43273</v>
      </c>
      <c r="C38">
        <f t="shared" ca="1" si="3"/>
        <v>183.5222</v>
      </c>
      <c r="D38" t="str">
        <f t="shared" ref="D38:F69" ca="1" si="4">IF(ISNUMBER(VLOOKUP($B38,INDIRECT(D$3&amp;"!"&amp;$B$3),2,0)), VLOOKUP($B38,INDIRECT(D$3&amp;"!"&amp;$B$3),2,0),"")</f>
        <v/>
      </c>
      <c r="E38" t="str">
        <f t="shared" ca="1" si="4"/>
        <v/>
      </c>
      <c r="F38" t="str">
        <f t="shared" ca="1" si="4"/>
        <v/>
      </c>
      <c r="G38">
        <f>IF(ISNUMBER(VLOOKUP($B38,Equities!$B$6:$DH$1002,G$1,0)), VLOOKUP($B38,Equities!$B$6:$DH$1002,G$1,0),"")</f>
        <v>90.65</v>
      </c>
      <c r="H38" t="str">
        <f>IF(ISNUMBER(VLOOKUP($B38,Equities!$B$6:$DH$1002,H$1,0)), VLOOKUP($B38,Equities!$B$6:$DH$1002,H$1,0),"")</f>
        <v/>
      </c>
      <c r="I38" t="str">
        <f>IF(ISNUMBER(VLOOKUP($B38,Equities!$B$6:$DH$1002,I$1,0)), VLOOKUP($B38,Equities!$B$6:$DH$1002,I$1,0),"")</f>
        <v/>
      </c>
      <c r="J38" s="70"/>
      <c r="K38">
        <f ca="1">IF(ISNUMBER(VLOOKUP($B38,Equities!$B$6:$DH$1002,K$1,0)), VLOOKUP($B38,Equities!$B$6:$DH$1002,K$1,0),"")</f>
        <v>90.65</v>
      </c>
      <c r="L38">
        <f ca="1">IF(ISNUMBER(VLOOKUP($B38,Equities!$B$6:$DH$1002,L$1,0)), VLOOKUP($B38,Equities!$B$6:$DH$1002,L$1,0),"")</f>
        <v>245.79230000000001</v>
      </c>
      <c r="M38">
        <f ca="1">IF(ISNUMBER(VLOOKUP($B38,Equities!$B$6:$DH$1002,M$1,0)), VLOOKUP($B38,Equities!$B$6:$DH$1002,M$1,0),"")</f>
        <v>232.61369999999999</v>
      </c>
      <c r="N38">
        <f ca="1">IF(ISNUMBER(VLOOKUP($B38,Equities!$B$6:$DH$1002,N$1,0)), VLOOKUP($B38,Equities!$B$6:$DH$1002,N$1,0),"")</f>
        <v>232.0762</v>
      </c>
      <c r="O38">
        <f ca="1">IF(ISNUMBER(VLOOKUP($B38,Equities!$B$6:$DH$1002,O$1,0)), VLOOKUP($B38,Equities!$B$6:$DH$1002,O$1,0),"")</f>
        <v>119.5157</v>
      </c>
      <c r="P38">
        <f ca="1">IF(ISNUMBER(VLOOKUP($B38,Equities!$B$6:$DH$1002,P$1,0)), VLOOKUP($B38,Equities!$B$6:$DH$1002,P$1,0),"")</f>
        <v>221.16229999999999</v>
      </c>
      <c r="Q38">
        <f ca="1">IF(ISNUMBER(VLOOKUP($B38,Equities!$B$6:$DH$1002,Q$1,0)), VLOOKUP($B38,Equities!$B$6:$DH$1002,Q$1,0),"")</f>
        <v>256.64</v>
      </c>
      <c r="R38">
        <f ca="1">IF(ISNUMBER(VLOOKUP($B38,Equities!$B$6:$DH$1002,R$1,0)), VLOOKUP($B38,Equities!$B$6:$DH$1002,R$1,0),"")</f>
        <v>207.65</v>
      </c>
      <c r="S38">
        <f ca="1">IF(ISNUMBER(VLOOKUP($B38,Equities!$B$6:$DH$1002,S$1,0)), VLOOKUP($B38,Equities!$B$6:$DH$1002,S$1,0),"")</f>
        <v>252.39</v>
      </c>
      <c r="T38">
        <f ca="1">IF(ISNUMBER(VLOOKUP($B38,Equities!$B$6:$DH$1002,T$1,0)), VLOOKUP($B38,Equities!$B$6:$DH$1002,T$1,0),"")</f>
        <v>64.19</v>
      </c>
      <c r="U38">
        <f ca="1">IF(ISNUMBER(VLOOKUP($B38,Equities!$B$6:$DH$1002,U$1,0)), VLOOKUP($B38,Equities!$B$6:$DH$1002,U$1,0),"")</f>
        <v>270.06</v>
      </c>
      <c r="V38">
        <f ca="1">IF(ISNUMBER(VLOOKUP($B38,Equities!$B$6:$DH$1002,V$1,0)), VLOOKUP($B38,Equities!$B$6:$DH$1002,V$1,0),"")</f>
        <v>123.76</v>
      </c>
      <c r="W38">
        <f ca="1">IF(ISNUMBER(VLOOKUP($B38,Equities!$B$6:$DH$1002,W$1,0)), VLOOKUP($B38,Equities!$B$6:$DH$1002,W$1,0),"")</f>
        <v>1393.08</v>
      </c>
      <c r="X38">
        <f ca="1">IF(ISNUMBER(VLOOKUP($B38,Equities!$B$6:$DH$1002,X$1,0)), VLOOKUP($B38,Equities!$B$6:$DH$1002,X$1,0),"")</f>
        <v>1737.97</v>
      </c>
      <c r="Y38">
        <f ca="1">IF(ISNUMBER(VLOOKUP($B38,Equities!$B$6:$DH$1002,Y$1,0)), VLOOKUP($B38,Equities!$B$6:$DH$1002,Y$1,0),"")</f>
        <v>1621.61</v>
      </c>
      <c r="Z38">
        <f ca="1">IF(ISNUMBER(VLOOKUP($B38,Equities!$B$6:$DH$1002,Z$1,0)), VLOOKUP($B38,Equities!$B$6:$DH$1002,Z$1,0),"")</f>
        <v>1043.27</v>
      </c>
      <c r="AA38">
        <f ca="1">IF(ISNUMBER(VLOOKUP($B38,Equities!$B$6:$DH$1002,AA$1,0)), VLOOKUP($B38,Equities!$B$6:$DH$1002,AA$1,0),"")</f>
        <v>2396.64</v>
      </c>
      <c r="AB38">
        <f ca="1">IF(ISNUMBER(VLOOKUP($B38,Equities!$B$6:$DH$1002,AB$1,0)), VLOOKUP($B38,Equities!$B$6:$DH$1002,AB$1,0),"")</f>
        <v>937.93</v>
      </c>
      <c r="AC38">
        <f ca="1">IF(ISNUMBER(VLOOKUP($B38,Equities!$B$6:$DH$1002,AC$1,0)), VLOOKUP($B38,Equities!$B$6:$DH$1002,AC$1,0),"")</f>
        <v>709.4</v>
      </c>
      <c r="AD38">
        <f ca="1">IF(ISNUMBER(VLOOKUP($B38,Equities!$B$6:$DH$1002,AD$1,0)), VLOOKUP($B38,Equities!$B$6:$DH$1002,AD$1,0),"")</f>
        <v>904.68</v>
      </c>
      <c r="AE38">
        <f ca="1">IF(ISNUMBER(VLOOKUP($B38,Equities!$B$6:$DH$1002,AE$1,0)), VLOOKUP($B38,Equities!$B$6:$DH$1002,AE$1,0),"")</f>
        <v>954.99</v>
      </c>
      <c r="AF38">
        <f ca="1">IF(ISNUMBER(VLOOKUP($B38,Equities!$B$6:$DH$1002,AF$1,0)), VLOOKUP($B38,Equities!$B$6:$DH$1002,AF$1,0),"")</f>
        <v>973.23</v>
      </c>
      <c r="AG38">
        <f ca="1">IF(ISNUMBER(VLOOKUP($B38,Equities!$B$6:$DH$1002,AG$1,0)), VLOOKUP($B38,Equities!$B$6:$DH$1002,AG$1,0),"")</f>
        <v>1105.21</v>
      </c>
      <c r="AH38">
        <f ca="1">IF(ISNUMBER(VLOOKUP($B38,Equities!$B$6:$DH$1002,AH$1,0)), VLOOKUP($B38,Equities!$B$6:$DH$1002,AH$1,0),"")</f>
        <v>1099.98</v>
      </c>
      <c r="AI38">
        <f ca="1">IF(ISNUMBER(VLOOKUP($B38,Equities!$B$6:$DH$1002,AI$1,0)), VLOOKUP($B38,Equities!$B$6:$DH$1002,AI$1,0),"")</f>
        <v>934.3</v>
      </c>
      <c r="AJ38">
        <f ca="1">IF(ISNUMBER(VLOOKUP($B38,Equities!$B$6:$DH$1002,AJ$1,0)), VLOOKUP($B38,Equities!$B$6:$DH$1002,AJ$1,0),"")</f>
        <v>13.77</v>
      </c>
      <c r="AK38">
        <f ca="1">IF(ISNUMBER(VLOOKUP($B38,Equities!$B$6:$DH$1002,AK$1,0)), VLOOKUP($B38,Equities!$B$6:$DH$1002,AK$1,0),"")</f>
        <v>18.68</v>
      </c>
      <c r="AL38">
        <f ca="1">IF(ISNUMBER(VLOOKUP($B38,Commodities!$B$6:$CW$1002,AL$1,0)), VLOOKUP($B38,Commodities!$B$6:$CW$1002,AL$1,0),"")</f>
        <v>1267.4000000000001</v>
      </c>
      <c r="AM38">
        <f ca="1">IF(ISNUMBER(VLOOKUP($B38,Commodities!$B$6:$CW$1002,AM$1,0)), VLOOKUP($B38,Commodities!$B$6:$CW$1002,AM$1,0),"")</f>
        <v>16.459</v>
      </c>
      <c r="AN38">
        <f ca="1">IF(ISNUMBER(VLOOKUP($B38,Commodities!$B$6:$CW$1002,AN$1,0)), VLOOKUP($B38,Commodities!$B$6:$CW$1002,AN$1,0),"")</f>
        <v>68.58</v>
      </c>
      <c r="AO38">
        <f ca="1">IF(ISNUMBER(VLOOKUP($B38,Currencies!$B$6:$CW$1002,AO$1,0)), VLOOKUP($B38,Currencies!$B$6:$CW$1002,AO$1,0),"")</f>
        <v>2.8948999999999998</v>
      </c>
      <c r="AP38">
        <f ca="1">IF(ISNUMBER(VLOOKUP($B38,Currencies!$B$6:$CW$1002,AP$1,0)), VLOOKUP($B38,Currencies!$B$6:$CW$1002,AP$1,0),"")</f>
        <v>2.0823999999999998</v>
      </c>
      <c r="AQ38">
        <f ca="1">IF(ISNUMBER(VLOOKUP($B38,Currencies!$B$6:$CW$1002,AQ$1,0)), VLOOKUP($B38,Currencies!$B$6:$CW$1002,AQ$1,0),"")</f>
        <v>2.1360999999999999</v>
      </c>
      <c r="AR38">
        <f ca="1">IF(ISNUMBER(VLOOKUP($B38,Currencies!$B$6:$CW$1002,AR$1,0)), VLOOKUP($B38,Currencies!$B$6:$CW$1002,AR$1,0),"")</f>
        <v>6.5087000000000002</v>
      </c>
      <c r="AS38">
        <f ca="1">IF(ISNUMBER(VLOOKUP($B38,Currencies!$B$6:$CW$1002,AS$1,0)), VLOOKUP($B38,Currencies!$B$6:$CW$1002,AS$1,0),"")</f>
        <v>108.2</v>
      </c>
      <c r="AT38" t="str">
        <f>IF(ISNUMBER(VLOOKUP($B38,Currencies!$B$6:$CW$1002,AT$1,0)), VLOOKUP($B38,Currencies!$B$6:$CW$1002,AT$1,0),"")</f>
        <v/>
      </c>
      <c r="AU38" t="str">
        <f>IF(ISNUMBER(VLOOKUP($B38,Currencies!$B$6:$CW$1002,AU$1,0)), VLOOKUP($B38,Currencies!$B$6:$CW$1002,AU$1,0),"")</f>
        <v/>
      </c>
      <c r="AV38" t="str">
        <f>IF(ISNUMBER(VLOOKUP($B38,Currencies!$B$6:$CW$1002,AV$1,0)), VLOOKUP($B38,Currencies!$B$6:$CW$1002,AV$1,0),"")</f>
        <v/>
      </c>
      <c r="AX38" s="12"/>
    </row>
    <row r="39" spans="2:50">
      <c r="B39" s="12">
        <f>IF(ISNUMBER(Equities!$C40),Equities!B40,"")</f>
        <v>43272</v>
      </c>
      <c r="C39">
        <f t="shared" ca="1" si="3"/>
        <v>182.9425</v>
      </c>
      <c r="D39" t="str">
        <f t="shared" ca="1" si="4"/>
        <v/>
      </c>
      <c r="E39" t="str">
        <f t="shared" ca="1" si="4"/>
        <v/>
      </c>
      <c r="F39" t="str">
        <f t="shared" ca="1" si="4"/>
        <v/>
      </c>
      <c r="G39">
        <f>IF(ISNUMBER(VLOOKUP($B39,Equities!$B$6:$DH$1002,G$1,0)), VLOOKUP($B39,Equities!$B$6:$DH$1002,G$1,0),"")</f>
        <v>90.56</v>
      </c>
      <c r="H39" t="str">
        <f>IF(ISNUMBER(VLOOKUP($B39,Equities!$B$6:$DH$1002,H$1,0)), VLOOKUP($B39,Equities!$B$6:$DH$1002,H$1,0),"")</f>
        <v/>
      </c>
      <c r="I39" t="str">
        <f>IF(ISNUMBER(VLOOKUP($B39,Equities!$B$6:$DH$1002,I$1,0)), VLOOKUP($B39,Equities!$B$6:$DH$1002,I$1,0),"")</f>
        <v/>
      </c>
      <c r="J39" s="70"/>
      <c r="K39">
        <f ca="1">IF(ISNUMBER(VLOOKUP($B39,Equities!$B$6:$DH$1002,K$1,0)), VLOOKUP($B39,Equities!$B$6:$DH$1002,K$1,0),"")</f>
        <v>90.56</v>
      </c>
      <c r="L39">
        <f ca="1">IF(ISNUMBER(VLOOKUP($B39,Equities!$B$6:$DH$1002,L$1,0)), VLOOKUP($B39,Equities!$B$6:$DH$1002,L$1,0),"")</f>
        <v>246.69030000000001</v>
      </c>
      <c r="M39">
        <f ca="1">IF(ISNUMBER(VLOOKUP($B39,Equities!$B$6:$DH$1002,M$1,0)), VLOOKUP($B39,Equities!$B$6:$DH$1002,M$1,0),"")</f>
        <v>231.2466</v>
      </c>
      <c r="N39">
        <f ca="1">IF(ISNUMBER(VLOOKUP($B39,Equities!$B$6:$DH$1002,N$1,0)), VLOOKUP($B39,Equities!$B$6:$DH$1002,N$1,0),"")</f>
        <v>226.63249999999999</v>
      </c>
      <c r="O39">
        <f ca="1">IF(ISNUMBER(VLOOKUP($B39,Equities!$B$6:$DH$1002,O$1,0)), VLOOKUP($B39,Equities!$B$6:$DH$1002,O$1,0),"")</f>
        <v>119.2589</v>
      </c>
      <c r="P39">
        <f ca="1">IF(ISNUMBER(VLOOKUP($B39,Equities!$B$6:$DH$1002,P$1,0)), VLOOKUP($B39,Equities!$B$6:$DH$1002,P$1,0),"")</f>
        <v>218.97149999999999</v>
      </c>
      <c r="Q39">
        <f ca="1">IF(ISNUMBER(VLOOKUP($B39,Equities!$B$6:$DH$1002,Q$1,0)), VLOOKUP($B39,Equities!$B$6:$DH$1002,Q$1,0),"")</f>
        <v>256.8</v>
      </c>
      <c r="R39">
        <f ca="1">IF(ISNUMBER(VLOOKUP($B39,Equities!$B$6:$DH$1002,R$1,0)), VLOOKUP($B39,Equities!$B$6:$DH$1002,R$1,0),"")</f>
        <v>206.48</v>
      </c>
      <c r="S39">
        <f ca="1">IF(ISNUMBER(VLOOKUP($B39,Equities!$B$6:$DH$1002,S$1,0)), VLOOKUP($B39,Equities!$B$6:$DH$1002,S$1,0),"")</f>
        <v>251.34</v>
      </c>
      <c r="T39">
        <f ca="1">IF(ISNUMBER(VLOOKUP($B39,Equities!$B$6:$DH$1002,T$1,0)), VLOOKUP($B39,Equities!$B$6:$DH$1002,T$1,0),"")</f>
        <v>63.71</v>
      </c>
      <c r="U39">
        <f ca="1">IF(ISNUMBER(VLOOKUP($B39,Equities!$B$6:$DH$1002,U$1,0)), VLOOKUP($B39,Equities!$B$6:$DH$1002,U$1,0),"")</f>
        <v>267.18</v>
      </c>
      <c r="V39">
        <f ca="1">IF(ISNUMBER(VLOOKUP($B39,Equities!$B$6:$DH$1002,V$1,0)), VLOOKUP($B39,Equities!$B$6:$DH$1002,V$1,0),"")</f>
        <v>122.88</v>
      </c>
      <c r="W39">
        <f ca="1">IF(ISNUMBER(VLOOKUP($B39,Equities!$B$6:$DH$1002,W$1,0)), VLOOKUP($B39,Equities!$B$6:$DH$1002,W$1,0),"")</f>
        <v>1385.89</v>
      </c>
      <c r="X39">
        <f ca="1">IF(ISNUMBER(VLOOKUP($B39,Equities!$B$6:$DH$1002,X$1,0)), VLOOKUP($B39,Equities!$B$6:$DH$1002,X$1,0),"")</f>
        <v>1727.68</v>
      </c>
      <c r="Y39">
        <f ca="1">IF(ISNUMBER(VLOOKUP($B39,Equities!$B$6:$DH$1002,Y$1,0)), VLOOKUP($B39,Equities!$B$6:$DH$1002,Y$1,0),"")</f>
        <v>1620.56</v>
      </c>
      <c r="Z39">
        <f ca="1">IF(ISNUMBER(VLOOKUP($B39,Equities!$B$6:$DH$1002,Z$1,0)), VLOOKUP($B39,Equities!$B$6:$DH$1002,Z$1,0),"")</f>
        <v>1047.8</v>
      </c>
      <c r="AA39">
        <f ca="1">IF(ISNUMBER(VLOOKUP($B39,Equities!$B$6:$DH$1002,AA$1,0)), VLOOKUP($B39,Equities!$B$6:$DH$1002,AA$1,0),"")</f>
        <v>2396.85</v>
      </c>
      <c r="AB39">
        <f ca="1">IF(ISNUMBER(VLOOKUP($B39,Equities!$B$6:$DH$1002,AB$1,0)), VLOOKUP($B39,Equities!$B$6:$DH$1002,AB$1,0),"")</f>
        <v>938.24</v>
      </c>
      <c r="AC39">
        <f ca="1">IF(ISNUMBER(VLOOKUP($B39,Equities!$B$6:$DH$1002,AC$1,0)), VLOOKUP($B39,Equities!$B$6:$DH$1002,AC$1,0),"")</f>
        <v>709.59</v>
      </c>
      <c r="AD39">
        <f ca="1">IF(ISNUMBER(VLOOKUP($B39,Equities!$B$6:$DH$1002,AD$1,0)), VLOOKUP($B39,Equities!$B$6:$DH$1002,AD$1,0),"")</f>
        <v>906.42</v>
      </c>
      <c r="AE39">
        <f ca="1">IF(ISNUMBER(VLOOKUP($B39,Equities!$B$6:$DH$1002,AE$1,0)), VLOOKUP($B39,Equities!$B$6:$DH$1002,AE$1,0),"")</f>
        <v>956.39</v>
      </c>
      <c r="AF39">
        <f ca="1">IF(ISNUMBER(VLOOKUP($B39,Equities!$B$6:$DH$1002,AF$1,0)), VLOOKUP($B39,Equities!$B$6:$DH$1002,AF$1,0),"")</f>
        <v>971.42</v>
      </c>
      <c r="AG39">
        <f ca="1">IF(ISNUMBER(VLOOKUP($B39,Equities!$B$6:$DH$1002,AG$1,0)), VLOOKUP($B39,Equities!$B$6:$DH$1002,AG$1,0),"")</f>
        <v>1105.76</v>
      </c>
      <c r="AH39">
        <f ca="1">IF(ISNUMBER(VLOOKUP($B39,Equities!$B$6:$DH$1002,AH$1,0)), VLOOKUP($B39,Equities!$B$6:$DH$1002,AH$1,0),"")</f>
        <v>1099.0899999999999</v>
      </c>
      <c r="AI39">
        <f ca="1">IF(ISNUMBER(VLOOKUP($B39,Equities!$B$6:$DH$1002,AI$1,0)), VLOOKUP($B39,Equities!$B$6:$DH$1002,AI$1,0),"")</f>
        <v>934.29</v>
      </c>
      <c r="AJ39">
        <f ca="1">IF(ISNUMBER(VLOOKUP($B39,Equities!$B$6:$DH$1002,AJ$1,0)), VLOOKUP($B39,Equities!$B$6:$DH$1002,AJ$1,0),"")</f>
        <v>14.64</v>
      </c>
      <c r="AK39">
        <f ca="1">IF(ISNUMBER(VLOOKUP($B39,Equities!$B$6:$DH$1002,AK$1,0)), VLOOKUP($B39,Equities!$B$6:$DH$1002,AK$1,0),"")</f>
        <v>19.739999999999998</v>
      </c>
      <c r="AL39">
        <f ca="1">IF(ISNUMBER(VLOOKUP($B39,Commodities!$B$6:$CW$1002,AL$1,0)), VLOOKUP($B39,Commodities!$B$6:$CW$1002,AL$1,0),"")</f>
        <v>1267.2</v>
      </c>
      <c r="AM39">
        <f ca="1">IF(ISNUMBER(VLOOKUP($B39,Commodities!$B$6:$CW$1002,AM$1,0)), VLOOKUP($B39,Commodities!$B$6:$CW$1002,AM$1,0),"")</f>
        <v>16.326000000000001</v>
      </c>
      <c r="AN39">
        <f ca="1">IF(ISNUMBER(VLOOKUP($B39,Commodities!$B$6:$CW$1002,AN$1,0)), VLOOKUP($B39,Commodities!$B$6:$CW$1002,AN$1,0),"")</f>
        <v>65.540000000000006</v>
      </c>
      <c r="AO39">
        <f ca="1">IF(ISNUMBER(VLOOKUP($B39,Currencies!$B$6:$CW$1002,AO$1,0)), VLOOKUP($B39,Currencies!$B$6:$CW$1002,AO$1,0),"")</f>
        <v>2.8967000000000001</v>
      </c>
      <c r="AP39">
        <f ca="1">IF(ISNUMBER(VLOOKUP($B39,Currencies!$B$6:$CW$1002,AP$1,0)), VLOOKUP($B39,Currencies!$B$6:$CW$1002,AP$1,0),"")</f>
        <v>2.0602</v>
      </c>
      <c r="AQ39">
        <f ca="1">IF(ISNUMBER(VLOOKUP($B39,Currencies!$B$6:$CW$1002,AQ$1,0)), VLOOKUP($B39,Currencies!$B$6:$CW$1002,AQ$1,0),"")</f>
        <v>2.1191</v>
      </c>
      <c r="AR39">
        <f ca="1">IF(ISNUMBER(VLOOKUP($B39,Currencies!$B$6:$CW$1002,AR$1,0)), VLOOKUP($B39,Currencies!$B$6:$CW$1002,AR$1,0),"")</f>
        <v>6.5000999999999998</v>
      </c>
      <c r="AS39">
        <f ca="1">IF(ISNUMBER(VLOOKUP($B39,Currencies!$B$6:$CW$1002,AS$1,0)), VLOOKUP($B39,Currencies!$B$6:$CW$1002,AS$1,0),"")</f>
        <v>108.39</v>
      </c>
      <c r="AT39" t="str">
        <f>IF(ISNUMBER(VLOOKUP($B39,Currencies!$B$6:$CW$1002,AT$1,0)), VLOOKUP($B39,Currencies!$B$6:$CW$1002,AT$1,0),"")</f>
        <v/>
      </c>
      <c r="AU39" t="str">
        <f>IF(ISNUMBER(VLOOKUP($B39,Currencies!$B$6:$CW$1002,AU$1,0)), VLOOKUP($B39,Currencies!$B$6:$CW$1002,AU$1,0),"")</f>
        <v/>
      </c>
      <c r="AV39" t="str">
        <f>IF(ISNUMBER(VLOOKUP($B39,Currencies!$B$6:$CW$1002,AV$1,0)), VLOOKUP($B39,Currencies!$B$6:$CW$1002,AV$1,0),"")</f>
        <v/>
      </c>
      <c r="AX39" s="12"/>
    </row>
    <row r="40" spans="2:50">
      <c r="B40" s="12">
        <f>IF(ISNUMBER(Equities!$C41),Equities!B41,"")</f>
        <v>43271</v>
      </c>
      <c r="C40">
        <f t="shared" ca="1" si="3"/>
        <v>186.09399999999999</v>
      </c>
      <c r="D40" t="str">
        <f t="shared" ca="1" si="4"/>
        <v/>
      </c>
      <c r="E40" t="str">
        <f t="shared" ca="1" si="4"/>
        <v/>
      </c>
      <c r="F40" t="str">
        <f t="shared" ca="1" si="4"/>
        <v/>
      </c>
      <c r="G40">
        <f>IF(ISNUMBER(VLOOKUP($B40,Equities!$B$6:$DH$1002,G$1,0)), VLOOKUP($B40,Equities!$B$6:$DH$1002,G$1,0),"")</f>
        <v>91.76</v>
      </c>
      <c r="H40" t="str">
        <f>IF(ISNUMBER(VLOOKUP($B40,Equities!$B$6:$DH$1002,H$1,0)), VLOOKUP($B40,Equities!$B$6:$DH$1002,H$1,0),"")</f>
        <v/>
      </c>
      <c r="I40" t="str">
        <f>IF(ISNUMBER(VLOOKUP($B40,Equities!$B$6:$DH$1002,I$1,0)), VLOOKUP($B40,Equities!$B$6:$DH$1002,I$1,0),"")</f>
        <v/>
      </c>
      <c r="J40" s="70"/>
      <c r="K40">
        <f ca="1">IF(ISNUMBER(VLOOKUP($B40,Equities!$B$6:$DH$1002,K$1,0)), VLOOKUP($B40,Equities!$B$6:$DH$1002,K$1,0),"")</f>
        <v>91.76</v>
      </c>
      <c r="L40">
        <f ca="1">IF(ISNUMBER(VLOOKUP($B40,Equities!$B$6:$DH$1002,L$1,0)), VLOOKUP($B40,Equities!$B$6:$DH$1002,L$1,0),"")</f>
        <v>248.5805</v>
      </c>
      <c r="M40">
        <f ca="1">IF(ISNUMBER(VLOOKUP($B40,Equities!$B$6:$DH$1002,M$1,0)), VLOOKUP($B40,Equities!$B$6:$DH$1002,M$1,0),"")</f>
        <v>231.94739999999999</v>
      </c>
      <c r="N40">
        <f ca="1">IF(ISNUMBER(VLOOKUP($B40,Equities!$B$6:$DH$1002,N$1,0)), VLOOKUP($B40,Equities!$B$6:$DH$1002,N$1,0),"")</f>
        <v>229.83109999999999</v>
      </c>
      <c r="O40">
        <f ca="1">IF(ISNUMBER(VLOOKUP($B40,Equities!$B$6:$DH$1002,O$1,0)), VLOOKUP($B40,Equities!$B$6:$DH$1002,O$1,0),"")</f>
        <v>119.81619999999999</v>
      </c>
      <c r="P40">
        <f ca="1">IF(ISNUMBER(VLOOKUP($B40,Equities!$B$6:$DH$1002,P$1,0)), VLOOKUP($B40,Equities!$B$6:$DH$1002,P$1,0),"")</f>
        <v>218.71420000000001</v>
      </c>
      <c r="Q40">
        <f ca="1">IF(ISNUMBER(VLOOKUP($B40,Equities!$B$6:$DH$1002,Q$1,0)), VLOOKUP($B40,Equities!$B$6:$DH$1002,Q$1,0),"")</f>
        <v>258.64999999999998</v>
      </c>
      <c r="R40">
        <f ca="1">IF(ISNUMBER(VLOOKUP($B40,Equities!$B$6:$DH$1002,R$1,0)), VLOOKUP($B40,Equities!$B$6:$DH$1002,R$1,0),"")</f>
        <v>205.91</v>
      </c>
      <c r="S40">
        <f ca="1">IF(ISNUMBER(VLOOKUP($B40,Equities!$B$6:$DH$1002,S$1,0)), VLOOKUP($B40,Equities!$B$6:$DH$1002,S$1,0),"")</f>
        <v>253.6</v>
      </c>
      <c r="T40">
        <f ca="1">IF(ISNUMBER(VLOOKUP($B40,Equities!$B$6:$DH$1002,T$1,0)), VLOOKUP($B40,Equities!$B$6:$DH$1002,T$1,0),"")</f>
        <v>63.68</v>
      </c>
      <c r="U40">
        <f ca="1">IF(ISNUMBER(VLOOKUP($B40,Equities!$B$6:$DH$1002,U$1,0)), VLOOKUP($B40,Equities!$B$6:$DH$1002,U$1,0),"")</f>
        <v>268.8</v>
      </c>
      <c r="V40">
        <f ca="1">IF(ISNUMBER(VLOOKUP($B40,Equities!$B$6:$DH$1002,V$1,0)), VLOOKUP($B40,Equities!$B$6:$DH$1002,V$1,0),"")</f>
        <v>123.09</v>
      </c>
      <c r="W40">
        <f ca="1">IF(ISNUMBER(VLOOKUP($B40,Equities!$B$6:$DH$1002,W$1,0)), VLOOKUP($B40,Equities!$B$6:$DH$1002,W$1,0),"")</f>
        <v>1398.24</v>
      </c>
      <c r="X40">
        <f ca="1">IF(ISNUMBER(VLOOKUP($B40,Equities!$B$6:$DH$1002,X$1,0)), VLOOKUP($B40,Equities!$B$6:$DH$1002,X$1,0),"")</f>
        <v>1738.19</v>
      </c>
      <c r="Y40">
        <f ca="1">IF(ISNUMBER(VLOOKUP($B40,Equities!$B$6:$DH$1002,Y$1,0)), VLOOKUP($B40,Equities!$B$6:$DH$1002,Y$1,0),"")</f>
        <v>1642.52</v>
      </c>
      <c r="Z40">
        <f ca="1">IF(ISNUMBER(VLOOKUP($B40,Equities!$B$6:$DH$1002,Z$1,0)), VLOOKUP($B40,Equities!$B$6:$DH$1002,Z$1,0),"")</f>
        <v>1047.83</v>
      </c>
      <c r="AA40">
        <f ca="1">IF(ISNUMBER(VLOOKUP($B40,Equities!$B$6:$DH$1002,AA$1,0)), VLOOKUP($B40,Equities!$B$6:$DH$1002,AA$1,0),"")</f>
        <v>2394.81</v>
      </c>
      <c r="AB40">
        <f ca="1">IF(ISNUMBER(VLOOKUP($B40,Equities!$B$6:$DH$1002,AB$1,0)), VLOOKUP($B40,Equities!$B$6:$DH$1002,AB$1,0),"")</f>
        <v>937.47</v>
      </c>
      <c r="AC40">
        <f ca="1">IF(ISNUMBER(VLOOKUP($B40,Equities!$B$6:$DH$1002,AC$1,0)), VLOOKUP($B40,Equities!$B$6:$DH$1002,AC$1,0),"")</f>
        <v>708.73</v>
      </c>
      <c r="AD40">
        <f ca="1">IF(ISNUMBER(VLOOKUP($B40,Equities!$B$6:$DH$1002,AD$1,0)), VLOOKUP($B40,Equities!$B$6:$DH$1002,AD$1,0),"")</f>
        <v>905.91</v>
      </c>
      <c r="AE40">
        <f ca="1">IF(ISNUMBER(VLOOKUP($B40,Equities!$B$6:$DH$1002,AE$1,0)), VLOOKUP($B40,Equities!$B$6:$DH$1002,AE$1,0),"")</f>
        <v>956.32</v>
      </c>
      <c r="AF40">
        <f ca="1">IF(ISNUMBER(VLOOKUP($B40,Equities!$B$6:$DH$1002,AF$1,0)), VLOOKUP($B40,Equities!$B$6:$DH$1002,AF$1,0),"")</f>
        <v>972</v>
      </c>
      <c r="AG40">
        <f ca="1">IF(ISNUMBER(VLOOKUP($B40,Equities!$B$6:$DH$1002,AG$1,0)), VLOOKUP($B40,Equities!$B$6:$DH$1002,AG$1,0),"")</f>
        <v>1104.79</v>
      </c>
      <c r="AH40">
        <f ca="1">IF(ISNUMBER(VLOOKUP($B40,Equities!$B$6:$DH$1002,AH$1,0)), VLOOKUP($B40,Equities!$B$6:$DH$1002,AH$1,0),"")</f>
        <v>1100.18</v>
      </c>
      <c r="AI40">
        <f ca="1">IF(ISNUMBER(VLOOKUP($B40,Equities!$B$6:$DH$1002,AI$1,0)), VLOOKUP($B40,Equities!$B$6:$DH$1002,AI$1,0),"")</f>
        <v>935.6</v>
      </c>
      <c r="AJ40">
        <f ca="1">IF(ISNUMBER(VLOOKUP($B40,Equities!$B$6:$DH$1002,AJ$1,0)), VLOOKUP($B40,Equities!$B$6:$DH$1002,AJ$1,0),"")</f>
        <v>12.79</v>
      </c>
      <c r="AK40">
        <f ca="1">IF(ISNUMBER(VLOOKUP($B40,Equities!$B$6:$DH$1002,AK$1,0)), VLOOKUP($B40,Equities!$B$6:$DH$1002,AK$1,0),"")</f>
        <v>18.420000000000002</v>
      </c>
      <c r="AL40">
        <f ca="1">IF(ISNUMBER(VLOOKUP($B40,Commodities!$B$6:$CW$1002,AL$1,0)), VLOOKUP($B40,Commodities!$B$6:$CW$1002,AL$1,0),"")</f>
        <v>1271.2</v>
      </c>
      <c r="AM40">
        <f ca="1">IF(ISNUMBER(VLOOKUP($B40,Commodities!$B$6:$CW$1002,AM$1,0)), VLOOKUP($B40,Commodities!$B$6:$CW$1002,AM$1,0),"")</f>
        <v>16.309000000000001</v>
      </c>
      <c r="AN40">
        <f ca="1">IF(ISNUMBER(VLOOKUP($B40,Commodities!$B$6:$CW$1002,AN$1,0)), VLOOKUP($B40,Commodities!$B$6:$CW$1002,AN$1,0),"")</f>
        <v>66.22</v>
      </c>
      <c r="AO40">
        <f ca="1">IF(ISNUMBER(VLOOKUP($B40,Currencies!$B$6:$CW$1002,AO$1,0)), VLOOKUP($B40,Currencies!$B$6:$CW$1002,AO$1,0),"")</f>
        <v>2.9388999999999998</v>
      </c>
      <c r="AP40">
        <f ca="1">IF(ISNUMBER(VLOOKUP($B40,Currencies!$B$6:$CW$1002,AP$1,0)), VLOOKUP($B40,Currencies!$B$6:$CW$1002,AP$1,0),"")</f>
        <v>2.0769000000000002</v>
      </c>
      <c r="AQ40">
        <f ca="1">IF(ISNUMBER(VLOOKUP($B40,Currencies!$B$6:$CW$1002,AQ$1,0)), VLOOKUP($B40,Currencies!$B$6:$CW$1002,AQ$1,0),"")</f>
        <v>2.1286999999999998</v>
      </c>
      <c r="AR40">
        <f ca="1">IF(ISNUMBER(VLOOKUP($B40,Currencies!$B$6:$CW$1002,AR$1,0)), VLOOKUP($B40,Currencies!$B$6:$CW$1002,AR$1,0),"")</f>
        <v>6.4810999999999996</v>
      </c>
      <c r="AS40">
        <f ca="1">IF(ISNUMBER(VLOOKUP($B40,Currencies!$B$6:$CW$1002,AS$1,0)), VLOOKUP($B40,Currencies!$B$6:$CW$1002,AS$1,0),"")</f>
        <v>108.45</v>
      </c>
      <c r="AT40" t="str">
        <f>IF(ISNUMBER(VLOOKUP($B40,Currencies!$B$6:$CW$1002,AT$1,0)), VLOOKUP($B40,Currencies!$B$6:$CW$1002,AT$1,0),"")</f>
        <v/>
      </c>
      <c r="AU40" t="str">
        <f>IF(ISNUMBER(VLOOKUP($B40,Currencies!$B$6:$CW$1002,AU$1,0)), VLOOKUP($B40,Currencies!$B$6:$CW$1002,AU$1,0),"")</f>
        <v/>
      </c>
      <c r="AV40" t="str">
        <f>IF(ISNUMBER(VLOOKUP($B40,Currencies!$B$6:$CW$1002,AV$1,0)), VLOOKUP($B40,Currencies!$B$6:$CW$1002,AV$1,0),"")</f>
        <v/>
      </c>
      <c r="AX40" s="12"/>
    </row>
    <row r="41" spans="2:50">
      <c r="B41" s="12">
        <f>IF(ISNUMBER(Equities!$C42),Equities!B42,"")</f>
        <v>43270</v>
      </c>
      <c r="C41">
        <f t="shared" ca="1" si="3"/>
        <v>184.57390000000001</v>
      </c>
      <c r="D41" t="str">
        <f t="shared" ca="1" si="4"/>
        <v/>
      </c>
      <c r="E41" t="str">
        <f t="shared" ca="1" si="4"/>
        <v/>
      </c>
      <c r="F41" t="str">
        <f t="shared" ca="1" si="4"/>
        <v/>
      </c>
      <c r="G41">
        <f>IF(ISNUMBER(VLOOKUP($B41,Equities!$B$6:$DH$1002,G$1,0)), VLOOKUP($B41,Equities!$B$6:$DH$1002,G$1,0),"")</f>
        <v>91.31</v>
      </c>
      <c r="H41" t="str">
        <f>IF(ISNUMBER(VLOOKUP($B41,Equities!$B$6:$DH$1002,H$1,0)), VLOOKUP($B41,Equities!$B$6:$DH$1002,H$1,0),"")</f>
        <v/>
      </c>
      <c r="I41" t="str">
        <f>IF(ISNUMBER(VLOOKUP($B41,Equities!$B$6:$DH$1002,I$1,0)), VLOOKUP($B41,Equities!$B$6:$DH$1002,I$1,0),"")</f>
        <v/>
      </c>
      <c r="J41" s="70"/>
      <c r="K41">
        <f ca="1">IF(ISNUMBER(VLOOKUP($B41,Equities!$B$6:$DH$1002,K$1,0)), VLOOKUP($B41,Equities!$B$6:$DH$1002,K$1,0),"")</f>
        <v>91.31</v>
      </c>
      <c r="L41">
        <f ca="1">IF(ISNUMBER(VLOOKUP($B41,Equities!$B$6:$DH$1002,L$1,0)), VLOOKUP($B41,Equities!$B$6:$DH$1002,L$1,0),"")</f>
        <v>247.65450000000001</v>
      </c>
      <c r="M41">
        <f ca="1">IF(ISNUMBER(VLOOKUP($B41,Equities!$B$6:$DH$1002,M$1,0)), VLOOKUP($B41,Equities!$B$6:$DH$1002,M$1,0),"")</f>
        <v>230.7654</v>
      </c>
      <c r="N41">
        <f ca="1">IF(ISNUMBER(VLOOKUP($B41,Equities!$B$6:$DH$1002,N$1,0)), VLOOKUP($B41,Equities!$B$6:$DH$1002,N$1,0),"")</f>
        <v>229.37129999999999</v>
      </c>
      <c r="O41">
        <f ca="1">IF(ISNUMBER(VLOOKUP($B41,Equities!$B$6:$DH$1002,O$1,0)), VLOOKUP($B41,Equities!$B$6:$DH$1002,O$1,0),"")</f>
        <v>119.6502</v>
      </c>
      <c r="P41">
        <f ca="1">IF(ISNUMBER(VLOOKUP($B41,Equities!$B$6:$DH$1002,P$1,0)), VLOOKUP($B41,Equities!$B$6:$DH$1002,P$1,0),"")</f>
        <v>217.71789999999999</v>
      </c>
      <c r="Q41">
        <f ca="1">IF(ISNUMBER(VLOOKUP($B41,Equities!$B$6:$DH$1002,Q$1,0)), VLOOKUP($B41,Equities!$B$6:$DH$1002,Q$1,0),"")</f>
        <v>257.69</v>
      </c>
      <c r="R41">
        <f ca="1">IF(ISNUMBER(VLOOKUP($B41,Equities!$B$6:$DH$1002,R$1,0)), VLOOKUP($B41,Equities!$B$6:$DH$1002,R$1,0),"")</f>
        <v>204</v>
      </c>
      <c r="S41">
        <f ca="1">IF(ISNUMBER(VLOOKUP($B41,Equities!$B$6:$DH$1002,S$1,0)), VLOOKUP($B41,Equities!$B$6:$DH$1002,S$1,0),"")</f>
        <v>253.23</v>
      </c>
      <c r="T41">
        <f ca="1">IF(ISNUMBER(VLOOKUP($B41,Equities!$B$6:$DH$1002,T$1,0)), VLOOKUP($B41,Equities!$B$6:$DH$1002,T$1,0),"")</f>
        <v>63.78</v>
      </c>
      <c r="U41">
        <f ca="1">IF(ISNUMBER(VLOOKUP($B41,Equities!$B$6:$DH$1002,U$1,0)), VLOOKUP($B41,Equities!$B$6:$DH$1002,U$1,0),"")</f>
        <v>268.98</v>
      </c>
      <c r="V41">
        <f ca="1">IF(ISNUMBER(VLOOKUP($B41,Equities!$B$6:$DH$1002,V$1,0)), VLOOKUP($B41,Equities!$B$6:$DH$1002,V$1,0),"")</f>
        <v>122.78</v>
      </c>
      <c r="W41">
        <f ca="1">IF(ISNUMBER(VLOOKUP($B41,Equities!$B$6:$DH$1002,W$1,0)), VLOOKUP($B41,Equities!$B$6:$DH$1002,W$1,0),"")</f>
        <v>1387.24</v>
      </c>
      <c r="X41">
        <f ca="1">IF(ISNUMBER(VLOOKUP($B41,Equities!$B$6:$DH$1002,X$1,0)), VLOOKUP($B41,Equities!$B$6:$DH$1002,X$1,0),"")</f>
        <v>1729.86</v>
      </c>
      <c r="Y41">
        <f ca="1">IF(ISNUMBER(VLOOKUP($B41,Equities!$B$6:$DH$1002,Y$1,0)), VLOOKUP($B41,Equities!$B$6:$DH$1002,Y$1,0),"")</f>
        <v>1634.51</v>
      </c>
      <c r="Z41">
        <f ca="1">IF(ISNUMBER(VLOOKUP($B41,Equities!$B$6:$DH$1002,Z$1,0)), VLOOKUP($B41,Equities!$B$6:$DH$1002,Z$1,0),"")</f>
        <v>1048.4000000000001</v>
      </c>
      <c r="AA41">
        <f ca="1">IF(ISNUMBER(VLOOKUP($B41,Equities!$B$6:$DH$1002,AA$1,0)), VLOOKUP($B41,Equities!$B$6:$DH$1002,AA$1,0),"")</f>
        <v>2397.04</v>
      </c>
      <c r="AB41">
        <f ca="1">IF(ISNUMBER(VLOOKUP($B41,Equities!$B$6:$DH$1002,AB$1,0)), VLOOKUP($B41,Equities!$B$6:$DH$1002,AB$1,0),"")</f>
        <v>937.3</v>
      </c>
      <c r="AC41">
        <f ca="1">IF(ISNUMBER(VLOOKUP($B41,Equities!$B$6:$DH$1002,AC$1,0)), VLOOKUP($B41,Equities!$B$6:$DH$1002,AC$1,0),"")</f>
        <v>710.07</v>
      </c>
      <c r="AD41">
        <f ca="1">IF(ISNUMBER(VLOOKUP($B41,Equities!$B$6:$DH$1002,AD$1,0)), VLOOKUP($B41,Equities!$B$6:$DH$1002,AD$1,0),"")</f>
        <v>903.41</v>
      </c>
      <c r="AE41">
        <f ca="1">IF(ISNUMBER(VLOOKUP($B41,Equities!$B$6:$DH$1002,AE$1,0)), VLOOKUP($B41,Equities!$B$6:$DH$1002,AE$1,0),"")</f>
        <v>955.89</v>
      </c>
      <c r="AF41">
        <f ca="1">IF(ISNUMBER(VLOOKUP($B41,Equities!$B$6:$DH$1002,AF$1,0)), VLOOKUP($B41,Equities!$B$6:$DH$1002,AF$1,0),"")</f>
        <v>971.12</v>
      </c>
      <c r="AG41">
        <f ca="1">IF(ISNUMBER(VLOOKUP($B41,Equities!$B$6:$DH$1002,AG$1,0)), VLOOKUP($B41,Equities!$B$6:$DH$1002,AG$1,0),"")</f>
        <v>1104.3599999999999</v>
      </c>
      <c r="AH41">
        <f ca="1">IF(ISNUMBER(VLOOKUP($B41,Equities!$B$6:$DH$1002,AH$1,0)), VLOOKUP($B41,Equities!$B$6:$DH$1002,AH$1,0),"")</f>
        <v>1099.47</v>
      </c>
      <c r="AI41">
        <f ca="1">IF(ISNUMBER(VLOOKUP($B41,Equities!$B$6:$DH$1002,AI$1,0)), VLOOKUP($B41,Equities!$B$6:$DH$1002,AI$1,0),"")</f>
        <v>935.85</v>
      </c>
      <c r="AJ41">
        <f ca="1">IF(ISNUMBER(VLOOKUP($B41,Equities!$B$6:$DH$1002,AJ$1,0)), VLOOKUP($B41,Equities!$B$6:$DH$1002,AJ$1,0),"")</f>
        <v>13.35</v>
      </c>
      <c r="AK41">
        <f ca="1">IF(ISNUMBER(VLOOKUP($B41,Equities!$B$6:$DH$1002,AK$1,0)), VLOOKUP($B41,Equities!$B$6:$DH$1002,AK$1,0),"")</f>
        <v>19.5</v>
      </c>
      <c r="AL41">
        <f ca="1">IF(ISNUMBER(VLOOKUP($B41,Commodities!$B$6:$CW$1002,AL$1,0)), VLOOKUP($B41,Commodities!$B$6:$CW$1002,AL$1,0),"")</f>
        <v>1275.5999999999999</v>
      </c>
      <c r="AM41">
        <f ca="1">IF(ISNUMBER(VLOOKUP($B41,Commodities!$B$6:$CW$1002,AM$1,0)), VLOOKUP($B41,Commodities!$B$6:$CW$1002,AM$1,0),"")</f>
        <v>16.323</v>
      </c>
      <c r="AN41">
        <f ca="1">IF(ISNUMBER(VLOOKUP($B41,Commodities!$B$6:$CW$1002,AN$1,0)), VLOOKUP($B41,Commodities!$B$6:$CW$1002,AN$1,0),"")</f>
        <v>65.069999999999993</v>
      </c>
      <c r="AO41">
        <f ca="1">IF(ISNUMBER(VLOOKUP($B41,Currencies!$B$6:$CW$1002,AO$1,0)), VLOOKUP($B41,Currencies!$B$6:$CW$1002,AO$1,0),"")</f>
        <v>2.8967000000000001</v>
      </c>
      <c r="AP41">
        <f ca="1">IF(ISNUMBER(VLOOKUP($B41,Currencies!$B$6:$CW$1002,AP$1,0)), VLOOKUP($B41,Currencies!$B$6:$CW$1002,AP$1,0),"")</f>
        <v>2.0760999999999998</v>
      </c>
      <c r="AQ41">
        <f ca="1">IF(ISNUMBER(VLOOKUP($B41,Currencies!$B$6:$CW$1002,AQ$1,0)), VLOOKUP($B41,Currencies!$B$6:$CW$1002,AQ$1,0),"")</f>
        <v>2.1261000000000001</v>
      </c>
      <c r="AR41">
        <f ca="1">IF(ISNUMBER(VLOOKUP($B41,Currencies!$B$6:$CW$1002,AR$1,0)), VLOOKUP($B41,Currencies!$B$6:$CW$1002,AR$1,0),"")</f>
        <v>6.4771999999999998</v>
      </c>
      <c r="AS41">
        <f ca="1">IF(ISNUMBER(VLOOKUP($B41,Currencies!$B$6:$CW$1002,AS$1,0)), VLOOKUP($B41,Currencies!$B$6:$CW$1002,AS$1,0),"")</f>
        <v>108.48</v>
      </c>
      <c r="AT41" t="str">
        <f>IF(ISNUMBER(VLOOKUP($B41,Currencies!$B$6:$CW$1002,AT$1,0)), VLOOKUP($B41,Currencies!$B$6:$CW$1002,AT$1,0),"")</f>
        <v/>
      </c>
      <c r="AU41" t="str">
        <f>IF(ISNUMBER(VLOOKUP($B41,Currencies!$B$6:$CW$1002,AU$1,0)), VLOOKUP($B41,Currencies!$B$6:$CW$1002,AU$1,0),"")</f>
        <v/>
      </c>
      <c r="AV41" t="str">
        <f>IF(ISNUMBER(VLOOKUP($B41,Currencies!$B$6:$CW$1002,AV$1,0)), VLOOKUP($B41,Currencies!$B$6:$CW$1002,AV$1,0),"")</f>
        <v/>
      </c>
      <c r="AX41" s="12"/>
    </row>
    <row r="42" spans="2:50">
      <c r="B42" s="12">
        <f>IF(ISNUMBER(Equities!$C43),Equities!B43,"")</f>
        <v>43269</v>
      </c>
      <c r="C42">
        <f t="shared" ca="1" si="3"/>
        <v>190.47659999999999</v>
      </c>
      <c r="D42" t="str">
        <f t="shared" ca="1" si="4"/>
        <v/>
      </c>
      <c r="E42" t="str">
        <f t="shared" ca="1" si="4"/>
        <v/>
      </c>
      <c r="F42" t="str">
        <f t="shared" ca="1" si="4"/>
        <v/>
      </c>
      <c r="G42">
        <f>IF(ISNUMBER(VLOOKUP($B42,Equities!$B$6:$DH$1002,G$1,0)), VLOOKUP($B42,Equities!$B$6:$DH$1002,G$1,0),"")</f>
        <v>94.16</v>
      </c>
      <c r="H42" t="str">
        <f>IF(ISNUMBER(VLOOKUP($B42,Equities!$B$6:$DH$1002,H$1,0)), VLOOKUP($B42,Equities!$B$6:$DH$1002,H$1,0),"")</f>
        <v/>
      </c>
      <c r="I42" t="str">
        <f>IF(ISNUMBER(VLOOKUP($B42,Equities!$B$6:$DH$1002,I$1,0)), VLOOKUP($B42,Equities!$B$6:$DH$1002,I$1,0),"")</f>
        <v/>
      </c>
      <c r="J42" s="70"/>
      <c r="K42">
        <f ca="1">IF(ISNUMBER(VLOOKUP($B42,Equities!$B$6:$DH$1002,K$1,0)), VLOOKUP($B42,Equities!$B$6:$DH$1002,K$1,0),"")</f>
        <v>94.16</v>
      </c>
      <c r="L42">
        <f ca="1">IF(ISNUMBER(VLOOKUP($B42,Equities!$B$6:$DH$1002,L$1,0)), VLOOKUP($B42,Equities!$B$6:$DH$1002,L$1,0),"")</f>
        <v>249.71190000000001</v>
      </c>
      <c r="M42">
        <f ca="1">IF(ISNUMBER(VLOOKUP($B42,Equities!$B$6:$DH$1002,M$1,0)), VLOOKUP($B42,Equities!$B$6:$DH$1002,M$1,0),"")</f>
        <v>230.8818</v>
      </c>
      <c r="N42">
        <f ca="1">IF(ISNUMBER(VLOOKUP($B42,Equities!$B$6:$DH$1002,N$1,0)), VLOOKUP($B42,Equities!$B$6:$DH$1002,N$1,0),"")</f>
        <v>230.4085</v>
      </c>
      <c r="O42">
        <f ca="1">IF(ISNUMBER(VLOOKUP($B42,Equities!$B$6:$DH$1002,O$1,0)), VLOOKUP($B42,Equities!$B$6:$DH$1002,O$1,0),"")</f>
        <v>120.277</v>
      </c>
      <c r="P42">
        <f ca="1">IF(ISNUMBER(VLOOKUP($B42,Equities!$B$6:$DH$1002,P$1,0)), VLOOKUP($B42,Equities!$B$6:$DH$1002,P$1,0),"")</f>
        <v>217.86779999999999</v>
      </c>
      <c r="Q42">
        <f ca="1">IF(ISNUMBER(VLOOKUP($B42,Equities!$B$6:$DH$1002,Q$1,0)), VLOOKUP($B42,Equities!$B$6:$DH$1002,Q$1,0),"")</f>
        <v>259.51</v>
      </c>
      <c r="R42">
        <f ca="1">IF(ISNUMBER(VLOOKUP($B42,Equities!$B$6:$DH$1002,R$1,0)), VLOOKUP($B42,Equities!$B$6:$DH$1002,R$1,0),"")</f>
        <v>205.13</v>
      </c>
      <c r="S42">
        <f ca="1">IF(ISNUMBER(VLOOKUP($B42,Equities!$B$6:$DH$1002,S$1,0)), VLOOKUP($B42,Equities!$B$6:$DH$1002,S$1,0),"")</f>
        <v>257.72000000000003</v>
      </c>
      <c r="T42">
        <f ca="1">IF(ISNUMBER(VLOOKUP($B42,Equities!$B$6:$DH$1002,T$1,0)), VLOOKUP($B42,Equities!$B$6:$DH$1002,T$1,0),"")</f>
        <v>63.72</v>
      </c>
      <c r="U42">
        <f ca="1">IF(ISNUMBER(VLOOKUP($B42,Equities!$B$6:$DH$1002,U$1,0)), VLOOKUP($B42,Equities!$B$6:$DH$1002,U$1,0),"")</f>
        <v>274.44</v>
      </c>
      <c r="V42">
        <f ca="1">IF(ISNUMBER(VLOOKUP($B42,Equities!$B$6:$DH$1002,V$1,0)), VLOOKUP($B42,Equities!$B$6:$DH$1002,V$1,0),"")</f>
        <v>122.29</v>
      </c>
      <c r="W42">
        <f ca="1">IF(ISNUMBER(VLOOKUP($B42,Equities!$B$6:$DH$1002,W$1,0)), VLOOKUP($B42,Equities!$B$6:$DH$1002,W$1,0),"")</f>
        <v>1440.39</v>
      </c>
      <c r="X42">
        <f ca="1">IF(ISNUMBER(VLOOKUP($B42,Equities!$B$6:$DH$1002,X$1,0)), VLOOKUP($B42,Equities!$B$6:$DH$1002,X$1,0),"")</f>
        <v>1790.72</v>
      </c>
      <c r="Y42">
        <f ca="1">IF(ISNUMBER(VLOOKUP($B42,Equities!$B$6:$DH$1002,Y$1,0)), VLOOKUP($B42,Equities!$B$6:$DH$1002,Y$1,0),"")</f>
        <v>1684.88</v>
      </c>
      <c r="Z42">
        <f ca="1">IF(ISNUMBER(VLOOKUP($B42,Equities!$B$6:$DH$1002,Z$1,0)), VLOOKUP($B42,Equities!$B$6:$DH$1002,Z$1,0),"")</f>
        <v>1049.43</v>
      </c>
      <c r="AA42">
        <f ca="1">IF(ISNUMBER(VLOOKUP($B42,Equities!$B$6:$DH$1002,AA$1,0)), VLOOKUP($B42,Equities!$B$6:$DH$1002,AA$1,0),"")</f>
        <v>2392.0100000000002</v>
      </c>
      <c r="AB42">
        <f ca="1">IF(ISNUMBER(VLOOKUP($B42,Equities!$B$6:$DH$1002,AB$1,0)), VLOOKUP($B42,Equities!$B$6:$DH$1002,AB$1,0),"")</f>
        <v>936.59</v>
      </c>
      <c r="AC42">
        <f ca="1">IF(ISNUMBER(VLOOKUP($B42,Equities!$B$6:$DH$1002,AC$1,0)), VLOOKUP($B42,Equities!$B$6:$DH$1002,AC$1,0),"")</f>
        <v>711.48</v>
      </c>
      <c r="AD42">
        <f ca="1">IF(ISNUMBER(VLOOKUP($B42,Equities!$B$6:$DH$1002,AD$1,0)), VLOOKUP($B42,Equities!$B$6:$DH$1002,AD$1,0),"")</f>
        <v>903.74</v>
      </c>
      <c r="AE42">
        <f ca="1">IF(ISNUMBER(VLOOKUP($B42,Equities!$B$6:$DH$1002,AE$1,0)), VLOOKUP($B42,Equities!$B$6:$DH$1002,AE$1,0),"")</f>
        <v>955.09</v>
      </c>
      <c r="AF42">
        <f ca="1">IF(ISNUMBER(VLOOKUP($B42,Equities!$B$6:$DH$1002,AF$1,0)), VLOOKUP($B42,Equities!$B$6:$DH$1002,AF$1,0),"")</f>
        <v>970.56</v>
      </c>
      <c r="AG42">
        <f ca="1">IF(ISNUMBER(VLOOKUP($B42,Equities!$B$6:$DH$1002,AG$1,0)), VLOOKUP($B42,Equities!$B$6:$DH$1002,AG$1,0),"")</f>
        <v>1104.58</v>
      </c>
      <c r="AH42">
        <f ca="1">IF(ISNUMBER(VLOOKUP($B42,Equities!$B$6:$DH$1002,AH$1,0)), VLOOKUP($B42,Equities!$B$6:$DH$1002,AH$1,0),"")</f>
        <v>1099.52</v>
      </c>
      <c r="AI42">
        <f ca="1">IF(ISNUMBER(VLOOKUP($B42,Equities!$B$6:$DH$1002,AI$1,0)), VLOOKUP($B42,Equities!$B$6:$DH$1002,AI$1,0),"")</f>
        <v>934.95</v>
      </c>
      <c r="AJ42">
        <f ca="1">IF(ISNUMBER(VLOOKUP($B42,Equities!$B$6:$DH$1002,AJ$1,0)), VLOOKUP($B42,Equities!$B$6:$DH$1002,AJ$1,0),"")</f>
        <v>12.31</v>
      </c>
      <c r="AK42">
        <f ca="1">IF(ISNUMBER(VLOOKUP($B42,Equities!$B$6:$DH$1002,AK$1,0)), VLOOKUP($B42,Equities!$B$6:$DH$1002,AK$1,0),"")</f>
        <v>18.22</v>
      </c>
      <c r="AL42">
        <f ca="1">IF(ISNUMBER(VLOOKUP($B42,Commodities!$B$6:$CW$1002,AL$1,0)), VLOOKUP($B42,Commodities!$B$6:$CW$1002,AL$1,0),"")</f>
        <v>1276.2</v>
      </c>
      <c r="AM42">
        <f ca="1">IF(ISNUMBER(VLOOKUP($B42,Commodities!$B$6:$CW$1002,AM$1,0)), VLOOKUP($B42,Commodities!$B$6:$CW$1002,AM$1,0),"")</f>
        <v>16.440000000000001</v>
      </c>
      <c r="AN42">
        <f ca="1">IF(ISNUMBER(VLOOKUP($B42,Commodities!$B$6:$CW$1002,AN$1,0)), VLOOKUP($B42,Commodities!$B$6:$CW$1002,AN$1,0),"")</f>
        <v>65.849999999999994</v>
      </c>
      <c r="AO42">
        <f ca="1">IF(ISNUMBER(VLOOKUP($B42,Currencies!$B$6:$CW$1002,AO$1,0)), VLOOKUP($B42,Currencies!$B$6:$CW$1002,AO$1,0),"")</f>
        <v>2.9169</v>
      </c>
      <c r="AP42">
        <f ca="1">IF(ISNUMBER(VLOOKUP($B42,Currencies!$B$6:$CW$1002,AP$1,0)), VLOOKUP($B42,Currencies!$B$6:$CW$1002,AP$1,0),"")</f>
        <v>2.0878999999999999</v>
      </c>
      <c r="AQ42">
        <f ca="1">IF(ISNUMBER(VLOOKUP($B42,Currencies!$B$6:$CW$1002,AQ$1,0)), VLOOKUP($B42,Currencies!$B$6:$CW$1002,AQ$1,0),"")</f>
        <v>2.1355</v>
      </c>
      <c r="AR42">
        <f ca="1">IF(ISNUMBER(VLOOKUP($B42,Currencies!$B$6:$CW$1002,AR$1,0)), VLOOKUP($B42,Currencies!$B$6:$CW$1002,AR$1,0),"")</f>
        <v>6.4546999999999999</v>
      </c>
      <c r="AS42">
        <f ca="1">IF(ISNUMBER(VLOOKUP($B42,Currencies!$B$6:$CW$1002,AS$1,0)), VLOOKUP($B42,Currencies!$B$6:$CW$1002,AS$1,0),"")</f>
        <v>108.87</v>
      </c>
      <c r="AT42" t="str">
        <f>IF(ISNUMBER(VLOOKUP($B42,Currencies!$B$6:$CW$1002,AT$1,0)), VLOOKUP($B42,Currencies!$B$6:$CW$1002,AT$1,0),"")</f>
        <v/>
      </c>
      <c r="AU42" t="str">
        <f>IF(ISNUMBER(VLOOKUP($B42,Currencies!$B$6:$CW$1002,AU$1,0)), VLOOKUP($B42,Currencies!$B$6:$CW$1002,AU$1,0),"")</f>
        <v/>
      </c>
      <c r="AV42" t="str">
        <f>IF(ISNUMBER(VLOOKUP($B42,Currencies!$B$6:$CW$1002,AV$1,0)), VLOOKUP($B42,Currencies!$B$6:$CW$1002,AV$1,0),"")</f>
        <v/>
      </c>
      <c r="AX42" s="12"/>
    </row>
    <row r="43" spans="2:50">
      <c r="B43" s="12">
        <f>IF(ISNUMBER(Equities!$C44),Equities!B44,"")</f>
        <v>43266</v>
      </c>
      <c r="C43">
        <f t="shared" ca="1" si="3"/>
        <v>190.54089999999999</v>
      </c>
      <c r="D43" t="str">
        <f t="shared" ca="1" si="4"/>
        <v/>
      </c>
      <c r="E43" t="str">
        <f t="shared" ca="1" si="4"/>
        <v/>
      </c>
      <c r="F43" t="str">
        <f t="shared" ca="1" si="4"/>
        <v/>
      </c>
      <c r="G43">
        <f>IF(ISNUMBER(VLOOKUP($B43,Equities!$B$6:$DH$1002,G$1,0)), VLOOKUP($B43,Equities!$B$6:$DH$1002,G$1,0),"")</f>
        <v>94.17</v>
      </c>
      <c r="H43" t="str">
        <f>IF(ISNUMBER(VLOOKUP($B43,Equities!$B$6:$DH$1002,H$1,0)), VLOOKUP($B43,Equities!$B$6:$DH$1002,H$1,0),"")</f>
        <v/>
      </c>
      <c r="I43" t="str">
        <f>IF(ISNUMBER(VLOOKUP($B43,Equities!$B$6:$DH$1002,I$1,0)), VLOOKUP($B43,Equities!$B$6:$DH$1002,I$1,0),"")</f>
        <v/>
      </c>
      <c r="J43" s="70"/>
      <c r="K43">
        <f ca="1">IF(ISNUMBER(VLOOKUP($B43,Equities!$B$6:$DH$1002,K$1,0)), VLOOKUP($B43,Equities!$B$6:$DH$1002,K$1,0),"")</f>
        <v>94.17</v>
      </c>
      <c r="L43">
        <f ca="1">IF(ISNUMBER(VLOOKUP($B43,Equities!$B$6:$DH$1002,L$1,0)), VLOOKUP($B43,Equities!$B$6:$DH$1002,L$1,0),"")</f>
        <v>249.5042</v>
      </c>
      <c r="M43">
        <f ca="1">IF(ISNUMBER(VLOOKUP($B43,Equities!$B$6:$DH$1002,M$1,0)), VLOOKUP($B43,Equities!$B$6:$DH$1002,M$1,0),"")</f>
        <v>233.10669999999999</v>
      </c>
      <c r="N43">
        <f ca="1">IF(ISNUMBER(VLOOKUP($B43,Equities!$B$6:$DH$1002,N$1,0)), VLOOKUP($B43,Equities!$B$6:$DH$1002,N$1,0),"")</f>
        <v>228.3296</v>
      </c>
      <c r="O43">
        <f ca="1">IF(ISNUMBER(VLOOKUP($B43,Equities!$B$6:$DH$1002,O$1,0)), VLOOKUP($B43,Equities!$B$6:$DH$1002,O$1,0),"")</f>
        <v>120.5964</v>
      </c>
      <c r="P43">
        <f ca="1">IF(ISNUMBER(VLOOKUP($B43,Equities!$B$6:$DH$1002,P$1,0)), VLOOKUP($B43,Equities!$B$6:$DH$1002,P$1,0),"")</f>
        <v>220.69139999999999</v>
      </c>
      <c r="Q43">
        <f ca="1">IF(ISNUMBER(VLOOKUP($B43,Equities!$B$6:$DH$1002,Q$1,0)), VLOOKUP($B43,Equities!$B$6:$DH$1002,Q$1,0),"")</f>
        <v>260.41000000000003</v>
      </c>
      <c r="R43">
        <f ca="1">IF(ISNUMBER(VLOOKUP($B43,Equities!$B$6:$DH$1002,R$1,0)), VLOOKUP($B43,Equities!$B$6:$DH$1002,R$1,0),"")</f>
        <v>205.59</v>
      </c>
      <c r="S43">
        <f ca="1">IF(ISNUMBER(VLOOKUP($B43,Equities!$B$6:$DH$1002,S$1,0)), VLOOKUP($B43,Equities!$B$6:$DH$1002,S$1,0),"")</f>
        <v>259.45</v>
      </c>
      <c r="T43">
        <f ca="1">IF(ISNUMBER(VLOOKUP($B43,Equities!$B$6:$DH$1002,T$1,0)), VLOOKUP($B43,Equities!$B$6:$DH$1002,T$1,0),"")</f>
        <v>64.45</v>
      </c>
      <c r="U43">
        <f ca="1">IF(ISNUMBER(VLOOKUP($B43,Equities!$B$6:$DH$1002,U$1,0)), VLOOKUP($B43,Equities!$B$6:$DH$1002,U$1,0),"")</f>
        <v>276.5</v>
      </c>
      <c r="V43">
        <f ca="1">IF(ISNUMBER(VLOOKUP($B43,Equities!$B$6:$DH$1002,V$1,0)), VLOOKUP($B43,Equities!$B$6:$DH$1002,V$1,0),"")</f>
        <v>122.69</v>
      </c>
      <c r="W43">
        <f ca="1">IF(ISNUMBER(VLOOKUP($B43,Equities!$B$6:$DH$1002,W$1,0)), VLOOKUP($B43,Equities!$B$6:$DH$1002,W$1,0),"")</f>
        <v>1438.11</v>
      </c>
      <c r="X43">
        <f ca="1">IF(ISNUMBER(VLOOKUP($B43,Equities!$B$6:$DH$1002,X$1,0)), VLOOKUP($B43,Equities!$B$6:$DH$1002,X$1,0),"")</f>
        <v>1791.55</v>
      </c>
      <c r="Y43">
        <f ca="1">IF(ISNUMBER(VLOOKUP($B43,Equities!$B$6:$DH$1002,Y$1,0)), VLOOKUP($B43,Equities!$B$6:$DH$1002,Y$1,0),"")</f>
        <v>1685.03</v>
      </c>
      <c r="Z43">
        <f ca="1">IF(ISNUMBER(VLOOKUP($B43,Equities!$B$6:$DH$1002,Z$1,0)), VLOOKUP($B43,Equities!$B$6:$DH$1002,Z$1,0),"")</f>
        <v>1048.23</v>
      </c>
      <c r="AA43">
        <f ca="1">IF(ISNUMBER(VLOOKUP($B43,Equities!$B$6:$DH$1002,AA$1,0)), VLOOKUP($B43,Equities!$B$6:$DH$1002,AA$1,0),"")</f>
        <v>2395.25</v>
      </c>
      <c r="AB43">
        <f ca="1">IF(ISNUMBER(VLOOKUP($B43,Equities!$B$6:$DH$1002,AB$1,0)), VLOOKUP($B43,Equities!$B$6:$DH$1002,AB$1,0),"")</f>
        <v>936.66</v>
      </c>
      <c r="AC43">
        <f ca="1">IF(ISNUMBER(VLOOKUP($B43,Equities!$B$6:$DH$1002,AC$1,0)), VLOOKUP($B43,Equities!$B$6:$DH$1002,AC$1,0),"")</f>
        <v>712.97</v>
      </c>
      <c r="AD43">
        <f ca="1">IF(ISNUMBER(VLOOKUP($B43,Equities!$B$6:$DH$1002,AD$1,0)), VLOOKUP($B43,Equities!$B$6:$DH$1002,AD$1,0),"")</f>
        <v>902</v>
      </c>
      <c r="AE43">
        <f ca="1">IF(ISNUMBER(VLOOKUP($B43,Equities!$B$6:$DH$1002,AE$1,0)), VLOOKUP($B43,Equities!$B$6:$DH$1002,AE$1,0),"")</f>
        <v>956.04</v>
      </c>
      <c r="AF43">
        <f ca="1">IF(ISNUMBER(VLOOKUP($B43,Equities!$B$6:$DH$1002,AF$1,0)), VLOOKUP($B43,Equities!$B$6:$DH$1002,AF$1,0),"")</f>
        <v>970.56</v>
      </c>
      <c r="AG43">
        <f ca="1">IF(ISNUMBER(VLOOKUP($B43,Equities!$B$6:$DH$1002,AG$1,0)), VLOOKUP($B43,Equities!$B$6:$DH$1002,AG$1,0),"")</f>
        <v>1105.26</v>
      </c>
      <c r="AH43">
        <f ca="1">IF(ISNUMBER(VLOOKUP($B43,Equities!$B$6:$DH$1002,AH$1,0)), VLOOKUP($B43,Equities!$B$6:$DH$1002,AH$1,0),"")</f>
        <v>1099.54</v>
      </c>
      <c r="AI43">
        <f ca="1">IF(ISNUMBER(VLOOKUP($B43,Equities!$B$6:$DH$1002,AI$1,0)), VLOOKUP($B43,Equities!$B$6:$DH$1002,AI$1,0),"")</f>
        <v>933.88</v>
      </c>
      <c r="AJ43">
        <f ca="1">IF(ISNUMBER(VLOOKUP($B43,Equities!$B$6:$DH$1002,AJ$1,0)), VLOOKUP($B43,Equities!$B$6:$DH$1002,AJ$1,0),"")</f>
        <v>11.98</v>
      </c>
      <c r="AK43">
        <f ca="1">IF(ISNUMBER(VLOOKUP($B43,Equities!$B$6:$DH$1002,AK$1,0)), VLOOKUP($B43,Equities!$B$6:$DH$1002,AK$1,0),"")</f>
        <v>17.100000000000001</v>
      </c>
      <c r="AL43">
        <f ca="1">IF(ISNUMBER(VLOOKUP($B43,Commodities!$B$6:$CW$1002,AL$1,0)), VLOOKUP($B43,Commodities!$B$6:$CW$1002,AL$1,0),"")</f>
        <v>1274.5999999999999</v>
      </c>
      <c r="AM43">
        <f ca="1">IF(ISNUMBER(VLOOKUP($B43,Commodities!$B$6:$CW$1002,AM$1,0)), VLOOKUP($B43,Commodities!$B$6:$CW$1002,AM$1,0),"")</f>
        <v>16.48</v>
      </c>
      <c r="AN43">
        <f ca="1">IF(ISNUMBER(VLOOKUP($B43,Commodities!$B$6:$CW$1002,AN$1,0)), VLOOKUP($B43,Commodities!$B$6:$CW$1002,AN$1,0),"")</f>
        <v>65.06</v>
      </c>
      <c r="AO43">
        <f ca="1">IF(ISNUMBER(VLOOKUP($B43,Currencies!$B$6:$CW$1002,AO$1,0)), VLOOKUP($B43,Currencies!$B$6:$CW$1002,AO$1,0),"")</f>
        <v>2.9205000000000001</v>
      </c>
      <c r="AP43">
        <f ca="1">IF(ISNUMBER(VLOOKUP($B43,Currencies!$B$6:$CW$1002,AP$1,0)), VLOOKUP($B43,Currencies!$B$6:$CW$1002,AP$1,0),"")</f>
        <v>2.0749</v>
      </c>
      <c r="AQ43">
        <f ca="1">IF(ISNUMBER(VLOOKUP($B43,Currencies!$B$6:$CW$1002,AQ$1,0)), VLOOKUP($B43,Currencies!$B$6:$CW$1002,AQ$1,0),"")</f>
        <v>2.1284999999999998</v>
      </c>
      <c r="AR43">
        <f ca="1">IF(ISNUMBER(VLOOKUP($B43,Currencies!$B$6:$CW$1002,AR$1,0)), VLOOKUP($B43,Currencies!$B$6:$CW$1002,AR$1,0),"")</f>
        <v>6.4367000000000001</v>
      </c>
      <c r="AS43">
        <f ca="1">IF(ISNUMBER(VLOOKUP($B43,Currencies!$B$6:$CW$1002,AS$1,0)), VLOOKUP($B43,Currencies!$B$6:$CW$1002,AS$1,0),"")</f>
        <v>108.87</v>
      </c>
      <c r="AT43" t="str">
        <f>IF(ISNUMBER(VLOOKUP($B43,Currencies!$B$6:$CW$1002,AT$1,0)), VLOOKUP($B43,Currencies!$B$6:$CW$1002,AT$1,0),"")</f>
        <v/>
      </c>
      <c r="AU43" t="str">
        <f>IF(ISNUMBER(VLOOKUP($B43,Currencies!$B$6:$CW$1002,AU$1,0)), VLOOKUP($B43,Currencies!$B$6:$CW$1002,AU$1,0),"")</f>
        <v/>
      </c>
      <c r="AV43" t="str">
        <f>IF(ISNUMBER(VLOOKUP($B43,Currencies!$B$6:$CW$1002,AV$1,0)), VLOOKUP($B43,Currencies!$B$6:$CW$1002,AV$1,0),"")</f>
        <v/>
      </c>
      <c r="AX43" s="12"/>
    </row>
    <row r="44" spans="2:50">
      <c r="B44" s="12">
        <f>IF(ISNUMBER(Equities!$C45),Equities!B45,"")</f>
        <v>43265</v>
      </c>
      <c r="C44">
        <f t="shared" ca="1" si="3"/>
        <v>192.40969999999999</v>
      </c>
      <c r="D44" t="str">
        <f t="shared" ca="1" si="4"/>
        <v/>
      </c>
      <c r="E44" t="str">
        <f t="shared" ca="1" si="4"/>
        <v/>
      </c>
      <c r="F44" t="str">
        <f t="shared" ca="1" si="4"/>
        <v/>
      </c>
      <c r="G44">
        <f>IF(ISNUMBER(VLOOKUP($B44,Equities!$B$6:$DH$1002,G$1,0)), VLOOKUP($B44,Equities!$B$6:$DH$1002,G$1,0),"")</f>
        <v>94.83</v>
      </c>
      <c r="H44" t="str">
        <f>IF(ISNUMBER(VLOOKUP($B44,Equities!$B$6:$DH$1002,H$1,0)), VLOOKUP($B44,Equities!$B$6:$DH$1002,H$1,0),"")</f>
        <v/>
      </c>
      <c r="I44" t="str">
        <f>IF(ISNUMBER(VLOOKUP($B44,Equities!$B$6:$DH$1002,I$1,0)), VLOOKUP($B44,Equities!$B$6:$DH$1002,I$1,0),"")</f>
        <v/>
      </c>
      <c r="J44" s="70"/>
      <c r="K44">
        <f ca="1">IF(ISNUMBER(VLOOKUP($B44,Equities!$B$6:$DH$1002,K$1,0)), VLOOKUP($B44,Equities!$B$6:$DH$1002,K$1,0),"")</f>
        <v>94.83</v>
      </c>
      <c r="L44">
        <f ca="1">IF(ISNUMBER(VLOOKUP($B44,Equities!$B$6:$DH$1002,L$1,0)), VLOOKUP($B44,Equities!$B$6:$DH$1002,L$1,0),"")</f>
        <v>250.4213</v>
      </c>
      <c r="M44">
        <f ca="1">IF(ISNUMBER(VLOOKUP($B44,Equities!$B$6:$DH$1002,M$1,0)), VLOOKUP($B44,Equities!$B$6:$DH$1002,M$1,0),"")</f>
        <v>232.8502</v>
      </c>
      <c r="N44">
        <f ca="1">IF(ISNUMBER(VLOOKUP($B44,Equities!$B$6:$DH$1002,N$1,0)), VLOOKUP($B44,Equities!$B$6:$DH$1002,N$1,0),"")</f>
        <v>233.464</v>
      </c>
      <c r="O44">
        <f ca="1">IF(ISNUMBER(VLOOKUP($B44,Equities!$B$6:$DH$1002,O$1,0)), VLOOKUP($B44,Equities!$B$6:$DH$1002,O$1,0),"")</f>
        <v>121.42789999999999</v>
      </c>
      <c r="P44">
        <f ca="1">IF(ISNUMBER(VLOOKUP($B44,Equities!$B$6:$DH$1002,P$1,0)), VLOOKUP($B44,Equities!$B$6:$DH$1002,P$1,0),"")</f>
        <v>219.14179999999999</v>
      </c>
      <c r="Q44">
        <f ca="1">IF(ISNUMBER(VLOOKUP($B44,Equities!$B$6:$DH$1002,Q$1,0)), VLOOKUP($B44,Equities!$B$6:$DH$1002,Q$1,0),"")</f>
        <v>260.45999999999998</v>
      </c>
      <c r="R44">
        <f ca="1">IF(ISNUMBER(VLOOKUP($B44,Equities!$B$6:$DH$1002,R$1,0)), VLOOKUP($B44,Equities!$B$6:$DH$1002,R$1,0),"")</f>
        <v>205.61</v>
      </c>
      <c r="S44">
        <f ca="1">IF(ISNUMBER(VLOOKUP($B44,Equities!$B$6:$DH$1002,S$1,0)), VLOOKUP($B44,Equities!$B$6:$DH$1002,S$1,0),"")</f>
        <v>260.58</v>
      </c>
      <c r="T44">
        <f ca="1">IF(ISNUMBER(VLOOKUP($B44,Equities!$B$6:$DH$1002,T$1,0)), VLOOKUP($B44,Equities!$B$6:$DH$1002,T$1,0),"")</f>
        <v>64.42</v>
      </c>
      <c r="U44">
        <f ca="1">IF(ISNUMBER(VLOOKUP($B44,Equities!$B$6:$DH$1002,U$1,0)), VLOOKUP($B44,Equities!$B$6:$DH$1002,U$1,0),"")</f>
        <v>280.22000000000003</v>
      </c>
      <c r="V44">
        <f ca="1">IF(ISNUMBER(VLOOKUP($B44,Equities!$B$6:$DH$1002,V$1,0)), VLOOKUP($B44,Equities!$B$6:$DH$1002,V$1,0),"")</f>
        <v>122.31</v>
      </c>
      <c r="W44">
        <f ca="1">IF(ISNUMBER(VLOOKUP($B44,Equities!$B$6:$DH$1002,W$1,0)), VLOOKUP($B44,Equities!$B$6:$DH$1002,W$1,0),"")</f>
        <v>1445.57</v>
      </c>
      <c r="X44">
        <f ca="1">IF(ISNUMBER(VLOOKUP($B44,Equities!$B$6:$DH$1002,X$1,0)), VLOOKUP($B44,Equities!$B$6:$DH$1002,X$1,0),"")</f>
        <v>1803.21</v>
      </c>
      <c r="Y44">
        <f ca="1">IF(ISNUMBER(VLOOKUP($B44,Equities!$B$6:$DH$1002,Y$1,0)), VLOOKUP($B44,Equities!$B$6:$DH$1002,Y$1,0),"")</f>
        <v>1696.76</v>
      </c>
      <c r="Z44">
        <f ca="1">IF(ISNUMBER(VLOOKUP($B44,Equities!$B$6:$DH$1002,Z$1,0)), VLOOKUP($B44,Equities!$B$6:$DH$1002,Z$1,0),"")</f>
        <v>1050.25</v>
      </c>
      <c r="AA44">
        <f ca="1">IF(ISNUMBER(VLOOKUP($B44,Equities!$B$6:$DH$1002,AA$1,0)), VLOOKUP($B44,Equities!$B$6:$DH$1002,AA$1,0),"")</f>
        <v>2394.6799999999998</v>
      </c>
      <c r="AB44">
        <f ca="1">IF(ISNUMBER(VLOOKUP($B44,Equities!$B$6:$DH$1002,AB$1,0)), VLOOKUP($B44,Equities!$B$6:$DH$1002,AB$1,0),"")</f>
        <v>936.27</v>
      </c>
      <c r="AC44">
        <f ca="1">IF(ISNUMBER(VLOOKUP($B44,Equities!$B$6:$DH$1002,AC$1,0)), VLOOKUP($B44,Equities!$B$6:$DH$1002,AC$1,0),"")</f>
        <v>713.47</v>
      </c>
      <c r="AD44">
        <f ca="1">IF(ISNUMBER(VLOOKUP($B44,Equities!$B$6:$DH$1002,AD$1,0)), VLOOKUP($B44,Equities!$B$6:$DH$1002,AD$1,0),"")</f>
        <v>903.02</v>
      </c>
      <c r="AE44">
        <f ca="1">IF(ISNUMBER(VLOOKUP($B44,Equities!$B$6:$DH$1002,AE$1,0)), VLOOKUP($B44,Equities!$B$6:$DH$1002,AE$1,0),"")</f>
        <v>955.86</v>
      </c>
      <c r="AF44">
        <f ca="1">IF(ISNUMBER(VLOOKUP($B44,Equities!$B$6:$DH$1002,AF$1,0)), VLOOKUP($B44,Equities!$B$6:$DH$1002,AF$1,0),"")</f>
        <v>971.03</v>
      </c>
      <c r="AG44">
        <f ca="1">IF(ISNUMBER(VLOOKUP($B44,Equities!$B$6:$DH$1002,AG$1,0)), VLOOKUP($B44,Equities!$B$6:$DH$1002,AG$1,0),"")</f>
        <v>1104.71</v>
      </c>
      <c r="AH44">
        <f ca="1">IF(ISNUMBER(VLOOKUP($B44,Equities!$B$6:$DH$1002,AH$1,0)), VLOOKUP($B44,Equities!$B$6:$DH$1002,AH$1,0),"")</f>
        <v>1100.6199999999999</v>
      </c>
      <c r="AI44">
        <f ca="1">IF(ISNUMBER(VLOOKUP($B44,Equities!$B$6:$DH$1002,AI$1,0)), VLOOKUP($B44,Equities!$B$6:$DH$1002,AI$1,0),"")</f>
        <v>933.96</v>
      </c>
      <c r="AJ44">
        <f ca="1">IF(ISNUMBER(VLOOKUP($B44,Equities!$B$6:$DH$1002,AJ$1,0)), VLOOKUP($B44,Equities!$B$6:$DH$1002,AJ$1,0),"")</f>
        <v>12.12</v>
      </c>
      <c r="AK44">
        <f ca="1">IF(ISNUMBER(VLOOKUP($B44,Equities!$B$6:$DH$1002,AK$1,0)), VLOOKUP($B44,Equities!$B$6:$DH$1002,AK$1,0),"")</f>
        <v>17.899999999999999</v>
      </c>
      <c r="AL44">
        <f ca="1">IF(ISNUMBER(VLOOKUP($B44,Commodities!$B$6:$CW$1002,AL$1,0)), VLOOKUP($B44,Commodities!$B$6:$CW$1002,AL$1,0),"")</f>
        <v>1304</v>
      </c>
      <c r="AM44">
        <f ca="1">IF(ISNUMBER(VLOOKUP($B44,Commodities!$B$6:$CW$1002,AM$1,0)), VLOOKUP($B44,Commodities!$B$6:$CW$1002,AM$1,0),"")</f>
        <v>17.262</v>
      </c>
      <c r="AN44">
        <f ca="1">IF(ISNUMBER(VLOOKUP($B44,Commodities!$B$6:$CW$1002,AN$1,0)), VLOOKUP($B44,Commodities!$B$6:$CW$1002,AN$1,0),"")</f>
        <v>66.89</v>
      </c>
      <c r="AO44">
        <f ca="1">IF(ISNUMBER(VLOOKUP($B44,Currencies!$B$6:$CW$1002,AO$1,0)), VLOOKUP($B44,Currencies!$B$6:$CW$1002,AO$1,0),"")</f>
        <v>2.9351000000000003</v>
      </c>
      <c r="AP44">
        <f ca="1">IF(ISNUMBER(VLOOKUP($B44,Currencies!$B$6:$CW$1002,AP$1,0)), VLOOKUP($B44,Currencies!$B$6:$CW$1002,AP$1,0),"")</f>
        <v>2.0853000000000002</v>
      </c>
      <c r="AQ44">
        <f ca="1">IF(ISNUMBER(VLOOKUP($B44,Currencies!$B$6:$CW$1002,AQ$1,0)), VLOOKUP($B44,Currencies!$B$6:$CW$1002,AQ$1,0),"")</f>
        <v>2.1299000000000001</v>
      </c>
      <c r="AR44">
        <f ca="1">IF(ISNUMBER(VLOOKUP($B44,Currencies!$B$6:$CW$1002,AR$1,0)), VLOOKUP($B44,Currencies!$B$6:$CW$1002,AR$1,0),"")</f>
        <v>6.4173999999999998</v>
      </c>
      <c r="AS44">
        <f ca="1">IF(ISNUMBER(VLOOKUP($B44,Currencies!$B$6:$CW$1002,AS$1,0)), VLOOKUP($B44,Currencies!$B$6:$CW$1002,AS$1,0),"")</f>
        <v>109.28</v>
      </c>
      <c r="AT44" t="str">
        <f>IF(ISNUMBER(VLOOKUP($B44,Currencies!$B$6:$CW$1002,AT$1,0)), VLOOKUP($B44,Currencies!$B$6:$CW$1002,AT$1,0),"")</f>
        <v/>
      </c>
      <c r="AU44" t="str">
        <f>IF(ISNUMBER(VLOOKUP($B44,Currencies!$B$6:$CW$1002,AU$1,0)), VLOOKUP($B44,Currencies!$B$6:$CW$1002,AU$1,0),"")</f>
        <v/>
      </c>
      <c r="AV44" t="str">
        <f>IF(ISNUMBER(VLOOKUP($B44,Currencies!$B$6:$CW$1002,AV$1,0)), VLOOKUP($B44,Currencies!$B$6:$CW$1002,AV$1,0),"")</f>
        <v/>
      </c>
      <c r="AX44" s="12"/>
    </row>
    <row r="45" spans="2:50">
      <c r="B45" s="12">
        <f>IF(ISNUMBER(Equities!$C46),Equities!B46,"")</f>
        <v>43264</v>
      </c>
      <c r="C45">
        <f t="shared" ca="1" si="3"/>
        <v>194.02799999999999</v>
      </c>
      <c r="D45" t="str">
        <f t="shared" ca="1" si="4"/>
        <v/>
      </c>
      <c r="E45" t="str">
        <f t="shared" ca="1" si="4"/>
        <v/>
      </c>
      <c r="F45" t="str">
        <f t="shared" ca="1" si="4"/>
        <v/>
      </c>
      <c r="G45">
        <f>IF(ISNUMBER(VLOOKUP($B45,Equities!$B$6:$DH$1002,G$1,0)), VLOOKUP($B45,Equities!$B$6:$DH$1002,G$1,0),"")</f>
        <v>95.15</v>
      </c>
      <c r="H45" t="str">
        <f>IF(ISNUMBER(VLOOKUP($B45,Equities!$B$6:$DH$1002,H$1,0)), VLOOKUP($B45,Equities!$B$6:$DH$1002,H$1,0),"")</f>
        <v/>
      </c>
      <c r="I45" t="str">
        <f>IF(ISNUMBER(VLOOKUP($B45,Equities!$B$6:$DH$1002,I$1,0)), VLOOKUP($B45,Equities!$B$6:$DH$1002,I$1,0),"")</f>
        <v/>
      </c>
      <c r="J45" s="70"/>
      <c r="K45">
        <f ca="1">IF(ISNUMBER(VLOOKUP($B45,Equities!$B$6:$DH$1002,K$1,0)), VLOOKUP($B45,Equities!$B$6:$DH$1002,K$1,0),"")</f>
        <v>95.15</v>
      </c>
      <c r="L45">
        <f ca="1">IF(ISNUMBER(VLOOKUP($B45,Equities!$B$6:$DH$1002,L$1,0)), VLOOKUP($B45,Equities!$B$6:$DH$1002,L$1,0),"")</f>
        <v>249.15199999999999</v>
      </c>
      <c r="M45">
        <f ca="1">IF(ISNUMBER(VLOOKUP($B45,Equities!$B$6:$DH$1002,M$1,0)), VLOOKUP($B45,Equities!$B$6:$DH$1002,M$1,0),"")</f>
        <v>232.00970000000001</v>
      </c>
      <c r="N45">
        <f ca="1">IF(ISNUMBER(VLOOKUP($B45,Equities!$B$6:$DH$1002,N$1,0)), VLOOKUP($B45,Equities!$B$6:$DH$1002,N$1,0),"")</f>
        <v>233.1377</v>
      </c>
      <c r="O45">
        <f ca="1">IF(ISNUMBER(VLOOKUP($B45,Equities!$B$6:$DH$1002,O$1,0)), VLOOKUP($B45,Equities!$B$6:$DH$1002,O$1,0),"")</f>
        <v>122.2381</v>
      </c>
      <c r="P45">
        <f ca="1">IF(ISNUMBER(VLOOKUP($B45,Equities!$B$6:$DH$1002,P$1,0)), VLOOKUP($B45,Equities!$B$6:$DH$1002,P$1,0),"")</f>
        <v>219.80969999999999</v>
      </c>
      <c r="Q45">
        <f ca="1">IF(ISNUMBER(VLOOKUP($B45,Equities!$B$6:$DH$1002,Q$1,0)), VLOOKUP($B45,Equities!$B$6:$DH$1002,Q$1,0),"")</f>
        <v>259</v>
      </c>
      <c r="R45">
        <f ca="1">IF(ISNUMBER(VLOOKUP($B45,Equities!$B$6:$DH$1002,R$1,0)), VLOOKUP($B45,Equities!$B$6:$DH$1002,R$1,0),"")</f>
        <v>205.32</v>
      </c>
      <c r="S45">
        <f ca="1">IF(ISNUMBER(VLOOKUP($B45,Equities!$B$6:$DH$1002,S$1,0)), VLOOKUP($B45,Equities!$B$6:$DH$1002,S$1,0),"")</f>
        <v>261.23</v>
      </c>
      <c r="T45">
        <f ca="1">IF(ISNUMBER(VLOOKUP($B45,Equities!$B$6:$DH$1002,T$1,0)), VLOOKUP($B45,Equities!$B$6:$DH$1002,T$1,0),"")</f>
        <v>64.06</v>
      </c>
      <c r="U45">
        <f ca="1">IF(ISNUMBER(VLOOKUP($B45,Equities!$B$6:$DH$1002,U$1,0)), VLOOKUP($B45,Equities!$B$6:$DH$1002,U$1,0),"")</f>
        <v>280.83999999999997</v>
      </c>
      <c r="V45">
        <f ca="1">IF(ISNUMBER(VLOOKUP($B45,Equities!$B$6:$DH$1002,V$1,0)), VLOOKUP($B45,Equities!$B$6:$DH$1002,V$1,0),"")</f>
        <v>121.34</v>
      </c>
      <c r="W45">
        <f ca="1">IF(ISNUMBER(VLOOKUP($B45,Equities!$B$6:$DH$1002,W$1,0)), VLOOKUP($B45,Equities!$B$6:$DH$1002,W$1,0),"")</f>
        <v>1463.33</v>
      </c>
      <c r="X45">
        <f ca="1">IF(ISNUMBER(VLOOKUP($B45,Equities!$B$6:$DH$1002,X$1,0)), VLOOKUP($B45,Equities!$B$6:$DH$1002,X$1,0),"")</f>
        <v>1820.11</v>
      </c>
      <c r="Y45">
        <f ca="1">IF(ISNUMBER(VLOOKUP($B45,Equities!$B$6:$DH$1002,Y$1,0)), VLOOKUP($B45,Equities!$B$6:$DH$1002,Y$1,0),"")</f>
        <v>1701.87</v>
      </c>
      <c r="Z45">
        <f ca="1">IF(ISNUMBER(VLOOKUP($B45,Equities!$B$6:$DH$1002,Z$1,0)), VLOOKUP($B45,Equities!$B$6:$DH$1002,Z$1,0),"")</f>
        <v>1050.46</v>
      </c>
      <c r="AA45">
        <f ca="1">IF(ISNUMBER(VLOOKUP($B45,Equities!$B$6:$DH$1002,AA$1,0)), VLOOKUP($B45,Equities!$B$6:$DH$1002,AA$1,0),"")</f>
        <v>2399.71</v>
      </c>
      <c r="AB45">
        <f ca="1">IF(ISNUMBER(VLOOKUP($B45,Equities!$B$6:$DH$1002,AB$1,0)), VLOOKUP($B45,Equities!$B$6:$DH$1002,AB$1,0),"")</f>
        <v>935.09</v>
      </c>
      <c r="AC45">
        <f ca="1">IF(ISNUMBER(VLOOKUP($B45,Equities!$B$6:$DH$1002,AC$1,0)), VLOOKUP($B45,Equities!$B$6:$DH$1002,AC$1,0),"")</f>
        <v>714.03</v>
      </c>
      <c r="AD45">
        <f ca="1">IF(ISNUMBER(VLOOKUP($B45,Equities!$B$6:$DH$1002,AD$1,0)), VLOOKUP($B45,Equities!$B$6:$DH$1002,AD$1,0),"")</f>
        <v>903.11</v>
      </c>
      <c r="AE45">
        <f ca="1">IF(ISNUMBER(VLOOKUP($B45,Equities!$B$6:$DH$1002,AE$1,0)), VLOOKUP($B45,Equities!$B$6:$DH$1002,AE$1,0),"")</f>
        <v>955.08</v>
      </c>
      <c r="AF45">
        <f ca="1">IF(ISNUMBER(VLOOKUP($B45,Equities!$B$6:$DH$1002,AF$1,0)), VLOOKUP($B45,Equities!$B$6:$DH$1002,AF$1,0),"")</f>
        <v>971.23</v>
      </c>
      <c r="AG45">
        <f ca="1">IF(ISNUMBER(VLOOKUP($B45,Equities!$B$6:$DH$1002,AG$1,0)), VLOOKUP($B45,Equities!$B$6:$DH$1002,AG$1,0),"")</f>
        <v>1104.8</v>
      </c>
      <c r="AH45">
        <f ca="1">IF(ISNUMBER(VLOOKUP($B45,Equities!$B$6:$DH$1002,AH$1,0)), VLOOKUP($B45,Equities!$B$6:$DH$1002,AH$1,0),"")</f>
        <v>1101.29</v>
      </c>
      <c r="AI45">
        <f ca="1">IF(ISNUMBER(VLOOKUP($B45,Equities!$B$6:$DH$1002,AI$1,0)), VLOOKUP($B45,Equities!$B$6:$DH$1002,AI$1,0),"")</f>
        <v>933.62</v>
      </c>
      <c r="AJ45">
        <f ca="1">IF(ISNUMBER(VLOOKUP($B45,Equities!$B$6:$DH$1002,AJ$1,0)), VLOOKUP($B45,Equities!$B$6:$DH$1002,AJ$1,0),"")</f>
        <v>12.94</v>
      </c>
      <c r="AK45">
        <f ca="1">IF(ISNUMBER(VLOOKUP($B45,Equities!$B$6:$DH$1002,AK$1,0)), VLOOKUP($B45,Equities!$B$6:$DH$1002,AK$1,0),"")</f>
        <v>17.649999999999999</v>
      </c>
      <c r="AL45">
        <f ca="1">IF(ISNUMBER(VLOOKUP($B45,Commodities!$B$6:$CW$1002,AL$1,0)), VLOOKUP($B45,Commodities!$B$6:$CW$1002,AL$1,0),"")</f>
        <v>1296.9000000000001</v>
      </c>
      <c r="AM45">
        <f ca="1">IF(ISNUMBER(VLOOKUP($B45,Commodities!$B$6:$CW$1002,AM$1,0)), VLOOKUP($B45,Commodities!$B$6:$CW$1002,AM$1,0),"")</f>
        <v>16.991</v>
      </c>
      <c r="AN45">
        <f ca="1">IF(ISNUMBER(VLOOKUP($B45,Commodities!$B$6:$CW$1002,AN$1,0)), VLOOKUP($B45,Commodities!$B$6:$CW$1002,AN$1,0),"")</f>
        <v>66.64</v>
      </c>
      <c r="AO45">
        <f ca="1">IF(ISNUMBER(VLOOKUP($B45,Currencies!$B$6:$CW$1002,AO$1,0)), VLOOKUP($B45,Currencies!$B$6:$CW$1002,AO$1,0),"")</f>
        <v>2.9662999999999999</v>
      </c>
      <c r="AP45">
        <f ca="1">IF(ISNUMBER(VLOOKUP($B45,Currencies!$B$6:$CW$1002,AP$1,0)), VLOOKUP($B45,Currencies!$B$6:$CW$1002,AP$1,0),"")</f>
        <v>2.0947</v>
      </c>
      <c r="AQ45">
        <f ca="1">IF(ISNUMBER(VLOOKUP($B45,Currencies!$B$6:$CW$1002,AQ$1,0)), VLOOKUP($B45,Currencies!$B$6:$CW$1002,AQ$1,0),"")</f>
        <v>2.1366000000000001</v>
      </c>
      <c r="AR45">
        <f ca="1">IF(ISNUMBER(VLOOKUP($B45,Currencies!$B$6:$CW$1002,AR$1,0)), VLOOKUP($B45,Currencies!$B$6:$CW$1002,AR$1,0),"")</f>
        <v>6.3888999999999996</v>
      </c>
      <c r="AS45">
        <f ca="1">IF(ISNUMBER(VLOOKUP($B45,Currencies!$B$6:$CW$1002,AS$1,0)), VLOOKUP($B45,Currencies!$B$6:$CW$1002,AS$1,0),"")</f>
        <v>109.74</v>
      </c>
      <c r="AT45" t="str">
        <f>IF(ISNUMBER(VLOOKUP($B45,Currencies!$B$6:$CW$1002,AT$1,0)), VLOOKUP($B45,Currencies!$B$6:$CW$1002,AT$1,0),"")</f>
        <v/>
      </c>
      <c r="AU45" t="str">
        <f>IF(ISNUMBER(VLOOKUP($B45,Currencies!$B$6:$CW$1002,AU$1,0)), VLOOKUP($B45,Currencies!$B$6:$CW$1002,AU$1,0),"")</f>
        <v/>
      </c>
      <c r="AV45" t="str">
        <f>IF(ISNUMBER(VLOOKUP($B45,Currencies!$B$6:$CW$1002,AV$1,0)), VLOOKUP($B45,Currencies!$B$6:$CW$1002,AV$1,0),"")</f>
        <v/>
      </c>
      <c r="AX45" s="12"/>
    </row>
    <row r="46" spans="2:50">
      <c r="B46" s="12">
        <f>IF(ISNUMBER(Equities!$C47),Equities!B47,"")</f>
        <v>43263</v>
      </c>
      <c r="C46">
        <f t="shared" ca="1" si="3"/>
        <v>196.52610000000001</v>
      </c>
      <c r="D46" t="str">
        <f t="shared" ca="1" si="4"/>
        <v/>
      </c>
      <c r="E46" t="str">
        <f t="shared" ca="1" si="4"/>
        <v/>
      </c>
      <c r="F46" t="str">
        <f t="shared" ca="1" si="4"/>
        <v/>
      </c>
      <c r="G46">
        <f>IF(ISNUMBER(VLOOKUP($B46,Equities!$B$6:$DH$1002,G$1,0)), VLOOKUP($B46,Equities!$B$6:$DH$1002,G$1,0),"")</f>
        <v>96.25</v>
      </c>
      <c r="H46" t="str">
        <f>IF(ISNUMBER(VLOOKUP($B46,Equities!$B$6:$DH$1002,H$1,0)), VLOOKUP($B46,Equities!$B$6:$DH$1002,H$1,0),"")</f>
        <v/>
      </c>
      <c r="I46" t="str">
        <f>IF(ISNUMBER(VLOOKUP($B46,Equities!$B$6:$DH$1002,I$1,0)), VLOOKUP($B46,Equities!$B$6:$DH$1002,I$1,0),"")</f>
        <v/>
      </c>
      <c r="J46" s="70"/>
      <c r="K46">
        <f ca="1">IF(ISNUMBER(VLOOKUP($B46,Equities!$B$6:$DH$1002,K$1,0)), VLOOKUP($B46,Equities!$B$6:$DH$1002,K$1,0),"")</f>
        <v>96.25</v>
      </c>
      <c r="L46">
        <f ca="1">IF(ISNUMBER(VLOOKUP($B46,Equities!$B$6:$DH$1002,L$1,0)), VLOOKUP($B46,Equities!$B$6:$DH$1002,L$1,0),"")</f>
        <v>249.46340000000001</v>
      </c>
      <c r="M46">
        <f ca="1">IF(ISNUMBER(VLOOKUP($B46,Equities!$B$6:$DH$1002,M$1,0)), VLOOKUP($B46,Equities!$B$6:$DH$1002,M$1,0),"")</f>
        <v>231.81809999999999</v>
      </c>
      <c r="N46">
        <f ca="1">IF(ISNUMBER(VLOOKUP($B46,Equities!$B$6:$DH$1002,N$1,0)), VLOOKUP($B46,Equities!$B$6:$DH$1002,N$1,0),"")</f>
        <v>234.48159999999999</v>
      </c>
      <c r="O46">
        <f ca="1">IF(ISNUMBER(VLOOKUP($B46,Equities!$B$6:$DH$1002,O$1,0)), VLOOKUP($B46,Equities!$B$6:$DH$1002,O$1,0),"")</f>
        <v>122.66459999999999</v>
      </c>
      <c r="P46">
        <f ca="1">IF(ISNUMBER(VLOOKUP($B46,Equities!$B$6:$DH$1002,P$1,0)), VLOOKUP($B46,Equities!$B$6:$DH$1002,P$1,0),"")</f>
        <v>219.8253</v>
      </c>
      <c r="Q46">
        <f ca="1">IF(ISNUMBER(VLOOKUP($B46,Equities!$B$6:$DH$1002,Q$1,0)), VLOOKUP($B46,Equities!$B$6:$DH$1002,Q$1,0),"")</f>
        <v>258.62</v>
      </c>
      <c r="R46">
        <f ca="1">IF(ISNUMBER(VLOOKUP($B46,Equities!$B$6:$DH$1002,R$1,0)), VLOOKUP($B46,Equities!$B$6:$DH$1002,R$1,0),"")</f>
        <v>207.99</v>
      </c>
      <c r="S46">
        <f ca="1">IF(ISNUMBER(VLOOKUP($B46,Equities!$B$6:$DH$1002,S$1,0)), VLOOKUP($B46,Equities!$B$6:$DH$1002,S$1,0),"")</f>
        <v>262.13</v>
      </c>
      <c r="T46">
        <f ca="1">IF(ISNUMBER(VLOOKUP($B46,Equities!$B$6:$DH$1002,T$1,0)), VLOOKUP($B46,Equities!$B$6:$DH$1002,T$1,0),"")</f>
        <v>65.44</v>
      </c>
      <c r="U46">
        <f ca="1">IF(ISNUMBER(VLOOKUP($B46,Equities!$B$6:$DH$1002,U$1,0)), VLOOKUP($B46,Equities!$B$6:$DH$1002,U$1,0),"")</f>
        <v>281.70999999999998</v>
      </c>
      <c r="V46">
        <f ca="1">IF(ISNUMBER(VLOOKUP($B46,Equities!$B$6:$DH$1002,V$1,0)), VLOOKUP($B46,Equities!$B$6:$DH$1002,V$1,0),"")</f>
        <v>121.44</v>
      </c>
      <c r="W46">
        <f ca="1">IF(ISNUMBER(VLOOKUP($B46,Equities!$B$6:$DH$1002,W$1,0)), VLOOKUP($B46,Equities!$B$6:$DH$1002,W$1,0),"")</f>
        <v>1468.46</v>
      </c>
      <c r="X46">
        <f ca="1">IF(ISNUMBER(VLOOKUP($B46,Equities!$B$6:$DH$1002,X$1,0)), VLOOKUP($B46,Equities!$B$6:$DH$1002,X$1,0),"")</f>
        <v>1832.57</v>
      </c>
      <c r="Y46">
        <f ca="1">IF(ISNUMBER(VLOOKUP($B46,Equities!$B$6:$DH$1002,Y$1,0)), VLOOKUP($B46,Equities!$B$6:$DH$1002,Y$1,0),"")</f>
        <v>1722.22</v>
      </c>
      <c r="Z46">
        <f ca="1">IF(ISNUMBER(VLOOKUP($B46,Equities!$B$6:$DH$1002,Z$1,0)), VLOOKUP($B46,Equities!$B$6:$DH$1002,Z$1,0),"")</f>
        <v>1050.28</v>
      </c>
      <c r="AA46">
        <f ca="1">IF(ISNUMBER(VLOOKUP($B46,Equities!$B$6:$DH$1002,AA$1,0)), VLOOKUP($B46,Equities!$B$6:$DH$1002,AA$1,0),"")</f>
        <v>2403.1799999999998</v>
      </c>
      <c r="AB46">
        <f ca="1">IF(ISNUMBER(VLOOKUP($B46,Equities!$B$6:$DH$1002,AB$1,0)), VLOOKUP($B46,Equities!$B$6:$DH$1002,AB$1,0),"")</f>
        <v>935.93</v>
      </c>
      <c r="AC46">
        <f ca="1">IF(ISNUMBER(VLOOKUP($B46,Equities!$B$6:$DH$1002,AC$1,0)), VLOOKUP($B46,Equities!$B$6:$DH$1002,AC$1,0),"")</f>
        <v>713.98</v>
      </c>
      <c r="AD46">
        <f ca="1">IF(ISNUMBER(VLOOKUP($B46,Equities!$B$6:$DH$1002,AD$1,0)), VLOOKUP($B46,Equities!$B$6:$DH$1002,AD$1,0),"")</f>
        <v>903.04</v>
      </c>
      <c r="AE46">
        <f ca="1">IF(ISNUMBER(VLOOKUP($B46,Equities!$B$6:$DH$1002,AE$1,0)), VLOOKUP($B46,Equities!$B$6:$DH$1002,AE$1,0),"")</f>
        <v>955.6</v>
      </c>
      <c r="AF46">
        <f ca="1">IF(ISNUMBER(VLOOKUP($B46,Equities!$B$6:$DH$1002,AF$1,0)), VLOOKUP($B46,Equities!$B$6:$DH$1002,AF$1,0),"")</f>
        <v>971.8</v>
      </c>
      <c r="AG46">
        <f ca="1">IF(ISNUMBER(VLOOKUP($B46,Equities!$B$6:$DH$1002,AG$1,0)), VLOOKUP($B46,Equities!$B$6:$DH$1002,AG$1,0),"")</f>
        <v>1104.8</v>
      </c>
      <c r="AH46">
        <f ca="1">IF(ISNUMBER(VLOOKUP($B46,Equities!$B$6:$DH$1002,AH$1,0)), VLOOKUP($B46,Equities!$B$6:$DH$1002,AH$1,0),"")</f>
        <v>1101.21</v>
      </c>
      <c r="AI46">
        <f ca="1">IF(ISNUMBER(VLOOKUP($B46,Equities!$B$6:$DH$1002,AI$1,0)), VLOOKUP($B46,Equities!$B$6:$DH$1002,AI$1,0),"")</f>
        <v>933.62</v>
      </c>
      <c r="AJ46">
        <f ca="1">IF(ISNUMBER(VLOOKUP($B46,Equities!$B$6:$DH$1002,AJ$1,0)), VLOOKUP($B46,Equities!$B$6:$DH$1002,AJ$1,0),"")</f>
        <v>12.34</v>
      </c>
      <c r="AK46">
        <f ca="1">IF(ISNUMBER(VLOOKUP($B46,Equities!$B$6:$DH$1002,AK$1,0)), VLOOKUP($B46,Equities!$B$6:$DH$1002,AK$1,0),"")</f>
        <v>16.899999999999999</v>
      </c>
      <c r="AL46">
        <f ca="1">IF(ISNUMBER(VLOOKUP($B46,Commodities!$B$6:$CW$1002,AL$1,0)), VLOOKUP($B46,Commodities!$B$6:$CW$1002,AL$1,0),"")</f>
        <v>1295.0999999999999</v>
      </c>
      <c r="AM46">
        <f ca="1">IF(ISNUMBER(VLOOKUP($B46,Commodities!$B$6:$CW$1002,AM$1,0)), VLOOKUP($B46,Commodities!$B$6:$CW$1002,AM$1,0),"")</f>
        <v>16.890999999999998</v>
      </c>
      <c r="AN46">
        <f ca="1">IF(ISNUMBER(VLOOKUP($B46,Commodities!$B$6:$CW$1002,AN$1,0)), VLOOKUP($B46,Commodities!$B$6:$CW$1002,AN$1,0),"")</f>
        <v>66.36</v>
      </c>
      <c r="AO46">
        <f ca="1">IF(ISNUMBER(VLOOKUP($B46,Currencies!$B$6:$CW$1002,AO$1,0)), VLOOKUP($B46,Currencies!$B$6:$CW$1002,AO$1,0),"")</f>
        <v>2.9607999999999999</v>
      </c>
      <c r="AP46">
        <f ca="1">IF(ISNUMBER(VLOOKUP($B46,Currencies!$B$6:$CW$1002,AP$1,0)), VLOOKUP($B46,Currencies!$B$6:$CW$1002,AP$1,0),"")</f>
        <v>2.0863</v>
      </c>
      <c r="AQ46">
        <f ca="1">IF(ISNUMBER(VLOOKUP($B46,Currencies!$B$6:$CW$1002,AQ$1,0)), VLOOKUP($B46,Currencies!$B$6:$CW$1002,AQ$1,0),"")</f>
        <v>2.137</v>
      </c>
      <c r="AR46">
        <f ca="1">IF(ISNUMBER(VLOOKUP($B46,Currencies!$B$6:$CW$1002,AR$1,0)), VLOOKUP($B46,Currencies!$B$6:$CW$1002,AR$1,0),"")</f>
        <v>6.4054000000000002</v>
      </c>
      <c r="AS46">
        <f ca="1">IF(ISNUMBER(VLOOKUP($B46,Currencies!$B$6:$CW$1002,AS$1,0)), VLOOKUP($B46,Currencies!$B$6:$CW$1002,AS$1,0),"")</f>
        <v>109.65</v>
      </c>
      <c r="AT46" t="str">
        <f>IF(ISNUMBER(VLOOKUP($B46,Currencies!$B$6:$CW$1002,AT$1,0)), VLOOKUP($B46,Currencies!$B$6:$CW$1002,AT$1,0),"")</f>
        <v/>
      </c>
      <c r="AU46" t="str">
        <f>IF(ISNUMBER(VLOOKUP($B46,Currencies!$B$6:$CW$1002,AU$1,0)), VLOOKUP($B46,Currencies!$B$6:$CW$1002,AU$1,0),"")</f>
        <v/>
      </c>
      <c r="AV46" t="str">
        <f>IF(ISNUMBER(VLOOKUP($B46,Currencies!$B$6:$CW$1002,AV$1,0)), VLOOKUP($B46,Currencies!$B$6:$CW$1002,AV$1,0),"")</f>
        <v/>
      </c>
      <c r="AX46" s="12"/>
    </row>
    <row r="47" spans="2:50">
      <c r="B47" s="12">
        <f>IF(ISNUMBER(Equities!$C48),Equities!B48,"")</f>
        <v>43262</v>
      </c>
      <c r="C47">
        <f t="shared" ca="1" si="3"/>
        <v>194.20599999999999</v>
      </c>
      <c r="D47" t="str">
        <f t="shared" ca="1" si="4"/>
        <v/>
      </c>
      <c r="E47" t="str">
        <f t="shared" ca="1" si="4"/>
        <v/>
      </c>
      <c r="F47" t="str">
        <f t="shared" ca="1" si="4"/>
        <v/>
      </c>
      <c r="G47">
        <f>IF(ISNUMBER(VLOOKUP($B47,Equities!$B$6:$DH$1002,G$1,0)), VLOOKUP($B47,Equities!$B$6:$DH$1002,G$1,0),"")</f>
        <v>95.64</v>
      </c>
      <c r="H47" t="str">
        <f>IF(ISNUMBER(VLOOKUP($B47,Equities!$B$6:$DH$1002,H$1,0)), VLOOKUP($B47,Equities!$B$6:$DH$1002,H$1,0),"")</f>
        <v/>
      </c>
      <c r="I47" t="str">
        <f>IF(ISNUMBER(VLOOKUP($B47,Equities!$B$6:$DH$1002,I$1,0)), VLOOKUP($B47,Equities!$B$6:$DH$1002,I$1,0),"")</f>
        <v/>
      </c>
      <c r="J47" s="70"/>
      <c r="K47">
        <f ca="1">IF(ISNUMBER(VLOOKUP($B47,Equities!$B$6:$DH$1002,K$1,0)), VLOOKUP($B47,Equities!$B$6:$DH$1002,K$1,0),"")</f>
        <v>95.64</v>
      </c>
      <c r="L47">
        <f ca="1">IF(ISNUMBER(VLOOKUP($B47,Equities!$B$6:$DH$1002,L$1,0)), VLOOKUP($B47,Equities!$B$6:$DH$1002,L$1,0),"")</f>
        <v>248.1763</v>
      </c>
      <c r="M47">
        <f ca="1">IF(ISNUMBER(VLOOKUP($B47,Equities!$B$6:$DH$1002,M$1,0)), VLOOKUP($B47,Equities!$B$6:$DH$1002,M$1,0),"")</f>
        <v>231.81110000000001</v>
      </c>
      <c r="N47">
        <f ca="1">IF(ISNUMBER(VLOOKUP($B47,Equities!$B$6:$DH$1002,N$1,0)), VLOOKUP($B47,Equities!$B$6:$DH$1002,N$1,0),"")</f>
        <v>236.39660000000001</v>
      </c>
      <c r="O47">
        <f ca="1">IF(ISNUMBER(VLOOKUP($B47,Equities!$B$6:$DH$1002,O$1,0)), VLOOKUP($B47,Equities!$B$6:$DH$1002,O$1,0),"")</f>
        <v>122.9883</v>
      </c>
      <c r="P47">
        <f ca="1">IF(ISNUMBER(VLOOKUP($B47,Equities!$B$6:$DH$1002,P$1,0)), VLOOKUP($B47,Equities!$B$6:$DH$1002,P$1,0),"")</f>
        <v>219.42080000000001</v>
      </c>
      <c r="Q47">
        <f ca="1">IF(ISNUMBER(VLOOKUP($B47,Equities!$B$6:$DH$1002,Q$1,0)), VLOOKUP($B47,Equities!$B$6:$DH$1002,Q$1,0),"")</f>
        <v>257.93</v>
      </c>
      <c r="R47">
        <f ca="1">IF(ISNUMBER(VLOOKUP($B47,Equities!$B$6:$DH$1002,R$1,0)), VLOOKUP($B47,Equities!$B$6:$DH$1002,R$1,0),"")</f>
        <v>207.41</v>
      </c>
      <c r="S47">
        <f ca="1">IF(ISNUMBER(VLOOKUP($B47,Equities!$B$6:$DH$1002,S$1,0)), VLOOKUP($B47,Equities!$B$6:$DH$1002,S$1,0),"")</f>
        <v>262.08999999999997</v>
      </c>
      <c r="T47">
        <f ca="1">IF(ISNUMBER(VLOOKUP($B47,Equities!$B$6:$DH$1002,T$1,0)), VLOOKUP($B47,Equities!$B$6:$DH$1002,T$1,0),"")</f>
        <v>65.540000000000006</v>
      </c>
      <c r="U47">
        <f ca="1">IF(ISNUMBER(VLOOKUP($B47,Equities!$B$6:$DH$1002,U$1,0)), VLOOKUP($B47,Equities!$B$6:$DH$1002,U$1,0),"")</f>
        <v>282.95999999999998</v>
      </c>
      <c r="V47">
        <f ca="1">IF(ISNUMBER(VLOOKUP($B47,Equities!$B$6:$DH$1002,V$1,0)), VLOOKUP($B47,Equities!$B$6:$DH$1002,V$1,0),"")</f>
        <v>120.46</v>
      </c>
      <c r="W47">
        <f ca="1">IF(ISNUMBER(VLOOKUP($B47,Equities!$B$6:$DH$1002,W$1,0)), VLOOKUP($B47,Equities!$B$6:$DH$1002,W$1,0),"")</f>
        <v>1460.99</v>
      </c>
      <c r="X47">
        <f ca="1">IF(ISNUMBER(VLOOKUP($B47,Equities!$B$6:$DH$1002,X$1,0)), VLOOKUP($B47,Equities!$B$6:$DH$1002,X$1,0),"")</f>
        <v>1824.99</v>
      </c>
      <c r="Y47">
        <f ca="1">IF(ISNUMBER(VLOOKUP($B47,Equities!$B$6:$DH$1002,Y$1,0)), VLOOKUP($B47,Equities!$B$6:$DH$1002,Y$1,0),"")</f>
        <v>1710.95</v>
      </c>
      <c r="Z47">
        <f ca="1">IF(ISNUMBER(VLOOKUP($B47,Equities!$B$6:$DH$1002,Z$1,0)), VLOOKUP($B47,Equities!$B$6:$DH$1002,Z$1,0),"")</f>
        <v>1049.47</v>
      </c>
      <c r="AA47">
        <f ca="1">IF(ISNUMBER(VLOOKUP($B47,Equities!$B$6:$DH$1002,AA$1,0)), VLOOKUP($B47,Equities!$B$6:$DH$1002,AA$1,0),"")</f>
        <v>2408.09</v>
      </c>
      <c r="AB47">
        <f ca="1">IF(ISNUMBER(VLOOKUP($B47,Equities!$B$6:$DH$1002,AB$1,0)), VLOOKUP($B47,Equities!$B$6:$DH$1002,AB$1,0),"")</f>
        <v>936.01</v>
      </c>
      <c r="AC47">
        <f ca="1">IF(ISNUMBER(VLOOKUP($B47,Equities!$B$6:$DH$1002,AC$1,0)), VLOOKUP($B47,Equities!$B$6:$DH$1002,AC$1,0),"")</f>
        <v>713.7</v>
      </c>
      <c r="AD47">
        <f ca="1">IF(ISNUMBER(VLOOKUP($B47,Equities!$B$6:$DH$1002,AD$1,0)), VLOOKUP($B47,Equities!$B$6:$DH$1002,AD$1,0),"")</f>
        <v>900.6</v>
      </c>
      <c r="AE47">
        <f ca="1">IF(ISNUMBER(VLOOKUP($B47,Equities!$B$6:$DH$1002,AE$1,0)), VLOOKUP($B47,Equities!$B$6:$DH$1002,AE$1,0),"")</f>
        <v>953.33</v>
      </c>
      <c r="AF47">
        <f ca="1">IF(ISNUMBER(VLOOKUP($B47,Equities!$B$6:$DH$1002,AF$1,0)), VLOOKUP($B47,Equities!$B$6:$DH$1002,AF$1,0),"")</f>
        <v>971.27</v>
      </c>
      <c r="AG47">
        <f ca="1">IF(ISNUMBER(VLOOKUP($B47,Equities!$B$6:$DH$1002,AG$1,0)), VLOOKUP($B47,Equities!$B$6:$DH$1002,AG$1,0),"")</f>
        <v>1106.2</v>
      </c>
      <c r="AH47">
        <f ca="1">IF(ISNUMBER(VLOOKUP($B47,Equities!$B$6:$DH$1002,AH$1,0)), VLOOKUP($B47,Equities!$B$6:$DH$1002,AH$1,0),"")</f>
        <v>1100.3900000000001</v>
      </c>
      <c r="AI47">
        <f ca="1">IF(ISNUMBER(VLOOKUP($B47,Equities!$B$6:$DH$1002,AI$1,0)), VLOOKUP($B47,Equities!$B$6:$DH$1002,AI$1,0),"")</f>
        <v>933.06</v>
      </c>
      <c r="AJ47">
        <f ca="1">IF(ISNUMBER(VLOOKUP($B47,Equities!$B$6:$DH$1002,AJ$1,0)), VLOOKUP($B47,Equities!$B$6:$DH$1002,AJ$1,0),"")</f>
        <v>12.35</v>
      </c>
      <c r="AK47">
        <f ca="1">IF(ISNUMBER(VLOOKUP($B47,Equities!$B$6:$DH$1002,AK$1,0)), VLOOKUP($B47,Equities!$B$6:$DH$1002,AK$1,0),"")</f>
        <v>17.57</v>
      </c>
      <c r="AL47">
        <f ca="1">IF(ISNUMBER(VLOOKUP($B47,Commodities!$B$6:$CW$1002,AL$1,0)), VLOOKUP($B47,Commodities!$B$6:$CW$1002,AL$1,0),"")</f>
        <v>1298.9000000000001</v>
      </c>
      <c r="AM47">
        <f ca="1">IF(ISNUMBER(VLOOKUP($B47,Commodities!$B$6:$CW$1002,AM$1,0)), VLOOKUP($B47,Commodities!$B$6:$CW$1002,AM$1,0),"")</f>
        <v>16.951999999999998</v>
      </c>
      <c r="AN47">
        <f ca="1">IF(ISNUMBER(VLOOKUP($B47,Commodities!$B$6:$CW$1002,AN$1,0)), VLOOKUP($B47,Commodities!$B$6:$CW$1002,AN$1,0),"")</f>
        <v>66.099999999999994</v>
      </c>
      <c r="AO47">
        <f ca="1">IF(ISNUMBER(VLOOKUP($B47,Currencies!$B$6:$CW$1002,AO$1,0)), VLOOKUP($B47,Currencies!$B$6:$CW$1002,AO$1,0),"")</f>
        <v>2.9516</v>
      </c>
      <c r="AP47">
        <f ca="1">IF(ISNUMBER(VLOOKUP($B47,Currencies!$B$6:$CW$1002,AP$1,0)), VLOOKUP($B47,Currencies!$B$6:$CW$1002,AP$1,0),"")</f>
        <v>2.0865999999999998</v>
      </c>
      <c r="AQ47">
        <f ca="1">IF(ISNUMBER(VLOOKUP($B47,Currencies!$B$6:$CW$1002,AQ$1,0)), VLOOKUP($B47,Currencies!$B$6:$CW$1002,AQ$1,0),"")</f>
        <v>2.1398000000000001</v>
      </c>
      <c r="AR47">
        <f ca="1">IF(ISNUMBER(VLOOKUP($B47,Currencies!$B$6:$CW$1002,AR$1,0)), VLOOKUP($B47,Currencies!$B$6:$CW$1002,AR$1,0),"")</f>
        <v>6.3982000000000001</v>
      </c>
      <c r="AS47">
        <f ca="1">IF(ISNUMBER(VLOOKUP($B47,Currencies!$B$6:$CW$1002,AS$1,0)), VLOOKUP($B47,Currencies!$B$6:$CW$1002,AS$1,0),"")</f>
        <v>109.8</v>
      </c>
      <c r="AT47" t="str">
        <f>IF(ISNUMBER(VLOOKUP($B47,Currencies!$B$6:$CW$1002,AT$1,0)), VLOOKUP($B47,Currencies!$B$6:$CW$1002,AT$1,0),"")</f>
        <v/>
      </c>
      <c r="AU47" t="str">
        <f>IF(ISNUMBER(VLOOKUP($B47,Currencies!$B$6:$CW$1002,AU$1,0)), VLOOKUP($B47,Currencies!$B$6:$CW$1002,AU$1,0),"")</f>
        <v/>
      </c>
      <c r="AV47" t="str">
        <f>IF(ISNUMBER(VLOOKUP($B47,Currencies!$B$6:$CW$1002,AV$1,0)), VLOOKUP($B47,Currencies!$B$6:$CW$1002,AV$1,0),"")</f>
        <v/>
      </c>
      <c r="AX47" s="12"/>
    </row>
    <row r="48" spans="2:50">
      <c r="B48" s="12">
        <f>IF(ISNUMBER(Equities!$C49),Equities!B49,"")</f>
        <v>43259</v>
      </c>
      <c r="C48">
        <f t="shared" ca="1" si="3"/>
        <v>193.14349999999999</v>
      </c>
      <c r="D48" t="str">
        <f t="shared" ca="1" si="4"/>
        <v/>
      </c>
      <c r="E48" t="str">
        <f t="shared" ca="1" si="4"/>
        <v/>
      </c>
      <c r="F48" t="str">
        <f t="shared" ca="1" si="4"/>
        <v/>
      </c>
      <c r="G48">
        <f>IF(ISNUMBER(VLOOKUP($B48,Equities!$B$6:$DH$1002,G$1,0)), VLOOKUP($B48,Equities!$B$6:$DH$1002,G$1,0),"")</f>
        <v>95.21</v>
      </c>
      <c r="H48" t="str">
        <f>IF(ISNUMBER(VLOOKUP($B48,Equities!$B$6:$DH$1002,H$1,0)), VLOOKUP($B48,Equities!$B$6:$DH$1002,H$1,0),"")</f>
        <v/>
      </c>
      <c r="I48" t="str">
        <f>IF(ISNUMBER(VLOOKUP($B48,Equities!$B$6:$DH$1002,I$1,0)), VLOOKUP($B48,Equities!$B$6:$DH$1002,I$1,0),"")</f>
        <v/>
      </c>
      <c r="J48" s="70"/>
      <c r="K48">
        <f ca="1">IF(ISNUMBER(VLOOKUP($B48,Equities!$B$6:$DH$1002,K$1,0)), VLOOKUP($B48,Equities!$B$6:$DH$1002,K$1,0),"")</f>
        <v>95.21</v>
      </c>
      <c r="L48">
        <f ca="1">IF(ISNUMBER(VLOOKUP($B48,Equities!$B$6:$DH$1002,L$1,0)), VLOOKUP($B48,Equities!$B$6:$DH$1002,L$1,0),"")</f>
        <v>248.0959</v>
      </c>
      <c r="M48">
        <f ca="1">IF(ISNUMBER(VLOOKUP($B48,Equities!$B$6:$DH$1002,M$1,0)), VLOOKUP($B48,Equities!$B$6:$DH$1002,M$1,0),"")</f>
        <v>231.30889999999999</v>
      </c>
      <c r="N48">
        <f ca="1">IF(ISNUMBER(VLOOKUP($B48,Equities!$B$6:$DH$1002,N$1,0)), VLOOKUP($B48,Equities!$B$6:$DH$1002,N$1,0),"")</f>
        <v>235.06059999999999</v>
      </c>
      <c r="O48">
        <f ca="1">IF(ISNUMBER(VLOOKUP($B48,Equities!$B$6:$DH$1002,O$1,0)), VLOOKUP($B48,Equities!$B$6:$DH$1002,O$1,0),"")</f>
        <v>122.6032</v>
      </c>
      <c r="P48">
        <f ca="1">IF(ISNUMBER(VLOOKUP($B48,Equities!$B$6:$DH$1002,P$1,0)), VLOOKUP($B48,Equities!$B$6:$DH$1002,P$1,0),"")</f>
        <v>217.65090000000001</v>
      </c>
      <c r="Q48">
        <f ca="1">IF(ISNUMBER(VLOOKUP($B48,Equities!$B$6:$DH$1002,Q$1,0)), VLOOKUP($B48,Equities!$B$6:$DH$1002,Q$1,0),"")</f>
        <v>257</v>
      </c>
      <c r="R48">
        <f ca="1">IF(ISNUMBER(VLOOKUP($B48,Equities!$B$6:$DH$1002,R$1,0)), VLOOKUP($B48,Equities!$B$6:$DH$1002,R$1,0),"")</f>
        <v>207.66</v>
      </c>
      <c r="S48">
        <f ca="1">IF(ISNUMBER(VLOOKUP($B48,Equities!$B$6:$DH$1002,S$1,0)), VLOOKUP($B48,Equities!$B$6:$DH$1002,S$1,0),"")</f>
        <v>261.49</v>
      </c>
      <c r="T48">
        <f ca="1">IF(ISNUMBER(VLOOKUP($B48,Equities!$B$6:$DH$1002,T$1,0)), VLOOKUP($B48,Equities!$B$6:$DH$1002,T$1,0),"")</f>
        <v>65</v>
      </c>
      <c r="U48">
        <f ca="1">IF(ISNUMBER(VLOOKUP($B48,Equities!$B$6:$DH$1002,U$1,0)), VLOOKUP($B48,Equities!$B$6:$DH$1002,U$1,0),"")</f>
        <v>281.77</v>
      </c>
      <c r="V48">
        <f ca="1">IF(ISNUMBER(VLOOKUP($B48,Equities!$B$6:$DH$1002,V$1,0)), VLOOKUP($B48,Equities!$B$6:$DH$1002,V$1,0),"")</f>
        <v>120.35</v>
      </c>
      <c r="W48">
        <f ca="1">IF(ISNUMBER(VLOOKUP($B48,Equities!$B$6:$DH$1002,W$1,0)), VLOOKUP($B48,Equities!$B$6:$DH$1002,W$1,0),"")</f>
        <v>1453.48</v>
      </c>
      <c r="X48">
        <f ca="1">IF(ISNUMBER(VLOOKUP($B48,Equities!$B$6:$DH$1002,X$1,0)), VLOOKUP($B48,Equities!$B$6:$DH$1002,X$1,0),"")</f>
        <v>1807.77</v>
      </c>
      <c r="Y48">
        <f ca="1">IF(ISNUMBER(VLOOKUP($B48,Equities!$B$6:$DH$1002,Y$1,0)), VLOOKUP($B48,Equities!$B$6:$DH$1002,Y$1,0),"")</f>
        <v>1703.96</v>
      </c>
      <c r="Z48">
        <f ca="1">IF(ISNUMBER(VLOOKUP($B48,Equities!$B$6:$DH$1002,Z$1,0)), VLOOKUP($B48,Equities!$B$6:$DH$1002,Z$1,0),"")</f>
        <v>1050.8599999999999</v>
      </c>
      <c r="AA48">
        <f ca="1">IF(ISNUMBER(VLOOKUP($B48,Equities!$B$6:$DH$1002,AA$1,0)), VLOOKUP($B48,Equities!$B$6:$DH$1002,AA$1,0),"")</f>
        <v>2406.91</v>
      </c>
      <c r="AB48">
        <f ca="1">IF(ISNUMBER(VLOOKUP($B48,Equities!$B$6:$DH$1002,AB$1,0)), VLOOKUP($B48,Equities!$B$6:$DH$1002,AB$1,0),"")</f>
        <v>935.38</v>
      </c>
      <c r="AC48">
        <f ca="1">IF(ISNUMBER(VLOOKUP($B48,Equities!$B$6:$DH$1002,AC$1,0)), VLOOKUP($B48,Equities!$B$6:$DH$1002,AC$1,0),"")</f>
        <v>713.82</v>
      </c>
      <c r="AD48">
        <f ca="1">IF(ISNUMBER(VLOOKUP($B48,Equities!$B$6:$DH$1002,AD$1,0)), VLOOKUP($B48,Equities!$B$6:$DH$1002,AD$1,0),"")</f>
        <v>898.72</v>
      </c>
      <c r="AE48">
        <f ca="1">IF(ISNUMBER(VLOOKUP($B48,Equities!$B$6:$DH$1002,AE$1,0)), VLOOKUP($B48,Equities!$B$6:$DH$1002,AE$1,0),"")</f>
        <v>953.69</v>
      </c>
      <c r="AF48">
        <f ca="1">IF(ISNUMBER(VLOOKUP($B48,Equities!$B$6:$DH$1002,AF$1,0)), VLOOKUP($B48,Equities!$B$6:$DH$1002,AF$1,0),"")</f>
        <v>970.19</v>
      </c>
      <c r="AG48">
        <f ca="1">IF(ISNUMBER(VLOOKUP($B48,Equities!$B$6:$DH$1002,AG$1,0)), VLOOKUP($B48,Equities!$B$6:$DH$1002,AG$1,0),"")</f>
        <v>1106.6300000000001</v>
      </c>
      <c r="AH48">
        <f ca="1">IF(ISNUMBER(VLOOKUP($B48,Equities!$B$6:$DH$1002,AH$1,0)), VLOOKUP($B48,Equities!$B$6:$DH$1002,AH$1,0),"")</f>
        <v>1099.0999999999999</v>
      </c>
      <c r="AI48">
        <f ca="1">IF(ISNUMBER(VLOOKUP($B48,Equities!$B$6:$DH$1002,AI$1,0)), VLOOKUP($B48,Equities!$B$6:$DH$1002,AI$1,0),"")</f>
        <v>932.52</v>
      </c>
      <c r="AJ48">
        <f ca="1">IF(ISNUMBER(VLOOKUP($B48,Equities!$B$6:$DH$1002,AJ$1,0)), VLOOKUP($B48,Equities!$B$6:$DH$1002,AJ$1,0),"")</f>
        <v>12.18</v>
      </c>
      <c r="AK48">
        <f ca="1">IF(ISNUMBER(VLOOKUP($B48,Equities!$B$6:$DH$1002,AK$1,0)), VLOOKUP($B48,Equities!$B$6:$DH$1002,AK$1,0),"")</f>
        <v>18.27</v>
      </c>
      <c r="AL48">
        <f ca="1">IF(ISNUMBER(VLOOKUP($B48,Commodities!$B$6:$CW$1002,AL$1,0)), VLOOKUP($B48,Commodities!$B$6:$CW$1002,AL$1,0),"")</f>
        <v>1298.0999999999999</v>
      </c>
      <c r="AM48">
        <f ca="1">IF(ISNUMBER(VLOOKUP($B48,Commodities!$B$6:$CW$1002,AM$1,0)), VLOOKUP($B48,Commodities!$B$6:$CW$1002,AM$1,0),"")</f>
        <v>16.741</v>
      </c>
      <c r="AN48">
        <f ca="1">IF(ISNUMBER(VLOOKUP($B48,Commodities!$B$6:$CW$1002,AN$1,0)), VLOOKUP($B48,Commodities!$B$6:$CW$1002,AN$1,0),"")</f>
        <v>65.739999999999995</v>
      </c>
      <c r="AO48">
        <f ca="1">IF(ISNUMBER(VLOOKUP($B48,Currencies!$B$6:$CW$1002,AO$1,0)), VLOOKUP($B48,Currencies!$B$6:$CW$1002,AO$1,0),"")</f>
        <v>2.9460999999999999</v>
      </c>
      <c r="AP48">
        <f ca="1">IF(ISNUMBER(VLOOKUP($B48,Currencies!$B$6:$CW$1002,AP$1,0)), VLOOKUP($B48,Currencies!$B$6:$CW$1002,AP$1,0),"")</f>
        <v>2.0811000000000002</v>
      </c>
      <c r="AQ48">
        <f ca="1">IF(ISNUMBER(VLOOKUP($B48,Currencies!$B$6:$CW$1002,AQ$1,0)), VLOOKUP($B48,Currencies!$B$6:$CW$1002,AQ$1,0),"")</f>
        <v>2.1282000000000001</v>
      </c>
      <c r="AR48">
        <f ca="1">IF(ISNUMBER(VLOOKUP($B48,Currencies!$B$6:$CW$1002,AR$1,0)), VLOOKUP($B48,Currencies!$B$6:$CW$1002,AR$1,0),"")</f>
        <v>6.3993000000000002</v>
      </c>
      <c r="AS48">
        <f ca="1">IF(ISNUMBER(VLOOKUP($B48,Currencies!$B$6:$CW$1002,AS$1,0)), VLOOKUP($B48,Currencies!$B$6:$CW$1002,AS$1,0),"")</f>
        <v>109.84</v>
      </c>
      <c r="AT48" t="str">
        <f>IF(ISNUMBER(VLOOKUP($B48,Currencies!$B$6:$CW$1002,AT$1,0)), VLOOKUP($B48,Currencies!$B$6:$CW$1002,AT$1,0),"")</f>
        <v/>
      </c>
      <c r="AU48" t="str">
        <f>IF(ISNUMBER(VLOOKUP($B48,Currencies!$B$6:$CW$1002,AU$1,0)), VLOOKUP($B48,Currencies!$B$6:$CW$1002,AU$1,0),"")</f>
        <v/>
      </c>
      <c r="AV48" t="str">
        <f>IF(ISNUMBER(VLOOKUP($B48,Currencies!$B$6:$CW$1002,AV$1,0)), VLOOKUP($B48,Currencies!$B$6:$CW$1002,AV$1,0),"")</f>
        <v/>
      </c>
      <c r="AX48" s="12"/>
    </row>
    <row r="49" spans="2:50">
      <c r="B49" s="12">
        <f>IF(ISNUMBER(Equities!$C50),Equities!B50,"")</f>
        <v>43258</v>
      </c>
      <c r="C49">
        <f t="shared" ca="1" si="3"/>
        <v>195.05009999999999</v>
      </c>
      <c r="D49" t="str">
        <f t="shared" ca="1" si="4"/>
        <v/>
      </c>
      <c r="E49" t="str">
        <f t="shared" ca="1" si="4"/>
        <v/>
      </c>
      <c r="F49" t="str">
        <f t="shared" ca="1" si="4"/>
        <v/>
      </c>
      <c r="G49">
        <f>IF(ISNUMBER(VLOOKUP($B49,Equities!$B$6:$DH$1002,G$1,0)), VLOOKUP($B49,Equities!$B$6:$DH$1002,G$1,0),"")</f>
        <v>96.5</v>
      </c>
      <c r="H49" t="str">
        <f>IF(ISNUMBER(VLOOKUP($B49,Equities!$B$6:$DH$1002,H$1,0)), VLOOKUP($B49,Equities!$B$6:$DH$1002,H$1,0),"")</f>
        <v/>
      </c>
      <c r="I49" t="str">
        <f>IF(ISNUMBER(VLOOKUP($B49,Equities!$B$6:$DH$1002,I$1,0)), VLOOKUP($B49,Equities!$B$6:$DH$1002,I$1,0),"")</f>
        <v/>
      </c>
      <c r="J49" s="70"/>
      <c r="K49">
        <f ca="1">IF(ISNUMBER(VLOOKUP($B49,Equities!$B$6:$DH$1002,K$1,0)), VLOOKUP($B49,Equities!$B$6:$DH$1002,K$1,0),"")</f>
        <v>96.5</v>
      </c>
      <c r="L49">
        <f ca="1">IF(ISNUMBER(VLOOKUP($B49,Equities!$B$6:$DH$1002,L$1,0)), VLOOKUP($B49,Equities!$B$6:$DH$1002,L$1,0),"")</f>
        <v>247.9863</v>
      </c>
      <c r="M49">
        <f ca="1">IF(ISNUMBER(VLOOKUP($B49,Equities!$B$6:$DH$1002,M$1,0)), VLOOKUP($B49,Equities!$B$6:$DH$1002,M$1,0),"")</f>
        <v>230.50360000000001</v>
      </c>
      <c r="N49">
        <f ca="1">IF(ISNUMBER(VLOOKUP($B49,Equities!$B$6:$DH$1002,N$1,0)), VLOOKUP($B49,Equities!$B$6:$DH$1002,N$1,0),"")</f>
        <v>236.07669999999999</v>
      </c>
      <c r="O49">
        <f ca="1">IF(ISNUMBER(VLOOKUP($B49,Equities!$B$6:$DH$1002,O$1,0)), VLOOKUP($B49,Equities!$B$6:$DH$1002,O$1,0),"")</f>
        <v>122.9199</v>
      </c>
      <c r="P49">
        <f ca="1">IF(ISNUMBER(VLOOKUP($B49,Equities!$B$6:$DH$1002,P$1,0)), VLOOKUP($B49,Equities!$B$6:$DH$1002,P$1,0),"")</f>
        <v>216.13730000000001</v>
      </c>
      <c r="Q49">
        <f ca="1">IF(ISNUMBER(VLOOKUP($B49,Equities!$B$6:$DH$1002,Q$1,0)), VLOOKUP($B49,Equities!$B$6:$DH$1002,Q$1,0),"")</f>
        <v>256.74</v>
      </c>
      <c r="R49">
        <f ca="1">IF(ISNUMBER(VLOOKUP($B49,Equities!$B$6:$DH$1002,R$1,0)), VLOOKUP($B49,Equities!$B$6:$DH$1002,R$1,0),"")</f>
        <v>207.6</v>
      </c>
      <c r="S49">
        <f ca="1">IF(ISNUMBER(VLOOKUP($B49,Equities!$B$6:$DH$1002,S$1,0)), VLOOKUP($B49,Equities!$B$6:$DH$1002,S$1,0),"")</f>
        <v>261.49</v>
      </c>
      <c r="T49">
        <f ca="1">IF(ISNUMBER(VLOOKUP($B49,Equities!$B$6:$DH$1002,T$1,0)), VLOOKUP($B49,Equities!$B$6:$DH$1002,T$1,0),"")</f>
        <v>65.17</v>
      </c>
      <c r="U49">
        <f ca="1">IF(ISNUMBER(VLOOKUP($B49,Equities!$B$6:$DH$1002,U$1,0)), VLOOKUP($B49,Equities!$B$6:$DH$1002,U$1,0),"")</f>
        <v>282.89999999999998</v>
      </c>
      <c r="V49">
        <f ca="1">IF(ISNUMBER(VLOOKUP($B49,Equities!$B$6:$DH$1002,V$1,0)), VLOOKUP($B49,Equities!$B$6:$DH$1002,V$1,0),"")</f>
        <v>120.83</v>
      </c>
      <c r="W49">
        <f ca="1">IF(ISNUMBER(VLOOKUP($B49,Equities!$B$6:$DH$1002,W$1,0)), VLOOKUP($B49,Equities!$B$6:$DH$1002,W$1,0),"")</f>
        <v>1456.72</v>
      </c>
      <c r="X49">
        <f ca="1">IF(ISNUMBER(VLOOKUP($B49,Equities!$B$6:$DH$1002,X$1,0)), VLOOKUP($B49,Equities!$B$6:$DH$1002,X$1,0),"")</f>
        <v>1826.9</v>
      </c>
      <c r="Y49">
        <f ca="1">IF(ISNUMBER(VLOOKUP($B49,Equities!$B$6:$DH$1002,Y$1,0)), VLOOKUP($B49,Equities!$B$6:$DH$1002,Y$1,0),"")</f>
        <v>1727.33</v>
      </c>
      <c r="Z49">
        <f ca="1">IF(ISNUMBER(VLOOKUP($B49,Equities!$B$6:$DH$1002,Z$1,0)), VLOOKUP($B49,Equities!$B$6:$DH$1002,Z$1,0),"")</f>
        <v>1050.56</v>
      </c>
      <c r="AA49">
        <f ca="1">IF(ISNUMBER(VLOOKUP($B49,Equities!$B$6:$DH$1002,AA$1,0)), VLOOKUP($B49,Equities!$B$6:$DH$1002,AA$1,0),"")</f>
        <v>2407.9299999999998</v>
      </c>
      <c r="AB49">
        <f ca="1">IF(ISNUMBER(VLOOKUP($B49,Equities!$B$6:$DH$1002,AB$1,0)), VLOOKUP($B49,Equities!$B$6:$DH$1002,AB$1,0),"")</f>
        <v>935.41</v>
      </c>
      <c r="AC49">
        <f ca="1">IF(ISNUMBER(VLOOKUP($B49,Equities!$B$6:$DH$1002,AC$1,0)), VLOOKUP($B49,Equities!$B$6:$DH$1002,AC$1,0),"")</f>
        <v>713.76</v>
      </c>
      <c r="AD49">
        <f ca="1">IF(ISNUMBER(VLOOKUP($B49,Equities!$B$6:$DH$1002,AD$1,0)), VLOOKUP($B49,Equities!$B$6:$DH$1002,AD$1,0),"")</f>
        <v>897.13</v>
      </c>
      <c r="AE49">
        <f ca="1">IF(ISNUMBER(VLOOKUP($B49,Equities!$B$6:$DH$1002,AE$1,0)), VLOOKUP($B49,Equities!$B$6:$DH$1002,AE$1,0),"")</f>
        <v>953.48</v>
      </c>
      <c r="AF49">
        <f ca="1">IF(ISNUMBER(VLOOKUP($B49,Equities!$B$6:$DH$1002,AF$1,0)), VLOOKUP($B49,Equities!$B$6:$DH$1002,AF$1,0),"")</f>
        <v>970.5</v>
      </c>
      <c r="AG49">
        <f ca="1">IF(ISNUMBER(VLOOKUP($B49,Equities!$B$6:$DH$1002,AG$1,0)), VLOOKUP($B49,Equities!$B$6:$DH$1002,AG$1,0),"")</f>
        <v>1106.67</v>
      </c>
      <c r="AH49">
        <f ca="1">IF(ISNUMBER(VLOOKUP($B49,Equities!$B$6:$DH$1002,AH$1,0)), VLOOKUP($B49,Equities!$B$6:$DH$1002,AH$1,0),"")</f>
        <v>1098.6500000000001</v>
      </c>
      <c r="AI49">
        <f ca="1">IF(ISNUMBER(VLOOKUP($B49,Equities!$B$6:$DH$1002,AI$1,0)), VLOOKUP($B49,Equities!$B$6:$DH$1002,AI$1,0),"")</f>
        <v>932.34</v>
      </c>
      <c r="AJ49">
        <f ca="1">IF(ISNUMBER(VLOOKUP($B49,Equities!$B$6:$DH$1002,AJ$1,0)), VLOOKUP($B49,Equities!$B$6:$DH$1002,AJ$1,0),"")</f>
        <v>12.13</v>
      </c>
      <c r="AK49">
        <f ca="1">IF(ISNUMBER(VLOOKUP($B49,Equities!$B$6:$DH$1002,AK$1,0)), VLOOKUP($B49,Equities!$B$6:$DH$1002,AK$1,0),"")</f>
        <v>18.61</v>
      </c>
      <c r="AL49">
        <f ca="1">IF(ISNUMBER(VLOOKUP($B49,Commodities!$B$6:$CW$1002,AL$1,0)), VLOOKUP($B49,Commodities!$B$6:$CW$1002,AL$1,0),"")</f>
        <v>1298.7</v>
      </c>
      <c r="AM49">
        <f ca="1">IF(ISNUMBER(VLOOKUP($B49,Commodities!$B$6:$CW$1002,AM$1,0)), VLOOKUP($B49,Commodities!$B$6:$CW$1002,AM$1,0),"")</f>
        <v>16.815000000000001</v>
      </c>
      <c r="AN49">
        <f ca="1">IF(ISNUMBER(VLOOKUP($B49,Commodities!$B$6:$CW$1002,AN$1,0)), VLOOKUP($B49,Commodities!$B$6:$CW$1002,AN$1,0),"")</f>
        <v>65.95</v>
      </c>
      <c r="AO49">
        <f ca="1">IF(ISNUMBER(VLOOKUP($B49,Currencies!$B$6:$CW$1002,AO$1,0)), VLOOKUP($B49,Currencies!$B$6:$CW$1002,AO$1,0),"")</f>
        <v>2.9203999999999999</v>
      </c>
      <c r="AP49">
        <f ca="1">IF(ISNUMBER(VLOOKUP($B49,Currencies!$B$6:$CW$1002,AP$1,0)), VLOOKUP($B49,Currencies!$B$6:$CW$1002,AP$1,0),"")</f>
        <v>2.0901000000000001</v>
      </c>
      <c r="AQ49">
        <f ca="1">IF(ISNUMBER(VLOOKUP($B49,Currencies!$B$6:$CW$1002,AQ$1,0)), VLOOKUP($B49,Currencies!$B$6:$CW$1002,AQ$1,0),"")</f>
        <v>2.14</v>
      </c>
      <c r="AR49">
        <f ca="1">IF(ISNUMBER(VLOOKUP($B49,Currencies!$B$6:$CW$1002,AR$1,0)), VLOOKUP($B49,Currencies!$B$6:$CW$1002,AR$1,0),"")</f>
        <v>6.3895999999999997</v>
      </c>
      <c r="AS49">
        <f ca="1">IF(ISNUMBER(VLOOKUP($B49,Currencies!$B$6:$CW$1002,AS$1,0)), VLOOKUP($B49,Currencies!$B$6:$CW$1002,AS$1,0),"")</f>
        <v>109.95</v>
      </c>
      <c r="AT49" t="str">
        <f>IF(ISNUMBER(VLOOKUP($B49,Currencies!$B$6:$CW$1002,AT$1,0)), VLOOKUP($B49,Currencies!$B$6:$CW$1002,AT$1,0),"")</f>
        <v/>
      </c>
      <c r="AU49" t="str">
        <f>IF(ISNUMBER(VLOOKUP($B49,Currencies!$B$6:$CW$1002,AU$1,0)), VLOOKUP($B49,Currencies!$B$6:$CW$1002,AU$1,0),"")</f>
        <v/>
      </c>
      <c r="AV49" t="str">
        <f>IF(ISNUMBER(VLOOKUP($B49,Currencies!$B$6:$CW$1002,AV$1,0)), VLOOKUP($B49,Currencies!$B$6:$CW$1002,AV$1,0),"")</f>
        <v/>
      </c>
      <c r="AX49" s="12"/>
    </row>
    <row r="50" spans="2:50">
      <c r="B50" s="12">
        <f>IF(ISNUMBER(Equities!$C51),Equities!B51,"")</f>
        <v>43257</v>
      </c>
      <c r="C50">
        <f t="shared" ca="1" si="3"/>
        <v>194.57</v>
      </c>
      <c r="D50" t="str">
        <f t="shared" ca="1" si="4"/>
        <v/>
      </c>
      <c r="E50" t="str">
        <f t="shared" ca="1" si="4"/>
        <v/>
      </c>
      <c r="F50" t="str">
        <f t="shared" ca="1" si="4"/>
        <v/>
      </c>
      <c r="G50">
        <f>IF(ISNUMBER(VLOOKUP($B50,Equities!$B$6:$DH$1002,G$1,0)), VLOOKUP($B50,Equities!$B$6:$DH$1002,G$1,0),"")</f>
        <v>96.39</v>
      </c>
      <c r="H50" t="str">
        <f>IF(ISNUMBER(VLOOKUP($B50,Equities!$B$6:$DH$1002,H$1,0)), VLOOKUP($B50,Equities!$B$6:$DH$1002,H$1,0),"")</f>
        <v/>
      </c>
      <c r="I50" t="str">
        <f>IF(ISNUMBER(VLOOKUP($B50,Equities!$B$6:$DH$1002,I$1,0)), VLOOKUP($B50,Equities!$B$6:$DH$1002,I$1,0),"")</f>
        <v/>
      </c>
      <c r="J50" s="70"/>
      <c r="K50">
        <f ca="1">IF(ISNUMBER(VLOOKUP($B50,Equities!$B$6:$DH$1002,K$1,0)), VLOOKUP($B50,Equities!$B$6:$DH$1002,K$1,0),"")</f>
        <v>96.39</v>
      </c>
      <c r="L50">
        <f ca="1">IF(ISNUMBER(VLOOKUP($B50,Equities!$B$6:$DH$1002,L$1,0)), VLOOKUP($B50,Equities!$B$6:$DH$1002,L$1,0),"")</f>
        <v>250.215</v>
      </c>
      <c r="M50">
        <f ca="1">IF(ISNUMBER(VLOOKUP($B50,Equities!$B$6:$DH$1002,M$1,0)), VLOOKUP($B50,Equities!$B$6:$DH$1002,M$1,0),"")</f>
        <v>230.59180000000001</v>
      </c>
      <c r="N50">
        <f ca="1">IF(ISNUMBER(VLOOKUP($B50,Equities!$B$6:$DH$1002,N$1,0)), VLOOKUP($B50,Equities!$B$6:$DH$1002,N$1,0),"")</f>
        <v>232.57769999999999</v>
      </c>
      <c r="O50">
        <f ca="1">IF(ISNUMBER(VLOOKUP($B50,Equities!$B$6:$DH$1002,O$1,0)), VLOOKUP($B50,Equities!$B$6:$DH$1002,O$1,0),"")</f>
        <v>122.535</v>
      </c>
      <c r="P50">
        <f ca="1">IF(ISNUMBER(VLOOKUP($B50,Equities!$B$6:$DH$1002,P$1,0)), VLOOKUP($B50,Equities!$B$6:$DH$1002,P$1,0),"")</f>
        <v>215.65170000000001</v>
      </c>
      <c r="Q50">
        <f ca="1">IF(ISNUMBER(VLOOKUP($B50,Equities!$B$6:$DH$1002,Q$1,0)), VLOOKUP($B50,Equities!$B$6:$DH$1002,Q$1,0),"")</f>
        <v>256.82</v>
      </c>
      <c r="R50">
        <f ca="1">IF(ISNUMBER(VLOOKUP($B50,Equities!$B$6:$DH$1002,R$1,0)), VLOOKUP($B50,Equities!$B$6:$DH$1002,R$1,0),"")</f>
        <v>207.67</v>
      </c>
      <c r="S50">
        <f ca="1">IF(ISNUMBER(VLOOKUP($B50,Equities!$B$6:$DH$1002,S$1,0)), VLOOKUP($B50,Equities!$B$6:$DH$1002,S$1,0),"")</f>
        <v>260.76</v>
      </c>
      <c r="T50">
        <f ca="1">IF(ISNUMBER(VLOOKUP($B50,Equities!$B$6:$DH$1002,T$1,0)), VLOOKUP($B50,Equities!$B$6:$DH$1002,T$1,0),"")</f>
        <v>65</v>
      </c>
      <c r="U50">
        <f ca="1">IF(ISNUMBER(VLOOKUP($B50,Equities!$B$6:$DH$1002,U$1,0)), VLOOKUP($B50,Equities!$B$6:$DH$1002,U$1,0),"")</f>
        <v>283.27999999999997</v>
      </c>
      <c r="V50">
        <f ca="1">IF(ISNUMBER(VLOOKUP($B50,Equities!$B$6:$DH$1002,V$1,0)), VLOOKUP($B50,Equities!$B$6:$DH$1002,V$1,0),"")</f>
        <v>120.23</v>
      </c>
      <c r="W50">
        <f ca="1">IF(ISNUMBER(VLOOKUP($B50,Equities!$B$6:$DH$1002,W$1,0)), VLOOKUP($B50,Equities!$B$6:$DH$1002,W$1,0),"")</f>
        <v>1465.35</v>
      </c>
      <c r="X50">
        <f ca="1">IF(ISNUMBER(VLOOKUP($B50,Equities!$B$6:$DH$1002,X$1,0)), VLOOKUP($B50,Equities!$B$6:$DH$1002,X$1,0),"")</f>
        <v>1837.1</v>
      </c>
      <c r="Y50">
        <f ca="1">IF(ISNUMBER(VLOOKUP($B50,Equities!$B$6:$DH$1002,Y$1,0)), VLOOKUP($B50,Equities!$B$6:$DH$1002,Y$1,0),"")</f>
        <v>1724.49</v>
      </c>
      <c r="Z50">
        <f ca="1">IF(ISNUMBER(VLOOKUP($B50,Equities!$B$6:$DH$1002,Z$1,0)), VLOOKUP($B50,Equities!$B$6:$DH$1002,Z$1,0),"")</f>
        <v>1054.1500000000001</v>
      </c>
      <c r="AA50">
        <f ca="1">IF(ISNUMBER(VLOOKUP($B50,Equities!$B$6:$DH$1002,AA$1,0)), VLOOKUP($B50,Equities!$B$6:$DH$1002,AA$1,0),"")</f>
        <v>2403.29</v>
      </c>
      <c r="AB50">
        <f ca="1">IF(ISNUMBER(VLOOKUP($B50,Equities!$B$6:$DH$1002,AB$1,0)), VLOOKUP($B50,Equities!$B$6:$DH$1002,AB$1,0),"")</f>
        <v>935.41</v>
      </c>
      <c r="AC50">
        <f ca="1">IF(ISNUMBER(VLOOKUP($B50,Equities!$B$6:$DH$1002,AC$1,0)), VLOOKUP($B50,Equities!$B$6:$DH$1002,AC$1,0),"")</f>
        <v>713.65</v>
      </c>
      <c r="AD50">
        <f ca="1">IF(ISNUMBER(VLOOKUP($B50,Equities!$B$6:$DH$1002,AD$1,0)), VLOOKUP($B50,Equities!$B$6:$DH$1002,AD$1,0),"")</f>
        <v>896.97</v>
      </c>
      <c r="AE50">
        <f ca="1">IF(ISNUMBER(VLOOKUP($B50,Equities!$B$6:$DH$1002,AE$1,0)), VLOOKUP($B50,Equities!$B$6:$DH$1002,AE$1,0),"")</f>
        <v>953.77</v>
      </c>
      <c r="AF50">
        <f ca="1">IF(ISNUMBER(VLOOKUP($B50,Equities!$B$6:$DH$1002,AF$1,0)), VLOOKUP($B50,Equities!$B$6:$DH$1002,AF$1,0),"")</f>
        <v>969.25</v>
      </c>
      <c r="AG50">
        <f ca="1">IF(ISNUMBER(VLOOKUP($B50,Equities!$B$6:$DH$1002,AG$1,0)), VLOOKUP($B50,Equities!$B$6:$DH$1002,AG$1,0),"")</f>
        <v>1105.69</v>
      </c>
      <c r="AH50">
        <f ca="1">IF(ISNUMBER(VLOOKUP($B50,Equities!$B$6:$DH$1002,AH$1,0)), VLOOKUP($B50,Equities!$B$6:$DH$1002,AH$1,0),"")</f>
        <v>1100.5899999999999</v>
      </c>
      <c r="AI50">
        <f ca="1">IF(ISNUMBER(VLOOKUP($B50,Equities!$B$6:$DH$1002,AI$1,0)), VLOOKUP($B50,Equities!$B$6:$DH$1002,AI$1,0),"")</f>
        <v>933.48</v>
      </c>
      <c r="AJ50">
        <f ca="1">IF(ISNUMBER(VLOOKUP($B50,Equities!$B$6:$DH$1002,AJ$1,0)), VLOOKUP($B50,Equities!$B$6:$DH$1002,AJ$1,0),"")</f>
        <v>11.64</v>
      </c>
      <c r="AK50">
        <f ca="1">IF(ISNUMBER(VLOOKUP($B50,Equities!$B$6:$DH$1002,AK$1,0)), VLOOKUP($B50,Equities!$B$6:$DH$1002,AK$1,0),"")</f>
        <v>17.09</v>
      </c>
      <c r="AL50">
        <f ca="1">IF(ISNUMBER(VLOOKUP($B50,Commodities!$B$6:$CW$1002,AL$1,0)), VLOOKUP($B50,Commodities!$B$6:$CW$1002,AL$1,0),"")</f>
        <v>1297.0999999999999</v>
      </c>
      <c r="AM50">
        <f ca="1">IF(ISNUMBER(VLOOKUP($B50,Commodities!$B$6:$CW$1002,AM$1,0)), VLOOKUP($B50,Commodities!$B$6:$CW$1002,AM$1,0),"")</f>
        <v>16.693999999999999</v>
      </c>
      <c r="AN50">
        <f ca="1">IF(ISNUMBER(VLOOKUP($B50,Commodities!$B$6:$CW$1002,AN$1,0)), VLOOKUP($B50,Commodities!$B$6:$CW$1002,AN$1,0),"")</f>
        <v>64.73</v>
      </c>
      <c r="AO50">
        <f ca="1">IF(ISNUMBER(VLOOKUP($B50,Currencies!$B$6:$CW$1002,AO$1,0)), VLOOKUP($B50,Currencies!$B$6:$CW$1002,AO$1,0),"")</f>
        <v>2.9717000000000002</v>
      </c>
      <c r="AP50">
        <f ca="1">IF(ISNUMBER(VLOOKUP($B50,Currencies!$B$6:$CW$1002,AP$1,0)), VLOOKUP($B50,Currencies!$B$6:$CW$1002,AP$1,0),"")</f>
        <v>2.0954999999999999</v>
      </c>
      <c r="AQ50">
        <f ca="1">IF(ISNUMBER(VLOOKUP($B50,Currencies!$B$6:$CW$1002,AQ$1,0)), VLOOKUP($B50,Currencies!$B$6:$CW$1002,AQ$1,0),"")</f>
        <v>2.1577999999999999</v>
      </c>
      <c r="AR50">
        <f ca="1">IF(ISNUMBER(VLOOKUP($B50,Currencies!$B$6:$CW$1002,AR$1,0)), VLOOKUP($B50,Currencies!$B$6:$CW$1002,AR$1,0),"")</f>
        <v>6.3776000000000002</v>
      </c>
      <c r="AS50">
        <f ca="1">IF(ISNUMBER(VLOOKUP($B50,Currencies!$B$6:$CW$1002,AS$1,0)), VLOOKUP($B50,Currencies!$B$6:$CW$1002,AS$1,0),"")</f>
        <v>110.26</v>
      </c>
      <c r="AT50" t="str">
        <f>IF(ISNUMBER(VLOOKUP($B50,Currencies!$B$6:$CW$1002,AT$1,0)), VLOOKUP($B50,Currencies!$B$6:$CW$1002,AT$1,0),"")</f>
        <v/>
      </c>
      <c r="AU50" t="str">
        <f>IF(ISNUMBER(VLOOKUP($B50,Currencies!$B$6:$CW$1002,AU$1,0)), VLOOKUP($B50,Currencies!$B$6:$CW$1002,AU$1,0),"")</f>
        <v/>
      </c>
      <c r="AV50" t="str">
        <f>IF(ISNUMBER(VLOOKUP($B50,Currencies!$B$6:$CW$1002,AV$1,0)), VLOOKUP($B50,Currencies!$B$6:$CW$1002,AV$1,0),"")</f>
        <v/>
      </c>
      <c r="AX50" s="12"/>
    </row>
    <row r="51" spans="2:50">
      <c r="B51" s="12">
        <f>IF(ISNUMBER(Equities!$C52),Equities!B52,"")</f>
        <v>43256</v>
      </c>
      <c r="C51">
        <f t="shared" ca="1" si="3"/>
        <v>193.1309</v>
      </c>
      <c r="D51" t="str">
        <f t="shared" ca="1" si="4"/>
        <v/>
      </c>
      <c r="E51" t="str">
        <f t="shared" ca="1" si="4"/>
        <v/>
      </c>
      <c r="F51" t="str">
        <f t="shared" ca="1" si="4"/>
        <v/>
      </c>
      <c r="G51">
        <f>IF(ISNUMBER(VLOOKUP($B51,Equities!$B$6:$DH$1002,G$1,0)), VLOOKUP($B51,Equities!$B$6:$DH$1002,G$1,0),"")</f>
        <v>95.82</v>
      </c>
      <c r="H51" t="str">
        <f>IF(ISNUMBER(VLOOKUP($B51,Equities!$B$6:$DH$1002,H$1,0)), VLOOKUP($B51,Equities!$B$6:$DH$1002,H$1,0),"")</f>
        <v/>
      </c>
      <c r="I51" t="str">
        <f>IF(ISNUMBER(VLOOKUP($B51,Equities!$B$6:$DH$1002,I$1,0)), VLOOKUP($B51,Equities!$B$6:$DH$1002,I$1,0),"")</f>
        <v/>
      </c>
      <c r="J51" s="70"/>
      <c r="K51">
        <f ca="1">IF(ISNUMBER(VLOOKUP($B51,Equities!$B$6:$DH$1002,K$1,0)), VLOOKUP($B51,Equities!$B$6:$DH$1002,K$1,0),"")</f>
        <v>95.82</v>
      </c>
      <c r="L51">
        <f ca="1">IF(ISNUMBER(VLOOKUP($B51,Equities!$B$6:$DH$1002,L$1,0)), VLOOKUP($B51,Equities!$B$6:$DH$1002,L$1,0),"")</f>
        <v>248.88730000000001</v>
      </c>
      <c r="M51">
        <f ca="1">IF(ISNUMBER(VLOOKUP($B51,Equities!$B$6:$DH$1002,M$1,0)), VLOOKUP($B51,Equities!$B$6:$DH$1002,M$1,0),"")</f>
        <v>228.37</v>
      </c>
      <c r="N51">
        <f ca="1">IF(ISNUMBER(VLOOKUP($B51,Equities!$B$6:$DH$1002,N$1,0)), VLOOKUP($B51,Equities!$B$6:$DH$1002,N$1,0),"")</f>
        <v>230.97040000000001</v>
      </c>
      <c r="O51">
        <f ca="1">IF(ISNUMBER(VLOOKUP($B51,Equities!$B$6:$DH$1002,O$1,0)), VLOOKUP($B51,Equities!$B$6:$DH$1002,O$1,0),"")</f>
        <v>120.9569</v>
      </c>
      <c r="P51">
        <f ca="1">IF(ISNUMBER(VLOOKUP($B51,Equities!$B$6:$DH$1002,P$1,0)), VLOOKUP($B51,Equities!$B$6:$DH$1002,P$1,0),"")</f>
        <v>215.80350000000001</v>
      </c>
      <c r="Q51">
        <f ca="1">IF(ISNUMBER(VLOOKUP($B51,Equities!$B$6:$DH$1002,Q$1,0)), VLOOKUP($B51,Equities!$B$6:$DH$1002,Q$1,0),"")</f>
        <v>254.05</v>
      </c>
      <c r="R51">
        <f ca="1">IF(ISNUMBER(VLOOKUP($B51,Equities!$B$6:$DH$1002,R$1,0)), VLOOKUP($B51,Equities!$B$6:$DH$1002,R$1,0),"")</f>
        <v>206.72</v>
      </c>
      <c r="S51">
        <f ca="1">IF(ISNUMBER(VLOOKUP($B51,Equities!$B$6:$DH$1002,S$1,0)), VLOOKUP($B51,Equities!$B$6:$DH$1002,S$1,0),"")</f>
        <v>258.68</v>
      </c>
      <c r="T51">
        <f ca="1">IF(ISNUMBER(VLOOKUP($B51,Equities!$B$6:$DH$1002,T$1,0)), VLOOKUP($B51,Equities!$B$6:$DH$1002,T$1,0),"")</f>
        <v>64.22</v>
      </c>
      <c r="U51">
        <f ca="1">IF(ISNUMBER(VLOOKUP($B51,Equities!$B$6:$DH$1002,U$1,0)), VLOOKUP($B51,Equities!$B$6:$DH$1002,U$1,0),"")</f>
        <v>278.05</v>
      </c>
      <c r="V51">
        <f ca="1">IF(ISNUMBER(VLOOKUP($B51,Equities!$B$6:$DH$1002,V$1,0)), VLOOKUP($B51,Equities!$B$6:$DH$1002,V$1,0),"")</f>
        <v>121.52</v>
      </c>
      <c r="W51">
        <f ca="1">IF(ISNUMBER(VLOOKUP($B51,Equities!$B$6:$DH$1002,W$1,0)), VLOOKUP($B51,Equities!$B$6:$DH$1002,W$1,0),"")</f>
        <v>1459.35</v>
      </c>
      <c r="X51">
        <f ca="1">IF(ISNUMBER(VLOOKUP($B51,Equities!$B$6:$DH$1002,X$1,0)), VLOOKUP($B51,Equities!$B$6:$DH$1002,X$1,0),"")</f>
        <v>1843.7</v>
      </c>
      <c r="Y51">
        <f ca="1">IF(ISNUMBER(VLOOKUP($B51,Equities!$B$6:$DH$1002,Y$1,0)), VLOOKUP($B51,Equities!$B$6:$DH$1002,Y$1,0),"")</f>
        <v>1713.32</v>
      </c>
      <c r="Z51">
        <f ca="1">IF(ISNUMBER(VLOOKUP($B51,Equities!$B$6:$DH$1002,Z$1,0)), VLOOKUP($B51,Equities!$B$6:$DH$1002,Z$1,0),"")</f>
        <v>1056.03</v>
      </c>
      <c r="AA51">
        <f ca="1">IF(ISNUMBER(VLOOKUP($B51,Equities!$B$6:$DH$1002,AA$1,0)), VLOOKUP($B51,Equities!$B$6:$DH$1002,AA$1,0),"")</f>
        <v>2402.2399999999998</v>
      </c>
      <c r="AB51">
        <f ca="1">IF(ISNUMBER(VLOOKUP($B51,Equities!$B$6:$DH$1002,AB$1,0)), VLOOKUP($B51,Equities!$B$6:$DH$1002,AB$1,0),"")</f>
        <v>936.47</v>
      </c>
      <c r="AC51">
        <f ca="1">IF(ISNUMBER(VLOOKUP($B51,Equities!$B$6:$DH$1002,AC$1,0)), VLOOKUP($B51,Equities!$B$6:$DH$1002,AC$1,0),"")</f>
        <v>712.48</v>
      </c>
      <c r="AD51">
        <f ca="1">IF(ISNUMBER(VLOOKUP($B51,Equities!$B$6:$DH$1002,AD$1,0)), VLOOKUP($B51,Equities!$B$6:$DH$1002,AD$1,0),"")</f>
        <v>895.99</v>
      </c>
      <c r="AE51">
        <f ca="1">IF(ISNUMBER(VLOOKUP($B51,Equities!$B$6:$DH$1002,AE$1,0)), VLOOKUP($B51,Equities!$B$6:$DH$1002,AE$1,0),"")</f>
        <v>953.4</v>
      </c>
      <c r="AF51">
        <f ca="1">IF(ISNUMBER(VLOOKUP($B51,Equities!$B$6:$DH$1002,AF$1,0)), VLOOKUP($B51,Equities!$B$6:$DH$1002,AF$1,0),"")</f>
        <v>967.89</v>
      </c>
      <c r="AG51">
        <f ca="1">IF(ISNUMBER(VLOOKUP($B51,Equities!$B$6:$DH$1002,AG$1,0)), VLOOKUP($B51,Equities!$B$6:$DH$1002,AG$1,0),"")</f>
        <v>1106.8599999999999</v>
      </c>
      <c r="AH51">
        <f ca="1">IF(ISNUMBER(VLOOKUP($B51,Equities!$B$6:$DH$1002,AH$1,0)), VLOOKUP($B51,Equities!$B$6:$DH$1002,AH$1,0),"")</f>
        <v>1099.83</v>
      </c>
      <c r="AI51">
        <f ca="1">IF(ISNUMBER(VLOOKUP($B51,Equities!$B$6:$DH$1002,AI$1,0)), VLOOKUP($B51,Equities!$B$6:$DH$1002,AI$1,0),"")</f>
        <v>932.74</v>
      </c>
      <c r="AJ51">
        <f ca="1">IF(ISNUMBER(VLOOKUP($B51,Equities!$B$6:$DH$1002,AJ$1,0)), VLOOKUP($B51,Equities!$B$6:$DH$1002,AJ$1,0),"")</f>
        <v>12.4</v>
      </c>
      <c r="AK51">
        <f ca="1">IF(ISNUMBER(VLOOKUP($B51,Equities!$B$6:$DH$1002,AK$1,0)), VLOOKUP($B51,Equities!$B$6:$DH$1002,AK$1,0),"")</f>
        <v>17.79</v>
      </c>
      <c r="AL51">
        <f ca="1">IF(ISNUMBER(VLOOKUP($B51,Commodities!$B$6:$CW$1002,AL$1,0)), VLOOKUP($B51,Commodities!$B$6:$CW$1002,AL$1,0),"")</f>
        <v>1297.5</v>
      </c>
      <c r="AM51">
        <f ca="1">IF(ISNUMBER(VLOOKUP($B51,Commodities!$B$6:$CW$1002,AM$1,0)), VLOOKUP($B51,Commodities!$B$6:$CW$1002,AM$1,0),"")</f>
        <v>16.542999999999999</v>
      </c>
      <c r="AN51">
        <f ca="1">IF(ISNUMBER(VLOOKUP($B51,Commodities!$B$6:$CW$1002,AN$1,0)), VLOOKUP($B51,Commodities!$B$6:$CW$1002,AN$1,0),"")</f>
        <v>65.52</v>
      </c>
      <c r="AO51">
        <f ca="1">IF(ISNUMBER(VLOOKUP($B51,Currencies!$B$6:$CW$1002,AO$1,0)), VLOOKUP($B51,Currencies!$B$6:$CW$1002,AO$1,0),"")</f>
        <v>2.9276999999999997</v>
      </c>
      <c r="AP51">
        <f ca="1">IF(ISNUMBER(VLOOKUP($B51,Currencies!$B$6:$CW$1002,AP$1,0)), VLOOKUP($B51,Currencies!$B$6:$CW$1002,AP$1,0),"")</f>
        <v>2.0806</v>
      </c>
      <c r="AQ51">
        <f ca="1">IF(ISNUMBER(VLOOKUP($B51,Currencies!$B$6:$CW$1002,AQ$1,0)), VLOOKUP($B51,Currencies!$B$6:$CW$1002,AQ$1,0),"")</f>
        <v>2.1364000000000001</v>
      </c>
      <c r="AR51">
        <f ca="1">IF(ISNUMBER(VLOOKUP($B51,Currencies!$B$6:$CW$1002,AR$1,0)), VLOOKUP($B51,Currencies!$B$6:$CW$1002,AR$1,0),"")</f>
        <v>6.3967000000000001</v>
      </c>
      <c r="AS51">
        <f ca="1">IF(ISNUMBER(VLOOKUP($B51,Currencies!$B$6:$CW$1002,AS$1,0)), VLOOKUP($B51,Currencies!$B$6:$CW$1002,AS$1,0),"")</f>
        <v>109.98</v>
      </c>
      <c r="AT51" t="str">
        <f>IF(ISNUMBER(VLOOKUP($B51,Currencies!$B$6:$CW$1002,AT$1,0)), VLOOKUP($B51,Currencies!$B$6:$CW$1002,AT$1,0),"")</f>
        <v/>
      </c>
      <c r="AU51" t="str">
        <f>IF(ISNUMBER(VLOOKUP($B51,Currencies!$B$6:$CW$1002,AU$1,0)), VLOOKUP($B51,Currencies!$B$6:$CW$1002,AU$1,0),"")</f>
        <v/>
      </c>
      <c r="AV51" t="str">
        <f>IF(ISNUMBER(VLOOKUP($B51,Currencies!$B$6:$CW$1002,AV$1,0)), VLOOKUP($B51,Currencies!$B$6:$CW$1002,AV$1,0),"")</f>
        <v/>
      </c>
      <c r="AX51" s="12"/>
    </row>
    <row r="52" spans="2:50">
      <c r="B52" s="12">
        <f>IF(ISNUMBER(Equities!$C53),Equities!B53,"")</f>
        <v>43255</v>
      </c>
      <c r="C52">
        <f t="shared" ca="1" si="3"/>
        <v>191.36170000000001</v>
      </c>
      <c r="D52" t="str">
        <f t="shared" ca="1" si="4"/>
        <v/>
      </c>
      <c r="E52" t="str">
        <f t="shared" ca="1" si="4"/>
        <v/>
      </c>
      <c r="F52" t="str">
        <f t="shared" ca="1" si="4"/>
        <v/>
      </c>
      <c r="G52">
        <f>IF(ISNUMBER(VLOOKUP($B52,Equities!$B$6:$DH$1002,G$1,0)), VLOOKUP($B52,Equities!$B$6:$DH$1002,G$1,0),"")</f>
        <v>95.37</v>
      </c>
      <c r="H52" t="str">
        <f>IF(ISNUMBER(VLOOKUP($B52,Equities!$B$6:$DH$1002,H$1,0)), VLOOKUP($B52,Equities!$B$6:$DH$1002,H$1,0),"")</f>
        <v/>
      </c>
      <c r="I52" t="str">
        <f>IF(ISNUMBER(VLOOKUP($B52,Equities!$B$6:$DH$1002,I$1,0)), VLOOKUP($B52,Equities!$B$6:$DH$1002,I$1,0),"")</f>
        <v/>
      </c>
      <c r="J52" s="70"/>
      <c r="K52">
        <f ca="1">IF(ISNUMBER(VLOOKUP($B52,Equities!$B$6:$DH$1002,K$1,0)), VLOOKUP($B52,Equities!$B$6:$DH$1002,K$1,0),"")</f>
        <v>95.37</v>
      </c>
      <c r="L52">
        <f ca="1">IF(ISNUMBER(VLOOKUP($B52,Equities!$B$6:$DH$1002,L$1,0)), VLOOKUP($B52,Equities!$B$6:$DH$1002,L$1,0),"")</f>
        <v>247.60659999999999</v>
      </c>
      <c r="M52">
        <f ca="1">IF(ISNUMBER(VLOOKUP($B52,Equities!$B$6:$DH$1002,M$1,0)), VLOOKUP($B52,Equities!$B$6:$DH$1002,M$1,0),"")</f>
        <v>229.0335</v>
      </c>
      <c r="N52">
        <f ca="1">IF(ISNUMBER(VLOOKUP($B52,Equities!$B$6:$DH$1002,N$1,0)), VLOOKUP($B52,Equities!$B$6:$DH$1002,N$1,0),"")</f>
        <v>232.24860000000001</v>
      </c>
      <c r="O52">
        <f ca="1">IF(ISNUMBER(VLOOKUP($B52,Equities!$B$6:$DH$1002,O$1,0)), VLOOKUP($B52,Equities!$B$6:$DH$1002,O$1,0),"")</f>
        <v>121.8407</v>
      </c>
      <c r="P52">
        <f ca="1">IF(ISNUMBER(VLOOKUP($B52,Equities!$B$6:$DH$1002,P$1,0)), VLOOKUP($B52,Equities!$B$6:$DH$1002,P$1,0),"")</f>
        <v>216.69839999999999</v>
      </c>
      <c r="Q52">
        <f ca="1">IF(ISNUMBER(VLOOKUP($B52,Equities!$B$6:$DH$1002,Q$1,0)), VLOOKUP($B52,Equities!$B$6:$DH$1002,Q$1,0),"")</f>
        <v>253.37</v>
      </c>
      <c r="R52">
        <f ca="1">IF(ISNUMBER(VLOOKUP($B52,Equities!$B$6:$DH$1002,R$1,0)), VLOOKUP($B52,Equities!$B$6:$DH$1002,R$1,0),"")</f>
        <v>207.52</v>
      </c>
      <c r="S52">
        <f ca="1">IF(ISNUMBER(VLOOKUP($B52,Equities!$B$6:$DH$1002,S$1,0)), VLOOKUP($B52,Equities!$B$6:$DH$1002,S$1,0),"")</f>
        <v>258.76</v>
      </c>
      <c r="T52">
        <f ca="1">IF(ISNUMBER(VLOOKUP($B52,Equities!$B$6:$DH$1002,T$1,0)), VLOOKUP($B52,Equities!$B$6:$DH$1002,T$1,0),"")</f>
        <v>64.150000000000006</v>
      </c>
      <c r="U52">
        <f ca="1">IF(ISNUMBER(VLOOKUP($B52,Equities!$B$6:$DH$1002,U$1,0)), VLOOKUP($B52,Equities!$B$6:$DH$1002,U$1,0),"")</f>
        <v>277.31</v>
      </c>
      <c r="V52">
        <f ca="1">IF(ISNUMBER(VLOOKUP($B52,Equities!$B$6:$DH$1002,V$1,0)), VLOOKUP($B52,Equities!$B$6:$DH$1002,V$1,0),"")</f>
        <v>122.49</v>
      </c>
      <c r="W52">
        <f ca="1">IF(ISNUMBER(VLOOKUP($B52,Equities!$B$6:$DH$1002,W$1,0)), VLOOKUP($B52,Equities!$B$6:$DH$1002,W$1,0),"")</f>
        <v>1459.79</v>
      </c>
      <c r="X52">
        <f ca="1">IF(ISNUMBER(VLOOKUP($B52,Equities!$B$6:$DH$1002,X$1,0)), VLOOKUP($B52,Equities!$B$6:$DH$1002,X$1,0),"")</f>
        <v>1844.07</v>
      </c>
      <c r="Y52">
        <f ca="1">IF(ISNUMBER(VLOOKUP($B52,Equities!$B$6:$DH$1002,Y$1,0)), VLOOKUP($B52,Equities!$B$6:$DH$1002,Y$1,0),"")</f>
        <v>1704.8</v>
      </c>
      <c r="Z52">
        <f ca="1">IF(ISNUMBER(VLOOKUP($B52,Equities!$B$6:$DH$1002,Z$1,0)), VLOOKUP($B52,Equities!$B$6:$DH$1002,Z$1,0),"")</f>
        <v>1054.78</v>
      </c>
      <c r="AA52">
        <f ca="1">IF(ISNUMBER(VLOOKUP($B52,Equities!$B$6:$DH$1002,AA$1,0)), VLOOKUP($B52,Equities!$B$6:$DH$1002,AA$1,0),"")</f>
        <v>2402.34</v>
      </c>
      <c r="AB52">
        <f ca="1">IF(ISNUMBER(VLOOKUP($B52,Equities!$B$6:$DH$1002,AB$1,0)), VLOOKUP($B52,Equities!$B$6:$DH$1002,AB$1,0),"")</f>
        <v>936.34</v>
      </c>
      <c r="AC52">
        <f ca="1">IF(ISNUMBER(VLOOKUP($B52,Equities!$B$6:$DH$1002,AC$1,0)), VLOOKUP($B52,Equities!$B$6:$DH$1002,AC$1,0),"")</f>
        <v>713.72</v>
      </c>
      <c r="AD52">
        <f ca="1">IF(ISNUMBER(VLOOKUP($B52,Equities!$B$6:$DH$1002,AD$1,0)), VLOOKUP($B52,Equities!$B$6:$DH$1002,AD$1,0),"")</f>
        <v>894.45</v>
      </c>
      <c r="AE52">
        <f ca="1">IF(ISNUMBER(VLOOKUP($B52,Equities!$B$6:$DH$1002,AE$1,0)), VLOOKUP($B52,Equities!$B$6:$DH$1002,AE$1,0),"")</f>
        <v>954.75</v>
      </c>
      <c r="AF52">
        <f ca="1">IF(ISNUMBER(VLOOKUP($B52,Equities!$B$6:$DH$1002,AF$1,0)), VLOOKUP($B52,Equities!$B$6:$DH$1002,AF$1,0),"")</f>
        <v>968.23</v>
      </c>
      <c r="AG52">
        <f ca="1">IF(ISNUMBER(VLOOKUP($B52,Equities!$B$6:$DH$1002,AG$1,0)), VLOOKUP($B52,Equities!$B$6:$DH$1002,AG$1,0),"")</f>
        <v>1107.04</v>
      </c>
      <c r="AH52">
        <f ca="1">IF(ISNUMBER(VLOOKUP($B52,Equities!$B$6:$DH$1002,AH$1,0)), VLOOKUP($B52,Equities!$B$6:$DH$1002,AH$1,0),"")</f>
        <v>1098.4100000000001</v>
      </c>
      <c r="AI52">
        <f ca="1">IF(ISNUMBER(VLOOKUP($B52,Equities!$B$6:$DH$1002,AI$1,0)), VLOOKUP($B52,Equities!$B$6:$DH$1002,AI$1,0),"")</f>
        <v>932.66</v>
      </c>
      <c r="AJ52">
        <f ca="1">IF(ISNUMBER(VLOOKUP($B52,Equities!$B$6:$DH$1002,AJ$1,0)), VLOOKUP($B52,Equities!$B$6:$DH$1002,AJ$1,0),"")</f>
        <v>12.74</v>
      </c>
      <c r="AK52">
        <f ca="1">IF(ISNUMBER(VLOOKUP($B52,Equities!$B$6:$DH$1002,AK$1,0)), VLOOKUP($B52,Equities!$B$6:$DH$1002,AK$1,0),"")</f>
        <v>17.22</v>
      </c>
      <c r="AL52">
        <f ca="1">IF(ISNUMBER(VLOOKUP($B52,Commodities!$B$6:$CW$1002,AL$1,0)), VLOOKUP($B52,Commodities!$B$6:$CW$1002,AL$1,0),"")</f>
        <v>1293.0999999999999</v>
      </c>
      <c r="AM52">
        <f ca="1">IF(ISNUMBER(VLOOKUP($B52,Commodities!$B$6:$CW$1002,AM$1,0)), VLOOKUP($B52,Commodities!$B$6:$CW$1002,AM$1,0),"")</f>
        <v>16.431000000000001</v>
      </c>
      <c r="AN52">
        <f ca="1">IF(ISNUMBER(VLOOKUP($B52,Commodities!$B$6:$CW$1002,AN$1,0)), VLOOKUP($B52,Commodities!$B$6:$CW$1002,AN$1,0),"")</f>
        <v>64.75</v>
      </c>
      <c r="AO52">
        <f ca="1">IF(ISNUMBER(VLOOKUP($B52,Currencies!$B$6:$CW$1002,AO$1,0)), VLOOKUP($B52,Currencies!$B$6:$CW$1002,AO$1,0),"")</f>
        <v>2.9424000000000001</v>
      </c>
      <c r="AP52">
        <f ca="1">IF(ISNUMBER(VLOOKUP($B52,Currencies!$B$6:$CW$1002,AP$1,0)), VLOOKUP($B52,Currencies!$B$6:$CW$1002,AP$1,0),"")</f>
        <v>2.0891000000000002</v>
      </c>
      <c r="AQ52">
        <f ca="1">IF(ISNUMBER(VLOOKUP($B52,Currencies!$B$6:$CW$1002,AQ$1,0)), VLOOKUP($B52,Currencies!$B$6:$CW$1002,AQ$1,0),"")</f>
        <v>2.1353</v>
      </c>
      <c r="AR52">
        <f ca="1">IF(ISNUMBER(VLOOKUP($B52,Currencies!$B$6:$CW$1002,AR$1,0)), VLOOKUP($B52,Currencies!$B$6:$CW$1002,AR$1,0),"")</f>
        <v>6.4055</v>
      </c>
      <c r="AS52">
        <f ca="1">IF(ISNUMBER(VLOOKUP($B52,Currencies!$B$6:$CW$1002,AS$1,0)), VLOOKUP($B52,Currencies!$B$6:$CW$1002,AS$1,0),"")</f>
        <v>109.96</v>
      </c>
      <c r="AT52" t="str">
        <f>IF(ISNUMBER(VLOOKUP($B52,Currencies!$B$6:$CW$1002,AT$1,0)), VLOOKUP($B52,Currencies!$B$6:$CW$1002,AT$1,0),"")</f>
        <v/>
      </c>
      <c r="AU52" t="str">
        <f>IF(ISNUMBER(VLOOKUP($B52,Currencies!$B$6:$CW$1002,AU$1,0)), VLOOKUP($B52,Currencies!$B$6:$CW$1002,AU$1,0),"")</f>
        <v/>
      </c>
      <c r="AV52" t="str">
        <f>IF(ISNUMBER(VLOOKUP($B52,Currencies!$B$6:$CW$1002,AV$1,0)), VLOOKUP($B52,Currencies!$B$6:$CW$1002,AV$1,0),"")</f>
        <v/>
      </c>
      <c r="AX52" s="12"/>
    </row>
    <row r="53" spans="2:50">
      <c r="B53" s="12">
        <f>IF(ISNUMBER(Equities!$C54),Equities!B54,"")</f>
        <v>43252</v>
      </c>
      <c r="C53">
        <f t="shared" ca="1" si="3"/>
        <v>187.46170000000001</v>
      </c>
      <c r="D53" t="str">
        <f t="shared" ca="1" si="4"/>
        <v/>
      </c>
      <c r="E53" t="str">
        <f t="shared" ca="1" si="4"/>
        <v/>
      </c>
      <c r="F53" t="str">
        <f t="shared" ca="1" si="4"/>
        <v/>
      </c>
      <c r="G53">
        <f>IF(ISNUMBER(VLOOKUP($B53,Equities!$B$6:$DH$1002,G$1,0)), VLOOKUP($B53,Equities!$B$6:$DH$1002,G$1,0),"")</f>
        <v>93.36</v>
      </c>
      <c r="H53" t="str">
        <f>IF(ISNUMBER(VLOOKUP($B53,Equities!$B$6:$DH$1002,H$1,0)), VLOOKUP($B53,Equities!$B$6:$DH$1002,H$1,0),"")</f>
        <v/>
      </c>
      <c r="I53" t="str">
        <f>IF(ISNUMBER(VLOOKUP($B53,Equities!$B$6:$DH$1002,I$1,0)), VLOOKUP($B53,Equities!$B$6:$DH$1002,I$1,0),"")</f>
        <v/>
      </c>
      <c r="J53" s="70"/>
      <c r="K53">
        <f ca="1">IF(ISNUMBER(VLOOKUP($B53,Equities!$B$6:$DH$1002,K$1,0)), VLOOKUP($B53,Equities!$B$6:$DH$1002,K$1,0),"")</f>
        <v>93.36</v>
      </c>
      <c r="L53">
        <f ca="1">IF(ISNUMBER(VLOOKUP($B53,Equities!$B$6:$DH$1002,L$1,0)), VLOOKUP($B53,Equities!$B$6:$DH$1002,L$1,0),"")</f>
        <v>245.6728</v>
      </c>
      <c r="M53">
        <f ca="1">IF(ISNUMBER(VLOOKUP($B53,Equities!$B$6:$DH$1002,M$1,0)), VLOOKUP($B53,Equities!$B$6:$DH$1002,M$1,0),"")</f>
        <v>228.2878</v>
      </c>
      <c r="N53">
        <f ca="1">IF(ISNUMBER(VLOOKUP($B53,Equities!$B$6:$DH$1002,N$1,0)), VLOOKUP($B53,Equities!$B$6:$DH$1002,N$1,0),"")</f>
        <v>233.5429</v>
      </c>
      <c r="O53">
        <f ca="1">IF(ISNUMBER(VLOOKUP($B53,Equities!$B$6:$DH$1002,O$1,0)), VLOOKUP($B53,Equities!$B$6:$DH$1002,O$1,0),"")</f>
        <v>121.01130000000001</v>
      </c>
      <c r="P53">
        <f ca="1">IF(ISNUMBER(VLOOKUP($B53,Equities!$B$6:$DH$1002,P$1,0)), VLOOKUP($B53,Equities!$B$6:$DH$1002,P$1,0),"")</f>
        <v>214.8597</v>
      </c>
      <c r="Q53">
        <f ca="1">IF(ISNUMBER(VLOOKUP($B53,Equities!$B$6:$DH$1002,Q$1,0)), VLOOKUP($B53,Equities!$B$6:$DH$1002,Q$1,0),"")</f>
        <v>250.46</v>
      </c>
      <c r="R53">
        <f ca="1">IF(ISNUMBER(VLOOKUP($B53,Equities!$B$6:$DH$1002,R$1,0)), VLOOKUP($B53,Equities!$B$6:$DH$1002,R$1,0),"")</f>
        <v>205.23</v>
      </c>
      <c r="S53">
        <f ca="1">IF(ISNUMBER(VLOOKUP($B53,Equities!$B$6:$DH$1002,S$1,0)), VLOOKUP($B53,Equities!$B$6:$DH$1002,S$1,0),"")</f>
        <v>258.04000000000002</v>
      </c>
      <c r="T53">
        <f ca="1">IF(ISNUMBER(VLOOKUP($B53,Equities!$B$6:$DH$1002,T$1,0)), VLOOKUP($B53,Equities!$B$6:$DH$1002,T$1,0),"")</f>
        <v>63.76</v>
      </c>
      <c r="U53">
        <f ca="1">IF(ISNUMBER(VLOOKUP($B53,Equities!$B$6:$DH$1002,U$1,0)), VLOOKUP($B53,Equities!$B$6:$DH$1002,U$1,0),"")</f>
        <v>275.39</v>
      </c>
      <c r="V53">
        <f ca="1">IF(ISNUMBER(VLOOKUP($B53,Equities!$B$6:$DH$1002,V$1,0)), VLOOKUP($B53,Equities!$B$6:$DH$1002,V$1,0),"")</f>
        <v>122.4</v>
      </c>
      <c r="W53">
        <f ca="1">IF(ISNUMBER(VLOOKUP($B53,Equities!$B$6:$DH$1002,W$1,0)), VLOOKUP($B53,Equities!$B$6:$DH$1002,W$1,0),"")</f>
        <v>1459.01</v>
      </c>
      <c r="X53">
        <f ca="1">IF(ISNUMBER(VLOOKUP($B53,Equities!$B$6:$DH$1002,X$1,0)), VLOOKUP($B53,Equities!$B$6:$DH$1002,X$1,0),"")</f>
        <v>1809.91</v>
      </c>
      <c r="Y53">
        <f ca="1">IF(ISNUMBER(VLOOKUP($B53,Equities!$B$6:$DH$1002,Y$1,0)), VLOOKUP($B53,Equities!$B$6:$DH$1002,Y$1,0),"")</f>
        <v>1668.62</v>
      </c>
      <c r="Z53">
        <f ca="1">IF(ISNUMBER(VLOOKUP($B53,Equities!$B$6:$DH$1002,Z$1,0)), VLOOKUP($B53,Equities!$B$6:$DH$1002,Z$1,0),"")</f>
        <v>1055.29</v>
      </c>
      <c r="AA53">
        <f ca="1">IF(ISNUMBER(VLOOKUP($B53,Equities!$B$6:$DH$1002,AA$1,0)), VLOOKUP($B53,Equities!$B$6:$DH$1002,AA$1,0),"")</f>
        <v>2404.0300000000002</v>
      </c>
      <c r="AB53">
        <f ca="1">IF(ISNUMBER(VLOOKUP($B53,Equities!$B$6:$DH$1002,AB$1,0)), VLOOKUP($B53,Equities!$B$6:$DH$1002,AB$1,0),"")</f>
        <v>935.26</v>
      </c>
      <c r="AC53">
        <f ca="1">IF(ISNUMBER(VLOOKUP($B53,Equities!$B$6:$DH$1002,AC$1,0)), VLOOKUP($B53,Equities!$B$6:$DH$1002,AC$1,0),"")</f>
        <v>714.2</v>
      </c>
      <c r="AD53">
        <f ca="1">IF(ISNUMBER(VLOOKUP($B53,Equities!$B$6:$DH$1002,AD$1,0)), VLOOKUP($B53,Equities!$B$6:$DH$1002,AD$1,0),"")</f>
        <v>894.66</v>
      </c>
      <c r="AE53">
        <f ca="1">IF(ISNUMBER(VLOOKUP($B53,Equities!$B$6:$DH$1002,AE$1,0)), VLOOKUP($B53,Equities!$B$6:$DH$1002,AE$1,0),"")</f>
        <v>953.57</v>
      </c>
      <c r="AF53">
        <f ca="1">IF(ISNUMBER(VLOOKUP($B53,Equities!$B$6:$DH$1002,AF$1,0)), VLOOKUP($B53,Equities!$B$6:$DH$1002,AF$1,0),"")</f>
        <v>969.48</v>
      </c>
      <c r="AG53">
        <f ca="1">IF(ISNUMBER(VLOOKUP($B53,Equities!$B$6:$DH$1002,AG$1,0)), VLOOKUP($B53,Equities!$B$6:$DH$1002,AG$1,0),"")</f>
        <v>1106</v>
      </c>
      <c r="AH53">
        <f ca="1">IF(ISNUMBER(VLOOKUP($B53,Equities!$B$6:$DH$1002,AH$1,0)), VLOOKUP($B53,Equities!$B$6:$DH$1002,AH$1,0),"")</f>
        <v>1098.92</v>
      </c>
      <c r="AI53">
        <f ca="1">IF(ISNUMBER(VLOOKUP($B53,Equities!$B$6:$DH$1002,AI$1,0)), VLOOKUP($B53,Equities!$B$6:$DH$1002,AI$1,0),"")</f>
        <v>932.62</v>
      </c>
      <c r="AJ53">
        <f ca="1">IF(ISNUMBER(VLOOKUP($B53,Equities!$B$6:$DH$1002,AJ$1,0)), VLOOKUP($B53,Equities!$B$6:$DH$1002,AJ$1,0),"")</f>
        <v>13.46</v>
      </c>
      <c r="AK53">
        <f ca="1">IF(ISNUMBER(VLOOKUP($B53,Equities!$B$6:$DH$1002,AK$1,0)), VLOOKUP($B53,Equities!$B$6:$DH$1002,AK$1,0),"")</f>
        <v>17.79</v>
      </c>
      <c r="AL53">
        <f ca="1">IF(ISNUMBER(VLOOKUP($B53,Commodities!$B$6:$CW$1002,AL$1,0)), VLOOKUP($B53,Commodities!$B$6:$CW$1002,AL$1,0),"")</f>
        <v>1294.8</v>
      </c>
      <c r="AM53">
        <f ca="1">IF(ISNUMBER(VLOOKUP($B53,Commodities!$B$6:$CW$1002,AM$1,0)), VLOOKUP($B53,Commodities!$B$6:$CW$1002,AM$1,0),"")</f>
        <v>16.440999999999999</v>
      </c>
      <c r="AN53">
        <f ca="1">IF(ISNUMBER(VLOOKUP($B53,Commodities!$B$6:$CW$1002,AN$1,0)), VLOOKUP($B53,Commodities!$B$6:$CW$1002,AN$1,0),"")</f>
        <v>65.81</v>
      </c>
      <c r="AO53">
        <f ca="1">IF(ISNUMBER(VLOOKUP($B53,Currencies!$B$6:$CW$1002,AO$1,0)), VLOOKUP($B53,Currencies!$B$6:$CW$1002,AO$1,0),"")</f>
        <v>2.9022000000000001</v>
      </c>
      <c r="AP53">
        <f ca="1">IF(ISNUMBER(VLOOKUP($B53,Currencies!$B$6:$CW$1002,AP$1,0)), VLOOKUP($B53,Currencies!$B$6:$CW$1002,AP$1,0),"")</f>
        <v>2.0756999999999999</v>
      </c>
      <c r="AQ53">
        <f ca="1">IF(ISNUMBER(VLOOKUP($B53,Currencies!$B$6:$CW$1002,AQ$1,0)), VLOOKUP($B53,Currencies!$B$6:$CW$1002,AQ$1,0),"")</f>
        <v>2.1126999999999998</v>
      </c>
      <c r="AR53">
        <f ca="1">IF(ISNUMBER(VLOOKUP($B53,Currencies!$B$6:$CW$1002,AR$1,0)), VLOOKUP($B53,Currencies!$B$6:$CW$1002,AR$1,0),"")</f>
        <v>6.4131</v>
      </c>
      <c r="AS53">
        <f ca="1">IF(ISNUMBER(VLOOKUP($B53,Currencies!$B$6:$CW$1002,AS$1,0)), VLOOKUP($B53,Currencies!$B$6:$CW$1002,AS$1,0),"")</f>
        <v>109.88</v>
      </c>
      <c r="AT53" t="str">
        <f>IF(ISNUMBER(VLOOKUP($B53,Currencies!$B$6:$CW$1002,AT$1,0)), VLOOKUP($B53,Currencies!$B$6:$CW$1002,AT$1,0),"")</f>
        <v/>
      </c>
      <c r="AU53" t="str">
        <f>IF(ISNUMBER(VLOOKUP($B53,Currencies!$B$6:$CW$1002,AU$1,0)), VLOOKUP($B53,Currencies!$B$6:$CW$1002,AU$1,0),"")</f>
        <v/>
      </c>
      <c r="AV53" t="str">
        <f>IF(ISNUMBER(VLOOKUP($B53,Currencies!$B$6:$CW$1002,AV$1,0)), VLOOKUP($B53,Currencies!$B$6:$CW$1002,AV$1,0),"")</f>
        <v/>
      </c>
      <c r="AX53" s="12"/>
    </row>
    <row r="54" spans="2:50">
      <c r="B54" s="12">
        <f>IF(ISNUMBER(Equities!$C55),Equities!B55,"")</f>
        <v>43251</v>
      </c>
      <c r="C54">
        <f t="shared" ca="1" si="3"/>
        <v>186.84229999999999</v>
      </c>
      <c r="D54" t="str">
        <f t="shared" ca="1" si="4"/>
        <v/>
      </c>
      <c r="E54" t="str">
        <f t="shared" ca="1" si="4"/>
        <v/>
      </c>
      <c r="F54" t="str">
        <f t="shared" ca="1" si="4"/>
        <v/>
      </c>
      <c r="G54">
        <f>IF(ISNUMBER(VLOOKUP($B54,Equities!$B$6:$DH$1002,G$1,0)), VLOOKUP($B54,Equities!$B$6:$DH$1002,G$1,0),"")</f>
        <v>92.56</v>
      </c>
      <c r="H54" t="str">
        <f>IF(ISNUMBER(VLOOKUP($B54,Equities!$B$6:$DH$1002,H$1,0)), VLOOKUP($B54,Equities!$B$6:$DH$1002,H$1,0),"")</f>
        <v/>
      </c>
      <c r="I54" t="str">
        <f>IF(ISNUMBER(VLOOKUP($B54,Equities!$B$6:$DH$1002,I$1,0)), VLOOKUP($B54,Equities!$B$6:$DH$1002,I$1,0),"")</f>
        <v/>
      </c>
      <c r="J54" s="70"/>
      <c r="K54">
        <f ca="1">IF(ISNUMBER(VLOOKUP($B54,Equities!$B$6:$DH$1002,K$1,0)), VLOOKUP($B54,Equities!$B$6:$DH$1002,K$1,0),"")</f>
        <v>92.56</v>
      </c>
      <c r="L54">
        <f ca="1">IF(ISNUMBER(VLOOKUP($B54,Equities!$B$6:$DH$1002,L$1,0)), VLOOKUP($B54,Equities!$B$6:$DH$1002,L$1,0),"")</f>
        <v>241.58199999999999</v>
      </c>
      <c r="M54">
        <f ca="1">IF(ISNUMBER(VLOOKUP($B54,Equities!$B$6:$DH$1002,M$1,0)), VLOOKUP($B54,Equities!$B$6:$DH$1002,M$1,0),"")</f>
        <v>226.0915</v>
      </c>
      <c r="N54">
        <f ca="1">IF(ISNUMBER(VLOOKUP($B54,Equities!$B$6:$DH$1002,N$1,0)), VLOOKUP($B54,Equities!$B$6:$DH$1002,N$1,0),"")</f>
        <v>232.42529999999999</v>
      </c>
      <c r="O54">
        <f ca="1">IF(ISNUMBER(VLOOKUP($B54,Equities!$B$6:$DH$1002,O$1,0)), VLOOKUP($B54,Equities!$B$6:$DH$1002,O$1,0),"")</f>
        <v>119.93510000000001</v>
      </c>
      <c r="P54">
        <f ca="1">IF(ISNUMBER(VLOOKUP($B54,Equities!$B$6:$DH$1002,P$1,0)), VLOOKUP($B54,Equities!$B$6:$DH$1002,P$1,0),"")</f>
        <v>215.45849999999999</v>
      </c>
      <c r="Q54">
        <f ca="1">IF(ISNUMBER(VLOOKUP($B54,Equities!$B$6:$DH$1002,Q$1,0)), VLOOKUP($B54,Equities!$B$6:$DH$1002,Q$1,0),"")</f>
        <v>249.12</v>
      </c>
      <c r="R54">
        <f ca="1">IF(ISNUMBER(VLOOKUP($B54,Equities!$B$6:$DH$1002,R$1,0)), VLOOKUP($B54,Equities!$B$6:$DH$1002,R$1,0),"")</f>
        <v>205.18</v>
      </c>
      <c r="S54">
        <f ca="1">IF(ISNUMBER(VLOOKUP($B54,Equities!$B$6:$DH$1002,S$1,0)), VLOOKUP($B54,Equities!$B$6:$DH$1002,S$1,0),"")</f>
        <v>256</v>
      </c>
      <c r="T54">
        <f ca="1">IF(ISNUMBER(VLOOKUP($B54,Equities!$B$6:$DH$1002,T$1,0)), VLOOKUP($B54,Equities!$B$6:$DH$1002,T$1,0),"")</f>
        <v>63.7</v>
      </c>
      <c r="U54">
        <f ca="1">IF(ISNUMBER(VLOOKUP($B54,Equities!$B$6:$DH$1002,U$1,0)), VLOOKUP($B54,Equities!$B$6:$DH$1002,U$1,0),"")</f>
        <v>272.67</v>
      </c>
      <c r="V54">
        <f ca="1">IF(ISNUMBER(VLOOKUP($B54,Equities!$B$6:$DH$1002,V$1,0)), VLOOKUP($B54,Equities!$B$6:$DH$1002,V$1,0),"")</f>
        <v>123.63</v>
      </c>
      <c r="W54">
        <f ca="1">IF(ISNUMBER(VLOOKUP($B54,Equities!$B$6:$DH$1002,W$1,0)), VLOOKUP($B54,Equities!$B$6:$DH$1002,W$1,0),"")</f>
        <v>1463.2</v>
      </c>
      <c r="X54">
        <f ca="1">IF(ISNUMBER(VLOOKUP($B54,Equities!$B$6:$DH$1002,X$1,0)), VLOOKUP($B54,Equities!$B$6:$DH$1002,X$1,0),"")</f>
        <v>1837</v>
      </c>
      <c r="Y54">
        <f ca="1">IF(ISNUMBER(VLOOKUP($B54,Equities!$B$6:$DH$1002,Y$1,0)), VLOOKUP($B54,Equities!$B$6:$DH$1002,Y$1,0),"")</f>
        <v>1651.7</v>
      </c>
      <c r="Z54">
        <f ca="1">IF(ISNUMBER(VLOOKUP($B54,Equities!$B$6:$DH$1002,Z$1,0)), VLOOKUP($B54,Equities!$B$6:$DH$1002,Z$1,0),"")</f>
        <v>1053.0899999999999</v>
      </c>
      <c r="AA54">
        <f ca="1">IF(ISNUMBER(VLOOKUP($B54,Equities!$B$6:$DH$1002,AA$1,0)), VLOOKUP($B54,Equities!$B$6:$DH$1002,AA$1,0),"")</f>
        <v>2406.31</v>
      </c>
      <c r="AB54">
        <f ca="1">IF(ISNUMBER(VLOOKUP($B54,Equities!$B$6:$DH$1002,AB$1,0)), VLOOKUP($B54,Equities!$B$6:$DH$1002,AB$1,0),"")</f>
        <v>936.25</v>
      </c>
      <c r="AC54">
        <f ca="1">IF(ISNUMBER(VLOOKUP($B54,Equities!$B$6:$DH$1002,AC$1,0)), VLOOKUP($B54,Equities!$B$6:$DH$1002,AC$1,0),"")</f>
        <v>712.94</v>
      </c>
      <c r="AD54">
        <f ca="1">IF(ISNUMBER(VLOOKUP($B54,Equities!$B$6:$DH$1002,AD$1,0)), VLOOKUP($B54,Equities!$B$6:$DH$1002,AD$1,0),"")</f>
        <v>894.09</v>
      </c>
      <c r="AE54">
        <f ca="1">IF(ISNUMBER(VLOOKUP($B54,Equities!$B$6:$DH$1002,AE$1,0)), VLOOKUP($B54,Equities!$B$6:$DH$1002,AE$1,0),"")</f>
        <v>955.38</v>
      </c>
      <c r="AF54">
        <f ca="1">IF(ISNUMBER(VLOOKUP($B54,Equities!$B$6:$DH$1002,AF$1,0)), VLOOKUP($B54,Equities!$B$6:$DH$1002,AF$1,0),"")</f>
        <v>970.55</v>
      </c>
      <c r="AG54">
        <f ca="1">IF(ISNUMBER(VLOOKUP($B54,Equities!$B$6:$DH$1002,AG$1,0)), VLOOKUP($B54,Equities!$B$6:$DH$1002,AG$1,0),"")</f>
        <v>1106.32</v>
      </c>
      <c r="AH54">
        <f ca="1">IF(ISNUMBER(VLOOKUP($B54,Equities!$B$6:$DH$1002,AH$1,0)), VLOOKUP($B54,Equities!$B$6:$DH$1002,AH$1,0),"")</f>
        <v>1098.4100000000001</v>
      </c>
      <c r="AI54">
        <f ca="1">IF(ISNUMBER(VLOOKUP($B54,Equities!$B$6:$DH$1002,AI$1,0)), VLOOKUP($B54,Equities!$B$6:$DH$1002,AI$1,0),"")</f>
        <v>931.8</v>
      </c>
      <c r="AJ54">
        <f ca="1">IF(ISNUMBER(VLOOKUP($B54,Equities!$B$6:$DH$1002,AJ$1,0)), VLOOKUP($B54,Equities!$B$6:$DH$1002,AJ$1,0),"")</f>
        <v>15.43</v>
      </c>
      <c r="AK54">
        <f ca="1">IF(ISNUMBER(VLOOKUP($B54,Equities!$B$6:$DH$1002,AK$1,0)), VLOOKUP($B54,Equities!$B$6:$DH$1002,AK$1,0),"")</f>
        <v>19.329999999999998</v>
      </c>
      <c r="AL54">
        <f ca="1">IF(ISNUMBER(VLOOKUP($B54,Commodities!$B$6:$CW$1002,AL$1,0)), VLOOKUP($B54,Commodities!$B$6:$CW$1002,AL$1,0),"")</f>
        <v>1300.0999999999999</v>
      </c>
      <c r="AM54">
        <f ca="1">IF(ISNUMBER(VLOOKUP($B54,Commodities!$B$6:$CW$1002,AM$1,0)), VLOOKUP($B54,Commodities!$B$6:$CW$1002,AM$1,0),"")</f>
        <v>16.457999999999998</v>
      </c>
      <c r="AN54">
        <f ca="1">IF(ISNUMBER(VLOOKUP($B54,Commodities!$B$6:$CW$1002,AN$1,0)), VLOOKUP($B54,Commodities!$B$6:$CW$1002,AN$1,0),"")</f>
        <v>67.040000000000006</v>
      </c>
      <c r="AO54">
        <f ca="1">IF(ISNUMBER(VLOOKUP($B54,Currencies!$B$6:$CW$1002,AO$1,0)), VLOOKUP($B54,Currencies!$B$6:$CW$1002,AO$1,0),"")</f>
        <v>2.8586</v>
      </c>
      <c r="AP54">
        <f ca="1">IF(ISNUMBER(VLOOKUP($B54,Currencies!$B$6:$CW$1002,AP$1,0)), VLOOKUP($B54,Currencies!$B$6:$CW$1002,AP$1,0),"")</f>
        <v>2.0547</v>
      </c>
      <c r="AQ54">
        <f ca="1">IF(ISNUMBER(VLOOKUP($B54,Currencies!$B$6:$CW$1002,AQ$1,0)), VLOOKUP($B54,Currencies!$B$6:$CW$1002,AQ$1,0),"")</f>
        <v>2.0893999999999999</v>
      </c>
      <c r="AR54">
        <f ca="1">IF(ISNUMBER(VLOOKUP($B54,Currencies!$B$6:$CW$1002,AR$1,0)), VLOOKUP($B54,Currencies!$B$6:$CW$1002,AR$1,0),"")</f>
        <v>6.4093999999999998</v>
      </c>
      <c r="AS54">
        <f ca="1">IF(ISNUMBER(VLOOKUP($B54,Currencies!$B$6:$CW$1002,AS$1,0)), VLOOKUP($B54,Currencies!$B$6:$CW$1002,AS$1,0),"")</f>
        <v>109.73</v>
      </c>
      <c r="AT54" t="str">
        <f>IF(ISNUMBER(VLOOKUP($B54,Currencies!$B$6:$CW$1002,AT$1,0)), VLOOKUP($B54,Currencies!$B$6:$CW$1002,AT$1,0),"")</f>
        <v/>
      </c>
      <c r="AU54" t="str">
        <f>IF(ISNUMBER(VLOOKUP($B54,Currencies!$B$6:$CW$1002,AU$1,0)), VLOOKUP($B54,Currencies!$B$6:$CW$1002,AU$1,0),"")</f>
        <v/>
      </c>
      <c r="AV54" t="str">
        <f>IF(ISNUMBER(VLOOKUP($B54,Currencies!$B$6:$CW$1002,AV$1,0)), VLOOKUP($B54,Currencies!$B$6:$CW$1002,AV$1,0),"")</f>
        <v/>
      </c>
      <c r="AX54" s="12"/>
    </row>
    <row r="55" spans="2:50">
      <c r="B55" s="12">
        <f>IF(ISNUMBER(Equities!$C56),Equities!B56,"")</f>
        <v>43250</v>
      </c>
      <c r="C55">
        <f t="shared" ca="1" si="3"/>
        <v>183.4383</v>
      </c>
      <c r="D55" t="str">
        <f t="shared" ca="1" si="4"/>
        <v/>
      </c>
      <c r="E55" t="str">
        <f t="shared" ca="1" si="4"/>
        <v/>
      </c>
      <c r="F55" t="str">
        <f t="shared" ca="1" si="4"/>
        <v/>
      </c>
      <c r="G55">
        <f>IF(ISNUMBER(VLOOKUP($B55,Equities!$B$6:$DH$1002,G$1,0)), VLOOKUP($B55,Equities!$B$6:$DH$1002,G$1,0),"")</f>
        <v>91.32</v>
      </c>
      <c r="H55" t="str">
        <f>IF(ISNUMBER(VLOOKUP($B55,Equities!$B$6:$DH$1002,H$1,0)), VLOOKUP($B55,Equities!$B$6:$DH$1002,H$1,0),"")</f>
        <v/>
      </c>
      <c r="I55" t="str">
        <f>IF(ISNUMBER(VLOOKUP($B55,Equities!$B$6:$DH$1002,I$1,0)), VLOOKUP($B55,Equities!$B$6:$DH$1002,I$1,0),"")</f>
        <v/>
      </c>
      <c r="J55" s="70"/>
      <c r="K55">
        <f ca="1">IF(ISNUMBER(VLOOKUP($B55,Equities!$B$6:$DH$1002,K$1,0)), VLOOKUP($B55,Equities!$B$6:$DH$1002,K$1,0),"")</f>
        <v>91.32</v>
      </c>
      <c r="L55">
        <f ca="1">IF(ISNUMBER(VLOOKUP($B55,Equities!$B$6:$DH$1002,L$1,0)), VLOOKUP($B55,Equities!$B$6:$DH$1002,L$1,0),"")</f>
        <v>241.38630000000001</v>
      </c>
      <c r="M55">
        <f ca="1">IF(ISNUMBER(VLOOKUP($B55,Equities!$B$6:$DH$1002,M$1,0)), VLOOKUP($B55,Equities!$B$6:$DH$1002,M$1,0),"")</f>
        <v>227.74270000000001</v>
      </c>
      <c r="N55">
        <f ca="1">IF(ISNUMBER(VLOOKUP($B55,Equities!$B$6:$DH$1002,N$1,0)), VLOOKUP($B55,Equities!$B$6:$DH$1002,N$1,0),"")</f>
        <v>233.25389999999999</v>
      </c>
      <c r="O55">
        <f ca="1">IF(ISNUMBER(VLOOKUP($B55,Equities!$B$6:$DH$1002,O$1,0)), VLOOKUP($B55,Equities!$B$6:$DH$1002,O$1,0),"")</f>
        <v>120.5761</v>
      </c>
      <c r="P55">
        <f ca="1">IF(ISNUMBER(VLOOKUP($B55,Equities!$B$6:$DH$1002,P$1,0)), VLOOKUP($B55,Equities!$B$6:$DH$1002,P$1,0),"")</f>
        <v>217.09729999999999</v>
      </c>
      <c r="Q55">
        <f ca="1">IF(ISNUMBER(VLOOKUP($B55,Equities!$B$6:$DH$1002,Q$1,0)), VLOOKUP($B55,Equities!$B$6:$DH$1002,Q$1,0),"")</f>
        <v>249.6</v>
      </c>
      <c r="R55">
        <f ca="1">IF(ISNUMBER(VLOOKUP($B55,Equities!$B$6:$DH$1002,R$1,0)), VLOOKUP($B55,Equities!$B$6:$DH$1002,R$1,0),"")</f>
        <v>205.09</v>
      </c>
      <c r="S55">
        <f ca="1">IF(ISNUMBER(VLOOKUP($B55,Equities!$B$6:$DH$1002,S$1,0)), VLOOKUP($B55,Equities!$B$6:$DH$1002,S$1,0),"")</f>
        <v>257.44</v>
      </c>
      <c r="T55">
        <f ca="1">IF(ISNUMBER(VLOOKUP($B55,Equities!$B$6:$DH$1002,T$1,0)), VLOOKUP($B55,Equities!$B$6:$DH$1002,T$1,0),"")</f>
        <v>64.099999999999994</v>
      </c>
      <c r="U55">
        <f ca="1">IF(ISNUMBER(VLOOKUP($B55,Equities!$B$6:$DH$1002,U$1,0)), VLOOKUP($B55,Equities!$B$6:$DH$1002,U$1,0),"")</f>
        <v>272.72000000000003</v>
      </c>
      <c r="V55">
        <f ca="1">IF(ISNUMBER(VLOOKUP($B55,Equities!$B$6:$DH$1002,V$1,0)), VLOOKUP($B55,Equities!$B$6:$DH$1002,V$1,0),"")</f>
        <v>123.88</v>
      </c>
      <c r="W55">
        <f ca="1">IF(ISNUMBER(VLOOKUP($B55,Equities!$B$6:$DH$1002,W$1,0)), VLOOKUP($B55,Equities!$B$6:$DH$1002,W$1,0),"")</f>
        <v>1445.77</v>
      </c>
      <c r="X55">
        <f ca="1">IF(ISNUMBER(VLOOKUP($B55,Equities!$B$6:$DH$1002,X$1,0)), VLOOKUP($B55,Equities!$B$6:$DH$1002,X$1,0),"")</f>
        <v>1791.31</v>
      </c>
      <c r="Y55">
        <f ca="1">IF(ISNUMBER(VLOOKUP($B55,Equities!$B$6:$DH$1002,Y$1,0)), VLOOKUP($B55,Equities!$B$6:$DH$1002,Y$1,0),"")</f>
        <v>1632.46</v>
      </c>
      <c r="Z55">
        <f ca="1">IF(ISNUMBER(VLOOKUP($B55,Equities!$B$6:$DH$1002,Z$1,0)), VLOOKUP($B55,Equities!$B$6:$DH$1002,Z$1,0),"")</f>
        <v>1052.6600000000001</v>
      </c>
      <c r="AA55">
        <f ca="1">IF(ISNUMBER(VLOOKUP($B55,Equities!$B$6:$DH$1002,AA$1,0)), VLOOKUP($B55,Equities!$B$6:$DH$1002,AA$1,0),"")</f>
        <v>2412.23</v>
      </c>
      <c r="AB55">
        <f ca="1">IF(ISNUMBER(VLOOKUP($B55,Equities!$B$6:$DH$1002,AB$1,0)), VLOOKUP($B55,Equities!$B$6:$DH$1002,AB$1,0),"")</f>
        <v>935.07</v>
      </c>
      <c r="AC55">
        <f ca="1">IF(ISNUMBER(VLOOKUP($B55,Equities!$B$6:$DH$1002,AC$1,0)), VLOOKUP($B55,Equities!$B$6:$DH$1002,AC$1,0),"")</f>
        <v>712.61</v>
      </c>
      <c r="AD55">
        <f ca="1">IF(ISNUMBER(VLOOKUP($B55,Equities!$B$6:$DH$1002,AD$1,0)), VLOOKUP($B55,Equities!$B$6:$DH$1002,AD$1,0),"")</f>
        <v>894.79</v>
      </c>
      <c r="AE55">
        <f ca="1">IF(ISNUMBER(VLOOKUP($B55,Equities!$B$6:$DH$1002,AE$1,0)), VLOOKUP($B55,Equities!$B$6:$DH$1002,AE$1,0),"")</f>
        <v>955.99</v>
      </c>
      <c r="AF55">
        <f ca="1">IF(ISNUMBER(VLOOKUP($B55,Equities!$B$6:$DH$1002,AF$1,0)), VLOOKUP($B55,Equities!$B$6:$DH$1002,AF$1,0),"")</f>
        <v>970.73</v>
      </c>
      <c r="AG55">
        <f ca="1">IF(ISNUMBER(VLOOKUP($B55,Equities!$B$6:$DH$1002,AG$1,0)), VLOOKUP($B55,Equities!$B$6:$DH$1002,AG$1,0),"")</f>
        <v>1107.69</v>
      </c>
      <c r="AH55">
        <f ca="1">IF(ISNUMBER(VLOOKUP($B55,Equities!$B$6:$DH$1002,AH$1,0)), VLOOKUP($B55,Equities!$B$6:$DH$1002,AH$1,0),"")</f>
        <v>1099.55</v>
      </c>
      <c r="AI55">
        <f ca="1">IF(ISNUMBER(VLOOKUP($B55,Equities!$B$6:$DH$1002,AI$1,0)), VLOOKUP($B55,Equities!$B$6:$DH$1002,AI$1,0),"")</f>
        <v>931.91</v>
      </c>
      <c r="AJ55">
        <f ca="1">IF(ISNUMBER(VLOOKUP($B55,Equities!$B$6:$DH$1002,AJ$1,0)), VLOOKUP($B55,Equities!$B$6:$DH$1002,AJ$1,0),"")</f>
        <v>14.94</v>
      </c>
      <c r="AK55">
        <f ca="1">IF(ISNUMBER(VLOOKUP($B55,Equities!$B$6:$DH$1002,AK$1,0)), VLOOKUP($B55,Equities!$B$6:$DH$1002,AK$1,0),"")</f>
        <v>20.11</v>
      </c>
      <c r="AL55">
        <f ca="1">IF(ISNUMBER(VLOOKUP($B55,Commodities!$B$6:$CW$1002,AL$1,0)), VLOOKUP($B55,Commodities!$B$6:$CW$1002,AL$1,0),"")</f>
        <v>1301.5</v>
      </c>
      <c r="AM55">
        <f ca="1">IF(ISNUMBER(VLOOKUP($B55,Commodities!$B$6:$CW$1002,AM$1,0)), VLOOKUP($B55,Commodities!$B$6:$CW$1002,AM$1,0),"")</f>
        <v>16.544</v>
      </c>
      <c r="AN55">
        <f ca="1">IF(ISNUMBER(VLOOKUP($B55,Commodities!$B$6:$CW$1002,AN$1,0)), VLOOKUP($B55,Commodities!$B$6:$CW$1002,AN$1,0),"")</f>
        <v>68.209999999999994</v>
      </c>
      <c r="AO55">
        <f ca="1">IF(ISNUMBER(VLOOKUP($B55,Currencies!$B$6:$CW$1002,AO$1,0)), VLOOKUP($B55,Currencies!$B$6:$CW$1002,AO$1,0),"")</f>
        <v>2.855</v>
      </c>
      <c r="AP55">
        <f ca="1">IF(ISNUMBER(VLOOKUP($B55,Currencies!$B$6:$CW$1002,AP$1,0)), VLOOKUP($B55,Currencies!$B$6:$CW$1002,AP$1,0),"")</f>
        <v>2.0345</v>
      </c>
      <c r="AQ55">
        <f ca="1">IF(ISNUMBER(VLOOKUP($B55,Currencies!$B$6:$CW$1002,AQ$1,0)), VLOOKUP($B55,Currencies!$B$6:$CW$1002,AQ$1,0),"")</f>
        <v>2.0777999999999999</v>
      </c>
      <c r="AR55">
        <f ca="1">IF(ISNUMBER(VLOOKUP($B55,Currencies!$B$6:$CW$1002,AR$1,0)), VLOOKUP($B55,Currencies!$B$6:$CW$1002,AR$1,0),"")</f>
        <v>6.4005999999999998</v>
      </c>
      <c r="AS55">
        <f ca="1">IF(ISNUMBER(VLOOKUP($B55,Currencies!$B$6:$CW$1002,AS$1,0)), VLOOKUP($B55,Currencies!$B$6:$CW$1002,AS$1,0),"")</f>
        <v>109.64</v>
      </c>
      <c r="AT55" t="str">
        <f>IF(ISNUMBER(VLOOKUP($B55,Currencies!$B$6:$CW$1002,AT$1,0)), VLOOKUP($B55,Currencies!$B$6:$CW$1002,AT$1,0),"")</f>
        <v/>
      </c>
      <c r="AU55" t="str">
        <f>IF(ISNUMBER(VLOOKUP($B55,Currencies!$B$6:$CW$1002,AU$1,0)), VLOOKUP($B55,Currencies!$B$6:$CW$1002,AU$1,0),"")</f>
        <v/>
      </c>
      <c r="AV55" t="str">
        <f>IF(ISNUMBER(VLOOKUP($B55,Currencies!$B$6:$CW$1002,AV$1,0)), VLOOKUP($B55,Currencies!$B$6:$CW$1002,AV$1,0),"")</f>
        <v/>
      </c>
      <c r="AX55" s="12"/>
    </row>
    <row r="56" spans="2:50">
      <c r="B56" s="12">
        <f>IF(ISNUMBER(Equities!$C57),Equities!B57,"")</f>
        <v>43249</v>
      </c>
      <c r="C56">
        <f t="shared" ca="1" si="3"/>
        <v>185.8638</v>
      </c>
      <c r="D56" t="str">
        <f t="shared" ca="1" si="4"/>
        <v/>
      </c>
      <c r="E56" t="str">
        <f t="shared" ca="1" si="4"/>
        <v/>
      </c>
      <c r="F56" t="str">
        <f t="shared" ca="1" si="4"/>
        <v/>
      </c>
      <c r="G56">
        <f>IF(ISNUMBER(VLOOKUP($B56,Equities!$B$6:$DH$1002,G$1,0)), VLOOKUP($B56,Equities!$B$6:$DH$1002,G$1,0),"")</f>
        <v>92.42</v>
      </c>
      <c r="H56" t="str">
        <f>IF(ISNUMBER(VLOOKUP($B56,Equities!$B$6:$DH$1002,H$1,0)), VLOOKUP($B56,Equities!$B$6:$DH$1002,H$1,0),"")</f>
        <v/>
      </c>
      <c r="I56" t="str">
        <f>IF(ISNUMBER(VLOOKUP($B56,Equities!$B$6:$DH$1002,I$1,0)), VLOOKUP($B56,Equities!$B$6:$DH$1002,I$1,0),"")</f>
        <v/>
      </c>
      <c r="J56" s="70"/>
      <c r="K56">
        <f ca="1">IF(ISNUMBER(VLOOKUP($B56,Equities!$B$6:$DH$1002,K$1,0)), VLOOKUP($B56,Equities!$B$6:$DH$1002,K$1,0),"")</f>
        <v>92.42</v>
      </c>
      <c r="L56">
        <f ca="1">IF(ISNUMBER(VLOOKUP($B56,Equities!$B$6:$DH$1002,L$1,0)), VLOOKUP($B56,Equities!$B$6:$DH$1002,L$1,0),"")</f>
        <v>239.88200000000001</v>
      </c>
      <c r="M56">
        <f ca="1">IF(ISNUMBER(VLOOKUP($B56,Equities!$B$6:$DH$1002,M$1,0)), VLOOKUP($B56,Equities!$B$6:$DH$1002,M$1,0),"")</f>
        <v>225.19649999999999</v>
      </c>
      <c r="N56">
        <f ca="1">IF(ISNUMBER(VLOOKUP($B56,Equities!$B$6:$DH$1002,N$1,0)), VLOOKUP($B56,Equities!$B$6:$DH$1002,N$1,0),"")</f>
        <v>226.96</v>
      </c>
      <c r="O56">
        <f ca="1">IF(ISNUMBER(VLOOKUP($B56,Equities!$B$6:$DH$1002,O$1,0)), VLOOKUP($B56,Equities!$B$6:$DH$1002,O$1,0),"")</f>
        <v>119.5607</v>
      </c>
      <c r="P56">
        <f ca="1">IF(ISNUMBER(VLOOKUP($B56,Equities!$B$6:$DH$1002,P$1,0)), VLOOKUP($B56,Equities!$B$6:$DH$1002,P$1,0),"")</f>
        <v>215.7835</v>
      </c>
      <c r="Q56">
        <f ca="1">IF(ISNUMBER(VLOOKUP($B56,Equities!$B$6:$DH$1002,Q$1,0)), VLOOKUP($B56,Equities!$B$6:$DH$1002,Q$1,0),"")</f>
        <v>248.59</v>
      </c>
      <c r="R56">
        <f ca="1">IF(ISNUMBER(VLOOKUP($B56,Equities!$B$6:$DH$1002,R$1,0)), VLOOKUP($B56,Equities!$B$6:$DH$1002,R$1,0),"")</f>
        <v>203.7</v>
      </c>
      <c r="S56">
        <f ca="1">IF(ISNUMBER(VLOOKUP($B56,Equities!$B$6:$DH$1002,S$1,0)), VLOOKUP($B56,Equities!$B$6:$DH$1002,S$1,0),"")</f>
        <v>256.25</v>
      </c>
      <c r="T56">
        <f ca="1">IF(ISNUMBER(VLOOKUP($B56,Equities!$B$6:$DH$1002,T$1,0)), VLOOKUP($B56,Equities!$B$6:$DH$1002,T$1,0),"")</f>
        <v>63.67</v>
      </c>
      <c r="U56">
        <f ca="1">IF(ISNUMBER(VLOOKUP($B56,Equities!$B$6:$DH$1002,U$1,0)), VLOOKUP($B56,Equities!$B$6:$DH$1002,U$1,0),"")</f>
        <v>270.99</v>
      </c>
      <c r="V56">
        <f ca="1">IF(ISNUMBER(VLOOKUP($B56,Equities!$B$6:$DH$1002,V$1,0)), VLOOKUP($B56,Equities!$B$6:$DH$1002,V$1,0),"")</f>
        <v>122.96</v>
      </c>
      <c r="W56">
        <f ca="1">IF(ISNUMBER(VLOOKUP($B56,Equities!$B$6:$DH$1002,W$1,0)), VLOOKUP($B56,Equities!$B$6:$DH$1002,W$1,0),"")</f>
        <v>1457.52</v>
      </c>
      <c r="X56">
        <f ca="1">IF(ISNUMBER(VLOOKUP($B56,Equities!$B$6:$DH$1002,X$1,0)), VLOOKUP($B56,Equities!$B$6:$DH$1002,X$1,0),"")</f>
        <v>1804.05</v>
      </c>
      <c r="Y56">
        <f ca="1">IF(ISNUMBER(VLOOKUP($B56,Equities!$B$6:$DH$1002,Y$1,0)), VLOOKUP($B56,Equities!$B$6:$DH$1002,Y$1,0),"")</f>
        <v>1653.47</v>
      </c>
      <c r="Z56">
        <f ca="1">IF(ISNUMBER(VLOOKUP($B56,Equities!$B$6:$DH$1002,Z$1,0)), VLOOKUP($B56,Equities!$B$6:$DH$1002,Z$1,0),"")</f>
        <v>1051.8800000000001</v>
      </c>
      <c r="AA56">
        <f ca="1">IF(ISNUMBER(VLOOKUP($B56,Equities!$B$6:$DH$1002,AA$1,0)), VLOOKUP($B56,Equities!$B$6:$DH$1002,AA$1,0),"")</f>
        <v>2413.6999999999998</v>
      </c>
      <c r="AB56">
        <f ca="1">IF(ISNUMBER(VLOOKUP($B56,Equities!$B$6:$DH$1002,AB$1,0)), VLOOKUP($B56,Equities!$B$6:$DH$1002,AB$1,0),"")</f>
        <v>935.06</v>
      </c>
      <c r="AC56">
        <f ca="1">IF(ISNUMBER(VLOOKUP($B56,Equities!$B$6:$DH$1002,AC$1,0)), VLOOKUP($B56,Equities!$B$6:$DH$1002,AC$1,0),"")</f>
        <v>712.75</v>
      </c>
      <c r="AD56">
        <f ca="1">IF(ISNUMBER(VLOOKUP($B56,Equities!$B$6:$DH$1002,AD$1,0)), VLOOKUP($B56,Equities!$B$6:$DH$1002,AD$1,0),"")</f>
        <v>894.55</v>
      </c>
      <c r="AE56">
        <f ca="1">IF(ISNUMBER(VLOOKUP($B56,Equities!$B$6:$DH$1002,AE$1,0)), VLOOKUP($B56,Equities!$B$6:$DH$1002,AE$1,0),"")</f>
        <v>956.32</v>
      </c>
      <c r="AF56">
        <f ca="1">IF(ISNUMBER(VLOOKUP($B56,Equities!$B$6:$DH$1002,AF$1,0)), VLOOKUP($B56,Equities!$B$6:$DH$1002,AF$1,0),"")</f>
        <v>971.24</v>
      </c>
      <c r="AG56">
        <f ca="1">IF(ISNUMBER(VLOOKUP($B56,Equities!$B$6:$DH$1002,AG$1,0)), VLOOKUP($B56,Equities!$B$6:$DH$1002,AG$1,0),"")</f>
        <v>1107.68</v>
      </c>
      <c r="AH56">
        <f ca="1">IF(ISNUMBER(VLOOKUP($B56,Equities!$B$6:$DH$1002,AH$1,0)), VLOOKUP($B56,Equities!$B$6:$DH$1002,AH$1,0),"")</f>
        <v>1098.05</v>
      </c>
      <c r="AI56">
        <f ca="1">IF(ISNUMBER(VLOOKUP($B56,Equities!$B$6:$DH$1002,AI$1,0)), VLOOKUP($B56,Equities!$B$6:$DH$1002,AI$1,0),"")</f>
        <v>932.85</v>
      </c>
      <c r="AJ56">
        <f ca="1">IF(ISNUMBER(VLOOKUP($B56,Equities!$B$6:$DH$1002,AJ$1,0)), VLOOKUP($B56,Equities!$B$6:$DH$1002,AJ$1,0),"")</f>
        <v>17.02</v>
      </c>
      <c r="AK56">
        <f ca="1">IF(ISNUMBER(VLOOKUP($B56,Equities!$B$6:$DH$1002,AK$1,0)), VLOOKUP($B56,Equities!$B$6:$DH$1002,AK$1,0),"")</f>
        <v>22.41</v>
      </c>
      <c r="AL56">
        <f ca="1">IF(ISNUMBER(VLOOKUP($B56,Commodities!$B$6:$CW$1002,AL$1,0)), VLOOKUP($B56,Commodities!$B$6:$CW$1002,AL$1,0),"")</f>
        <v>1299</v>
      </c>
      <c r="AM56">
        <f ca="1">IF(ISNUMBER(VLOOKUP($B56,Commodities!$B$6:$CW$1002,AM$1,0)), VLOOKUP($B56,Commodities!$B$6:$CW$1002,AM$1,0),"")</f>
        <v>16.305</v>
      </c>
      <c r="AN56">
        <f ca="1">IF(ISNUMBER(VLOOKUP($B56,Commodities!$B$6:$CW$1002,AN$1,0)), VLOOKUP($B56,Commodities!$B$6:$CW$1002,AN$1,0),"")</f>
        <v>66.73</v>
      </c>
      <c r="AO56">
        <f ca="1">IF(ISNUMBER(VLOOKUP($B56,Currencies!$B$6:$CW$1002,AO$1,0)), VLOOKUP($B56,Currencies!$B$6:$CW$1002,AO$1,0),"")</f>
        <v>2.7810000000000001</v>
      </c>
      <c r="AP56">
        <f ca="1">IF(ISNUMBER(VLOOKUP($B56,Currencies!$B$6:$CW$1002,AP$1,0)), VLOOKUP($B56,Currencies!$B$6:$CW$1002,AP$1,0),"")</f>
        <v>1.9875</v>
      </c>
      <c r="AQ56">
        <f ca="1">IF(ISNUMBER(VLOOKUP($B56,Currencies!$B$6:$CW$1002,AQ$1,0)), VLOOKUP($B56,Currencies!$B$6:$CW$1002,AQ$1,0),"")</f>
        <v>2.0512999999999999</v>
      </c>
      <c r="AR56">
        <f ca="1">IF(ISNUMBER(VLOOKUP($B56,Currencies!$B$6:$CW$1002,AR$1,0)), VLOOKUP($B56,Currencies!$B$6:$CW$1002,AR$1,0),"")</f>
        <v>6.4238999999999997</v>
      </c>
      <c r="AS56">
        <f ca="1">IF(ISNUMBER(VLOOKUP($B56,Currencies!$B$6:$CW$1002,AS$1,0)), VLOOKUP($B56,Currencies!$B$6:$CW$1002,AS$1,0),"")</f>
        <v>109.36</v>
      </c>
      <c r="AT56" t="str">
        <f>IF(ISNUMBER(VLOOKUP($B56,Currencies!$B$6:$CW$1002,AT$1,0)), VLOOKUP($B56,Currencies!$B$6:$CW$1002,AT$1,0),"")</f>
        <v/>
      </c>
      <c r="AU56" t="str">
        <f>IF(ISNUMBER(VLOOKUP($B56,Currencies!$B$6:$CW$1002,AU$1,0)), VLOOKUP($B56,Currencies!$B$6:$CW$1002,AU$1,0),"")</f>
        <v/>
      </c>
      <c r="AV56" t="str">
        <f>IF(ISNUMBER(VLOOKUP($B56,Currencies!$B$6:$CW$1002,AV$1,0)), VLOOKUP($B56,Currencies!$B$6:$CW$1002,AV$1,0),"")</f>
        <v/>
      </c>
      <c r="AX56" s="12"/>
    </row>
    <row r="57" spans="2:50">
      <c r="B57" s="12">
        <f>IF(ISNUMBER(Equities!$C58),Equities!B58,"")</f>
        <v>43248</v>
      </c>
      <c r="C57">
        <f t="shared" ca="1" si="3"/>
        <v>187.3116</v>
      </c>
      <c r="D57" t="str">
        <f t="shared" ca="1" si="4"/>
        <v/>
      </c>
      <c r="E57" t="str">
        <f t="shared" ca="1" si="4"/>
        <v/>
      </c>
      <c r="F57" t="str">
        <f t="shared" ca="1" si="4"/>
        <v/>
      </c>
      <c r="G57">
        <f>IF(ISNUMBER(VLOOKUP($B57,Equities!$B$6:$DH$1002,G$1,0)), VLOOKUP($B57,Equities!$B$6:$DH$1002,G$1,0),"")</f>
        <v>93.27</v>
      </c>
      <c r="H57" t="str">
        <f>IF(ISNUMBER(VLOOKUP($B57,Equities!$B$6:$DH$1002,H$1,0)), VLOOKUP($B57,Equities!$B$6:$DH$1002,H$1,0),"")</f>
        <v/>
      </c>
      <c r="I57" t="str">
        <f>IF(ISNUMBER(VLOOKUP($B57,Equities!$B$6:$DH$1002,I$1,0)), VLOOKUP($B57,Equities!$B$6:$DH$1002,I$1,0),"")</f>
        <v/>
      </c>
      <c r="J57" s="70"/>
      <c r="K57">
        <f ca="1">IF(ISNUMBER(VLOOKUP($B57,Equities!$B$6:$DH$1002,K$1,0)), VLOOKUP($B57,Equities!$B$6:$DH$1002,K$1,0),"")</f>
        <v>93.27</v>
      </c>
      <c r="L57">
        <f ca="1">IF(ISNUMBER(VLOOKUP($B57,Equities!$B$6:$DH$1002,L$1,0)), VLOOKUP($B57,Equities!$B$6:$DH$1002,L$1,0),"")</f>
        <v>241.55619999999999</v>
      </c>
      <c r="M57">
        <f ca="1">IF(ISNUMBER(VLOOKUP($B57,Equities!$B$6:$DH$1002,M$1,0)), VLOOKUP($B57,Equities!$B$6:$DH$1002,M$1,0),"")</f>
        <v>227.3279</v>
      </c>
      <c r="N57">
        <f ca="1">IF(ISNUMBER(VLOOKUP($B57,Equities!$B$6:$DH$1002,N$1,0)), VLOOKUP($B57,Equities!$B$6:$DH$1002,N$1,0),"")</f>
        <v>227.4248</v>
      </c>
      <c r="O57">
        <f ca="1">IF(ISNUMBER(VLOOKUP($B57,Equities!$B$6:$DH$1002,O$1,0)), VLOOKUP($B57,Equities!$B$6:$DH$1002,O$1,0),"")</f>
        <v>122.9657</v>
      </c>
      <c r="P57">
        <f ca="1">IF(ISNUMBER(VLOOKUP($B57,Equities!$B$6:$DH$1002,P$1,0)), VLOOKUP($B57,Equities!$B$6:$DH$1002,P$1,0),"")</f>
        <v>216.80950000000001</v>
      </c>
      <c r="Q57">
        <f ca="1">IF(ISNUMBER(VLOOKUP($B57,Equities!$B$6:$DH$1002,Q$1,0)), VLOOKUP($B57,Equities!$B$6:$DH$1002,Q$1,0),"")</f>
        <v>250.89</v>
      </c>
      <c r="R57">
        <f ca="1">IF(ISNUMBER(VLOOKUP($B57,Equities!$B$6:$DH$1002,R$1,0)), VLOOKUP($B57,Equities!$B$6:$DH$1002,R$1,0),"")</f>
        <v>203.83</v>
      </c>
      <c r="S57">
        <f ca="1">IF(ISNUMBER(VLOOKUP($B57,Equities!$B$6:$DH$1002,S$1,0)), VLOOKUP($B57,Equities!$B$6:$DH$1002,S$1,0),"")</f>
        <v>259.35000000000002</v>
      </c>
      <c r="T57">
        <f ca="1">IF(ISNUMBER(VLOOKUP($B57,Equities!$B$6:$DH$1002,T$1,0)), VLOOKUP($B57,Equities!$B$6:$DH$1002,T$1,0),"")</f>
        <v>64.2</v>
      </c>
      <c r="U57">
        <f ca="1">IF(ISNUMBER(VLOOKUP($B57,Equities!$B$6:$DH$1002,U$1,0)), VLOOKUP($B57,Equities!$B$6:$DH$1002,U$1,0),"")</f>
        <v>274.62</v>
      </c>
      <c r="V57">
        <f ca="1">IF(ISNUMBER(VLOOKUP($B57,Equities!$B$6:$DH$1002,V$1,0)), VLOOKUP($B57,Equities!$B$6:$DH$1002,V$1,0),"")</f>
        <v>123.57</v>
      </c>
      <c r="W57">
        <f ca="1">IF(ISNUMBER(VLOOKUP($B57,Equities!$B$6:$DH$1002,W$1,0)), VLOOKUP($B57,Equities!$B$6:$DH$1002,W$1,0),"")</f>
        <v>1483.92</v>
      </c>
      <c r="X57">
        <f ca="1">IF(ISNUMBER(VLOOKUP($B57,Equities!$B$6:$DH$1002,X$1,0)), VLOOKUP($B57,Equities!$B$6:$DH$1002,X$1,0),"")</f>
        <v>1819.86</v>
      </c>
      <c r="Y57">
        <f ca="1">IF(ISNUMBER(VLOOKUP($B57,Equities!$B$6:$DH$1002,Y$1,0)), VLOOKUP($B57,Equities!$B$6:$DH$1002,Y$1,0),"")</f>
        <v>1668.79</v>
      </c>
      <c r="Z57">
        <f ca="1">IF(ISNUMBER(VLOOKUP($B57,Equities!$B$6:$DH$1002,Z$1,0)), VLOOKUP($B57,Equities!$B$6:$DH$1002,Z$1,0),"")</f>
        <v>1051.02</v>
      </c>
      <c r="AA57">
        <f ca="1">IF(ISNUMBER(VLOOKUP($B57,Equities!$B$6:$DH$1002,AA$1,0)), VLOOKUP($B57,Equities!$B$6:$DH$1002,AA$1,0),"")</f>
        <v>2415.19</v>
      </c>
      <c r="AB57">
        <f ca="1">IF(ISNUMBER(VLOOKUP($B57,Equities!$B$6:$DH$1002,AB$1,0)), VLOOKUP($B57,Equities!$B$6:$DH$1002,AB$1,0),"")</f>
        <v>933.78</v>
      </c>
      <c r="AC57">
        <f ca="1">IF(ISNUMBER(VLOOKUP($B57,Equities!$B$6:$DH$1002,AC$1,0)), VLOOKUP($B57,Equities!$B$6:$DH$1002,AC$1,0),"")</f>
        <v>715.65</v>
      </c>
      <c r="AD57">
        <f ca="1">IF(ISNUMBER(VLOOKUP($B57,Equities!$B$6:$DH$1002,AD$1,0)), VLOOKUP($B57,Equities!$B$6:$DH$1002,AD$1,0),"")</f>
        <v>894.7</v>
      </c>
      <c r="AE57">
        <f ca="1">IF(ISNUMBER(VLOOKUP($B57,Equities!$B$6:$DH$1002,AE$1,0)), VLOOKUP($B57,Equities!$B$6:$DH$1002,AE$1,0),"")</f>
        <v>954.89</v>
      </c>
      <c r="AF57">
        <f ca="1">IF(ISNUMBER(VLOOKUP($B57,Equities!$B$6:$DH$1002,AF$1,0)), VLOOKUP($B57,Equities!$B$6:$DH$1002,AF$1,0),"")</f>
        <v>971.44</v>
      </c>
      <c r="AG57">
        <f ca="1">IF(ISNUMBER(VLOOKUP($B57,Equities!$B$6:$DH$1002,AG$1,0)), VLOOKUP($B57,Equities!$B$6:$DH$1002,AG$1,0),"")</f>
        <v>1106.56</v>
      </c>
      <c r="AH57">
        <f ca="1">IF(ISNUMBER(VLOOKUP($B57,Equities!$B$6:$DH$1002,AH$1,0)), VLOOKUP($B57,Equities!$B$6:$DH$1002,AH$1,0),"")</f>
        <v>1097.8699999999999</v>
      </c>
      <c r="AI57">
        <f ca="1">IF(ISNUMBER(VLOOKUP($B57,Equities!$B$6:$DH$1002,AI$1,0)), VLOOKUP($B57,Equities!$B$6:$DH$1002,AI$1,0),"")</f>
        <v>932.74</v>
      </c>
      <c r="AJ57">
        <f ca="1">IF(ISNUMBER(VLOOKUP($B57,Equities!$B$6:$DH$1002,AJ$1,0)), VLOOKUP($B57,Equities!$B$6:$DH$1002,AJ$1,0),"")</f>
        <v>13.22</v>
      </c>
      <c r="AK57">
        <f ca="1">IF(ISNUMBER(VLOOKUP($B57,Equities!$B$6:$DH$1002,AK$1,0)), VLOOKUP($B57,Equities!$B$6:$DH$1002,AK$1,0),"")</f>
        <v>18.41</v>
      </c>
      <c r="AL57">
        <f ca="1">IF(ISNUMBER(VLOOKUP($B57,Commodities!$B$6:$CW$1002,AL$1,0)), VLOOKUP($B57,Commodities!$B$6:$CW$1002,AL$1,0),"")</f>
        <v>1303.7</v>
      </c>
      <c r="AM57">
        <f ca="1">IF(ISNUMBER(VLOOKUP($B57,Commodities!$B$6:$CW$1002,AM$1,0)), VLOOKUP($B57,Commodities!$B$6:$CW$1002,AM$1,0),"")</f>
        <v>16.481000000000002</v>
      </c>
      <c r="AN57">
        <f ca="1">IF(ISNUMBER(VLOOKUP($B57,Commodities!$B$6:$CW$1002,AN$1,0)), VLOOKUP($B57,Commodities!$B$6:$CW$1002,AN$1,0),"")</f>
        <v>67.88</v>
      </c>
      <c r="AO57">
        <f ca="1">IF(ISNUMBER(VLOOKUP($B57,Currencies!$B$6:$CW$1002,AO$1,0)), VLOOKUP($B57,Currencies!$B$6:$CW$1002,AO$1,0),"")</f>
        <v>2.9313000000000002</v>
      </c>
      <c r="AP57">
        <f ca="1">IF(ISNUMBER(VLOOKUP($B57,Currencies!$B$6:$CW$1002,AP$1,0)), VLOOKUP($B57,Currencies!$B$6:$CW$1002,AP$1,0),"")</f>
        <v>2.0642999999999998</v>
      </c>
      <c r="AQ57">
        <f ca="1">IF(ISNUMBER(VLOOKUP($B57,Currencies!$B$6:$CW$1002,AQ$1,0)), VLOOKUP($B57,Currencies!$B$6:$CW$1002,AQ$1,0),"")</f>
        <v>2.1055000000000001</v>
      </c>
      <c r="AR57">
        <f ca="1">IF(ISNUMBER(VLOOKUP($B57,Currencies!$B$6:$CW$1002,AR$1,0)), VLOOKUP($B57,Currencies!$B$6:$CW$1002,AR$1,0),"")</f>
        <v>6.3970000000000002</v>
      </c>
      <c r="AS57">
        <f ca="1">IF(ISNUMBER(VLOOKUP($B57,Currencies!$B$6:$CW$1002,AS$1,0)), VLOOKUP($B57,Currencies!$B$6:$CW$1002,AS$1,0),"")</f>
        <v>109.8</v>
      </c>
      <c r="AT57" t="str">
        <f>IF(ISNUMBER(VLOOKUP($B57,Currencies!$B$6:$CW$1002,AT$1,0)), VLOOKUP($B57,Currencies!$B$6:$CW$1002,AT$1,0),"")</f>
        <v/>
      </c>
      <c r="AU57" t="str">
        <f>IF(ISNUMBER(VLOOKUP($B57,Currencies!$B$6:$CW$1002,AU$1,0)), VLOOKUP($B57,Currencies!$B$6:$CW$1002,AU$1,0),"")</f>
        <v/>
      </c>
      <c r="AV57" t="str">
        <f>IF(ISNUMBER(VLOOKUP($B57,Currencies!$B$6:$CW$1002,AV$1,0)), VLOOKUP($B57,Currencies!$B$6:$CW$1002,AV$1,0),"")</f>
        <v/>
      </c>
      <c r="AX57" s="12"/>
    </row>
    <row r="58" spans="2:50">
      <c r="B58" s="12">
        <f>IF(ISNUMBER(Equities!$C59),Equities!B59,"")</f>
        <v>43245</v>
      </c>
      <c r="C58">
        <f t="shared" ca="1" si="3"/>
        <v>185.28450000000001</v>
      </c>
      <c r="D58" t="str">
        <f t="shared" ca="1" si="4"/>
        <v/>
      </c>
      <c r="E58" t="str">
        <f t="shared" ca="1" si="4"/>
        <v/>
      </c>
      <c r="F58" t="str">
        <f t="shared" ca="1" si="4"/>
        <v/>
      </c>
      <c r="G58">
        <f>IF(ISNUMBER(VLOOKUP($B58,Equities!$B$6:$DH$1002,G$1,0)), VLOOKUP($B58,Equities!$B$6:$DH$1002,G$1,0),"")</f>
        <v>92.9</v>
      </c>
      <c r="H58" t="str">
        <f>IF(ISNUMBER(VLOOKUP($B58,Equities!$B$6:$DH$1002,H$1,0)), VLOOKUP($B58,Equities!$B$6:$DH$1002,H$1,0),"")</f>
        <v/>
      </c>
      <c r="I58" t="str">
        <f>IF(ISNUMBER(VLOOKUP($B58,Equities!$B$6:$DH$1002,I$1,0)), VLOOKUP($B58,Equities!$B$6:$DH$1002,I$1,0),"")</f>
        <v/>
      </c>
      <c r="J58" s="70"/>
      <c r="K58">
        <f ca="1">IF(ISNUMBER(VLOOKUP($B58,Equities!$B$6:$DH$1002,K$1,0)), VLOOKUP($B58,Equities!$B$6:$DH$1002,K$1,0),"")</f>
        <v>92.9</v>
      </c>
      <c r="L58">
        <f ca="1">IF(ISNUMBER(VLOOKUP($B58,Equities!$B$6:$DH$1002,L$1,0)), VLOOKUP($B58,Equities!$B$6:$DH$1002,L$1,0),"")</f>
        <v>241.66059999999999</v>
      </c>
      <c r="M58">
        <f ca="1">IF(ISNUMBER(VLOOKUP($B58,Equities!$B$6:$DH$1002,M$1,0)), VLOOKUP($B58,Equities!$B$6:$DH$1002,M$1,0),"")</f>
        <v>227.81890000000001</v>
      </c>
      <c r="N58">
        <f ca="1">IF(ISNUMBER(VLOOKUP($B58,Equities!$B$6:$DH$1002,N$1,0)), VLOOKUP($B58,Equities!$B$6:$DH$1002,N$1,0),"")</f>
        <v>228.18639999999999</v>
      </c>
      <c r="O58">
        <f ca="1">IF(ISNUMBER(VLOOKUP($B58,Equities!$B$6:$DH$1002,O$1,0)), VLOOKUP($B58,Equities!$B$6:$DH$1002,O$1,0),"")</f>
        <v>123.2739</v>
      </c>
      <c r="P58">
        <f ca="1">IF(ISNUMBER(VLOOKUP($B58,Equities!$B$6:$DH$1002,P$1,0)), VLOOKUP($B58,Equities!$B$6:$DH$1002,P$1,0),"")</f>
        <v>216.89169999999999</v>
      </c>
      <c r="Q58">
        <f ca="1">IF(ISNUMBER(VLOOKUP($B58,Equities!$B$6:$DH$1002,Q$1,0)), VLOOKUP($B58,Equities!$B$6:$DH$1002,Q$1,0),"")</f>
        <v>251.19</v>
      </c>
      <c r="R58">
        <f ca="1">IF(ISNUMBER(VLOOKUP($B58,Equities!$B$6:$DH$1002,R$1,0)), VLOOKUP($B58,Equities!$B$6:$DH$1002,R$1,0),"")</f>
        <v>203.71</v>
      </c>
      <c r="S58">
        <f ca="1">IF(ISNUMBER(VLOOKUP($B58,Equities!$B$6:$DH$1002,S$1,0)), VLOOKUP($B58,Equities!$B$6:$DH$1002,S$1,0),"")</f>
        <v>259.93</v>
      </c>
      <c r="T58">
        <f ca="1">IF(ISNUMBER(VLOOKUP($B58,Equities!$B$6:$DH$1002,T$1,0)), VLOOKUP($B58,Equities!$B$6:$DH$1002,T$1,0),"")</f>
        <v>64.39</v>
      </c>
      <c r="U58">
        <f ca="1">IF(ISNUMBER(VLOOKUP($B58,Equities!$B$6:$DH$1002,U$1,0)), VLOOKUP($B58,Equities!$B$6:$DH$1002,U$1,0),"")</f>
        <v>275.75</v>
      </c>
      <c r="V58">
        <f ca="1">IF(ISNUMBER(VLOOKUP($B58,Equities!$B$6:$DH$1002,V$1,0)), VLOOKUP($B58,Equities!$B$6:$DH$1002,V$1,0),"")</f>
        <v>123.73</v>
      </c>
      <c r="W58">
        <f ca="1">IF(ISNUMBER(VLOOKUP($B58,Equities!$B$6:$DH$1002,W$1,0)), VLOOKUP($B58,Equities!$B$6:$DH$1002,W$1,0),"")</f>
        <v>1478.3</v>
      </c>
      <c r="X58">
        <f ca="1">IF(ISNUMBER(VLOOKUP($B58,Equities!$B$6:$DH$1002,X$1,0)), VLOOKUP($B58,Equities!$B$6:$DH$1002,X$1,0),"")</f>
        <v>1799.29</v>
      </c>
      <c r="Y58">
        <f ca="1">IF(ISNUMBER(VLOOKUP($B58,Equities!$B$6:$DH$1002,Y$1,0)), VLOOKUP($B58,Equities!$B$6:$DH$1002,Y$1,0),"")</f>
        <v>1664.08</v>
      </c>
      <c r="Z58">
        <f ca="1">IF(ISNUMBER(VLOOKUP($B58,Equities!$B$6:$DH$1002,Z$1,0)), VLOOKUP($B58,Equities!$B$6:$DH$1002,Z$1,0),"")</f>
        <v>1051.02</v>
      </c>
      <c r="AA58">
        <f ca="1">IF(ISNUMBER(VLOOKUP($B58,Equities!$B$6:$DH$1002,AA$1,0)), VLOOKUP($B58,Equities!$B$6:$DH$1002,AA$1,0),"")</f>
        <v>2415.19</v>
      </c>
      <c r="AB58">
        <f ca="1">IF(ISNUMBER(VLOOKUP($B58,Equities!$B$6:$DH$1002,AB$1,0)), VLOOKUP($B58,Equities!$B$6:$DH$1002,AB$1,0),"")</f>
        <v>933.78</v>
      </c>
      <c r="AC58">
        <f ca="1">IF(ISNUMBER(VLOOKUP($B58,Equities!$B$6:$DH$1002,AC$1,0)), VLOOKUP($B58,Equities!$B$6:$DH$1002,AC$1,0),"")</f>
        <v>715.65</v>
      </c>
      <c r="AD58">
        <f ca="1">IF(ISNUMBER(VLOOKUP($B58,Equities!$B$6:$DH$1002,AD$1,0)), VLOOKUP($B58,Equities!$B$6:$DH$1002,AD$1,0),"")</f>
        <v>894.7</v>
      </c>
      <c r="AE58">
        <f ca="1">IF(ISNUMBER(VLOOKUP($B58,Equities!$B$6:$DH$1002,AE$1,0)), VLOOKUP($B58,Equities!$B$6:$DH$1002,AE$1,0),"")</f>
        <v>954.89</v>
      </c>
      <c r="AF58">
        <f ca="1">IF(ISNUMBER(VLOOKUP($B58,Equities!$B$6:$DH$1002,AF$1,0)), VLOOKUP($B58,Equities!$B$6:$DH$1002,AF$1,0),"")</f>
        <v>971.44</v>
      </c>
      <c r="AG58">
        <f ca="1">IF(ISNUMBER(VLOOKUP($B58,Equities!$B$6:$DH$1002,AG$1,0)), VLOOKUP($B58,Equities!$B$6:$DH$1002,AG$1,0),"")</f>
        <v>1106.56</v>
      </c>
      <c r="AH58">
        <f ca="1">IF(ISNUMBER(VLOOKUP($B58,Equities!$B$6:$DH$1002,AH$1,0)), VLOOKUP($B58,Equities!$B$6:$DH$1002,AH$1,0),"")</f>
        <v>1097.8699999999999</v>
      </c>
      <c r="AI58">
        <f ca="1">IF(ISNUMBER(VLOOKUP($B58,Equities!$B$6:$DH$1002,AI$1,0)), VLOOKUP($B58,Equities!$B$6:$DH$1002,AI$1,0),"")</f>
        <v>932.74</v>
      </c>
      <c r="AJ58">
        <f ca="1">IF(ISNUMBER(VLOOKUP($B58,Equities!$B$6:$DH$1002,AJ$1,0)), VLOOKUP($B58,Equities!$B$6:$DH$1002,AJ$1,0),"")</f>
        <v>13.22</v>
      </c>
      <c r="AK58">
        <f ca="1">IF(ISNUMBER(VLOOKUP($B58,Equities!$B$6:$DH$1002,AK$1,0)), VLOOKUP($B58,Equities!$B$6:$DH$1002,AK$1,0),"")</f>
        <v>18.41</v>
      </c>
      <c r="AL58">
        <f ca="1">IF(ISNUMBER(VLOOKUP($B58,Commodities!$B$6:$CW$1002,AL$1,0)), VLOOKUP($B58,Commodities!$B$6:$CW$1002,AL$1,0),"")</f>
        <v>1303.7</v>
      </c>
      <c r="AM58">
        <f ca="1">IF(ISNUMBER(VLOOKUP($B58,Commodities!$B$6:$CW$1002,AM$1,0)), VLOOKUP($B58,Commodities!$B$6:$CW$1002,AM$1,0),"")</f>
        <v>16.481000000000002</v>
      </c>
      <c r="AN58">
        <f ca="1">IF(ISNUMBER(VLOOKUP($B58,Commodities!$B$6:$CW$1002,AN$1,0)), VLOOKUP($B58,Commodities!$B$6:$CW$1002,AN$1,0),"")</f>
        <v>67.88</v>
      </c>
      <c r="AO58">
        <f ca="1">IF(ISNUMBER(VLOOKUP($B58,Currencies!$B$6:$CW$1002,AO$1,0)), VLOOKUP($B58,Currencies!$B$6:$CW$1002,AO$1,0),"")</f>
        <v>2.9313000000000002</v>
      </c>
      <c r="AP58">
        <f ca="1">IF(ISNUMBER(VLOOKUP($B58,Currencies!$B$6:$CW$1002,AP$1,0)), VLOOKUP($B58,Currencies!$B$6:$CW$1002,AP$1,0),"")</f>
        <v>2.0651000000000002</v>
      </c>
      <c r="AQ58">
        <f ca="1">IF(ISNUMBER(VLOOKUP($B58,Currencies!$B$6:$CW$1002,AQ$1,0)), VLOOKUP($B58,Currencies!$B$6:$CW$1002,AQ$1,0),"")</f>
        <v>2.1055000000000001</v>
      </c>
      <c r="AR58">
        <f ca="1">IF(ISNUMBER(VLOOKUP($B58,Currencies!$B$6:$CW$1002,AR$1,0)), VLOOKUP($B58,Currencies!$B$6:$CW$1002,AR$1,0),"")</f>
        <v>6.3886000000000003</v>
      </c>
      <c r="AS58">
        <f ca="1">IF(ISNUMBER(VLOOKUP($B58,Currencies!$B$6:$CW$1002,AS$1,0)), VLOOKUP($B58,Currencies!$B$6:$CW$1002,AS$1,0),"")</f>
        <v>109.73</v>
      </c>
      <c r="AT58" t="str">
        <f>IF(ISNUMBER(VLOOKUP($B58,Currencies!$B$6:$CW$1002,AT$1,0)), VLOOKUP($B58,Currencies!$B$6:$CW$1002,AT$1,0),"")</f>
        <v/>
      </c>
      <c r="AU58" t="str">
        <f>IF(ISNUMBER(VLOOKUP($B58,Currencies!$B$6:$CW$1002,AU$1,0)), VLOOKUP($B58,Currencies!$B$6:$CW$1002,AU$1,0),"")</f>
        <v/>
      </c>
      <c r="AV58" t="str">
        <f>IF(ISNUMBER(VLOOKUP($B58,Currencies!$B$6:$CW$1002,AV$1,0)), VLOOKUP($B58,Currencies!$B$6:$CW$1002,AV$1,0),"")</f>
        <v/>
      </c>
      <c r="AX58" s="12"/>
    </row>
    <row r="59" spans="2:50">
      <c r="B59" s="12">
        <f>IF(ISNUMBER(Equities!$C60),Equities!B60,"")</f>
        <v>43244</v>
      </c>
      <c r="C59">
        <f t="shared" ca="1" si="3"/>
        <v>185.8681</v>
      </c>
      <c r="D59" t="str">
        <f t="shared" ca="1" si="4"/>
        <v/>
      </c>
      <c r="E59" t="str">
        <f t="shared" ca="1" si="4"/>
        <v/>
      </c>
      <c r="F59" t="str">
        <f t="shared" ca="1" si="4"/>
        <v/>
      </c>
      <c r="G59">
        <f>IF(ISNUMBER(VLOOKUP($B59,Equities!$B$6:$DH$1002,G$1,0)), VLOOKUP($B59,Equities!$B$6:$DH$1002,G$1,0),"")</f>
        <v>93.2</v>
      </c>
      <c r="H59" t="str">
        <f>IF(ISNUMBER(VLOOKUP($B59,Equities!$B$6:$DH$1002,H$1,0)), VLOOKUP($B59,Equities!$B$6:$DH$1002,H$1,0),"")</f>
        <v/>
      </c>
      <c r="I59" t="str">
        <f>IF(ISNUMBER(VLOOKUP($B59,Equities!$B$6:$DH$1002,I$1,0)), VLOOKUP($B59,Equities!$B$6:$DH$1002,I$1,0),"")</f>
        <v/>
      </c>
      <c r="J59" s="70"/>
      <c r="K59">
        <f ca="1">IF(ISNUMBER(VLOOKUP($B59,Equities!$B$6:$DH$1002,K$1,0)), VLOOKUP($B59,Equities!$B$6:$DH$1002,K$1,0),"")</f>
        <v>93.2</v>
      </c>
      <c r="L59">
        <f ca="1">IF(ISNUMBER(VLOOKUP($B59,Equities!$B$6:$DH$1002,L$1,0)), VLOOKUP($B59,Equities!$B$6:$DH$1002,L$1,0),"")</f>
        <v>241.57249999999999</v>
      </c>
      <c r="M59">
        <f ca="1">IF(ISNUMBER(VLOOKUP($B59,Equities!$B$6:$DH$1002,M$1,0)), VLOOKUP($B59,Equities!$B$6:$DH$1002,M$1,0),"")</f>
        <v>228.02289999999999</v>
      </c>
      <c r="N59">
        <f ca="1">IF(ISNUMBER(VLOOKUP($B59,Equities!$B$6:$DH$1002,N$1,0)), VLOOKUP($B59,Equities!$B$6:$DH$1002,N$1,0),"")</f>
        <v>233.87180000000001</v>
      </c>
      <c r="O59">
        <f ca="1">IF(ISNUMBER(VLOOKUP($B59,Equities!$B$6:$DH$1002,O$1,0)), VLOOKUP($B59,Equities!$B$6:$DH$1002,O$1,0),"")</f>
        <v>123.9572</v>
      </c>
      <c r="P59">
        <f ca="1">IF(ISNUMBER(VLOOKUP($B59,Equities!$B$6:$DH$1002,P$1,0)), VLOOKUP($B59,Equities!$B$6:$DH$1002,P$1,0),"")</f>
        <v>216.41900000000001</v>
      </c>
      <c r="Q59">
        <f ca="1">IF(ISNUMBER(VLOOKUP($B59,Equities!$B$6:$DH$1002,Q$1,0)), VLOOKUP($B59,Equities!$B$6:$DH$1002,Q$1,0),"")</f>
        <v>251.27</v>
      </c>
      <c r="R59">
        <f ca="1">IF(ISNUMBER(VLOOKUP($B59,Equities!$B$6:$DH$1002,R$1,0)), VLOOKUP($B59,Equities!$B$6:$DH$1002,R$1,0),"")</f>
        <v>203.43</v>
      </c>
      <c r="S59">
        <f ca="1">IF(ISNUMBER(VLOOKUP($B59,Equities!$B$6:$DH$1002,S$1,0)), VLOOKUP($B59,Equities!$B$6:$DH$1002,S$1,0),"")</f>
        <v>260.64</v>
      </c>
      <c r="T59">
        <f ca="1">IF(ISNUMBER(VLOOKUP($B59,Equities!$B$6:$DH$1002,T$1,0)), VLOOKUP($B59,Equities!$B$6:$DH$1002,T$1,0),"")</f>
        <v>64.790000000000006</v>
      </c>
      <c r="U59">
        <f ca="1">IF(ISNUMBER(VLOOKUP($B59,Equities!$B$6:$DH$1002,U$1,0)), VLOOKUP($B59,Equities!$B$6:$DH$1002,U$1,0),"")</f>
        <v>277.35000000000002</v>
      </c>
      <c r="V59">
        <f ca="1">IF(ISNUMBER(VLOOKUP($B59,Equities!$B$6:$DH$1002,V$1,0)), VLOOKUP($B59,Equities!$B$6:$DH$1002,V$1,0),"")</f>
        <v>124.03</v>
      </c>
      <c r="W59">
        <f ca="1">IF(ISNUMBER(VLOOKUP($B59,Equities!$B$6:$DH$1002,W$1,0)), VLOOKUP($B59,Equities!$B$6:$DH$1002,W$1,0),"")</f>
        <v>1478.33</v>
      </c>
      <c r="X59">
        <f ca="1">IF(ISNUMBER(VLOOKUP($B59,Equities!$B$6:$DH$1002,X$1,0)), VLOOKUP($B59,Equities!$B$6:$DH$1002,X$1,0),"")</f>
        <v>1796.51</v>
      </c>
      <c r="Y59">
        <f ca="1">IF(ISNUMBER(VLOOKUP($B59,Equities!$B$6:$DH$1002,Y$1,0)), VLOOKUP($B59,Equities!$B$6:$DH$1002,Y$1,0),"")</f>
        <v>1670.49</v>
      </c>
      <c r="Z59">
        <f ca="1">IF(ISNUMBER(VLOOKUP($B59,Equities!$B$6:$DH$1002,Z$1,0)), VLOOKUP($B59,Equities!$B$6:$DH$1002,Z$1,0),"")</f>
        <v>1054.3399999999999</v>
      </c>
      <c r="AA59">
        <f ca="1">IF(ISNUMBER(VLOOKUP($B59,Equities!$B$6:$DH$1002,AA$1,0)), VLOOKUP($B59,Equities!$B$6:$DH$1002,AA$1,0),"")</f>
        <v>2417.48</v>
      </c>
      <c r="AB59">
        <f ca="1">IF(ISNUMBER(VLOOKUP($B59,Equities!$B$6:$DH$1002,AB$1,0)), VLOOKUP($B59,Equities!$B$6:$DH$1002,AB$1,0),"")</f>
        <v>933.66</v>
      </c>
      <c r="AC59">
        <f ca="1">IF(ISNUMBER(VLOOKUP($B59,Equities!$B$6:$DH$1002,AC$1,0)), VLOOKUP($B59,Equities!$B$6:$DH$1002,AC$1,0),"")</f>
        <v>716.05</v>
      </c>
      <c r="AD59">
        <f ca="1">IF(ISNUMBER(VLOOKUP($B59,Equities!$B$6:$DH$1002,AD$1,0)), VLOOKUP($B59,Equities!$B$6:$DH$1002,AD$1,0),"")</f>
        <v>894.63</v>
      </c>
      <c r="AE59">
        <f ca="1">IF(ISNUMBER(VLOOKUP($B59,Equities!$B$6:$DH$1002,AE$1,0)), VLOOKUP($B59,Equities!$B$6:$DH$1002,AE$1,0),"")</f>
        <v>953.12</v>
      </c>
      <c r="AF59">
        <f ca="1">IF(ISNUMBER(VLOOKUP($B59,Equities!$B$6:$DH$1002,AF$1,0)), VLOOKUP($B59,Equities!$B$6:$DH$1002,AF$1,0),"")</f>
        <v>971.43</v>
      </c>
      <c r="AG59">
        <f ca="1">IF(ISNUMBER(VLOOKUP($B59,Equities!$B$6:$DH$1002,AG$1,0)), VLOOKUP($B59,Equities!$B$6:$DH$1002,AG$1,0),"")</f>
        <v>1106.76</v>
      </c>
      <c r="AH59">
        <f ca="1">IF(ISNUMBER(VLOOKUP($B59,Equities!$B$6:$DH$1002,AH$1,0)), VLOOKUP($B59,Equities!$B$6:$DH$1002,AH$1,0),"")</f>
        <v>1098.47</v>
      </c>
      <c r="AI59">
        <f ca="1">IF(ISNUMBER(VLOOKUP($B59,Equities!$B$6:$DH$1002,AI$1,0)), VLOOKUP($B59,Equities!$B$6:$DH$1002,AI$1,0),"")</f>
        <v>932.68</v>
      </c>
      <c r="AJ59">
        <f ca="1">IF(ISNUMBER(VLOOKUP($B59,Equities!$B$6:$DH$1002,AJ$1,0)), VLOOKUP($B59,Equities!$B$6:$DH$1002,AJ$1,0),"")</f>
        <v>12.53</v>
      </c>
      <c r="AK59">
        <f ca="1">IF(ISNUMBER(VLOOKUP($B59,Equities!$B$6:$DH$1002,AK$1,0)), VLOOKUP($B59,Equities!$B$6:$DH$1002,AK$1,0),"")</f>
        <v>19.14</v>
      </c>
      <c r="AL59">
        <f ca="1">IF(ISNUMBER(VLOOKUP($B59,Commodities!$B$6:$CW$1002,AL$1,0)), VLOOKUP($B59,Commodities!$B$6:$CW$1002,AL$1,0),"")</f>
        <v>1304.4000000000001</v>
      </c>
      <c r="AM59">
        <f ca="1">IF(ISNUMBER(VLOOKUP($B59,Commodities!$B$6:$CW$1002,AM$1,0)), VLOOKUP($B59,Commodities!$B$6:$CW$1002,AM$1,0),"")</f>
        <v>16.620999999999999</v>
      </c>
      <c r="AN59">
        <f ca="1">IF(ISNUMBER(VLOOKUP($B59,Commodities!$B$6:$CW$1002,AN$1,0)), VLOOKUP($B59,Commodities!$B$6:$CW$1002,AN$1,0),"")</f>
        <v>70.709999999999994</v>
      </c>
      <c r="AO59">
        <f ca="1">IF(ISNUMBER(VLOOKUP($B59,Currencies!$B$6:$CW$1002,AO$1,0)), VLOOKUP($B59,Currencies!$B$6:$CW$1002,AO$1,0),"")</f>
        <v>2.9769999999999999</v>
      </c>
      <c r="AP59">
        <f ca="1">IF(ISNUMBER(VLOOKUP($B59,Currencies!$B$6:$CW$1002,AP$1,0)), VLOOKUP($B59,Currencies!$B$6:$CW$1002,AP$1,0),"")</f>
        <v>2.1131000000000002</v>
      </c>
      <c r="AQ59">
        <f ca="1">IF(ISNUMBER(VLOOKUP($B59,Currencies!$B$6:$CW$1002,AQ$1,0)), VLOOKUP($B59,Currencies!$B$6:$CW$1002,AQ$1,0),"")</f>
        <v>2.1318999999999999</v>
      </c>
      <c r="AR59">
        <f ca="1">IF(ISNUMBER(VLOOKUP($B59,Currencies!$B$6:$CW$1002,AR$1,0)), VLOOKUP($B59,Currencies!$B$6:$CW$1002,AR$1,0),"")</f>
        <v>6.3764000000000003</v>
      </c>
      <c r="AS59">
        <f ca="1">IF(ISNUMBER(VLOOKUP($B59,Currencies!$B$6:$CW$1002,AS$1,0)), VLOOKUP($B59,Currencies!$B$6:$CW$1002,AS$1,0),"")</f>
        <v>109.73</v>
      </c>
      <c r="AT59" t="str">
        <f>IF(ISNUMBER(VLOOKUP($B59,Currencies!$B$6:$CW$1002,AT$1,0)), VLOOKUP($B59,Currencies!$B$6:$CW$1002,AT$1,0),"")</f>
        <v/>
      </c>
      <c r="AU59" t="str">
        <f>IF(ISNUMBER(VLOOKUP($B59,Currencies!$B$6:$CW$1002,AU$1,0)), VLOOKUP($B59,Currencies!$B$6:$CW$1002,AU$1,0),"")</f>
        <v/>
      </c>
      <c r="AV59" t="str">
        <f>IF(ISNUMBER(VLOOKUP($B59,Currencies!$B$6:$CW$1002,AV$1,0)), VLOOKUP($B59,Currencies!$B$6:$CW$1002,AV$1,0),"")</f>
        <v/>
      </c>
      <c r="AX59" s="12"/>
    </row>
    <row r="60" spans="2:50">
      <c r="B60" s="12">
        <f>IF(ISNUMBER(Equities!$C61),Equities!B61,"")</f>
        <v>43243</v>
      </c>
      <c r="C60">
        <f t="shared" ca="1" si="3"/>
        <v>185.78720000000001</v>
      </c>
      <c r="D60" t="str">
        <f t="shared" ca="1" si="4"/>
        <v/>
      </c>
      <c r="E60" t="str">
        <f t="shared" ca="1" si="4"/>
        <v/>
      </c>
      <c r="F60" t="str">
        <f t="shared" ca="1" si="4"/>
        <v/>
      </c>
      <c r="G60">
        <f>IF(ISNUMBER(VLOOKUP($B60,Equities!$B$6:$DH$1002,G$1,0)), VLOOKUP($B60,Equities!$B$6:$DH$1002,G$1,0),"")</f>
        <v>92.98</v>
      </c>
      <c r="H60" t="str">
        <f>IF(ISNUMBER(VLOOKUP($B60,Equities!$B$6:$DH$1002,H$1,0)), VLOOKUP($B60,Equities!$B$6:$DH$1002,H$1,0),"")</f>
        <v/>
      </c>
      <c r="I60" t="str">
        <f>IF(ISNUMBER(VLOOKUP($B60,Equities!$B$6:$DH$1002,I$1,0)), VLOOKUP($B60,Equities!$B$6:$DH$1002,I$1,0),"")</f>
        <v/>
      </c>
      <c r="J60" s="70"/>
      <c r="K60">
        <f ca="1">IF(ISNUMBER(VLOOKUP($B60,Equities!$B$6:$DH$1002,K$1,0)), VLOOKUP($B60,Equities!$B$6:$DH$1002,K$1,0),"")</f>
        <v>92.98</v>
      </c>
      <c r="L60">
        <f ca="1">IF(ISNUMBER(VLOOKUP($B60,Equities!$B$6:$DH$1002,L$1,0)), VLOOKUP($B60,Equities!$B$6:$DH$1002,L$1,0),"")</f>
        <v>241.74039999999999</v>
      </c>
      <c r="M60">
        <f ca="1">IF(ISNUMBER(VLOOKUP($B60,Equities!$B$6:$DH$1002,M$1,0)), VLOOKUP($B60,Equities!$B$6:$DH$1002,M$1,0),"")</f>
        <v>228.49709999999999</v>
      </c>
      <c r="N60">
        <f ca="1">IF(ISNUMBER(VLOOKUP($B60,Equities!$B$6:$DH$1002,N$1,0)), VLOOKUP($B60,Equities!$B$6:$DH$1002,N$1,0),"")</f>
        <v>237.3785</v>
      </c>
      <c r="O60">
        <f ca="1">IF(ISNUMBER(VLOOKUP($B60,Equities!$B$6:$DH$1002,O$1,0)), VLOOKUP($B60,Equities!$B$6:$DH$1002,O$1,0),"")</f>
        <v>124.79089999999999</v>
      </c>
      <c r="P60">
        <f ca="1">IF(ISNUMBER(VLOOKUP($B60,Equities!$B$6:$DH$1002,P$1,0)), VLOOKUP($B60,Equities!$B$6:$DH$1002,P$1,0),"")</f>
        <v>215.9633</v>
      </c>
      <c r="Q60">
        <f ca="1">IF(ISNUMBER(VLOOKUP($B60,Equities!$B$6:$DH$1002,Q$1,0)), VLOOKUP($B60,Equities!$B$6:$DH$1002,Q$1,0),"")</f>
        <v>251.58</v>
      </c>
      <c r="R60">
        <f ca="1">IF(ISNUMBER(VLOOKUP($B60,Equities!$B$6:$DH$1002,R$1,0)), VLOOKUP($B60,Equities!$B$6:$DH$1002,R$1,0),"")</f>
        <v>203.53</v>
      </c>
      <c r="S60">
        <f ca="1">IF(ISNUMBER(VLOOKUP($B60,Equities!$B$6:$DH$1002,S$1,0)), VLOOKUP($B60,Equities!$B$6:$DH$1002,S$1,0),"")</f>
        <v>260.08</v>
      </c>
      <c r="T60">
        <f ca="1">IF(ISNUMBER(VLOOKUP($B60,Equities!$B$6:$DH$1002,T$1,0)), VLOOKUP($B60,Equities!$B$6:$DH$1002,T$1,0),"")</f>
        <v>64.84</v>
      </c>
      <c r="U60">
        <f ca="1">IF(ISNUMBER(VLOOKUP($B60,Equities!$B$6:$DH$1002,U$1,0)), VLOOKUP($B60,Equities!$B$6:$DH$1002,U$1,0),"")</f>
        <v>278.38</v>
      </c>
      <c r="V60">
        <f ca="1">IF(ISNUMBER(VLOOKUP($B60,Equities!$B$6:$DH$1002,V$1,0)), VLOOKUP($B60,Equities!$B$6:$DH$1002,V$1,0),"")</f>
        <v>123.76</v>
      </c>
      <c r="W60">
        <f ca="1">IF(ISNUMBER(VLOOKUP($B60,Equities!$B$6:$DH$1002,W$1,0)), VLOOKUP($B60,Equities!$B$6:$DH$1002,W$1,0),"")</f>
        <v>1471.38</v>
      </c>
      <c r="X60">
        <f ca="1">IF(ISNUMBER(VLOOKUP($B60,Equities!$B$6:$DH$1002,X$1,0)), VLOOKUP($B60,Equities!$B$6:$DH$1002,X$1,0),"")</f>
        <v>1790.99</v>
      </c>
      <c r="Y60">
        <f ca="1">IF(ISNUMBER(VLOOKUP($B60,Equities!$B$6:$DH$1002,Y$1,0)), VLOOKUP($B60,Equities!$B$6:$DH$1002,Y$1,0),"")</f>
        <v>1666.55</v>
      </c>
      <c r="Z60">
        <f ca="1">IF(ISNUMBER(VLOOKUP($B60,Equities!$B$6:$DH$1002,Z$1,0)), VLOOKUP($B60,Equities!$B$6:$DH$1002,Z$1,0),"")</f>
        <v>1052.55</v>
      </c>
      <c r="AA60">
        <f ca="1">IF(ISNUMBER(VLOOKUP($B60,Equities!$B$6:$DH$1002,AA$1,0)), VLOOKUP($B60,Equities!$B$6:$DH$1002,AA$1,0),"")</f>
        <v>2417</v>
      </c>
      <c r="AB60">
        <f ca="1">IF(ISNUMBER(VLOOKUP($B60,Equities!$B$6:$DH$1002,AB$1,0)), VLOOKUP($B60,Equities!$B$6:$DH$1002,AB$1,0),"")</f>
        <v>932.93</v>
      </c>
      <c r="AC60">
        <f ca="1">IF(ISNUMBER(VLOOKUP($B60,Equities!$B$6:$DH$1002,AC$1,0)), VLOOKUP($B60,Equities!$B$6:$DH$1002,AC$1,0),"")</f>
        <v>716.55</v>
      </c>
      <c r="AD60">
        <f ca="1">IF(ISNUMBER(VLOOKUP($B60,Equities!$B$6:$DH$1002,AD$1,0)), VLOOKUP($B60,Equities!$B$6:$DH$1002,AD$1,0),"")</f>
        <v>893.92</v>
      </c>
      <c r="AE60">
        <f ca="1">IF(ISNUMBER(VLOOKUP($B60,Equities!$B$6:$DH$1002,AE$1,0)), VLOOKUP($B60,Equities!$B$6:$DH$1002,AE$1,0),"")</f>
        <v>953.33</v>
      </c>
      <c r="AF60">
        <f ca="1">IF(ISNUMBER(VLOOKUP($B60,Equities!$B$6:$DH$1002,AF$1,0)), VLOOKUP($B60,Equities!$B$6:$DH$1002,AF$1,0),"")</f>
        <v>971.55</v>
      </c>
      <c r="AG60">
        <f ca="1">IF(ISNUMBER(VLOOKUP($B60,Equities!$B$6:$DH$1002,AG$1,0)), VLOOKUP($B60,Equities!$B$6:$DH$1002,AG$1,0),"")</f>
        <v>1106.96</v>
      </c>
      <c r="AH60">
        <f ca="1">IF(ISNUMBER(VLOOKUP($B60,Equities!$B$6:$DH$1002,AH$1,0)), VLOOKUP($B60,Equities!$B$6:$DH$1002,AH$1,0),"")</f>
        <v>1098.44</v>
      </c>
      <c r="AI60">
        <f ca="1">IF(ISNUMBER(VLOOKUP($B60,Equities!$B$6:$DH$1002,AI$1,0)), VLOOKUP($B60,Equities!$B$6:$DH$1002,AI$1,0),"")</f>
        <v>932.93</v>
      </c>
      <c r="AJ60">
        <f ca="1">IF(ISNUMBER(VLOOKUP($B60,Equities!$B$6:$DH$1002,AJ$1,0)), VLOOKUP($B60,Equities!$B$6:$DH$1002,AJ$1,0),"")</f>
        <v>12.58</v>
      </c>
      <c r="AK60">
        <f ca="1">IF(ISNUMBER(VLOOKUP($B60,Equities!$B$6:$DH$1002,AK$1,0)), VLOOKUP($B60,Equities!$B$6:$DH$1002,AK$1,0),"")</f>
        <v>18.43</v>
      </c>
      <c r="AL60">
        <f ca="1">IF(ISNUMBER(VLOOKUP($B60,Commodities!$B$6:$CW$1002,AL$1,0)), VLOOKUP($B60,Commodities!$B$6:$CW$1002,AL$1,0),"")</f>
        <v>1289.5999999999999</v>
      </c>
      <c r="AM60">
        <f ca="1">IF(ISNUMBER(VLOOKUP($B60,Commodities!$B$6:$CW$1002,AM$1,0)), VLOOKUP($B60,Commodities!$B$6:$CW$1002,AM$1,0),"")</f>
        <v>16.338000000000001</v>
      </c>
      <c r="AN60">
        <f ca="1">IF(ISNUMBER(VLOOKUP($B60,Commodities!$B$6:$CW$1002,AN$1,0)), VLOOKUP($B60,Commodities!$B$6:$CW$1002,AN$1,0),"")</f>
        <v>71.84</v>
      </c>
      <c r="AO60">
        <f ca="1">IF(ISNUMBER(VLOOKUP($B60,Currencies!$B$6:$CW$1002,AO$1,0)), VLOOKUP($B60,Currencies!$B$6:$CW$1002,AO$1,0),"")</f>
        <v>2.9935</v>
      </c>
      <c r="AP60">
        <f ca="1">IF(ISNUMBER(VLOOKUP($B60,Currencies!$B$6:$CW$1002,AP$1,0)), VLOOKUP($B60,Currencies!$B$6:$CW$1002,AP$1,0),"")</f>
        <v>2.1333000000000002</v>
      </c>
      <c r="AQ60">
        <f ca="1">IF(ISNUMBER(VLOOKUP($B60,Currencies!$B$6:$CW$1002,AQ$1,0)), VLOOKUP($B60,Currencies!$B$6:$CW$1002,AQ$1,0),"")</f>
        <v>2.1488999999999998</v>
      </c>
      <c r="AR60">
        <f ca="1">IF(ISNUMBER(VLOOKUP($B60,Currencies!$B$6:$CW$1002,AR$1,0)), VLOOKUP($B60,Currencies!$B$6:$CW$1002,AR$1,0),"")</f>
        <v>6.3780000000000001</v>
      </c>
      <c r="AS60">
        <f ca="1">IF(ISNUMBER(VLOOKUP($B60,Currencies!$B$6:$CW$1002,AS$1,0)), VLOOKUP($B60,Currencies!$B$6:$CW$1002,AS$1,0),"")</f>
        <v>109.68</v>
      </c>
      <c r="AT60" t="str">
        <f>IF(ISNUMBER(VLOOKUP($B60,Currencies!$B$6:$CW$1002,AT$1,0)), VLOOKUP($B60,Currencies!$B$6:$CW$1002,AT$1,0),"")</f>
        <v/>
      </c>
      <c r="AU60" t="str">
        <f>IF(ISNUMBER(VLOOKUP($B60,Currencies!$B$6:$CW$1002,AU$1,0)), VLOOKUP($B60,Currencies!$B$6:$CW$1002,AU$1,0),"")</f>
        <v/>
      </c>
      <c r="AV60" t="str">
        <f>IF(ISNUMBER(VLOOKUP($B60,Currencies!$B$6:$CW$1002,AV$1,0)), VLOOKUP($B60,Currencies!$B$6:$CW$1002,AV$1,0),"")</f>
        <v/>
      </c>
      <c r="AX60" s="12"/>
    </row>
    <row r="61" spans="2:50">
      <c r="B61" s="12">
        <f>IF(ISNUMBER(Equities!$C62),Equities!B62,"")</f>
        <v>43242</v>
      </c>
      <c r="C61">
        <f t="shared" ca="1" si="3"/>
        <v>187.3922</v>
      </c>
      <c r="D61" t="str">
        <f t="shared" ca="1" si="4"/>
        <v/>
      </c>
      <c r="E61" t="str">
        <f t="shared" ca="1" si="4"/>
        <v/>
      </c>
      <c r="F61" t="str">
        <f t="shared" ca="1" si="4"/>
        <v/>
      </c>
      <c r="G61">
        <f>IF(ISNUMBER(VLOOKUP($B61,Equities!$B$6:$DH$1002,G$1,0)), VLOOKUP($B61,Equities!$B$6:$DH$1002,G$1,0),"")</f>
        <v>93.79</v>
      </c>
      <c r="H61" t="str">
        <f>IF(ISNUMBER(VLOOKUP($B61,Equities!$B$6:$DH$1002,H$1,0)), VLOOKUP($B61,Equities!$B$6:$DH$1002,H$1,0),"")</f>
        <v/>
      </c>
      <c r="I61" t="str">
        <f>IF(ISNUMBER(VLOOKUP($B61,Equities!$B$6:$DH$1002,I$1,0)), VLOOKUP($B61,Equities!$B$6:$DH$1002,I$1,0),"")</f>
        <v/>
      </c>
      <c r="J61" s="70"/>
      <c r="K61">
        <f ca="1">IF(ISNUMBER(VLOOKUP($B61,Equities!$B$6:$DH$1002,K$1,0)), VLOOKUP($B61,Equities!$B$6:$DH$1002,K$1,0),"")</f>
        <v>93.79</v>
      </c>
      <c r="L61">
        <f ca="1">IF(ISNUMBER(VLOOKUP($B61,Equities!$B$6:$DH$1002,L$1,0)), VLOOKUP($B61,Equities!$B$6:$DH$1002,L$1,0),"")</f>
        <v>240.1456</v>
      </c>
      <c r="M61">
        <f ca="1">IF(ISNUMBER(VLOOKUP($B61,Equities!$B$6:$DH$1002,M$1,0)), VLOOKUP($B61,Equities!$B$6:$DH$1002,M$1,0),"")</f>
        <v>228.7379</v>
      </c>
      <c r="N61">
        <f ca="1">IF(ISNUMBER(VLOOKUP($B61,Equities!$B$6:$DH$1002,N$1,0)), VLOOKUP($B61,Equities!$B$6:$DH$1002,N$1,0),"")</f>
        <v>240.30869999999999</v>
      </c>
      <c r="O61">
        <f ca="1">IF(ISNUMBER(VLOOKUP($B61,Equities!$B$6:$DH$1002,O$1,0)), VLOOKUP($B61,Equities!$B$6:$DH$1002,O$1,0),"")</f>
        <v>126.1421</v>
      </c>
      <c r="P61">
        <f ca="1">IF(ISNUMBER(VLOOKUP($B61,Equities!$B$6:$DH$1002,P$1,0)), VLOOKUP($B61,Equities!$B$6:$DH$1002,P$1,0),"")</f>
        <v>215.68389999999999</v>
      </c>
      <c r="Q61">
        <f ca="1">IF(ISNUMBER(VLOOKUP($B61,Equities!$B$6:$DH$1002,Q$1,0)), VLOOKUP($B61,Equities!$B$6:$DH$1002,Q$1,0),"")</f>
        <v>251.43</v>
      </c>
      <c r="R61">
        <f ca="1">IF(ISNUMBER(VLOOKUP($B61,Equities!$B$6:$DH$1002,R$1,0)), VLOOKUP($B61,Equities!$B$6:$DH$1002,R$1,0),"")</f>
        <v>203.01</v>
      </c>
      <c r="S61">
        <f ca="1">IF(ISNUMBER(VLOOKUP($B61,Equities!$B$6:$DH$1002,S$1,0)), VLOOKUP($B61,Equities!$B$6:$DH$1002,S$1,0),"")</f>
        <v>261.64</v>
      </c>
      <c r="T61">
        <f ca="1">IF(ISNUMBER(VLOOKUP($B61,Equities!$B$6:$DH$1002,T$1,0)), VLOOKUP($B61,Equities!$B$6:$DH$1002,T$1,0),"")</f>
        <v>65.150000000000006</v>
      </c>
      <c r="U61">
        <f ca="1">IF(ISNUMBER(VLOOKUP($B61,Equities!$B$6:$DH$1002,U$1,0)), VLOOKUP($B61,Equities!$B$6:$DH$1002,U$1,0),"")</f>
        <v>281.85000000000002</v>
      </c>
      <c r="V61">
        <f ca="1">IF(ISNUMBER(VLOOKUP($B61,Equities!$B$6:$DH$1002,V$1,0)), VLOOKUP($B61,Equities!$B$6:$DH$1002,V$1,0),"")</f>
        <v>123.43</v>
      </c>
      <c r="W61">
        <f ca="1">IF(ISNUMBER(VLOOKUP($B61,Equities!$B$6:$DH$1002,W$1,0)), VLOOKUP($B61,Equities!$B$6:$DH$1002,W$1,0),"")</f>
        <v>1476.15</v>
      </c>
      <c r="X61">
        <f ca="1">IF(ISNUMBER(VLOOKUP($B61,Equities!$B$6:$DH$1002,X$1,0)), VLOOKUP($B61,Equities!$B$6:$DH$1002,X$1,0),"")</f>
        <v>1800.67</v>
      </c>
      <c r="Y61">
        <f ca="1">IF(ISNUMBER(VLOOKUP($B61,Equities!$B$6:$DH$1002,Y$1,0)), VLOOKUP($B61,Equities!$B$6:$DH$1002,Y$1,0),"")</f>
        <v>1682.12</v>
      </c>
      <c r="Z61">
        <f ca="1">IF(ISNUMBER(VLOOKUP($B61,Equities!$B$6:$DH$1002,Z$1,0)), VLOOKUP($B61,Equities!$B$6:$DH$1002,Z$1,0),"")</f>
        <v>1051.03</v>
      </c>
      <c r="AA61">
        <f ca="1">IF(ISNUMBER(VLOOKUP($B61,Equities!$B$6:$DH$1002,AA$1,0)), VLOOKUP($B61,Equities!$B$6:$DH$1002,AA$1,0),"")</f>
        <v>2420.54</v>
      </c>
      <c r="AB61">
        <f ca="1">IF(ISNUMBER(VLOOKUP($B61,Equities!$B$6:$DH$1002,AB$1,0)), VLOOKUP($B61,Equities!$B$6:$DH$1002,AB$1,0),"")</f>
        <v>932.65</v>
      </c>
      <c r="AC61">
        <f ca="1">IF(ISNUMBER(VLOOKUP($B61,Equities!$B$6:$DH$1002,AC$1,0)), VLOOKUP($B61,Equities!$B$6:$DH$1002,AC$1,0),"")</f>
        <v>716.28</v>
      </c>
      <c r="AD61">
        <f ca="1">IF(ISNUMBER(VLOOKUP($B61,Equities!$B$6:$DH$1002,AD$1,0)), VLOOKUP($B61,Equities!$B$6:$DH$1002,AD$1,0),"")</f>
        <v>893.68</v>
      </c>
      <c r="AE61">
        <f ca="1">IF(ISNUMBER(VLOOKUP($B61,Equities!$B$6:$DH$1002,AE$1,0)), VLOOKUP($B61,Equities!$B$6:$DH$1002,AE$1,0),"")</f>
        <v>952.49</v>
      </c>
      <c r="AF61">
        <f ca="1">IF(ISNUMBER(VLOOKUP($B61,Equities!$B$6:$DH$1002,AF$1,0)), VLOOKUP($B61,Equities!$B$6:$DH$1002,AF$1,0),"")</f>
        <v>971.74</v>
      </c>
      <c r="AG61">
        <f ca="1">IF(ISNUMBER(VLOOKUP($B61,Equities!$B$6:$DH$1002,AG$1,0)), VLOOKUP($B61,Equities!$B$6:$DH$1002,AG$1,0),"")</f>
        <v>1105.72</v>
      </c>
      <c r="AH61">
        <f ca="1">IF(ISNUMBER(VLOOKUP($B61,Equities!$B$6:$DH$1002,AH$1,0)), VLOOKUP($B61,Equities!$B$6:$DH$1002,AH$1,0),"")</f>
        <v>1099.19</v>
      </c>
      <c r="AI61">
        <f ca="1">IF(ISNUMBER(VLOOKUP($B61,Equities!$B$6:$DH$1002,AI$1,0)), VLOOKUP($B61,Equities!$B$6:$DH$1002,AI$1,0),"")</f>
        <v>933.48</v>
      </c>
      <c r="AJ61">
        <f ca="1">IF(ISNUMBER(VLOOKUP($B61,Equities!$B$6:$DH$1002,AJ$1,0)), VLOOKUP($B61,Equities!$B$6:$DH$1002,AJ$1,0),"")</f>
        <v>13.22</v>
      </c>
      <c r="AK61">
        <f ca="1">IF(ISNUMBER(VLOOKUP($B61,Equities!$B$6:$DH$1002,AK$1,0)), VLOOKUP($B61,Equities!$B$6:$DH$1002,AK$1,0),"")</f>
        <v>17.89</v>
      </c>
      <c r="AL61">
        <f ca="1">IF(ISNUMBER(VLOOKUP($B61,Commodities!$B$6:$CW$1002,AL$1,0)), VLOOKUP($B61,Commodities!$B$6:$CW$1002,AL$1,0),"")</f>
        <v>1292</v>
      </c>
      <c r="AM61">
        <f ca="1">IF(ISNUMBER(VLOOKUP($B61,Commodities!$B$6:$CW$1002,AM$1,0)), VLOOKUP($B61,Commodities!$B$6:$CW$1002,AM$1,0),"")</f>
        <v>16.507999999999999</v>
      </c>
      <c r="AN61">
        <f ca="1">IF(ISNUMBER(VLOOKUP($B61,Commodities!$B$6:$CW$1002,AN$1,0)), VLOOKUP($B61,Commodities!$B$6:$CW$1002,AN$1,0),"")</f>
        <v>72.13</v>
      </c>
      <c r="AO61">
        <f ca="1">IF(ISNUMBER(VLOOKUP($B61,Currencies!$B$6:$CW$1002,AO$1,0)), VLOOKUP($B61,Currencies!$B$6:$CW$1002,AO$1,0),"")</f>
        <v>3.0596999999999999</v>
      </c>
      <c r="AP61">
        <f ca="1">IF(ISNUMBER(VLOOKUP($B61,Currencies!$B$6:$CW$1002,AP$1,0)), VLOOKUP($B61,Currencies!$B$6:$CW$1002,AP$1,0),"")</f>
        <v>2.1505999999999998</v>
      </c>
      <c r="AQ61">
        <f ca="1">IF(ISNUMBER(VLOOKUP($B61,Currencies!$B$6:$CW$1002,AQ$1,0)), VLOOKUP($B61,Currencies!$B$6:$CW$1002,AQ$1,0),"")</f>
        <v>2.1701000000000001</v>
      </c>
      <c r="AR61">
        <f ca="1">IF(ISNUMBER(VLOOKUP($B61,Currencies!$B$6:$CW$1002,AR$1,0)), VLOOKUP($B61,Currencies!$B$6:$CW$1002,AR$1,0),"")</f>
        <v>6.3516000000000004</v>
      </c>
      <c r="AS61">
        <f ca="1">IF(ISNUMBER(VLOOKUP($B61,Currencies!$B$6:$CW$1002,AS$1,0)), VLOOKUP($B61,Currencies!$B$6:$CW$1002,AS$1,0),"")</f>
        <v>109.98</v>
      </c>
      <c r="AT61" t="str">
        <f>IF(ISNUMBER(VLOOKUP($B61,Currencies!$B$6:$CW$1002,AT$1,0)), VLOOKUP($B61,Currencies!$B$6:$CW$1002,AT$1,0),"")</f>
        <v/>
      </c>
      <c r="AU61" t="str">
        <f>IF(ISNUMBER(VLOOKUP($B61,Currencies!$B$6:$CW$1002,AU$1,0)), VLOOKUP($B61,Currencies!$B$6:$CW$1002,AU$1,0),"")</f>
        <v/>
      </c>
      <c r="AV61" t="str">
        <f>IF(ISNUMBER(VLOOKUP($B61,Currencies!$B$6:$CW$1002,AV$1,0)), VLOOKUP($B61,Currencies!$B$6:$CW$1002,AV$1,0),"")</f>
        <v/>
      </c>
      <c r="AX61" s="12"/>
    </row>
    <row r="62" spans="2:50">
      <c r="B62" s="12">
        <f>IF(ISNUMBER(Equities!$C63),Equities!B63,"")</f>
        <v>43241</v>
      </c>
      <c r="C62">
        <f t="shared" ca="1" si="3"/>
        <v>187.4246</v>
      </c>
      <c r="D62" t="str">
        <f t="shared" ca="1" si="4"/>
        <v/>
      </c>
      <c r="E62" t="str">
        <f t="shared" ca="1" si="4"/>
        <v/>
      </c>
      <c r="F62" t="str">
        <f t="shared" ca="1" si="4"/>
        <v/>
      </c>
      <c r="G62">
        <f>IF(ISNUMBER(VLOOKUP($B62,Equities!$B$6:$DH$1002,G$1,0)), VLOOKUP($B62,Equities!$B$6:$DH$1002,G$1,0),"")</f>
        <v>93.9</v>
      </c>
      <c r="H62" t="str">
        <f>IF(ISNUMBER(VLOOKUP($B62,Equities!$B$6:$DH$1002,H$1,0)), VLOOKUP($B62,Equities!$B$6:$DH$1002,H$1,0),"")</f>
        <v/>
      </c>
      <c r="I62" t="str">
        <f>IF(ISNUMBER(VLOOKUP($B62,Equities!$B$6:$DH$1002,I$1,0)), VLOOKUP($B62,Equities!$B$6:$DH$1002,I$1,0),"")</f>
        <v/>
      </c>
      <c r="J62" s="70"/>
      <c r="K62">
        <f ca="1">IF(ISNUMBER(VLOOKUP($B62,Equities!$B$6:$DH$1002,K$1,0)), VLOOKUP($B62,Equities!$B$6:$DH$1002,K$1,0),"")</f>
        <v>93.9</v>
      </c>
      <c r="L62">
        <f ca="1">IF(ISNUMBER(VLOOKUP($B62,Equities!$B$6:$DH$1002,L$1,0)), VLOOKUP($B62,Equities!$B$6:$DH$1002,L$1,0),"")</f>
        <v>240.74789999999999</v>
      </c>
      <c r="M62">
        <f ca="1">IF(ISNUMBER(VLOOKUP($B62,Equities!$B$6:$DH$1002,M$1,0)), VLOOKUP($B62,Equities!$B$6:$DH$1002,M$1,0),"")</f>
        <v>229.04519999999999</v>
      </c>
      <c r="N62">
        <f ca="1">IF(ISNUMBER(VLOOKUP($B62,Equities!$B$6:$DH$1002,N$1,0)), VLOOKUP($B62,Equities!$B$6:$DH$1002,N$1,0),"")</f>
        <v>242.42910000000001</v>
      </c>
      <c r="O62">
        <f ca="1">IF(ISNUMBER(VLOOKUP($B62,Equities!$B$6:$DH$1002,O$1,0)), VLOOKUP($B62,Equities!$B$6:$DH$1002,O$1,0),"")</f>
        <v>125.3802</v>
      </c>
      <c r="P62">
        <f ca="1">IF(ISNUMBER(VLOOKUP($B62,Equities!$B$6:$DH$1002,P$1,0)), VLOOKUP($B62,Equities!$B$6:$DH$1002,P$1,0),"")</f>
        <v>216.0428</v>
      </c>
      <c r="Q62">
        <f ca="1">IF(ISNUMBER(VLOOKUP($B62,Equities!$B$6:$DH$1002,Q$1,0)), VLOOKUP($B62,Equities!$B$6:$DH$1002,Q$1,0),"")</f>
        <v>252.17</v>
      </c>
      <c r="R62">
        <f ca="1">IF(ISNUMBER(VLOOKUP($B62,Equities!$B$6:$DH$1002,R$1,0)), VLOOKUP($B62,Equities!$B$6:$DH$1002,R$1,0),"")</f>
        <v>202.74</v>
      </c>
      <c r="S62">
        <f ca="1">IF(ISNUMBER(VLOOKUP($B62,Equities!$B$6:$DH$1002,S$1,0)), VLOOKUP($B62,Equities!$B$6:$DH$1002,S$1,0),"")</f>
        <v>262.75</v>
      </c>
      <c r="T62">
        <f ca="1">IF(ISNUMBER(VLOOKUP($B62,Equities!$B$6:$DH$1002,T$1,0)), VLOOKUP($B62,Equities!$B$6:$DH$1002,T$1,0),"")</f>
        <v>64.75</v>
      </c>
      <c r="U62">
        <f ca="1">IF(ISNUMBER(VLOOKUP($B62,Equities!$B$6:$DH$1002,U$1,0)), VLOOKUP($B62,Equities!$B$6:$DH$1002,U$1,0),"")</f>
        <v>281.97000000000003</v>
      </c>
      <c r="V62">
        <f ca="1">IF(ISNUMBER(VLOOKUP($B62,Equities!$B$6:$DH$1002,V$1,0)), VLOOKUP($B62,Equities!$B$6:$DH$1002,V$1,0),"")</f>
        <v>123.21</v>
      </c>
      <c r="W62">
        <f ca="1">IF(ISNUMBER(VLOOKUP($B62,Equities!$B$6:$DH$1002,W$1,0)), VLOOKUP($B62,Equities!$B$6:$DH$1002,W$1,0),"")</f>
        <v>1478.39</v>
      </c>
      <c r="X62">
        <f ca="1">IF(ISNUMBER(VLOOKUP($B62,Equities!$B$6:$DH$1002,X$1,0)), VLOOKUP($B62,Equities!$B$6:$DH$1002,X$1,0),"")</f>
        <v>1801.21</v>
      </c>
      <c r="Y62">
        <f ca="1">IF(ISNUMBER(VLOOKUP($B62,Equities!$B$6:$DH$1002,Y$1,0)), VLOOKUP($B62,Equities!$B$6:$DH$1002,Y$1,0),"")</f>
        <v>1684.21</v>
      </c>
      <c r="Z62">
        <f ca="1">IF(ISNUMBER(VLOOKUP($B62,Equities!$B$6:$DH$1002,Z$1,0)), VLOOKUP($B62,Equities!$B$6:$DH$1002,Z$1,0),"")</f>
        <v>1052.43</v>
      </c>
      <c r="AA62">
        <f ca="1">IF(ISNUMBER(VLOOKUP($B62,Equities!$B$6:$DH$1002,AA$1,0)), VLOOKUP($B62,Equities!$B$6:$DH$1002,AA$1,0),"")</f>
        <v>2416.7800000000002</v>
      </c>
      <c r="AB62">
        <f ca="1">IF(ISNUMBER(VLOOKUP($B62,Equities!$B$6:$DH$1002,AB$1,0)), VLOOKUP($B62,Equities!$B$6:$DH$1002,AB$1,0),"")</f>
        <v>932.5</v>
      </c>
      <c r="AC62">
        <f ca="1">IF(ISNUMBER(VLOOKUP($B62,Equities!$B$6:$DH$1002,AC$1,0)), VLOOKUP($B62,Equities!$B$6:$DH$1002,AC$1,0),"")</f>
        <v>715.35</v>
      </c>
      <c r="AD62">
        <f ca="1">IF(ISNUMBER(VLOOKUP($B62,Equities!$B$6:$DH$1002,AD$1,0)), VLOOKUP($B62,Equities!$B$6:$DH$1002,AD$1,0),"")</f>
        <v>894.2</v>
      </c>
      <c r="AE62">
        <f ca="1">IF(ISNUMBER(VLOOKUP($B62,Equities!$B$6:$DH$1002,AE$1,0)), VLOOKUP($B62,Equities!$B$6:$DH$1002,AE$1,0),"")</f>
        <v>953.72</v>
      </c>
      <c r="AF62">
        <f ca="1">IF(ISNUMBER(VLOOKUP($B62,Equities!$B$6:$DH$1002,AF$1,0)), VLOOKUP($B62,Equities!$B$6:$DH$1002,AF$1,0),"")</f>
        <v>972.53</v>
      </c>
      <c r="AG62">
        <f ca="1">IF(ISNUMBER(VLOOKUP($B62,Equities!$B$6:$DH$1002,AG$1,0)), VLOOKUP($B62,Equities!$B$6:$DH$1002,AG$1,0),"")</f>
        <v>1105.67</v>
      </c>
      <c r="AH62">
        <f ca="1">IF(ISNUMBER(VLOOKUP($B62,Equities!$B$6:$DH$1002,AH$1,0)), VLOOKUP($B62,Equities!$B$6:$DH$1002,AH$1,0),"")</f>
        <v>1099.4100000000001</v>
      </c>
      <c r="AI62">
        <f ca="1">IF(ISNUMBER(VLOOKUP($B62,Equities!$B$6:$DH$1002,AI$1,0)), VLOOKUP($B62,Equities!$B$6:$DH$1002,AI$1,0),"")</f>
        <v>932.17</v>
      </c>
      <c r="AJ62">
        <f ca="1">IF(ISNUMBER(VLOOKUP($B62,Equities!$B$6:$DH$1002,AJ$1,0)), VLOOKUP($B62,Equities!$B$6:$DH$1002,AJ$1,0),"")</f>
        <v>13.08</v>
      </c>
      <c r="AK62">
        <f ca="1">IF(ISNUMBER(VLOOKUP($B62,Equities!$B$6:$DH$1002,AK$1,0)), VLOOKUP($B62,Equities!$B$6:$DH$1002,AK$1,0),"")</f>
        <v>18.34</v>
      </c>
      <c r="AL62">
        <f ca="1">IF(ISNUMBER(VLOOKUP($B62,Commodities!$B$6:$CW$1002,AL$1,0)), VLOOKUP($B62,Commodities!$B$6:$CW$1002,AL$1,0),"")</f>
        <v>1290.9000000000001</v>
      </c>
      <c r="AM62">
        <f ca="1">IF(ISNUMBER(VLOOKUP($B62,Commodities!$B$6:$CW$1002,AM$1,0)), VLOOKUP($B62,Commodities!$B$6:$CW$1002,AM$1,0),"")</f>
        <v>16.452000000000002</v>
      </c>
      <c r="AN62">
        <f ca="1">IF(ISNUMBER(VLOOKUP($B62,Commodities!$B$6:$CW$1002,AN$1,0)), VLOOKUP($B62,Commodities!$B$6:$CW$1002,AN$1,0),"")</f>
        <v>72.239999999999995</v>
      </c>
      <c r="AO62">
        <f ca="1">IF(ISNUMBER(VLOOKUP($B62,Currencies!$B$6:$CW$1002,AO$1,0)), VLOOKUP($B62,Currencies!$B$6:$CW$1002,AO$1,0),"")</f>
        <v>3.0596000000000001</v>
      </c>
      <c r="AP62">
        <f ca="1">IF(ISNUMBER(VLOOKUP($B62,Currencies!$B$6:$CW$1002,AP$1,0)), VLOOKUP($B62,Currencies!$B$6:$CW$1002,AP$1,0),"")</f>
        <v>2.1554000000000002</v>
      </c>
      <c r="AQ62">
        <f ca="1">IF(ISNUMBER(VLOOKUP($B62,Currencies!$B$6:$CW$1002,AQ$1,0)), VLOOKUP($B62,Currencies!$B$6:$CW$1002,AQ$1,0),"")</f>
        <v>2.1726000000000001</v>
      </c>
      <c r="AR62">
        <f ca="1">IF(ISNUMBER(VLOOKUP($B62,Currencies!$B$6:$CW$1002,AR$1,0)), VLOOKUP($B62,Currencies!$B$6:$CW$1002,AR$1,0),"")</f>
        <v>6.3579999999999997</v>
      </c>
      <c r="AS62">
        <f ca="1">IF(ISNUMBER(VLOOKUP($B62,Currencies!$B$6:$CW$1002,AS$1,0)), VLOOKUP($B62,Currencies!$B$6:$CW$1002,AS$1,0),"")</f>
        <v>109.65</v>
      </c>
      <c r="AT62" t="str">
        <f>IF(ISNUMBER(VLOOKUP($B62,Currencies!$B$6:$CW$1002,AT$1,0)), VLOOKUP($B62,Currencies!$B$6:$CW$1002,AT$1,0),"")</f>
        <v/>
      </c>
      <c r="AU62" t="str">
        <f>IF(ISNUMBER(VLOOKUP($B62,Currencies!$B$6:$CW$1002,AU$1,0)), VLOOKUP($B62,Currencies!$B$6:$CW$1002,AU$1,0),"")</f>
        <v/>
      </c>
      <c r="AV62" t="str">
        <f>IF(ISNUMBER(VLOOKUP($B62,Currencies!$B$6:$CW$1002,AV$1,0)), VLOOKUP($B62,Currencies!$B$6:$CW$1002,AV$1,0),"")</f>
        <v/>
      </c>
      <c r="AX62" s="12"/>
    </row>
    <row r="63" spans="2:50">
      <c r="B63" s="12">
        <f>IF(ISNUMBER(Equities!$C64),Equities!B64,"")</f>
        <v>43238</v>
      </c>
      <c r="C63">
        <f t="shared" ca="1" si="3"/>
        <v>184.7534</v>
      </c>
      <c r="D63" t="str">
        <f t="shared" ca="1" si="4"/>
        <v/>
      </c>
      <c r="E63" t="str">
        <f t="shared" ca="1" si="4"/>
        <v/>
      </c>
      <c r="F63" t="str">
        <f t="shared" ca="1" si="4"/>
        <v/>
      </c>
      <c r="G63">
        <f>IF(ISNUMBER(VLOOKUP($B63,Equities!$B$6:$DH$1002,G$1,0)), VLOOKUP($B63,Equities!$B$6:$DH$1002,G$1,0),"")</f>
        <v>93.91</v>
      </c>
      <c r="H63" t="str">
        <f>IF(ISNUMBER(VLOOKUP($B63,Equities!$B$6:$DH$1002,H$1,0)), VLOOKUP($B63,Equities!$B$6:$DH$1002,H$1,0),"")</f>
        <v/>
      </c>
      <c r="I63" t="str">
        <f>IF(ISNUMBER(VLOOKUP($B63,Equities!$B$6:$DH$1002,I$1,0)), VLOOKUP($B63,Equities!$B$6:$DH$1002,I$1,0),"")</f>
        <v/>
      </c>
      <c r="J63" s="70"/>
      <c r="K63">
        <f ca="1">IF(ISNUMBER(VLOOKUP($B63,Equities!$B$6:$DH$1002,K$1,0)), VLOOKUP($B63,Equities!$B$6:$DH$1002,K$1,0),"")</f>
        <v>93.91</v>
      </c>
      <c r="L63">
        <f ca="1">IF(ISNUMBER(VLOOKUP($B63,Equities!$B$6:$DH$1002,L$1,0)), VLOOKUP($B63,Equities!$B$6:$DH$1002,L$1,0),"")</f>
        <v>239.08029999999999</v>
      </c>
      <c r="M63">
        <f ca="1">IF(ISNUMBER(VLOOKUP($B63,Equities!$B$6:$DH$1002,M$1,0)), VLOOKUP($B63,Equities!$B$6:$DH$1002,M$1,0),"")</f>
        <v>228.79400000000001</v>
      </c>
      <c r="N63">
        <f ca="1">IF(ISNUMBER(VLOOKUP($B63,Equities!$B$6:$DH$1002,N$1,0)), VLOOKUP($B63,Equities!$B$6:$DH$1002,N$1,0),"")</f>
        <v>240.86940000000001</v>
      </c>
      <c r="O63">
        <f ca="1">IF(ISNUMBER(VLOOKUP($B63,Equities!$B$6:$DH$1002,O$1,0)), VLOOKUP($B63,Equities!$B$6:$DH$1002,O$1,0),"")</f>
        <v>124.99079999999999</v>
      </c>
      <c r="P63">
        <f ca="1">IF(ISNUMBER(VLOOKUP($B63,Equities!$B$6:$DH$1002,P$1,0)), VLOOKUP($B63,Equities!$B$6:$DH$1002,P$1,0),"")</f>
        <v>215.50450000000001</v>
      </c>
      <c r="Q63">
        <f ca="1">IF(ISNUMBER(VLOOKUP($B63,Equities!$B$6:$DH$1002,Q$1,0)), VLOOKUP($B63,Equities!$B$6:$DH$1002,Q$1,0),"")</f>
        <v>251.09</v>
      </c>
      <c r="R63">
        <f ca="1">IF(ISNUMBER(VLOOKUP($B63,Equities!$B$6:$DH$1002,R$1,0)), VLOOKUP($B63,Equities!$B$6:$DH$1002,R$1,0),"")</f>
        <v>201.61</v>
      </c>
      <c r="S63">
        <f ca="1">IF(ISNUMBER(VLOOKUP($B63,Equities!$B$6:$DH$1002,S$1,0)), VLOOKUP($B63,Equities!$B$6:$DH$1002,S$1,0),"")</f>
        <v>260.41000000000003</v>
      </c>
      <c r="T63">
        <f ca="1">IF(ISNUMBER(VLOOKUP($B63,Equities!$B$6:$DH$1002,T$1,0)), VLOOKUP($B63,Equities!$B$6:$DH$1002,T$1,0),"")</f>
        <v>64.430000000000007</v>
      </c>
      <c r="U63">
        <f ca="1">IF(ISNUMBER(VLOOKUP($B63,Equities!$B$6:$DH$1002,U$1,0)), VLOOKUP($B63,Equities!$B$6:$DH$1002,U$1,0),"")</f>
        <v>281.19</v>
      </c>
      <c r="V63">
        <f ca="1">IF(ISNUMBER(VLOOKUP($B63,Equities!$B$6:$DH$1002,V$1,0)), VLOOKUP($B63,Equities!$B$6:$DH$1002,V$1,0),"")</f>
        <v>122.84</v>
      </c>
      <c r="W63">
        <f ca="1">IF(ISNUMBER(VLOOKUP($B63,Equities!$B$6:$DH$1002,W$1,0)), VLOOKUP($B63,Equities!$B$6:$DH$1002,W$1,0),"")</f>
        <v>1477.63</v>
      </c>
      <c r="X63">
        <f ca="1">IF(ISNUMBER(VLOOKUP($B63,Equities!$B$6:$DH$1002,X$1,0)), VLOOKUP($B63,Equities!$B$6:$DH$1002,X$1,0),"")</f>
        <v>1787.32</v>
      </c>
      <c r="Y63">
        <f ca="1">IF(ISNUMBER(VLOOKUP($B63,Equities!$B$6:$DH$1002,Y$1,0)), VLOOKUP($B63,Equities!$B$6:$DH$1002,Y$1,0),"")</f>
        <v>1686.49</v>
      </c>
      <c r="Z63">
        <f ca="1">IF(ISNUMBER(VLOOKUP($B63,Equities!$B$6:$DH$1002,Z$1,0)), VLOOKUP($B63,Equities!$B$6:$DH$1002,Z$1,0),"")</f>
        <v>1051</v>
      </c>
      <c r="AA63">
        <f ca="1">IF(ISNUMBER(VLOOKUP($B63,Equities!$B$6:$DH$1002,AA$1,0)), VLOOKUP($B63,Equities!$B$6:$DH$1002,AA$1,0),"")</f>
        <v>2412.56</v>
      </c>
      <c r="AB63">
        <f ca="1">IF(ISNUMBER(VLOOKUP($B63,Equities!$B$6:$DH$1002,AB$1,0)), VLOOKUP($B63,Equities!$B$6:$DH$1002,AB$1,0),"")</f>
        <v>931.86</v>
      </c>
      <c r="AC63">
        <f ca="1">IF(ISNUMBER(VLOOKUP($B63,Equities!$B$6:$DH$1002,AC$1,0)), VLOOKUP($B63,Equities!$B$6:$DH$1002,AC$1,0),"")</f>
        <v>715.41</v>
      </c>
      <c r="AD63">
        <f ca="1">IF(ISNUMBER(VLOOKUP($B63,Equities!$B$6:$DH$1002,AD$1,0)), VLOOKUP($B63,Equities!$B$6:$DH$1002,AD$1,0),"")</f>
        <v>894.03</v>
      </c>
      <c r="AE63">
        <f ca="1">IF(ISNUMBER(VLOOKUP($B63,Equities!$B$6:$DH$1002,AE$1,0)), VLOOKUP($B63,Equities!$B$6:$DH$1002,AE$1,0),"")</f>
        <v>954</v>
      </c>
      <c r="AF63">
        <f ca="1">IF(ISNUMBER(VLOOKUP($B63,Equities!$B$6:$DH$1002,AF$1,0)), VLOOKUP($B63,Equities!$B$6:$DH$1002,AF$1,0),"")</f>
        <v>973.01</v>
      </c>
      <c r="AG63">
        <f ca="1">IF(ISNUMBER(VLOOKUP($B63,Equities!$B$6:$DH$1002,AG$1,0)), VLOOKUP($B63,Equities!$B$6:$DH$1002,AG$1,0),"")</f>
        <v>1105.3</v>
      </c>
      <c r="AH63">
        <f ca="1">IF(ISNUMBER(VLOOKUP($B63,Equities!$B$6:$DH$1002,AH$1,0)), VLOOKUP($B63,Equities!$B$6:$DH$1002,AH$1,0),"")</f>
        <v>1098.5999999999999</v>
      </c>
      <c r="AI63">
        <f ca="1">IF(ISNUMBER(VLOOKUP($B63,Equities!$B$6:$DH$1002,AI$1,0)), VLOOKUP($B63,Equities!$B$6:$DH$1002,AI$1,0),"")</f>
        <v>932.99</v>
      </c>
      <c r="AJ63">
        <f ca="1">IF(ISNUMBER(VLOOKUP($B63,Equities!$B$6:$DH$1002,AJ$1,0)), VLOOKUP($B63,Equities!$B$6:$DH$1002,AJ$1,0),"")</f>
        <v>13.42</v>
      </c>
      <c r="AK63">
        <f ca="1">IF(ISNUMBER(VLOOKUP($B63,Equities!$B$6:$DH$1002,AK$1,0)), VLOOKUP($B63,Equities!$B$6:$DH$1002,AK$1,0),"")</f>
        <v>19.07</v>
      </c>
      <c r="AL63">
        <f ca="1">IF(ISNUMBER(VLOOKUP($B63,Commodities!$B$6:$CW$1002,AL$1,0)), VLOOKUP($B63,Commodities!$B$6:$CW$1002,AL$1,0),"")</f>
        <v>1291.3</v>
      </c>
      <c r="AM63">
        <f ca="1">IF(ISNUMBER(VLOOKUP($B63,Commodities!$B$6:$CW$1002,AM$1,0)), VLOOKUP($B63,Commodities!$B$6:$CW$1002,AM$1,0),"")</f>
        <v>16.387</v>
      </c>
      <c r="AN63">
        <f ca="1">IF(ISNUMBER(VLOOKUP($B63,Commodities!$B$6:$CW$1002,AN$1,0)), VLOOKUP($B63,Commodities!$B$6:$CW$1002,AN$1,0),"")</f>
        <v>71.28</v>
      </c>
      <c r="AO63">
        <f ca="1">IF(ISNUMBER(VLOOKUP($B63,Currencies!$B$6:$CW$1002,AO$1,0)), VLOOKUP($B63,Currencies!$B$6:$CW$1002,AO$1,0),"")</f>
        <v>3.0558999999999998</v>
      </c>
      <c r="AP63">
        <f ca="1">IF(ISNUMBER(VLOOKUP($B63,Currencies!$B$6:$CW$1002,AP$1,0)), VLOOKUP($B63,Currencies!$B$6:$CW$1002,AP$1,0),"")</f>
        <v>2.1461000000000001</v>
      </c>
      <c r="AQ63">
        <f ca="1">IF(ISNUMBER(VLOOKUP($B63,Currencies!$B$6:$CW$1002,AQ$1,0)), VLOOKUP($B63,Currencies!$B$6:$CW$1002,AQ$1,0),"")</f>
        <v>2.1699000000000002</v>
      </c>
      <c r="AR63">
        <f ca="1">IF(ISNUMBER(VLOOKUP($B63,Currencies!$B$6:$CW$1002,AR$1,0)), VLOOKUP($B63,Currencies!$B$6:$CW$1002,AR$1,0),"")</f>
        <v>6.3647999999999998</v>
      </c>
      <c r="AS63">
        <f ca="1">IF(ISNUMBER(VLOOKUP($B63,Currencies!$B$6:$CW$1002,AS$1,0)), VLOOKUP($B63,Currencies!$B$6:$CW$1002,AS$1,0),"")</f>
        <v>109.76</v>
      </c>
      <c r="AT63" t="str">
        <f>IF(ISNUMBER(VLOOKUP($B63,Currencies!$B$6:$CW$1002,AT$1,0)), VLOOKUP($B63,Currencies!$B$6:$CW$1002,AT$1,0),"")</f>
        <v/>
      </c>
      <c r="AU63" t="str">
        <f>IF(ISNUMBER(VLOOKUP($B63,Currencies!$B$6:$CW$1002,AU$1,0)), VLOOKUP($B63,Currencies!$B$6:$CW$1002,AU$1,0),"")</f>
        <v/>
      </c>
      <c r="AV63" t="str">
        <f>IF(ISNUMBER(VLOOKUP($B63,Currencies!$B$6:$CW$1002,AV$1,0)), VLOOKUP($B63,Currencies!$B$6:$CW$1002,AV$1,0),"")</f>
        <v/>
      </c>
      <c r="AX63" s="12"/>
    </row>
    <row r="64" spans="2:50">
      <c r="B64" s="12">
        <f>IF(ISNUMBER(Equities!$C65),Equities!B65,"")</f>
        <v>43237</v>
      </c>
      <c r="C64">
        <f t="shared" ca="1" si="3"/>
        <v>183.44319999999999</v>
      </c>
      <c r="D64" t="str">
        <f t="shared" ca="1" si="4"/>
        <v/>
      </c>
      <c r="E64" t="str">
        <f t="shared" ca="1" si="4"/>
        <v/>
      </c>
      <c r="F64" t="str">
        <f t="shared" ca="1" si="4"/>
        <v/>
      </c>
      <c r="G64">
        <f>IF(ISNUMBER(VLOOKUP($B64,Equities!$B$6:$DH$1002,G$1,0)), VLOOKUP($B64,Equities!$B$6:$DH$1002,G$1,0),"")</f>
        <v>94.04</v>
      </c>
      <c r="H64" t="str">
        <f>IF(ISNUMBER(VLOOKUP($B64,Equities!$B$6:$DH$1002,H$1,0)), VLOOKUP($B64,Equities!$B$6:$DH$1002,H$1,0),"")</f>
        <v/>
      </c>
      <c r="I64" t="str">
        <f>IF(ISNUMBER(VLOOKUP($B64,Equities!$B$6:$DH$1002,I$1,0)), VLOOKUP($B64,Equities!$B$6:$DH$1002,I$1,0),"")</f>
        <v/>
      </c>
      <c r="J64" s="70"/>
      <c r="K64">
        <f ca="1">IF(ISNUMBER(VLOOKUP($B64,Equities!$B$6:$DH$1002,K$1,0)), VLOOKUP($B64,Equities!$B$6:$DH$1002,K$1,0),"")</f>
        <v>94.04</v>
      </c>
      <c r="L64">
        <f ca="1">IF(ISNUMBER(VLOOKUP($B64,Equities!$B$6:$DH$1002,L$1,0)), VLOOKUP($B64,Equities!$B$6:$DH$1002,L$1,0),"")</f>
        <v>239.9828</v>
      </c>
      <c r="M64">
        <f ca="1">IF(ISNUMBER(VLOOKUP($B64,Equities!$B$6:$DH$1002,M$1,0)), VLOOKUP($B64,Equities!$B$6:$DH$1002,M$1,0),"")</f>
        <v>228.38679999999999</v>
      </c>
      <c r="N64">
        <f ca="1">IF(ISNUMBER(VLOOKUP($B64,Equities!$B$6:$DH$1002,N$1,0)), VLOOKUP($B64,Equities!$B$6:$DH$1002,N$1,0),"")</f>
        <v>242.13239999999999</v>
      </c>
      <c r="O64">
        <f ca="1">IF(ISNUMBER(VLOOKUP($B64,Equities!$B$6:$DH$1002,O$1,0)), VLOOKUP($B64,Equities!$B$6:$DH$1002,O$1,0),"")</f>
        <v>125.8349</v>
      </c>
      <c r="P64">
        <f ca="1">IF(ISNUMBER(VLOOKUP($B64,Equities!$B$6:$DH$1002,P$1,0)), VLOOKUP($B64,Equities!$B$6:$DH$1002,P$1,0),"")</f>
        <v>216.10419999999999</v>
      </c>
      <c r="Q64">
        <f ca="1">IF(ISNUMBER(VLOOKUP($B64,Equities!$B$6:$DH$1002,Q$1,0)), VLOOKUP($B64,Equities!$B$6:$DH$1002,Q$1,0),"")</f>
        <v>251.45</v>
      </c>
      <c r="R64">
        <f ca="1">IF(ISNUMBER(VLOOKUP($B64,Equities!$B$6:$DH$1002,R$1,0)), VLOOKUP($B64,Equities!$B$6:$DH$1002,R$1,0),"")</f>
        <v>201.42</v>
      </c>
      <c r="S64">
        <f ca="1">IF(ISNUMBER(VLOOKUP($B64,Equities!$B$6:$DH$1002,S$1,0)), VLOOKUP($B64,Equities!$B$6:$DH$1002,S$1,0),"")</f>
        <v>259.38</v>
      </c>
      <c r="T64">
        <f ca="1">IF(ISNUMBER(VLOOKUP($B64,Equities!$B$6:$DH$1002,T$1,0)), VLOOKUP($B64,Equities!$B$6:$DH$1002,T$1,0),"")</f>
        <v>64.819999999999993</v>
      </c>
      <c r="U64">
        <f ca="1">IF(ISNUMBER(VLOOKUP($B64,Equities!$B$6:$DH$1002,U$1,0)), VLOOKUP($B64,Equities!$B$6:$DH$1002,U$1,0),"")</f>
        <v>282.02</v>
      </c>
      <c r="V64">
        <f ca="1">IF(ISNUMBER(VLOOKUP($B64,Equities!$B$6:$DH$1002,V$1,0)), VLOOKUP($B64,Equities!$B$6:$DH$1002,V$1,0),"")</f>
        <v>122.84</v>
      </c>
      <c r="W64">
        <f ca="1">IF(ISNUMBER(VLOOKUP($B64,Equities!$B$6:$DH$1002,W$1,0)), VLOOKUP($B64,Equities!$B$6:$DH$1002,W$1,0),"")</f>
        <v>1461.73</v>
      </c>
      <c r="X64">
        <f ca="1">IF(ISNUMBER(VLOOKUP($B64,Equities!$B$6:$DH$1002,X$1,0)), VLOOKUP($B64,Equities!$B$6:$DH$1002,X$1,0),"")</f>
        <v>1778.81</v>
      </c>
      <c r="Y64">
        <f ca="1">IF(ISNUMBER(VLOOKUP($B64,Equities!$B$6:$DH$1002,Y$1,0)), VLOOKUP($B64,Equities!$B$6:$DH$1002,Y$1,0),"")</f>
        <v>1690.46</v>
      </c>
      <c r="Z64">
        <f ca="1">IF(ISNUMBER(VLOOKUP($B64,Equities!$B$6:$DH$1002,Z$1,0)), VLOOKUP($B64,Equities!$B$6:$DH$1002,Z$1,0),"")</f>
        <v>1048.31</v>
      </c>
      <c r="AA64">
        <f ca="1">IF(ISNUMBER(VLOOKUP($B64,Equities!$B$6:$DH$1002,AA$1,0)), VLOOKUP($B64,Equities!$B$6:$DH$1002,AA$1,0),"")</f>
        <v>2415.14</v>
      </c>
      <c r="AB64">
        <f ca="1">IF(ISNUMBER(VLOOKUP($B64,Equities!$B$6:$DH$1002,AB$1,0)), VLOOKUP($B64,Equities!$B$6:$DH$1002,AB$1,0),"")</f>
        <v>931.13</v>
      </c>
      <c r="AC64">
        <f ca="1">IF(ISNUMBER(VLOOKUP($B64,Equities!$B$6:$DH$1002,AC$1,0)), VLOOKUP($B64,Equities!$B$6:$DH$1002,AC$1,0),"")</f>
        <v>716.38</v>
      </c>
      <c r="AD64">
        <f ca="1">IF(ISNUMBER(VLOOKUP($B64,Equities!$B$6:$DH$1002,AD$1,0)), VLOOKUP($B64,Equities!$B$6:$DH$1002,AD$1,0),"")</f>
        <v>896.42</v>
      </c>
      <c r="AE64">
        <f ca="1">IF(ISNUMBER(VLOOKUP($B64,Equities!$B$6:$DH$1002,AE$1,0)), VLOOKUP($B64,Equities!$B$6:$DH$1002,AE$1,0),"")</f>
        <v>953.7</v>
      </c>
      <c r="AF64">
        <f ca="1">IF(ISNUMBER(VLOOKUP($B64,Equities!$B$6:$DH$1002,AF$1,0)), VLOOKUP($B64,Equities!$B$6:$DH$1002,AF$1,0),"")</f>
        <v>972.88</v>
      </c>
      <c r="AG64">
        <f ca="1">IF(ISNUMBER(VLOOKUP($B64,Equities!$B$6:$DH$1002,AG$1,0)), VLOOKUP($B64,Equities!$B$6:$DH$1002,AG$1,0),"")</f>
        <v>1106.19</v>
      </c>
      <c r="AH64">
        <f ca="1">IF(ISNUMBER(VLOOKUP($B64,Equities!$B$6:$DH$1002,AH$1,0)), VLOOKUP($B64,Equities!$B$6:$DH$1002,AH$1,0),"")</f>
        <v>1099.81</v>
      </c>
      <c r="AI64">
        <f ca="1">IF(ISNUMBER(VLOOKUP($B64,Equities!$B$6:$DH$1002,AI$1,0)), VLOOKUP($B64,Equities!$B$6:$DH$1002,AI$1,0),"")</f>
        <v>933.02</v>
      </c>
      <c r="AJ64">
        <f ca="1">IF(ISNUMBER(VLOOKUP($B64,Equities!$B$6:$DH$1002,AJ$1,0)), VLOOKUP($B64,Equities!$B$6:$DH$1002,AJ$1,0),"")</f>
        <v>13.43</v>
      </c>
      <c r="AK64">
        <f ca="1">IF(ISNUMBER(VLOOKUP($B64,Equities!$B$6:$DH$1002,AK$1,0)), VLOOKUP($B64,Equities!$B$6:$DH$1002,AK$1,0),"")</f>
        <v>19.12</v>
      </c>
      <c r="AL64">
        <f ca="1">IF(ISNUMBER(VLOOKUP($B64,Commodities!$B$6:$CW$1002,AL$1,0)), VLOOKUP($B64,Commodities!$B$6:$CW$1002,AL$1,0),"")</f>
        <v>1289.4000000000001</v>
      </c>
      <c r="AM64">
        <f ca="1">IF(ISNUMBER(VLOOKUP($B64,Commodities!$B$6:$CW$1002,AM$1,0)), VLOOKUP($B64,Commodities!$B$6:$CW$1002,AM$1,0),"")</f>
        <v>16.413</v>
      </c>
      <c r="AN64">
        <f ca="1">IF(ISNUMBER(VLOOKUP($B64,Commodities!$B$6:$CW$1002,AN$1,0)), VLOOKUP($B64,Commodities!$B$6:$CW$1002,AN$1,0),"")</f>
        <v>71.489999999999995</v>
      </c>
      <c r="AO64">
        <f ca="1">IF(ISNUMBER(VLOOKUP($B64,Currencies!$B$6:$CW$1002,AO$1,0)), VLOOKUP($B64,Currencies!$B$6:$CW$1002,AO$1,0),"")</f>
        <v>3.1112000000000002</v>
      </c>
      <c r="AP64">
        <f ca="1">IF(ISNUMBER(VLOOKUP($B64,Currencies!$B$6:$CW$1002,AP$1,0)), VLOOKUP($B64,Currencies!$B$6:$CW$1002,AP$1,0),"")</f>
        <v>2.1631</v>
      </c>
      <c r="AQ64">
        <f ca="1">IF(ISNUMBER(VLOOKUP($B64,Currencies!$B$6:$CW$1002,AQ$1,0)), VLOOKUP($B64,Currencies!$B$6:$CW$1002,AQ$1,0),"")</f>
        <v>2.1894</v>
      </c>
      <c r="AR64">
        <f ca="1">IF(ISNUMBER(VLOOKUP($B64,Currencies!$B$6:$CW$1002,AR$1,0)), VLOOKUP($B64,Currencies!$B$6:$CW$1002,AR$1,0),"")</f>
        <v>6.3577000000000004</v>
      </c>
      <c r="AS64">
        <f ca="1">IF(ISNUMBER(VLOOKUP($B64,Currencies!$B$6:$CW$1002,AS$1,0)), VLOOKUP($B64,Currencies!$B$6:$CW$1002,AS$1,0),"")</f>
        <v>109.86</v>
      </c>
      <c r="AT64" t="str">
        <f>IF(ISNUMBER(VLOOKUP($B64,Currencies!$B$6:$CW$1002,AT$1,0)), VLOOKUP($B64,Currencies!$B$6:$CW$1002,AT$1,0),"")</f>
        <v/>
      </c>
      <c r="AU64" t="str">
        <f>IF(ISNUMBER(VLOOKUP($B64,Currencies!$B$6:$CW$1002,AU$1,0)), VLOOKUP($B64,Currencies!$B$6:$CW$1002,AU$1,0),"")</f>
        <v/>
      </c>
      <c r="AV64" t="str">
        <f>IF(ISNUMBER(VLOOKUP($B64,Currencies!$B$6:$CW$1002,AV$1,0)), VLOOKUP($B64,Currencies!$B$6:$CW$1002,AV$1,0),"")</f>
        <v/>
      </c>
      <c r="AX64" s="12"/>
    </row>
    <row r="65" spans="2:50">
      <c r="B65" s="12">
        <f>IF(ISNUMBER(Equities!$C66),Equities!B66,"")</f>
        <v>43236</v>
      </c>
      <c r="C65">
        <f t="shared" ca="1" si="3"/>
        <v>184.81569999999999</v>
      </c>
      <c r="D65" t="str">
        <f t="shared" ca="1" si="4"/>
        <v/>
      </c>
      <c r="E65" t="str">
        <f t="shared" ca="1" si="4"/>
        <v/>
      </c>
      <c r="F65" t="str">
        <f t="shared" ca="1" si="4"/>
        <v/>
      </c>
      <c r="G65">
        <f>IF(ISNUMBER(VLOOKUP($B65,Equities!$B$6:$DH$1002,G$1,0)), VLOOKUP($B65,Equities!$B$6:$DH$1002,G$1,0),"")</f>
        <v>94.34</v>
      </c>
      <c r="H65" t="str">
        <f>IF(ISNUMBER(VLOOKUP($B65,Equities!$B$6:$DH$1002,H$1,0)), VLOOKUP($B65,Equities!$B$6:$DH$1002,H$1,0),"")</f>
        <v/>
      </c>
      <c r="I65" t="str">
        <f>IF(ISNUMBER(VLOOKUP($B65,Equities!$B$6:$DH$1002,I$1,0)), VLOOKUP($B65,Equities!$B$6:$DH$1002,I$1,0),"")</f>
        <v/>
      </c>
      <c r="J65" s="70"/>
      <c r="K65">
        <f ca="1">IF(ISNUMBER(VLOOKUP($B65,Equities!$B$6:$DH$1002,K$1,0)), VLOOKUP($B65,Equities!$B$6:$DH$1002,K$1,0),"")</f>
        <v>94.34</v>
      </c>
      <c r="L65">
        <f ca="1">IF(ISNUMBER(VLOOKUP($B65,Equities!$B$6:$DH$1002,L$1,0)), VLOOKUP($B65,Equities!$B$6:$DH$1002,L$1,0),"")</f>
        <v>240.875</v>
      </c>
      <c r="M65">
        <f ca="1">IF(ISNUMBER(VLOOKUP($B65,Equities!$B$6:$DH$1002,M$1,0)), VLOOKUP($B65,Equities!$B$6:$DH$1002,M$1,0),"")</f>
        <v>227.9512</v>
      </c>
      <c r="N65">
        <f ca="1">IF(ISNUMBER(VLOOKUP($B65,Equities!$B$6:$DH$1002,N$1,0)), VLOOKUP($B65,Equities!$B$6:$DH$1002,N$1,0),"")</f>
        <v>238.8202</v>
      </c>
      <c r="O65">
        <f ca="1">IF(ISNUMBER(VLOOKUP($B65,Equities!$B$6:$DH$1002,O$1,0)), VLOOKUP($B65,Equities!$B$6:$DH$1002,O$1,0),"")</f>
        <v>125.81</v>
      </c>
      <c r="P65">
        <f ca="1">IF(ISNUMBER(VLOOKUP($B65,Equities!$B$6:$DH$1002,P$1,0)), VLOOKUP($B65,Equities!$B$6:$DH$1002,P$1,0),"")</f>
        <v>215.74170000000001</v>
      </c>
      <c r="Q65">
        <f ca="1">IF(ISNUMBER(VLOOKUP($B65,Equities!$B$6:$DH$1002,Q$1,0)), VLOOKUP($B65,Equities!$B$6:$DH$1002,Q$1,0),"")</f>
        <v>251.28</v>
      </c>
      <c r="R65">
        <f ca="1">IF(ISNUMBER(VLOOKUP($B65,Equities!$B$6:$DH$1002,R$1,0)), VLOOKUP($B65,Equities!$B$6:$DH$1002,R$1,0),"")</f>
        <v>202.18</v>
      </c>
      <c r="S65">
        <f ca="1">IF(ISNUMBER(VLOOKUP($B65,Equities!$B$6:$DH$1002,S$1,0)), VLOOKUP($B65,Equities!$B$6:$DH$1002,S$1,0),"")</f>
        <v>258.56</v>
      </c>
      <c r="T65">
        <f ca="1">IF(ISNUMBER(VLOOKUP($B65,Equities!$B$6:$DH$1002,T$1,0)), VLOOKUP($B65,Equities!$B$6:$DH$1002,T$1,0),"")</f>
        <v>64.959999999999994</v>
      </c>
      <c r="U65">
        <f ca="1">IF(ISNUMBER(VLOOKUP($B65,Equities!$B$6:$DH$1002,U$1,0)), VLOOKUP($B65,Equities!$B$6:$DH$1002,U$1,0),"")</f>
        <v>280.41000000000003</v>
      </c>
      <c r="V65">
        <f ca="1">IF(ISNUMBER(VLOOKUP($B65,Equities!$B$6:$DH$1002,V$1,0)), VLOOKUP($B65,Equities!$B$6:$DH$1002,V$1,0),"")</f>
        <v>122.93</v>
      </c>
      <c r="W65">
        <f ca="1">IF(ISNUMBER(VLOOKUP($B65,Equities!$B$6:$DH$1002,W$1,0)), VLOOKUP($B65,Equities!$B$6:$DH$1002,W$1,0),"")</f>
        <v>1460.09</v>
      </c>
      <c r="X65">
        <f ca="1">IF(ISNUMBER(VLOOKUP($B65,Equities!$B$6:$DH$1002,X$1,0)), VLOOKUP($B65,Equities!$B$6:$DH$1002,X$1,0),"")</f>
        <v>1783.26</v>
      </c>
      <c r="Y65">
        <f ca="1">IF(ISNUMBER(VLOOKUP($B65,Equities!$B$6:$DH$1002,Y$1,0)), VLOOKUP($B65,Equities!$B$6:$DH$1002,Y$1,0),"")</f>
        <v>1695.86</v>
      </c>
      <c r="Z65">
        <f ca="1">IF(ISNUMBER(VLOOKUP($B65,Equities!$B$6:$DH$1002,Z$1,0)), VLOOKUP($B65,Equities!$B$6:$DH$1002,Z$1,0),"")</f>
        <v>1047.49</v>
      </c>
      <c r="AA65">
        <f ca="1">IF(ISNUMBER(VLOOKUP($B65,Equities!$B$6:$DH$1002,AA$1,0)), VLOOKUP($B65,Equities!$B$6:$DH$1002,AA$1,0),"")</f>
        <v>2411</v>
      </c>
      <c r="AB65">
        <f ca="1">IF(ISNUMBER(VLOOKUP($B65,Equities!$B$6:$DH$1002,AB$1,0)), VLOOKUP($B65,Equities!$B$6:$DH$1002,AB$1,0),"")</f>
        <v>932.22</v>
      </c>
      <c r="AC65">
        <f ca="1">IF(ISNUMBER(VLOOKUP($B65,Equities!$B$6:$DH$1002,AC$1,0)), VLOOKUP($B65,Equities!$B$6:$DH$1002,AC$1,0),"")</f>
        <v>717.73</v>
      </c>
      <c r="AD65">
        <f ca="1">IF(ISNUMBER(VLOOKUP($B65,Equities!$B$6:$DH$1002,AD$1,0)), VLOOKUP($B65,Equities!$B$6:$DH$1002,AD$1,0),"")</f>
        <v>897.35</v>
      </c>
      <c r="AE65">
        <f ca="1">IF(ISNUMBER(VLOOKUP($B65,Equities!$B$6:$DH$1002,AE$1,0)), VLOOKUP($B65,Equities!$B$6:$DH$1002,AE$1,0),"")</f>
        <v>953.97</v>
      </c>
      <c r="AF65">
        <f ca="1">IF(ISNUMBER(VLOOKUP($B65,Equities!$B$6:$DH$1002,AF$1,0)), VLOOKUP($B65,Equities!$B$6:$DH$1002,AF$1,0),"")</f>
        <v>972.97</v>
      </c>
      <c r="AG65">
        <f ca="1">IF(ISNUMBER(VLOOKUP($B65,Equities!$B$6:$DH$1002,AG$1,0)), VLOOKUP($B65,Equities!$B$6:$DH$1002,AG$1,0),"")</f>
        <v>1106.8699999999999</v>
      </c>
      <c r="AH65">
        <f ca="1">IF(ISNUMBER(VLOOKUP($B65,Equities!$B$6:$DH$1002,AH$1,0)), VLOOKUP($B65,Equities!$B$6:$DH$1002,AH$1,0),"")</f>
        <v>1098.43</v>
      </c>
      <c r="AI65">
        <f ca="1">IF(ISNUMBER(VLOOKUP($B65,Equities!$B$6:$DH$1002,AI$1,0)), VLOOKUP($B65,Equities!$B$6:$DH$1002,AI$1,0),"")</f>
        <v>932.87</v>
      </c>
      <c r="AJ65">
        <f ca="1">IF(ISNUMBER(VLOOKUP($B65,Equities!$B$6:$DH$1002,AJ$1,0)), VLOOKUP($B65,Equities!$B$6:$DH$1002,AJ$1,0),"")</f>
        <v>13.42</v>
      </c>
      <c r="AK65">
        <f ca="1">IF(ISNUMBER(VLOOKUP($B65,Equities!$B$6:$DH$1002,AK$1,0)), VLOOKUP($B65,Equities!$B$6:$DH$1002,AK$1,0),"")</f>
        <v>18.46</v>
      </c>
      <c r="AL65">
        <f ca="1">IF(ISNUMBER(VLOOKUP($B65,Commodities!$B$6:$CW$1002,AL$1,0)), VLOOKUP($B65,Commodities!$B$6:$CW$1002,AL$1,0),"")</f>
        <v>1291.5</v>
      </c>
      <c r="AM65">
        <f ca="1">IF(ISNUMBER(VLOOKUP($B65,Commodities!$B$6:$CW$1002,AM$1,0)), VLOOKUP($B65,Commodities!$B$6:$CW$1002,AM$1,0),"")</f>
        <v>16.297000000000001</v>
      </c>
      <c r="AN65">
        <f ca="1">IF(ISNUMBER(VLOOKUP($B65,Commodities!$B$6:$CW$1002,AN$1,0)), VLOOKUP($B65,Commodities!$B$6:$CW$1002,AN$1,0),"")</f>
        <v>71.489999999999995</v>
      </c>
      <c r="AO65">
        <f ca="1">IF(ISNUMBER(VLOOKUP($B65,Currencies!$B$6:$CW$1002,AO$1,0)), VLOOKUP($B65,Currencies!$B$6:$CW$1002,AO$1,0),"")</f>
        <v>3.0964</v>
      </c>
      <c r="AP65">
        <f ca="1">IF(ISNUMBER(VLOOKUP($B65,Currencies!$B$6:$CW$1002,AP$1,0)), VLOOKUP($B65,Currencies!$B$6:$CW$1002,AP$1,0),"")</f>
        <v>2.173</v>
      </c>
      <c r="AQ65">
        <f ca="1">IF(ISNUMBER(VLOOKUP($B65,Currencies!$B$6:$CW$1002,AQ$1,0)), VLOOKUP($B65,Currencies!$B$6:$CW$1002,AQ$1,0),"")</f>
        <v>2.1989999999999998</v>
      </c>
      <c r="AR65">
        <f ca="1">IF(ISNUMBER(VLOOKUP($B65,Currencies!$B$6:$CW$1002,AR$1,0)), VLOOKUP($B65,Currencies!$B$6:$CW$1002,AR$1,0),"")</f>
        <v>6.3506</v>
      </c>
      <c r="AS65">
        <f ca="1">IF(ISNUMBER(VLOOKUP($B65,Currencies!$B$6:$CW$1002,AS$1,0)), VLOOKUP($B65,Currencies!$B$6:$CW$1002,AS$1,0),"")</f>
        <v>110.05</v>
      </c>
      <c r="AT65" t="str">
        <f>IF(ISNUMBER(VLOOKUP($B65,Currencies!$B$6:$CW$1002,AT$1,0)), VLOOKUP($B65,Currencies!$B$6:$CW$1002,AT$1,0),"")</f>
        <v/>
      </c>
      <c r="AU65" t="str">
        <f>IF(ISNUMBER(VLOOKUP($B65,Currencies!$B$6:$CW$1002,AU$1,0)), VLOOKUP($B65,Currencies!$B$6:$CW$1002,AU$1,0),"")</f>
        <v/>
      </c>
      <c r="AV65" t="str">
        <f>IF(ISNUMBER(VLOOKUP($B65,Currencies!$B$6:$CW$1002,AV$1,0)), VLOOKUP($B65,Currencies!$B$6:$CW$1002,AV$1,0),"")</f>
        <v/>
      </c>
      <c r="AX65" s="12"/>
    </row>
    <row r="66" spans="2:50">
      <c r="B66" s="12">
        <f>IF(ISNUMBER(Equities!$C67),Equities!B67,"")</f>
        <v>43235</v>
      </c>
      <c r="C66">
        <f t="shared" ca="1" si="3"/>
        <v>184.0204</v>
      </c>
      <c r="D66" t="str">
        <f t="shared" ca="1" si="4"/>
        <v/>
      </c>
      <c r="E66" t="str">
        <f t="shared" ca="1" si="4"/>
        <v/>
      </c>
      <c r="F66" t="str">
        <f t="shared" ca="1" si="4"/>
        <v/>
      </c>
      <c r="G66">
        <f>IF(ISNUMBER(VLOOKUP($B66,Equities!$B$6:$DH$1002,G$1,0)), VLOOKUP($B66,Equities!$B$6:$DH$1002,G$1,0),"")</f>
        <v>94.02</v>
      </c>
      <c r="H66" t="str">
        <f>IF(ISNUMBER(VLOOKUP($B66,Equities!$B$6:$DH$1002,H$1,0)), VLOOKUP($B66,Equities!$B$6:$DH$1002,H$1,0),"")</f>
        <v/>
      </c>
      <c r="I66" t="str">
        <f>IF(ISNUMBER(VLOOKUP($B66,Equities!$B$6:$DH$1002,I$1,0)), VLOOKUP($B66,Equities!$B$6:$DH$1002,I$1,0),"")</f>
        <v/>
      </c>
      <c r="J66" s="70"/>
      <c r="K66">
        <f ca="1">IF(ISNUMBER(VLOOKUP($B66,Equities!$B$6:$DH$1002,K$1,0)), VLOOKUP($B66,Equities!$B$6:$DH$1002,K$1,0),"")</f>
        <v>94.02</v>
      </c>
      <c r="L66">
        <f ca="1">IF(ISNUMBER(VLOOKUP($B66,Equities!$B$6:$DH$1002,L$1,0)), VLOOKUP($B66,Equities!$B$6:$DH$1002,L$1,0),"")</f>
        <v>240.17679999999999</v>
      </c>
      <c r="M66">
        <f ca="1">IF(ISNUMBER(VLOOKUP($B66,Equities!$B$6:$DH$1002,M$1,0)), VLOOKUP($B66,Equities!$B$6:$DH$1002,M$1,0),"")</f>
        <v>226.86940000000001</v>
      </c>
      <c r="N66">
        <f ca="1">IF(ISNUMBER(VLOOKUP($B66,Equities!$B$6:$DH$1002,N$1,0)), VLOOKUP($B66,Equities!$B$6:$DH$1002,N$1,0),"")</f>
        <v>238.89259999999999</v>
      </c>
      <c r="O66">
        <f ca="1">IF(ISNUMBER(VLOOKUP($B66,Equities!$B$6:$DH$1002,O$1,0)), VLOOKUP($B66,Equities!$B$6:$DH$1002,O$1,0),"")</f>
        <v>126.1991</v>
      </c>
      <c r="P66">
        <f ca="1">IF(ISNUMBER(VLOOKUP($B66,Equities!$B$6:$DH$1002,P$1,0)), VLOOKUP($B66,Equities!$B$6:$DH$1002,P$1,0),"")</f>
        <v>215.0446</v>
      </c>
      <c r="Q66">
        <f ca="1">IF(ISNUMBER(VLOOKUP($B66,Equities!$B$6:$DH$1002,Q$1,0)), VLOOKUP($B66,Equities!$B$6:$DH$1002,Q$1,0),"")</f>
        <v>250.05</v>
      </c>
      <c r="R66">
        <f ca="1">IF(ISNUMBER(VLOOKUP($B66,Equities!$B$6:$DH$1002,R$1,0)), VLOOKUP($B66,Equities!$B$6:$DH$1002,R$1,0),"")</f>
        <v>203.39</v>
      </c>
      <c r="S66">
        <f ca="1">IF(ISNUMBER(VLOOKUP($B66,Equities!$B$6:$DH$1002,S$1,0)), VLOOKUP($B66,Equities!$B$6:$DH$1002,S$1,0),"")</f>
        <v>258.35000000000002</v>
      </c>
      <c r="T66">
        <f ca="1">IF(ISNUMBER(VLOOKUP($B66,Equities!$B$6:$DH$1002,T$1,0)), VLOOKUP($B66,Equities!$B$6:$DH$1002,T$1,0),"")</f>
        <v>65.22</v>
      </c>
      <c r="U66">
        <f ca="1">IF(ISNUMBER(VLOOKUP($B66,Equities!$B$6:$DH$1002,U$1,0)), VLOOKUP($B66,Equities!$B$6:$DH$1002,U$1,0),"")</f>
        <v>277.60000000000002</v>
      </c>
      <c r="V66">
        <f ca="1">IF(ISNUMBER(VLOOKUP($B66,Equities!$B$6:$DH$1002,V$1,0)), VLOOKUP($B66,Equities!$B$6:$DH$1002,V$1,0),"")</f>
        <v>124.36</v>
      </c>
      <c r="W66">
        <f ca="1">IF(ISNUMBER(VLOOKUP($B66,Equities!$B$6:$DH$1002,W$1,0)), VLOOKUP($B66,Equities!$B$6:$DH$1002,W$1,0),"")</f>
        <v>1451.73</v>
      </c>
      <c r="X66">
        <f ca="1">IF(ISNUMBER(VLOOKUP($B66,Equities!$B$6:$DH$1002,X$1,0)), VLOOKUP($B66,Equities!$B$6:$DH$1002,X$1,0),"")</f>
        <v>1782.02</v>
      </c>
      <c r="Y66">
        <f ca="1">IF(ISNUMBER(VLOOKUP($B66,Equities!$B$6:$DH$1002,Y$1,0)), VLOOKUP($B66,Equities!$B$6:$DH$1002,Y$1,0),"")</f>
        <v>1689.48</v>
      </c>
      <c r="Z66">
        <f ca="1">IF(ISNUMBER(VLOOKUP($B66,Equities!$B$6:$DH$1002,Z$1,0)), VLOOKUP($B66,Equities!$B$6:$DH$1002,Z$1,0),"")</f>
        <v>1047.19</v>
      </c>
      <c r="AA66">
        <f ca="1">IF(ISNUMBER(VLOOKUP($B66,Equities!$B$6:$DH$1002,AA$1,0)), VLOOKUP($B66,Equities!$B$6:$DH$1002,AA$1,0),"")</f>
        <v>2405.64</v>
      </c>
      <c r="AB66">
        <f ca="1">IF(ISNUMBER(VLOOKUP($B66,Equities!$B$6:$DH$1002,AB$1,0)), VLOOKUP($B66,Equities!$B$6:$DH$1002,AB$1,0),"")</f>
        <v>931.66</v>
      </c>
      <c r="AC66">
        <f ca="1">IF(ISNUMBER(VLOOKUP($B66,Equities!$B$6:$DH$1002,AC$1,0)), VLOOKUP($B66,Equities!$B$6:$DH$1002,AC$1,0),"")</f>
        <v>718.67</v>
      </c>
      <c r="AD66">
        <f ca="1">IF(ISNUMBER(VLOOKUP($B66,Equities!$B$6:$DH$1002,AD$1,0)), VLOOKUP($B66,Equities!$B$6:$DH$1002,AD$1,0),"")</f>
        <v>896.31</v>
      </c>
      <c r="AE66">
        <f ca="1">IF(ISNUMBER(VLOOKUP($B66,Equities!$B$6:$DH$1002,AE$1,0)), VLOOKUP($B66,Equities!$B$6:$DH$1002,AE$1,0),"")</f>
        <v>954.49</v>
      </c>
      <c r="AF66">
        <f ca="1">IF(ISNUMBER(VLOOKUP($B66,Equities!$B$6:$DH$1002,AF$1,0)), VLOOKUP($B66,Equities!$B$6:$DH$1002,AF$1,0),"")</f>
        <v>973.42</v>
      </c>
      <c r="AG66">
        <f ca="1">IF(ISNUMBER(VLOOKUP($B66,Equities!$B$6:$DH$1002,AG$1,0)), VLOOKUP($B66,Equities!$B$6:$DH$1002,AG$1,0),"")</f>
        <v>1108.23</v>
      </c>
      <c r="AH66">
        <f ca="1">IF(ISNUMBER(VLOOKUP($B66,Equities!$B$6:$DH$1002,AH$1,0)), VLOOKUP($B66,Equities!$B$6:$DH$1002,AH$1,0),"")</f>
        <v>1095.96</v>
      </c>
      <c r="AI66">
        <f ca="1">IF(ISNUMBER(VLOOKUP($B66,Equities!$B$6:$DH$1002,AI$1,0)), VLOOKUP($B66,Equities!$B$6:$DH$1002,AI$1,0),"")</f>
        <v>932.42</v>
      </c>
      <c r="AJ66">
        <f ca="1">IF(ISNUMBER(VLOOKUP($B66,Equities!$B$6:$DH$1002,AJ$1,0)), VLOOKUP($B66,Equities!$B$6:$DH$1002,AJ$1,0),"")</f>
        <v>14.63</v>
      </c>
      <c r="AK66">
        <f ca="1">IF(ISNUMBER(VLOOKUP($B66,Equities!$B$6:$DH$1002,AK$1,0)), VLOOKUP($B66,Equities!$B$6:$DH$1002,AK$1,0),"")</f>
        <v>19.37</v>
      </c>
      <c r="AL66">
        <f ca="1">IF(ISNUMBER(VLOOKUP($B66,Commodities!$B$6:$CW$1002,AL$1,0)), VLOOKUP($B66,Commodities!$B$6:$CW$1002,AL$1,0),"")</f>
        <v>1290.3</v>
      </c>
      <c r="AM66">
        <f ca="1">IF(ISNUMBER(VLOOKUP($B66,Commodities!$B$6:$CW$1002,AM$1,0)), VLOOKUP($B66,Commodities!$B$6:$CW$1002,AM$1,0),"")</f>
        <v>16.193999999999999</v>
      </c>
      <c r="AN66">
        <f ca="1">IF(ISNUMBER(VLOOKUP($B66,Commodities!$B$6:$CW$1002,AN$1,0)), VLOOKUP($B66,Commodities!$B$6:$CW$1002,AN$1,0),"")</f>
        <v>71.31</v>
      </c>
      <c r="AO66">
        <f ca="1">IF(ISNUMBER(VLOOKUP($B66,Currencies!$B$6:$CW$1002,AO$1,0)), VLOOKUP($B66,Currencies!$B$6:$CW$1002,AO$1,0),"")</f>
        <v>3.0722999999999998</v>
      </c>
      <c r="AP66">
        <f ca="1">IF(ISNUMBER(VLOOKUP($B66,Currencies!$B$6:$CW$1002,AP$1,0)), VLOOKUP($B66,Currencies!$B$6:$CW$1002,AP$1,0),"")</f>
        <v>2.1686999999999999</v>
      </c>
      <c r="AQ66">
        <f ca="1">IF(ISNUMBER(VLOOKUP($B66,Currencies!$B$6:$CW$1002,AQ$1,0)), VLOOKUP($B66,Currencies!$B$6:$CW$1002,AQ$1,0),"")</f>
        <v>2.1907000000000001</v>
      </c>
      <c r="AR66">
        <f ca="1">IF(ISNUMBER(VLOOKUP($B66,Currencies!$B$6:$CW$1002,AR$1,0)), VLOOKUP($B66,Currencies!$B$6:$CW$1002,AR$1,0),"")</f>
        <v>6.3669000000000002</v>
      </c>
      <c r="AS66">
        <f ca="1">IF(ISNUMBER(VLOOKUP($B66,Currencies!$B$6:$CW$1002,AS$1,0)), VLOOKUP($B66,Currencies!$B$6:$CW$1002,AS$1,0),"")</f>
        <v>109.93</v>
      </c>
      <c r="AT66" t="str">
        <f>IF(ISNUMBER(VLOOKUP($B66,Currencies!$B$6:$CW$1002,AT$1,0)), VLOOKUP($B66,Currencies!$B$6:$CW$1002,AT$1,0),"")</f>
        <v/>
      </c>
      <c r="AU66" t="str">
        <f>IF(ISNUMBER(VLOOKUP($B66,Currencies!$B$6:$CW$1002,AU$1,0)), VLOOKUP($B66,Currencies!$B$6:$CW$1002,AU$1,0),"")</f>
        <v/>
      </c>
      <c r="AV66" t="str">
        <f>IF(ISNUMBER(VLOOKUP($B66,Currencies!$B$6:$CW$1002,AV$1,0)), VLOOKUP($B66,Currencies!$B$6:$CW$1002,AV$1,0),"")</f>
        <v/>
      </c>
      <c r="AX66" s="12"/>
    </row>
    <row r="67" spans="2:50">
      <c r="B67" s="12">
        <f>IF(ISNUMBER(Equities!$C68),Equities!B68,"")</f>
        <v>43234</v>
      </c>
      <c r="C67">
        <f t="shared" ca="1" si="3"/>
        <v>185.20349999999999</v>
      </c>
      <c r="D67" t="str">
        <f t="shared" ca="1" si="4"/>
        <v/>
      </c>
      <c r="E67" t="str">
        <f t="shared" ca="1" si="4"/>
        <v/>
      </c>
      <c r="F67" t="str">
        <f t="shared" ca="1" si="4"/>
        <v/>
      </c>
      <c r="G67">
        <f>IF(ISNUMBER(VLOOKUP($B67,Equities!$B$6:$DH$1002,G$1,0)), VLOOKUP($B67,Equities!$B$6:$DH$1002,G$1,0),"")</f>
        <v>95.17</v>
      </c>
      <c r="H67" t="str">
        <f>IF(ISNUMBER(VLOOKUP($B67,Equities!$B$6:$DH$1002,H$1,0)), VLOOKUP($B67,Equities!$B$6:$DH$1002,H$1,0),"")</f>
        <v/>
      </c>
      <c r="I67" t="str">
        <f>IF(ISNUMBER(VLOOKUP($B67,Equities!$B$6:$DH$1002,I$1,0)), VLOOKUP($B67,Equities!$B$6:$DH$1002,I$1,0),"")</f>
        <v/>
      </c>
      <c r="J67" s="70"/>
      <c r="K67">
        <f ca="1">IF(ISNUMBER(VLOOKUP($B67,Equities!$B$6:$DH$1002,K$1,0)), VLOOKUP($B67,Equities!$B$6:$DH$1002,K$1,0),"")</f>
        <v>95.17</v>
      </c>
      <c r="L67">
        <f ca="1">IF(ISNUMBER(VLOOKUP($B67,Equities!$B$6:$DH$1002,L$1,0)), VLOOKUP($B67,Equities!$B$6:$DH$1002,L$1,0),"")</f>
        <v>242.48339999999999</v>
      </c>
      <c r="M67">
        <f ca="1">IF(ISNUMBER(VLOOKUP($B67,Equities!$B$6:$DH$1002,M$1,0)), VLOOKUP($B67,Equities!$B$6:$DH$1002,M$1,0),"")</f>
        <v>229.63030000000001</v>
      </c>
      <c r="N67">
        <f ca="1">IF(ISNUMBER(VLOOKUP($B67,Equities!$B$6:$DH$1002,N$1,0)), VLOOKUP($B67,Equities!$B$6:$DH$1002,N$1,0),"")</f>
        <v>239.20480000000001</v>
      </c>
      <c r="O67">
        <f ca="1">IF(ISNUMBER(VLOOKUP($B67,Equities!$B$6:$DH$1002,O$1,0)), VLOOKUP($B67,Equities!$B$6:$DH$1002,O$1,0),"")</f>
        <v>126.6808</v>
      </c>
      <c r="P67">
        <f ca="1">IF(ISNUMBER(VLOOKUP($B67,Equities!$B$6:$DH$1002,P$1,0)), VLOOKUP($B67,Equities!$B$6:$DH$1002,P$1,0),"")</f>
        <v>216.52629999999999</v>
      </c>
      <c r="Q67">
        <f ca="1">IF(ISNUMBER(VLOOKUP($B67,Equities!$B$6:$DH$1002,Q$1,0)), VLOOKUP($B67,Equities!$B$6:$DH$1002,Q$1,0),"")</f>
        <v>251.82</v>
      </c>
      <c r="R67">
        <f ca="1">IF(ISNUMBER(VLOOKUP($B67,Equities!$B$6:$DH$1002,R$1,0)), VLOOKUP($B67,Equities!$B$6:$DH$1002,R$1,0),"")</f>
        <v>206.73</v>
      </c>
      <c r="S67">
        <f ca="1">IF(ISNUMBER(VLOOKUP($B67,Equities!$B$6:$DH$1002,S$1,0)), VLOOKUP($B67,Equities!$B$6:$DH$1002,S$1,0),"")</f>
        <v>259.87</v>
      </c>
      <c r="T67">
        <f ca="1">IF(ISNUMBER(VLOOKUP($B67,Equities!$B$6:$DH$1002,T$1,0)), VLOOKUP($B67,Equities!$B$6:$DH$1002,T$1,0),"")</f>
        <v>66.319999999999993</v>
      </c>
      <c r="U67">
        <f ca="1">IF(ISNUMBER(VLOOKUP($B67,Equities!$B$6:$DH$1002,U$1,0)), VLOOKUP($B67,Equities!$B$6:$DH$1002,U$1,0),"")</f>
        <v>279.64</v>
      </c>
      <c r="V67">
        <f ca="1">IF(ISNUMBER(VLOOKUP($B67,Equities!$B$6:$DH$1002,V$1,0)), VLOOKUP($B67,Equities!$B$6:$DH$1002,V$1,0),"")</f>
        <v>125.44</v>
      </c>
      <c r="W67">
        <f ca="1">IF(ISNUMBER(VLOOKUP($B67,Equities!$B$6:$DH$1002,W$1,0)), VLOOKUP($B67,Equities!$B$6:$DH$1002,W$1,0),"")</f>
        <v>1447.24</v>
      </c>
      <c r="X67">
        <f ca="1">IF(ISNUMBER(VLOOKUP($B67,Equities!$B$6:$DH$1002,X$1,0)), VLOOKUP($B67,Equities!$B$6:$DH$1002,X$1,0),"")</f>
        <v>1792.06</v>
      </c>
      <c r="Y67">
        <f ca="1">IF(ISNUMBER(VLOOKUP($B67,Equities!$B$6:$DH$1002,Y$1,0)), VLOOKUP($B67,Equities!$B$6:$DH$1002,Y$1,0),"")</f>
        <v>1711.94</v>
      </c>
      <c r="Z67">
        <f ca="1">IF(ISNUMBER(VLOOKUP($B67,Equities!$B$6:$DH$1002,Z$1,0)), VLOOKUP($B67,Equities!$B$6:$DH$1002,Z$1,0),"")</f>
        <v>1046.42</v>
      </c>
      <c r="AA67">
        <f ca="1">IF(ISNUMBER(VLOOKUP($B67,Equities!$B$6:$DH$1002,AA$1,0)), VLOOKUP($B67,Equities!$B$6:$DH$1002,AA$1,0),"")</f>
        <v>2401.29</v>
      </c>
      <c r="AB67">
        <f ca="1">IF(ISNUMBER(VLOOKUP($B67,Equities!$B$6:$DH$1002,AB$1,0)), VLOOKUP($B67,Equities!$B$6:$DH$1002,AB$1,0),"")</f>
        <v>930.95</v>
      </c>
      <c r="AC67">
        <f ca="1">IF(ISNUMBER(VLOOKUP($B67,Equities!$B$6:$DH$1002,AC$1,0)), VLOOKUP($B67,Equities!$B$6:$DH$1002,AC$1,0),"")</f>
        <v>720.18</v>
      </c>
      <c r="AD67">
        <f ca="1">IF(ISNUMBER(VLOOKUP($B67,Equities!$B$6:$DH$1002,AD$1,0)), VLOOKUP($B67,Equities!$B$6:$DH$1002,AD$1,0),"")</f>
        <v>896.26</v>
      </c>
      <c r="AE67">
        <f ca="1">IF(ISNUMBER(VLOOKUP($B67,Equities!$B$6:$DH$1002,AE$1,0)), VLOOKUP($B67,Equities!$B$6:$DH$1002,AE$1,0),"")</f>
        <v>956.08</v>
      </c>
      <c r="AF67">
        <f ca="1">IF(ISNUMBER(VLOOKUP($B67,Equities!$B$6:$DH$1002,AF$1,0)), VLOOKUP($B67,Equities!$B$6:$DH$1002,AF$1,0),"")</f>
        <v>972.78</v>
      </c>
      <c r="AG67">
        <f ca="1">IF(ISNUMBER(VLOOKUP($B67,Equities!$B$6:$DH$1002,AG$1,0)), VLOOKUP($B67,Equities!$B$6:$DH$1002,AG$1,0),"")</f>
        <v>1109.43</v>
      </c>
      <c r="AH67">
        <f ca="1">IF(ISNUMBER(VLOOKUP($B67,Equities!$B$6:$DH$1002,AH$1,0)), VLOOKUP($B67,Equities!$B$6:$DH$1002,AH$1,0),"")</f>
        <v>1094.95</v>
      </c>
      <c r="AI67">
        <f ca="1">IF(ISNUMBER(VLOOKUP($B67,Equities!$B$6:$DH$1002,AI$1,0)), VLOOKUP($B67,Equities!$B$6:$DH$1002,AI$1,0),"")</f>
        <v>931.5</v>
      </c>
      <c r="AJ67">
        <f ca="1">IF(ISNUMBER(VLOOKUP($B67,Equities!$B$6:$DH$1002,AJ$1,0)), VLOOKUP($B67,Equities!$B$6:$DH$1002,AJ$1,0),"")</f>
        <v>12.93</v>
      </c>
      <c r="AK67">
        <f ca="1">IF(ISNUMBER(VLOOKUP($B67,Equities!$B$6:$DH$1002,AK$1,0)), VLOOKUP($B67,Equities!$B$6:$DH$1002,AK$1,0),"")</f>
        <v>17.41</v>
      </c>
      <c r="AL67">
        <f ca="1">IF(ISNUMBER(VLOOKUP($B67,Commodities!$B$6:$CW$1002,AL$1,0)), VLOOKUP($B67,Commodities!$B$6:$CW$1002,AL$1,0),"")</f>
        <v>1318.2</v>
      </c>
      <c r="AM67">
        <f ca="1">IF(ISNUMBER(VLOOKUP($B67,Commodities!$B$6:$CW$1002,AM$1,0)), VLOOKUP($B67,Commodities!$B$6:$CW$1002,AM$1,0),"")</f>
        <v>16.57</v>
      </c>
      <c r="AN67">
        <f ca="1">IF(ISNUMBER(VLOOKUP($B67,Commodities!$B$6:$CW$1002,AN$1,0)), VLOOKUP($B67,Commodities!$B$6:$CW$1002,AN$1,0),"")</f>
        <v>70.959999999999994</v>
      </c>
      <c r="AO67">
        <f ca="1">IF(ISNUMBER(VLOOKUP($B67,Currencies!$B$6:$CW$1002,AO$1,0)), VLOOKUP($B67,Currencies!$B$6:$CW$1002,AO$1,0),"")</f>
        <v>3.0024000000000002</v>
      </c>
      <c r="AP67">
        <f ca="1">IF(ISNUMBER(VLOOKUP($B67,Currencies!$B$6:$CW$1002,AP$1,0)), VLOOKUP($B67,Currencies!$B$6:$CW$1002,AP$1,0),"")</f>
        <v>2.14</v>
      </c>
      <c r="AQ67">
        <f ca="1">IF(ISNUMBER(VLOOKUP($B67,Currencies!$B$6:$CW$1002,AQ$1,0)), VLOOKUP($B67,Currencies!$B$6:$CW$1002,AQ$1,0),"")</f>
        <v>2.1661999999999999</v>
      </c>
      <c r="AR67">
        <f ca="1">IF(ISNUMBER(VLOOKUP($B67,Currencies!$B$6:$CW$1002,AR$1,0)), VLOOKUP($B67,Currencies!$B$6:$CW$1002,AR$1,0),"")</f>
        <v>6.3369</v>
      </c>
      <c r="AS67">
        <f ca="1">IF(ISNUMBER(VLOOKUP($B67,Currencies!$B$6:$CW$1002,AS$1,0)), VLOOKUP($B67,Currencies!$B$6:$CW$1002,AS$1,0),"")</f>
        <v>110.35</v>
      </c>
      <c r="AT67" t="str">
        <f>IF(ISNUMBER(VLOOKUP($B67,Currencies!$B$6:$CW$1002,AT$1,0)), VLOOKUP($B67,Currencies!$B$6:$CW$1002,AT$1,0),"")</f>
        <v/>
      </c>
      <c r="AU67" t="str">
        <f>IF(ISNUMBER(VLOOKUP($B67,Currencies!$B$6:$CW$1002,AU$1,0)), VLOOKUP($B67,Currencies!$B$6:$CW$1002,AU$1,0),"")</f>
        <v/>
      </c>
      <c r="AV67" t="str">
        <f>IF(ISNUMBER(VLOOKUP($B67,Currencies!$B$6:$CW$1002,AV$1,0)), VLOOKUP($B67,Currencies!$B$6:$CW$1002,AV$1,0),"")</f>
        <v/>
      </c>
      <c r="AX67" s="12"/>
    </row>
    <row r="68" spans="2:50">
      <c r="B68" s="12">
        <f>IF(ISNUMBER(Equities!$C69),Equities!B69,"")</f>
        <v>43231</v>
      </c>
      <c r="C68">
        <f t="shared" ca="1" si="3"/>
        <v>181.9683</v>
      </c>
      <c r="D68" t="str">
        <f t="shared" ca="1" si="4"/>
        <v/>
      </c>
      <c r="E68" t="str">
        <f t="shared" ca="1" si="4"/>
        <v/>
      </c>
      <c r="F68" t="str">
        <f t="shared" ca="1" si="4"/>
        <v/>
      </c>
      <c r="G68">
        <f>IF(ISNUMBER(VLOOKUP($B68,Equities!$B$6:$DH$1002,G$1,0)), VLOOKUP($B68,Equities!$B$6:$DH$1002,G$1,0),"")</f>
        <v>93.9</v>
      </c>
      <c r="H68" t="str">
        <f>IF(ISNUMBER(VLOOKUP($B68,Equities!$B$6:$DH$1002,H$1,0)), VLOOKUP($B68,Equities!$B$6:$DH$1002,H$1,0),"")</f>
        <v/>
      </c>
      <c r="I68" t="str">
        <f>IF(ISNUMBER(VLOOKUP($B68,Equities!$B$6:$DH$1002,I$1,0)), VLOOKUP($B68,Equities!$B$6:$DH$1002,I$1,0),"")</f>
        <v/>
      </c>
      <c r="J68" s="70"/>
      <c r="K68">
        <f ca="1">IF(ISNUMBER(VLOOKUP($B68,Equities!$B$6:$DH$1002,K$1,0)), VLOOKUP($B68,Equities!$B$6:$DH$1002,K$1,0),"")</f>
        <v>93.9</v>
      </c>
      <c r="L68">
        <f ca="1">IF(ISNUMBER(VLOOKUP($B68,Equities!$B$6:$DH$1002,L$1,0)), VLOOKUP($B68,Equities!$B$6:$DH$1002,L$1,0),"")</f>
        <v>242.4641</v>
      </c>
      <c r="M68">
        <f ca="1">IF(ISNUMBER(VLOOKUP($B68,Equities!$B$6:$DH$1002,M$1,0)), VLOOKUP($B68,Equities!$B$6:$DH$1002,M$1,0),"")</f>
        <v>227.7319</v>
      </c>
      <c r="N68">
        <f ca="1">IF(ISNUMBER(VLOOKUP($B68,Equities!$B$6:$DH$1002,N$1,0)), VLOOKUP($B68,Equities!$B$6:$DH$1002,N$1,0),"")</f>
        <v>237.2816</v>
      </c>
      <c r="O68">
        <f ca="1">IF(ISNUMBER(VLOOKUP($B68,Equities!$B$6:$DH$1002,O$1,0)), VLOOKUP($B68,Equities!$B$6:$DH$1002,O$1,0),"")</f>
        <v>126.6876</v>
      </c>
      <c r="P68">
        <f ca="1">IF(ISNUMBER(VLOOKUP($B68,Equities!$B$6:$DH$1002,P$1,0)), VLOOKUP($B68,Equities!$B$6:$DH$1002,P$1,0),"")</f>
        <v>216.04239999999999</v>
      </c>
      <c r="Q68">
        <f ca="1">IF(ISNUMBER(VLOOKUP($B68,Equities!$B$6:$DH$1002,Q$1,0)), VLOOKUP($B68,Equities!$B$6:$DH$1002,Q$1,0),"")</f>
        <v>251.28</v>
      </c>
      <c r="R68">
        <f ca="1">IF(ISNUMBER(VLOOKUP($B68,Equities!$B$6:$DH$1002,R$1,0)), VLOOKUP($B68,Equities!$B$6:$DH$1002,R$1,0),"")</f>
        <v>206.58</v>
      </c>
      <c r="S68">
        <f ca="1">IF(ISNUMBER(VLOOKUP($B68,Equities!$B$6:$DH$1002,S$1,0)), VLOOKUP($B68,Equities!$B$6:$DH$1002,S$1,0),"")</f>
        <v>260.14</v>
      </c>
      <c r="T68">
        <f ca="1">IF(ISNUMBER(VLOOKUP($B68,Equities!$B$6:$DH$1002,T$1,0)), VLOOKUP($B68,Equities!$B$6:$DH$1002,T$1,0),"")</f>
        <v>66.64</v>
      </c>
      <c r="U68">
        <f ca="1">IF(ISNUMBER(VLOOKUP($B68,Equities!$B$6:$DH$1002,U$1,0)), VLOOKUP($B68,Equities!$B$6:$DH$1002,U$1,0),"")</f>
        <v>278.63</v>
      </c>
      <c r="V68">
        <f ca="1">IF(ISNUMBER(VLOOKUP($B68,Equities!$B$6:$DH$1002,V$1,0)), VLOOKUP($B68,Equities!$B$6:$DH$1002,V$1,0),"")</f>
        <v>125.44</v>
      </c>
      <c r="W68">
        <f ca="1">IF(ISNUMBER(VLOOKUP($B68,Equities!$B$6:$DH$1002,W$1,0)), VLOOKUP($B68,Equities!$B$6:$DH$1002,W$1,0),"")</f>
        <v>1435.49</v>
      </c>
      <c r="X68">
        <f ca="1">IF(ISNUMBER(VLOOKUP($B68,Equities!$B$6:$DH$1002,X$1,0)), VLOOKUP($B68,Equities!$B$6:$DH$1002,X$1,0),"")</f>
        <v>1768.99</v>
      </c>
      <c r="Y68">
        <f ca="1">IF(ISNUMBER(VLOOKUP($B68,Equities!$B$6:$DH$1002,Y$1,0)), VLOOKUP($B68,Equities!$B$6:$DH$1002,Y$1,0),"")</f>
        <v>1688.95</v>
      </c>
      <c r="Z68">
        <f ca="1">IF(ISNUMBER(VLOOKUP($B68,Equities!$B$6:$DH$1002,Z$1,0)), VLOOKUP($B68,Equities!$B$6:$DH$1002,Z$1,0),"")</f>
        <v>1048.43</v>
      </c>
      <c r="AA68">
        <f ca="1">IF(ISNUMBER(VLOOKUP($B68,Equities!$B$6:$DH$1002,AA$1,0)), VLOOKUP($B68,Equities!$B$6:$DH$1002,AA$1,0),"")</f>
        <v>2398.14</v>
      </c>
      <c r="AB68">
        <f ca="1">IF(ISNUMBER(VLOOKUP($B68,Equities!$B$6:$DH$1002,AB$1,0)), VLOOKUP($B68,Equities!$B$6:$DH$1002,AB$1,0),"")</f>
        <v>931.05</v>
      </c>
      <c r="AC68">
        <f ca="1">IF(ISNUMBER(VLOOKUP($B68,Equities!$B$6:$DH$1002,AC$1,0)), VLOOKUP($B68,Equities!$B$6:$DH$1002,AC$1,0),"")</f>
        <v>719.41</v>
      </c>
      <c r="AD68">
        <f ca="1">IF(ISNUMBER(VLOOKUP($B68,Equities!$B$6:$DH$1002,AD$1,0)), VLOOKUP($B68,Equities!$B$6:$DH$1002,AD$1,0),"")</f>
        <v>894.84</v>
      </c>
      <c r="AE68">
        <f ca="1">IF(ISNUMBER(VLOOKUP($B68,Equities!$B$6:$DH$1002,AE$1,0)), VLOOKUP($B68,Equities!$B$6:$DH$1002,AE$1,0),"")</f>
        <v>957.83</v>
      </c>
      <c r="AF68">
        <f ca="1">IF(ISNUMBER(VLOOKUP($B68,Equities!$B$6:$DH$1002,AF$1,0)), VLOOKUP($B68,Equities!$B$6:$DH$1002,AF$1,0),"")</f>
        <v>972.62</v>
      </c>
      <c r="AG68">
        <f ca="1">IF(ISNUMBER(VLOOKUP($B68,Equities!$B$6:$DH$1002,AG$1,0)), VLOOKUP($B68,Equities!$B$6:$DH$1002,AG$1,0),"")</f>
        <v>1108.9000000000001</v>
      </c>
      <c r="AH68">
        <f ca="1">IF(ISNUMBER(VLOOKUP($B68,Equities!$B$6:$DH$1002,AH$1,0)), VLOOKUP($B68,Equities!$B$6:$DH$1002,AH$1,0),"")</f>
        <v>1094.3399999999999</v>
      </c>
      <c r="AI68">
        <f ca="1">IF(ISNUMBER(VLOOKUP($B68,Equities!$B$6:$DH$1002,AI$1,0)), VLOOKUP($B68,Equities!$B$6:$DH$1002,AI$1,0),"")</f>
        <v>930.15</v>
      </c>
      <c r="AJ68">
        <f ca="1">IF(ISNUMBER(VLOOKUP($B68,Equities!$B$6:$DH$1002,AJ$1,0)), VLOOKUP($B68,Equities!$B$6:$DH$1002,AJ$1,0),"")</f>
        <v>12.65</v>
      </c>
      <c r="AK68">
        <f ca="1">IF(ISNUMBER(VLOOKUP($B68,Equities!$B$6:$DH$1002,AK$1,0)), VLOOKUP($B68,Equities!$B$6:$DH$1002,AK$1,0),"")</f>
        <v>17.48</v>
      </c>
      <c r="AL68">
        <f ca="1">IF(ISNUMBER(VLOOKUP($B68,Commodities!$B$6:$CW$1002,AL$1,0)), VLOOKUP($B68,Commodities!$B$6:$CW$1002,AL$1,0),"")</f>
        <v>1320.7</v>
      </c>
      <c r="AM68">
        <f ca="1">IF(ISNUMBER(VLOOKUP($B68,Commodities!$B$6:$CW$1002,AM$1,0)), VLOOKUP($B68,Commodities!$B$6:$CW$1002,AM$1,0),"")</f>
        <v>16.675999999999998</v>
      </c>
      <c r="AN68">
        <f ca="1">IF(ISNUMBER(VLOOKUP($B68,Commodities!$B$6:$CW$1002,AN$1,0)), VLOOKUP($B68,Commodities!$B$6:$CW$1002,AN$1,0),"")</f>
        <v>70.7</v>
      </c>
      <c r="AO68">
        <f ca="1">IF(ISNUMBER(VLOOKUP($B68,Currencies!$B$6:$CW$1002,AO$1,0)), VLOOKUP($B68,Currencies!$B$6:$CW$1002,AO$1,0),"")</f>
        <v>2.9695</v>
      </c>
      <c r="AP68">
        <f ca="1">IF(ISNUMBER(VLOOKUP($B68,Currencies!$B$6:$CW$1002,AP$1,0)), VLOOKUP($B68,Currencies!$B$6:$CW$1002,AP$1,0),"")</f>
        <v>2.1387999999999998</v>
      </c>
      <c r="AQ68">
        <f ca="1">IF(ISNUMBER(VLOOKUP($B68,Currencies!$B$6:$CW$1002,AQ$1,0)), VLOOKUP($B68,Currencies!$B$6:$CW$1002,AQ$1,0),"")</f>
        <v>2.1688999999999998</v>
      </c>
      <c r="AR68">
        <f ca="1">IF(ISNUMBER(VLOOKUP($B68,Currencies!$B$6:$CW$1002,AR$1,0)), VLOOKUP($B68,Currencies!$B$6:$CW$1002,AR$1,0),"")</f>
        <v>6.3334000000000001</v>
      </c>
      <c r="AS68">
        <f ca="1">IF(ISNUMBER(VLOOKUP($B68,Currencies!$B$6:$CW$1002,AS$1,0)), VLOOKUP($B68,Currencies!$B$6:$CW$1002,AS$1,0),"")</f>
        <v>110.34</v>
      </c>
      <c r="AT68" t="str">
        <f>IF(ISNUMBER(VLOOKUP($B68,Currencies!$B$6:$CW$1002,AT$1,0)), VLOOKUP($B68,Currencies!$B$6:$CW$1002,AT$1,0),"")</f>
        <v/>
      </c>
      <c r="AU68" t="str">
        <f>IF(ISNUMBER(VLOOKUP($B68,Currencies!$B$6:$CW$1002,AU$1,0)), VLOOKUP($B68,Currencies!$B$6:$CW$1002,AU$1,0),"")</f>
        <v/>
      </c>
      <c r="AV68" t="str">
        <f>IF(ISNUMBER(VLOOKUP($B68,Currencies!$B$6:$CW$1002,AV$1,0)), VLOOKUP($B68,Currencies!$B$6:$CW$1002,AV$1,0),"")</f>
        <v/>
      </c>
      <c r="AX68" s="12"/>
    </row>
    <row r="69" spans="2:50">
      <c r="B69" s="12">
        <f>IF(ISNUMBER(Equities!$C70),Equities!B70,"")</f>
        <v>43230</v>
      </c>
      <c r="C69">
        <f t="shared" ca="1" si="3"/>
        <v>181.26900000000001</v>
      </c>
      <c r="D69" t="str">
        <f t="shared" ca="1" si="4"/>
        <v/>
      </c>
      <c r="E69" t="str">
        <f t="shared" ca="1" si="4"/>
        <v/>
      </c>
      <c r="F69" t="str">
        <f t="shared" ca="1" si="4"/>
        <v/>
      </c>
      <c r="G69">
        <f>IF(ISNUMBER(VLOOKUP($B69,Equities!$B$6:$DH$1002,G$1,0)), VLOOKUP($B69,Equities!$B$6:$DH$1002,G$1,0),"")</f>
        <v>93.55</v>
      </c>
      <c r="H69" t="str">
        <f>IF(ISNUMBER(VLOOKUP($B69,Equities!$B$6:$DH$1002,H$1,0)), VLOOKUP($B69,Equities!$B$6:$DH$1002,H$1,0),"")</f>
        <v/>
      </c>
      <c r="I69" t="str">
        <f>IF(ISNUMBER(VLOOKUP($B69,Equities!$B$6:$DH$1002,I$1,0)), VLOOKUP($B69,Equities!$B$6:$DH$1002,I$1,0),"")</f>
        <v/>
      </c>
      <c r="J69" s="70"/>
      <c r="K69">
        <f ca="1">IF(ISNUMBER(VLOOKUP($B69,Equities!$B$6:$DH$1002,K$1,0)), VLOOKUP($B69,Equities!$B$6:$DH$1002,K$1,0),"")</f>
        <v>93.55</v>
      </c>
      <c r="L69">
        <f ca="1">IF(ISNUMBER(VLOOKUP($B69,Equities!$B$6:$DH$1002,L$1,0)), VLOOKUP($B69,Equities!$B$6:$DH$1002,L$1,0),"")</f>
        <v>242.8569</v>
      </c>
      <c r="M69">
        <f ca="1">IF(ISNUMBER(VLOOKUP($B69,Equities!$B$6:$DH$1002,M$1,0)), VLOOKUP($B69,Equities!$B$6:$DH$1002,M$1,0),"")</f>
        <v>225.33340000000001</v>
      </c>
      <c r="N69">
        <f ca="1">IF(ISNUMBER(VLOOKUP($B69,Equities!$B$6:$DH$1002,N$1,0)), VLOOKUP($B69,Equities!$B$6:$DH$1002,N$1,0),"")</f>
        <v>236.434</v>
      </c>
      <c r="O69">
        <f ca="1">IF(ISNUMBER(VLOOKUP($B69,Equities!$B$6:$DH$1002,O$1,0)), VLOOKUP($B69,Equities!$B$6:$DH$1002,O$1,0),"")</f>
        <v>126.1966</v>
      </c>
      <c r="P69">
        <f ca="1">IF(ISNUMBER(VLOOKUP($B69,Equities!$B$6:$DH$1002,P$1,0)), VLOOKUP($B69,Equities!$B$6:$DH$1002,P$1,0),"")</f>
        <v>215.66329999999999</v>
      </c>
      <c r="Q69">
        <f ca="1">IF(ISNUMBER(VLOOKUP($B69,Equities!$B$6:$DH$1002,Q$1,0)), VLOOKUP($B69,Equities!$B$6:$DH$1002,Q$1,0),"")</f>
        <v>250.14</v>
      </c>
      <c r="R69">
        <f ca="1">IF(ISNUMBER(VLOOKUP($B69,Equities!$B$6:$DH$1002,R$1,0)), VLOOKUP($B69,Equities!$B$6:$DH$1002,R$1,0),"")</f>
        <v>206.24</v>
      </c>
      <c r="S69">
        <f ca="1">IF(ISNUMBER(VLOOKUP($B69,Equities!$B$6:$DH$1002,S$1,0)), VLOOKUP($B69,Equities!$B$6:$DH$1002,S$1,0),"")</f>
        <v>258.95</v>
      </c>
      <c r="T69">
        <f ca="1">IF(ISNUMBER(VLOOKUP($B69,Equities!$B$6:$DH$1002,T$1,0)), VLOOKUP($B69,Equities!$B$6:$DH$1002,T$1,0),"")</f>
        <v>65.739999999999995</v>
      </c>
      <c r="U69">
        <f ca="1">IF(ISNUMBER(VLOOKUP($B69,Equities!$B$6:$DH$1002,U$1,0)), VLOOKUP($B69,Equities!$B$6:$DH$1002,U$1,0),"")</f>
        <v>276.72000000000003</v>
      </c>
      <c r="V69">
        <f ca="1">IF(ISNUMBER(VLOOKUP($B69,Equities!$B$6:$DH$1002,V$1,0)), VLOOKUP($B69,Equities!$B$6:$DH$1002,V$1,0),"")</f>
        <v>125.02</v>
      </c>
      <c r="W69">
        <f ca="1">IF(ISNUMBER(VLOOKUP($B69,Equities!$B$6:$DH$1002,W$1,0)), VLOOKUP($B69,Equities!$B$6:$DH$1002,W$1,0),"")</f>
        <v>1436.38</v>
      </c>
      <c r="X69">
        <f ca="1">IF(ISNUMBER(VLOOKUP($B69,Equities!$B$6:$DH$1002,X$1,0)), VLOOKUP($B69,Equities!$B$6:$DH$1002,X$1,0),"")</f>
        <v>1769.18</v>
      </c>
      <c r="Y69">
        <f ca="1">IF(ISNUMBER(VLOOKUP($B69,Equities!$B$6:$DH$1002,Y$1,0)), VLOOKUP($B69,Equities!$B$6:$DH$1002,Y$1,0),"")</f>
        <v>1681.56</v>
      </c>
      <c r="Z69">
        <f ca="1">IF(ISNUMBER(VLOOKUP($B69,Equities!$B$6:$DH$1002,Z$1,0)), VLOOKUP($B69,Equities!$B$6:$DH$1002,Z$1,0),"")</f>
        <v>1046.8399999999999</v>
      </c>
      <c r="AA69">
        <f ca="1">IF(ISNUMBER(VLOOKUP($B69,Equities!$B$6:$DH$1002,AA$1,0)), VLOOKUP($B69,Equities!$B$6:$DH$1002,AA$1,0),"")</f>
        <v>2398.4899999999998</v>
      </c>
      <c r="AB69">
        <f ca="1">IF(ISNUMBER(VLOOKUP($B69,Equities!$B$6:$DH$1002,AB$1,0)), VLOOKUP($B69,Equities!$B$6:$DH$1002,AB$1,0),"")</f>
        <v>930.14</v>
      </c>
      <c r="AC69">
        <f ca="1">IF(ISNUMBER(VLOOKUP($B69,Equities!$B$6:$DH$1002,AC$1,0)), VLOOKUP($B69,Equities!$B$6:$DH$1002,AC$1,0),"")</f>
        <v>719.3</v>
      </c>
      <c r="AD69">
        <f ca="1">IF(ISNUMBER(VLOOKUP($B69,Equities!$B$6:$DH$1002,AD$1,0)), VLOOKUP($B69,Equities!$B$6:$DH$1002,AD$1,0),"")</f>
        <v>895.37</v>
      </c>
      <c r="AE69">
        <f ca="1">IF(ISNUMBER(VLOOKUP($B69,Equities!$B$6:$DH$1002,AE$1,0)), VLOOKUP($B69,Equities!$B$6:$DH$1002,AE$1,0),"")</f>
        <v>958.32</v>
      </c>
      <c r="AF69">
        <f ca="1">IF(ISNUMBER(VLOOKUP($B69,Equities!$B$6:$DH$1002,AF$1,0)), VLOOKUP($B69,Equities!$B$6:$DH$1002,AF$1,0),"")</f>
        <v>973.62</v>
      </c>
      <c r="AG69">
        <f ca="1">IF(ISNUMBER(VLOOKUP($B69,Equities!$B$6:$DH$1002,AG$1,0)), VLOOKUP($B69,Equities!$B$6:$DH$1002,AG$1,0),"")</f>
        <v>1108.8900000000001</v>
      </c>
      <c r="AH69">
        <f ca="1">IF(ISNUMBER(VLOOKUP($B69,Equities!$B$6:$DH$1002,AH$1,0)), VLOOKUP($B69,Equities!$B$6:$DH$1002,AH$1,0),"")</f>
        <v>1094.77</v>
      </c>
      <c r="AI69">
        <f ca="1">IF(ISNUMBER(VLOOKUP($B69,Equities!$B$6:$DH$1002,AI$1,0)), VLOOKUP($B69,Equities!$B$6:$DH$1002,AI$1,0),"")</f>
        <v>929.51</v>
      </c>
      <c r="AJ69">
        <f ca="1">IF(ISNUMBER(VLOOKUP($B69,Equities!$B$6:$DH$1002,AJ$1,0)), VLOOKUP($B69,Equities!$B$6:$DH$1002,AJ$1,0),"")</f>
        <v>13.23</v>
      </c>
      <c r="AK69">
        <f ca="1">IF(ISNUMBER(VLOOKUP($B69,Equities!$B$6:$DH$1002,AK$1,0)), VLOOKUP($B69,Equities!$B$6:$DH$1002,AK$1,0),"")</f>
        <v>18.13</v>
      </c>
      <c r="AL69">
        <f ca="1">IF(ISNUMBER(VLOOKUP($B69,Commodities!$B$6:$CW$1002,AL$1,0)), VLOOKUP($B69,Commodities!$B$6:$CW$1002,AL$1,0),"")</f>
        <v>1322.3</v>
      </c>
      <c r="AM69">
        <f ca="1">IF(ISNUMBER(VLOOKUP($B69,Commodities!$B$6:$CW$1002,AM$1,0)), VLOOKUP($B69,Commodities!$B$6:$CW$1002,AM$1,0),"")</f>
        <v>16.68</v>
      </c>
      <c r="AN69">
        <f ca="1">IF(ISNUMBER(VLOOKUP($B69,Commodities!$B$6:$CW$1002,AN$1,0)), VLOOKUP($B69,Commodities!$B$6:$CW$1002,AN$1,0),"")</f>
        <v>71.36</v>
      </c>
      <c r="AO69">
        <f ca="1">IF(ISNUMBER(VLOOKUP($B69,Currencies!$B$6:$CW$1002,AO$1,0)), VLOOKUP($B69,Currencies!$B$6:$CW$1002,AO$1,0),"")</f>
        <v>2.9622000000000002</v>
      </c>
      <c r="AP69">
        <f ca="1">IF(ISNUMBER(VLOOKUP($B69,Currencies!$B$6:$CW$1002,AP$1,0)), VLOOKUP($B69,Currencies!$B$6:$CW$1002,AP$1,0),"")</f>
        <v>2.1383999999999999</v>
      </c>
      <c r="AQ69">
        <f ca="1">IF(ISNUMBER(VLOOKUP($B69,Currencies!$B$6:$CW$1002,AQ$1,0)), VLOOKUP($B69,Currencies!$B$6:$CW$1002,AQ$1,0),"")</f>
        <v>2.1775000000000002</v>
      </c>
      <c r="AR69">
        <f ca="1">IF(ISNUMBER(VLOOKUP($B69,Currencies!$B$6:$CW$1002,AR$1,0)), VLOOKUP($B69,Currencies!$B$6:$CW$1002,AR$1,0),"")</f>
        <v>6.3297999999999996</v>
      </c>
      <c r="AS69">
        <f ca="1">IF(ISNUMBER(VLOOKUP($B69,Currencies!$B$6:$CW$1002,AS$1,0)), VLOOKUP($B69,Currencies!$B$6:$CW$1002,AS$1,0),"")</f>
        <v>110.43</v>
      </c>
      <c r="AT69" t="str">
        <f>IF(ISNUMBER(VLOOKUP($B69,Currencies!$B$6:$CW$1002,AT$1,0)), VLOOKUP($B69,Currencies!$B$6:$CW$1002,AT$1,0),"")</f>
        <v/>
      </c>
      <c r="AU69" t="str">
        <f>IF(ISNUMBER(VLOOKUP($B69,Currencies!$B$6:$CW$1002,AU$1,0)), VLOOKUP($B69,Currencies!$B$6:$CW$1002,AU$1,0),"")</f>
        <v/>
      </c>
      <c r="AV69" t="str">
        <f>IF(ISNUMBER(VLOOKUP($B69,Currencies!$B$6:$CW$1002,AV$1,0)), VLOOKUP($B69,Currencies!$B$6:$CW$1002,AV$1,0),"")</f>
        <v/>
      </c>
    </row>
    <row r="70" spans="2:50">
      <c r="B70" s="12">
        <f>IF(ISNUMBER(Equities!$C71),Equities!B71,"")</f>
        <v>43229</v>
      </c>
      <c r="C70">
        <f t="shared" ca="1" si="3"/>
        <v>179.1996</v>
      </c>
      <c r="D70" t="str">
        <f t="shared" ref="D70:F101" ca="1" si="5">IF(ISNUMBER(VLOOKUP($B70,INDIRECT(D$3&amp;"!"&amp;$B$3),2,0)), VLOOKUP($B70,INDIRECT(D$3&amp;"!"&amp;$B$3),2,0),"")</f>
        <v/>
      </c>
      <c r="E70" t="str">
        <f t="shared" ca="1" si="5"/>
        <v/>
      </c>
      <c r="F70" t="str">
        <f t="shared" ca="1" si="5"/>
        <v/>
      </c>
      <c r="G70">
        <f>IF(ISNUMBER(VLOOKUP($B70,Equities!$B$6:$DH$1002,G$1,0)), VLOOKUP($B70,Equities!$B$6:$DH$1002,G$1,0),"")</f>
        <v>92.65</v>
      </c>
      <c r="H70" t="str">
        <f>IF(ISNUMBER(VLOOKUP($B70,Equities!$B$6:$DH$1002,H$1,0)), VLOOKUP($B70,Equities!$B$6:$DH$1002,H$1,0),"")</f>
        <v/>
      </c>
      <c r="I70" t="str">
        <f>IF(ISNUMBER(VLOOKUP($B70,Equities!$B$6:$DH$1002,I$1,0)), VLOOKUP($B70,Equities!$B$6:$DH$1002,I$1,0),"")</f>
        <v/>
      </c>
      <c r="J70" s="70"/>
      <c r="K70">
        <f ca="1">IF(ISNUMBER(VLOOKUP($B70,Equities!$B$6:$DH$1002,K$1,0)), VLOOKUP($B70,Equities!$B$6:$DH$1002,K$1,0),"")</f>
        <v>92.65</v>
      </c>
      <c r="L70">
        <f ca="1">IF(ISNUMBER(VLOOKUP($B70,Equities!$B$6:$DH$1002,L$1,0)), VLOOKUP($B70,Equities!$B$6:$DH$1002,L$1,0),"")</f>
        <v>240.10210000000001</v>
      </c>
      <c r="M70">
        <f ca="1">IF(ISNUMBER(VLOOKUP($B70,Equities!$B$6:$DH$1002,M$1,0)), VLOOKUP($B70,Equities!$B$6:$DH$1002,M$1,0),"")</f>
        <v>223.215</v>
      </c>
      <c r="N70">
        <f ca="1">IF(ISNUMBER(VLOOKUP($B70,Equities!$B$6:$DH$1002,N$1,0)), VLOOKUP($B70,Equities!$B$6:$DH$1002,N$1,0),"")</f>
        <v>235.67750000000001</v>
      </c>
      <c r="O70">
        <f ca="1">IF(ISNUMBER(VLOOKUP($B70,Equities!$B$6:$DH$1002,O$1,0)), VLOOKUP($B70,Equities!$B$6:$DH$1002,O$1,0),"")</f>
        <v>125.5089</v>
      </c>
      <c r="P70">
        <f ca="1">IF(ISNUMBER(VLOOKUP($B70,Equities!$B$6:$DH$1002,P$1,0)), VLOOKUP($B70,Equities!$B$6:$DH$1002,P$1,0),"")</f>
        <v>215.1011</v>
      </c>
      <c r="Q70">
        <f ca="1">IF(ISNUMBER(VLOOKUP($B70,Equities!$B$6:$DH$1002,Q$1,0)), VLOOKUP($B70,Equities!$B$6:$DH$1002,Q$1,0),"")</f>
        <v>249.12</v>
      </c>
      <c r="R70">
        <f ca="1">IF(ISNUMBER(VLOOKUP($B70,Equities!$B$6:$DH$1002,R$1,0)), VLOOKUP($B70,Equities!$B$6:$DH$1002,R$1,0),"")</f>
        <v>205.09</v>
      </c>
      <c r="S70">
        <f ca="1">IF(ISNUMBER(VLOOKUP($B70,Equities!$B$6:$DH$1002,S$1,0)), VLOOKUP($B70,Equities!$B$6:$DH$1002,S$1,0),"")</f>
        <v>257.73</v>
      </c>
      <c r="T70">
        <f ca="1">IF(ISNUMBER(VLOOKUP($B70,Equities!$B$6:$DH$1002,T$1,0)), VLOOKUP($B70,Equities!$B$6:$DH$1002,T$1,0),"")</f>
        <v>65.47</v>
      </c>
      <c r="U70">
        <f ca="1">IF(ISNUMBER(VLOOKUP($B70,Equities!$B$6:$DH$1002,U$1,0)), VLOOKUP($B70,Equities!$B$6:$DH$1002,U$1,0),"")</f>
        <v>274.43</v>
      </c>
      <c r="V70">
        <f ca="1">IF(ISNUMBER(VLOOKUP($B70,Equities!$B$6:$DH$1002,V$1,0)), VLOOKUP($B70,Equities!$B$6:$DH$1002,V$1,0),"")</f>
        <v>124.46</v>
      </c>
      <c r="W70">
        <f ca="1">IF(ISNUMBER(VLOOKUP($B70,Equities!$B$6:$DH$1002,W$1,0)), VLOOKUP($B70,Equities!$B$6:$DH$1002,W$1,0),"")</f>
        <v>1428.26</v>
      </c>
      <c r="X70">
        <f ca="1">IF(ISNUMBER(VLOOKUP($B70,Equities!$B$6:$DH$1002,X$1,0)), VLOOKUP($B70,Equities!$B$6:$DH$1002,X$1,0),"")</f>
        <v>1754.65</v>
      </c>
      <c r="Y70">
        <f ca="1">IF(ISNUMBER(VLOOKUP($B70,Equities!$B$6:$DH$1002,Y$1,0)), VLOOKUP($B70,Equities!$B$6:$DH$1002,Y$1,0),"")</f>
        <v>1665.02</v>
      </c>
      <c r="Z70">
        <f ca="1">IF(ISNUMBER(VLOOKUP($B70,Equities!$B$6:$DH$1002,Z$1,0)), VLOOKUP($B70,Equities!$B$6:$DH$1002,Z$1,0),"")</f>
        <v>1046.06</v>
      </c>
      <c r="AA70">
        <f ca="1">IF(ISNUMBER(VLOOKUP($B70,Equities!$B$6:$DH$1002,AA$1,0)), VLOOKUP($B70,Equities!$B$6:$DH$1002,AA$1,0),"")</f>
        <v>2395.42</v>
      </c>
      <c r="AB70">
        <f ca="1">IF(ISNUMBER(VLOOKUP($B70,Equities!$B$6:$DH$1002,AB$1,0)), VLOOKUP($B70,Equities!$B$6:$DH$1002,AB$1,0),"")</f>
        <v>929.06</v>
      </c>
      <c r="AC70">
        <f ca="1">IF(ISNUMBER(VLOOKUP($B70,Equities!$B$6:$DH$1002,AC$1,0)), VLOOKUP($B70,Equities!$B$6:$DH$1002,AC$1,0),"")</f>
        <v>718.36</v>
      </c>
      <c r="AD70">
        <f ca="1">IF(ISNUMBER(VLOOKUP($B70,Equities!$B$6:$DH$1002,AD$1,0)), VLOOKUP($B70,Equities!$B$6:$DH$1002,AD$1,0),"")</f>
        <v>894.15</v>
      </c>
      <c r="AE70">
        <f ca="1">IF(ISNUMBER(VLOOKUP($B70,Equities!$B$6:$DH$1002,AE$1,0)), VLOOKUP($B70,Equities!$B$6:$DH$1002,AE$1,0),"")</f>
        <v>958.28</v>
      </c>
      <c r="AF70">
        <f ca="1">IF(ISNUMBER(VLOOKUP($B70,Equities!$B$6:$DH$1002,AF$1,0)), VLOOKUP($B70,Equities!$B$6:$DH$1002,AF$1,0),"")</f>
        <v>973.27</v>
      </c>
      <c r="AG70">
        <f ca="1">IF(ISNUMBER(VLOOKUP($B70,Equities!$B$6:$DH$1002,AG$1,0)), VLOOKUP($B70,Equities!$B$6:$DH$1002,AG$1,0),"")</f>
        <v>1108.4100000000001</v>
      </c>
      <c r="AH70">
        <f ca="1">IF(ISNUMBER(VLOOKUP($B70,Equities!$B$6:$DH$1002,AH$1,0)), VLOOKUP($B70,Equities!$B$6:$DH$1002,AH$1,0),"")</f>
        <v>1094.4100000000001</v>
      </c>
      <c r="AI70">
        <f ca="1">IF(ISNUMBER(VLOOKUP($B70,Equities!$B$6:$DH$1002,AI$1,0)), VLOOKUP($B70,Equities!$B$6:$DH$1002,AI$1,0),"")</f>
        <v>929.53</v>
      </c>
      <c r="AJ70">
        <f ca="1">IF(ISNUMBER(VLOOKUP($B70,Equities!$B$6:$DH$1002,AJ$1,0)), VLOOKUP($B70,Equities!$B$6:$DH$1002,AJ$1,0),"")</f>
        <v>13.42</v>
      </c>
      <c r="AK70">
        <f ca="1">IF(ISNUMBER(VLOOKUP($B70,Equities!$B$6:$DH$1002,AK$1,0)), VLOOKUP($B70,Equities!$B$6:$DH$1002,AK$1,0),"")</f>
        <v>18.45</v>
      </c>
      <c r="AL70">
        <f ca="1">IF(ISNUMBER(VLOOKUP($B70,Commodities!$B$6:$CW$1002,AL$1,0)), VLOOKUP($B70,Commodities!$B$6:$CW$1002,AL$1,0),"")</f>
        <v>1313</v>
      </c>
      <c r="AM70">
        <f ca="1">IF(ISNUMBER(VLOOKUP($B70,Commodities!$B$6:$CW$1002,AM$1,0)), VLOOKUP($B70,Commodities!$B$6:$CW$1002,AM$1,0),"")</f>
        <v>16.457999999999998</v>
      </c>
      <c r="AN70">
        <f ca="1">IF(ISNUMBER(VLOOKUP($B70,Commodities!$B$6:$CW$1002,AN$1,0)), VLOOKUP($B70,Commodities!$B$6:$CW$1002,AN$1,0),"")</f>
        <v>71.14</v>
      </c>
      <c r="AO70">
        <f ca="1">IF(ISNUMBER(VLOOKUP($B70,Currencies!$B$6:$CW$1002,AO$1,0)), VLOOKUP($B70,Currencies!$B$6:$CW$1002,AO$1,0),"")</f>
        <v>3.0042</v>
      </c>
      <c r="AP70">
        <f ca="1">IF(ISNUMBER(VLOOKUP($B70,Currencies!$B$6:$CW$1002,AP$1,0)), VLOOKUP($B70,Currencies!$B$6:$CW$1002,AP$1,0),"")</f>
        <v>2.1414</v>
      </c>
      <c r="AQ70">
        <f ca="1">IF(ISNUMBER(VLOOKUP($B70,Currencies!$B$6:$CW$1002,AQ$1,0)), VLOOKUP($B70,Currencies!$B$6:$CW$1002,AQ$1,0),"")</f>
        <v>2.1873</v>
      </c>
      <c r="AR70">
        <f ca="1">IF(ISNUMBER(VLOOKUP($B70,Currencies!$B$6:$CW$1002,AR$1,0)), VLOOKUP($B70,Currencies!$B$6:$CW$1002,AR$1,0),"")</f>
        <v>6.3646000000000003</v>
      </c>
      <c r="AS70">
        <f ca="1">IF(ISNUMBER(VLOOKUP($B70,Currencies!$B$6:$CW$1002,AS$1,0)), VLOOKUP($B70,Currencies!$B$6:$CW$1002,AS$1,0),"")</f>
        <v>109.81</v>
      </c>
      <c r="AT70" t="str">
        <f>IF(ISNUMBER(VLOOKUP($B70,Currencies!$B$6:$CW$1002,AT$1,0)), VLOOKUP($B70,Currencies!$B$6:$CW$1002,AT$1,0),"")</f>
        <v/>
      </c>
      <c r="AU70" t="str">
        <f>IF(ISNUMBER(VLOOKUP($B70,Currencies!$B$6:$CW$1002,AU$1,0)), VLOOKUP($B70,Currencies!$B$6:$CW$1002,AU$1,0),"")</f>
        <v/>
      </c>
      <c r="AV70" t="str">
        <f>IF(ISNUMBER(VLOOKUP($B70,Currencies!$B$6:$CW$1002,AV$1,0)), VLOOKUP($B70,Currencies!$B$6:$CW$1002,AV$1,0),"")</f>
        <v/>
      </c>
    </row>
    <row r="71" spans="2:50">
      <c r="B71" s="12">
        <f>IF(ISNUMBER(Equities!$C72),Equities!B72,"")</f>
        <v>43228</v>
      </c>
      <c r="C71">
        <f t="shared" ref="C71:C134" ca="1" si="6">IF(ISNUMBER(VLOOKUP($B71,INDIRECT(C$3&amp;"!"&amp;$B$3),2,0)), VLOOKUP($B71,INDIRECT(C$3&amp;"!"&amp;$B$3),2,0),"")</f>
        <v>178.31319999999999</v>
      </c>
      <c r="D71" t="str">
        <f t="shared" ca="1" si="5"/>
        <v/>
      </c>
      <c r="E71" t="str">
        <f t="shared" ca="1" si="5"/>
        <v/>
      </c>
      <c r="F71" t="str">
        <f t="shared" ca="1" si="5"/>
        <v/>
      </c>
      <c r="G71">
        <f>IF(ISNUMBER(VLOOKUP($B71,Equities!$B$6:$DH$1002,G$1,0)), VLOOKUP($B71,Equities!$B$6:$DH$1002,G$1,0),"")</f>
        <v>92.39</v>
      </c>
      <c r="H71" t="str">
        <f>IF(ISNUMBER(VLOOKUP($B71,Equities!$B$6:$DH$1002,H$1,0)), VLOOKUP($B71,Equities!$B$6:$DH$1002,H$1,0),"")</f>
        <v/>
      </c>
      <c r="I71" t="str">
        <f>IF(ISNUMBER(VLOOKUP($B71,Equities!$B$6:$DH$1002,I$1,0)), VLOOKUP($B71,Equities!$B$6:$DH$1002,I$1,0),"")</f>
        <v/>
      </c>
      <c r="J71" s="70"/>
      <c r="K71">
        <f ca="1">IF(ISNUMBER(VLOOKUP($B71,Equities!$B$6:$DH$1002,K$1,0)), VLOOKUP($B71,Equities!$B$6:$DH$1002,K$1,0),"")</f>
        <v>92.39</v>
      </c>
      <c r="L71">
        <f ca="1">IF(ISNUMBER(VLOOKUP($B71,Equities!$B$6:$DH$1002,L$1,0)), VLOOKUP($B71,Equities!$B$6:$DH$1002,L$1,0),"")</f>
        <v>237.31700000000001</v>
      </c>
      <c r="M71">
        <f ca="1">IF(ISNUMBER(VLOOKUP($B71,Equities!$B$6:$DH$1002,M$1,0)), VLOOKUP($B71,Equities!$B$6:$DH$1002,M$1,0),"")</f>
        <v>222.5455</v>
      </c>
      <c r="N71">
        <f ca="1">IF(ISNUMBER(VLOOKUP($B71,Equities!$B$6:$DH$1002,N$1,0)), VLOOKUP($B71,Equities!$B$6:$DH$1002,N$1,0),"")</f>
        <v>230.43899999999999</v>
      </c>
      <c r="O71">
        <f ca="1">IF(ISNUMBER(VLOOKUP($B71,Equities!$B$6:$DH$1002,O$1,0)), VLOOKUP($B71,Equities!$B$6:$DH$1002,O$1,0),"")</f>
        <v>124.33459999999999</v>
      </c>
      <c r="P71">
        <f ca="1">IF(ISNUMBER(VLOOKUP($B71,Equities!$B$6:$DH$1002,P$1,0)), VLOOKUP($B71,Equities!$B$6:$DH$1002,P$1,0),"")</f>
        <v>214.4289</v>
      </c>
      <c r="Q71">
        <f ca="1">IF(ISNUMBER(VLOOKUP($B71,Equities!$B$6:$DH$1002,Q$1,0)), VLOOKUP($B71,Equities!$B$6:$DH$1002,Q$1,0),"")</f>
        <v>248.94</v>
      </c>
      <c r="R71">
        <f ca="1">IF(ISNUMBER(VLOOKUP($B71,Equities!$B$6:$DH$1002,R$1,0)), VLOOKUP($B71,Equities!$B$6:$DH$1002,R$1,0),"")</f>
        <v>204.41</v>
      </c>
      <c r="S71">
        <f ca="1">IF(ISNUMBER(VLOOKUP($B71,Equities!$B$6:$DH$1002,S$1,0)), VLOOKUP($B71,Equities!$B$6:$DH$1002,S$1,0),"")</f>
        <v>256.17</v>
      </c>
      <c r="T71">
        <f ca="1">IF(ISNUMBER(VLOOKUP($B71,Equities!$B$6:$DH$1002,T$1,0)), VLOOKUP($B71,Equities!$B$6:$DH$1002,T$1,0),"")</f>
        <v>65.760000000000005</v>
      </c>
      <c r="U71">
        <f ca="1">IF(ISNUMBER(VLOOKUP($B71,Equities!$B$6:$DH$1002,U$1,0)), VLOOKUP($B71,Equities!$B$6:$DH$1002,U$1,0),"")</f>
        <v>271.56</v>
      </c>
      <c r="V71">
        <f ca="1">IF(ISNUMBER(VLOOKUP($B71,Equities!$B$6:$DH$1002,V$1,0)), VLOOKUP($B71,Equities!$B$6:$DH$1002,V$1,0),"")</f>
        <v>125.16</v>
      </c>
      <c r="W71">
        <f ca="1">IF(ISNUMBER(VLOOKUP($B71,Equities!$B$6:$DH$1002,W$1,0)), VLOOKUP($B71,Equities!$B$6:$DH$1002,W$1,0),"")</f>
        <v>1423.29</v>
      </c>
      <c r="X71">
        <f ca="1">IF(ISNUMBER(VLOOKUP($B71,Equities!$B$6:$DH$1002,X$1,0)), VLOOKUP($B71,Equities!$B$6:$DH$1002,X$1,0),"")</f>
        <v>1751.65</v>
      </c>
      <c r="Y71">
        <f ca="1">IF(ISNUMBER(VLOOKUP($B71,Equities!$B$6:$DH$1002,Y$1,0)), VLOOKUP($B71,Equities!$B$6:$DH$1002,Y$1,0),"")</f>
        <v>1660.18</v>
      </c>
      <c r="Z71">
        <f ca="1">IF(ISNUMBER(VLOOKUP($B71,Equities!$B$6:$DH$1002,Z$1,0)), VLOOKUP($B71,Equities!$B$6:$DH$1002,Z$1,0),"")</f>
        <v>1044.76</v>
      </c>
      <c r="AA71">
        <f ca="1">IF(ISNUMBER(VLOOKUP($B71,Equities!$B$6:$DH$1002,AA$1,0)), VLOOKUP($B71,Equities!$B$6:$DH$1002,AA$1,0),"")</f>
        <v>2397.81</v>
      </c>
      <c r="AB71">
        <f ca="1">IF(ISNUMBER(VLOOKUP($B71,Equities!$B$6:$DH$1002,AB$1,0)), VLOOKUP($B71,Equities!$B$6:$DH$1002,AB$1,0),"")</f>
        <v>928.85</v>
      </c>
      <c r="AC71">
        <f ca="1">IF(ISNUMBER(VLOOKUP($B71,Equities!$B$6:$DH$1002,AC$1,0)), VLOOKUP($B71,Equities!$B$6:$DH$1002,AC$1,0),"")</f>
        <v>717.32</v>
      </c>
      <c r="AD71">
        <f ca="1">IF(ISNUMBER(VLOOKUP($B71,Equities!$B$6:$DH$1002,AD$1,0)), VLOOKUP($B71,Equities!$B$6:$DH$1002,AD$1,0),"")</f>
        <v>891.03</v>
      </c>
      <c r="AE71">
        <f ca="1">IF(ISNUMBER(VLOOKUP($B71,Equities!$B$6:$DH$1002,AE$1,0)), VLOOKUP($B71,Equities!$B$6:$DH$1002,AE$1,0),"")</f>
        <v>960.15</v>
      </c>
      <c r="AF71">
        <f ca="1">IF(ISNUMBER(VLOOKUP($B71,Equities!$B$6:$DH$1002,AF$1,0)), VLOOKUP($B71,Equities!$B$6:$DH$1002,AF$1,0),"")</f>
        <v>974.96</v>
      </c>
      <c r="AG71">
        <f ca="1">IF(ISNUMBER(VLOOKUP($B71,Equities!$B$6:$DH$1002,AG$1,0)), VLOOKUP($B71,Equities!$B$6:$DH$1002,AG$1,0),"")</f>
        <v>1108.1300000000001</v>
      </c>
      <c r="AH71">
        <f ca="1">IF(ISNUMBER(VLOOKUP($B71,Equities!$B$6:$DH$1002,AH$1,0)), VLOOKUP($B71,Equities!$B$6:$DH$1002,AH$1,0),"")</f>
        <v>1092.74</v>
      </c>
      <c r="AI71">
        <f ca="1">IF(ISNUMBER(VLOOKUP($B71,Equities!$B$6:$DH$1002,AI$1,0)), VLOOKUP($B71,Equities!$B$6:$DH$1002,AI$1,0),"")</f>
        <v>929.32</v>
      </c>
      <c r="AJ71">
        <f ca="1">IF(ISNUMBER(VLOOKUP($B71,Equities!$B$6:$DH$1002,AJ$1,0)), VLOOKUP($B71,Equities!$B$6:$DH$1002,AJ$1,0),"")</f>
        <v>14.71</v>
      </c>
      <c r="AK71">
        <f ca="1">IF(ISNUMBER(VLOOKUP($B71,Equities!$B$6:$DH$1002,AK$1,0)), VLOOKUP($B71,Equities!$B$6:$DH$1002,AK$1,0),"")</f>
        <v>19.04</v>
      </c>
      <c r="AL71">
        <f ca="1">IF(ISNUMBER(VLOOKUP($B71,Commodities!$B$6:$CW$1002,AL$1,0)), VLOOKUP($B71,Commodities!$B$6:$CW$1002,AL$1,0),"")</f>
        <v>1313.7</v>
      </c>
      <c r="AM71">
        <f ca="1">IF(ISNUMBER(VLOOKUP($B71,Commodities!$B$6:$CW$1002,AM$1,0)), VLOOKUP($B71,Commodities!$B$6:$CW$1002,AM$1,0),"")</f>
        <v>16.388000000000002</v>
      </c>
      <c r="AN71">
        <f ca="1">IF(ISNUMBER(VLOOKUP($B71,Commodities!$B$6:$CW$1002,AN$1,0)), VLOOKUP($B71,Commodities!$B$6:$CW$1002,AN$1,0),"")</f>
        <v>69.06</v>
      </c>
      <c r="AO71">
        <f ca="1">IF(ISNUMBER(VLOOKUP($B71,Currencies!$B$6:$CW$1002,AO$1,0)), VLOOKUP($B71,Currencies!$B$6:$CW$1002,AO$1,0),"")</f>
        <v>2.976</v>
      </c>
      <c r="AP71">
        <f ca="1">IF(ISNUMBER(VLOOKUP($B71,Currencies!$B$6:$CW$1002,AP$1,0)), VLOOKUP($B71,Currencies!$B$6:$CW$1002,AP$1,0),"")</f>
        <v>2.1166</v>
      </c>
      <c r="AQ71">
        <f ca="1">IF(ISNUMBER(VLOOKUP($B71,Currencies!$B$6:$CW$1002,AQ$1,0)), VLOOKUP($B71,Currencies!$B$6:$CW$1002,AQ$1,0),"")</f>
        <v>2.1673</v>
      </c>
      <c r="AR71">
        <f ca="1">IF(ISNUMBER(VLOOKUP($B71,Currencies!$B$6:$CW$1002,AR$1,0)), VLOOKUP($B71,Currencies!$B$6:$CW$1002,AR$1,0),"")</f>
        <v>6.3662000000000001</v>
      </c>
      <c r="AS71">
        <f ca="1">IF(ISNUMBER(VLOOKUP($B71,Currencies!$B$6:$CW$1002,AS$1,0)), VLOOKUP($B71,Currencies!$B$6:$CW$1002,AS$1,0),"")</f>
        <v>110.02</v>
      </c>
      <c r="AT71" t="str">
        <f>IF(ISNUMBER(VLOOKUP($B71,Currencies!$B$6:$CW$1002,AT$1,0)), VLOOKUP($B71,Currencies!$B$6:$CW$1002,AT$1,0),"")</f>
        <v/>
      </c>
      <c r="AU71" t="str">
        <f>IF(ISNUMBER(VLOOKUP($B71,Currencies!$B$6:$CW$1002,AU$1,0)), VLOOKUP($B71,Currencies!$B$6:$CW$1002,AU$1,0),"")</f>
        <v/>
      </c>
      <c r="AV71" t="str">
        <f>IF(ISNUMBER(VLOOKUP($B71,Currencies!$B$6:$CW$1002,AV$1,0)), VLOOKUP($B71,Currencies!$B$6:$CW$1002,AV$1,0),"")</f>
        <v/>
      </c>
    </row>
    <row r="72" spans="2:50">
      <c r="B72" s="12">
        <f>IF(ISNUMBER(Equities!$C73),Equities!B73,"")</f>
        <v>43227</v>
      </c>
      <c r="C72">
        <f t="shared" ca="1" si="6"/>
        <v>176.13740000000001</v>
      </c>
      <c r="D72" t="str">
        <f t="shared" ca="1" si="5"/>
        <v/>
      </c>
      <c r="E72" t="str">
        <f t="shared" ca="1" si="5"/>
        <v/>
      </c>
      <c r="F72" t="str">
        <f t="shared" ca="1" si="5"/>
        <v/>
      </c>
      <c r="G72">
        <f>IF(ISNUMBER(VLOOKUP($B72,Equities!$B$6:$DH$1002,G$1,0)), VLOOKUP($B72,Equities!$B$6:$DH$1002,G$1,0),"")</f>
        <v>91.13</v>
      </c>
      <c r="H72" t="str">
        <f>IF(ISNUMBER(VLOOKUP($B72,Equities!$B$6:$DH$1002,H$1,0)), VLOOKUP($B72,Equities!$B$6:$DH$1002,H$1,0),"")</f>
        <v/>
      </c>
      <c r="I72" t="str">
        <f>IF(ISNUMBER(VLOOKUP($B72,Equities!$B$6:$DH$1002,I$1,0)), VLOOKUP($B72,Equities!$B$6:$DH$1002,I$1,0),"")</f>
        <v/>
      </c>
      <c r="J72" s="70"/>
      <c r="K72">
        <f ca="1">IF(ISNUMBER(VLOOKUP($B72,Equities!$B$6:$DH$1002,K$1,0)), VLOOKUP($B72,Equities!$B$6:$DH$1002,K$1,0),"")</f>
        <v>91.13</v>
      </c>
      <c r="L72">
        <f ca="1">IF(ISNUMBER(VLOOKUP($B72,Equities!$B$6:$DH$1002,L$1,0)), VLOOKUP($B72,Equities!$B$6:$DH$1002,L$1,0),"")</f>
        <v>236.5617</v>
      </c>
      <c r="M72">
        <f ca="1">IF(ISNUMBER(VLOOKUP($B72,Equities!$B$6:$DH$1002,M$1,0)), VLOOKUP($B72,Equities!$B$6:$DH$1002,M$1,0),"")</f>
        <v>223.5145</v>
      </c>
      <c r="N72">
        <f ca="1">IF(ISNUMBER(VLOOKUP($B72,Equities!$B$6:$DH$1002,N$1,0)), VLOOKUP($B72,Equities!$B$6:$DH$1002,N$1,0),"")</f>
        <v>230.88329999999999</v>
      </c>
      <c r="O72">
        <f ca="1">IF(ISNUMBER(VLOOKUP($B72,Equities!$B$6:$DH$1002,O$1,0)), VLOOKUP($B72,Equities!$B$6:$DH$1002,O$1,0),"")</f>
        <v>124.05240000000001</v>
      </c>
      <c r="P72">
        <f ca="1">IF(ISNUMBER(VLOOKUP($B72,Equities!$B$6:$DH$1002,P$1,0)), VLOOKUP($B72,Equities!$B$6:$DH$1002,P$1,0),"")</f>
        <v>215.10650000000001</v>
      </c>
      <c r="Q72">
        <f ca="1">IF(ISNUMBER(VLOOKUP($B72,Equities!$B$6:$DH$1002,Q$1,0)), VLOOKUP($B72,Equities!$B$6:$DH$1002,Q$1,0),"")</f>
        <v>249.75</v>
      </c>
      <c r="R72">
        <f ca="1">IF(ISNUMBER(VLOOKUP($B72,Equities!$B$6:$DH$1002,R$1,0)), VLOOKUP($B72,Equities!$B$6:$DH$1002,R$1,0),"")</f>
        <v>204.98</v>
      </c>
      <c r="S72">
        <f ca="1">IF(ISNUMBER(VLOOKUP($B72,Equities!$B$6:$DH$1002,S$1,0)), VLOOKUP($B72,Equities!$B$6:$DH$1002,S$1,0),"")</f>
        <v>255.16</v>
      </c>
      <c r="T72">
        <f ca="1">IF(ISNUMBER(VLOOKUP($B72,Equities!$B$6:$DH$1002,T$1,0)), VLOOKUP($B72,Equities!$B$6:$DH$1002,T$1,0),"")</f>
        <v>66.23</v>
      </c>
      <c r="U72">
        <f ca="1">IF(ISNUMBER(VLOOKUP($B72,Equities!$B$6:$DH$1002,U$1,0)), VLOOKUP($B72,Equities!$B$6:$DH$1002,U$1,0),"")</f>
        <v>272.74</v>
      </c>
      <c r="V72">
        <f ca="1">IF(ISNUMBER(VLOOKUP($B72,Equities!$B$6:$DH$1002,V$1,0)), VLOOKUP($B72,Equities!$B$6:$DH$1002,V$1,0),"")</f>
        <v>127.24</v>
      </c>
      <c r="W72">
        <f ca="1">IF(ISNUMBER(VLOOKUP($B72,Equities!$B$6:$DH$1002,W$1,0)), VLOOKUP($B72,Equities!$B$6:$DH$1002,W$1,0),"")</f>
        <v>1420.01</v>
      </c>
      <c r="X72">
        <f ca="1">IF(ISNUMBER(VLOOKUP($B72,Equities!$B$6:$DH$1002,X$1,0)), VLOOKUP($B72,Equities!$B$6:$DH$1002,X$1,0),"")</f>
        <v>1736.2</v>
      </c>
      <c r="Y72">
        <f ca="1">IF(ISNUMBER(VLOOKUP($B72,Equities!$B$6:$DH$1002,Y$1,0)), VLOOKUP($B72,Equities!$B$6:$DH$1002,Y$1,0),"")</f>
        <v>1636.21</v>
      </c>
      <c r="Z72">
        <f ca="1">IF(ISNUMBER(VLOOKUP($B72,Equities!$B$6:$DH$1002,Z$1,0)), VLOOKUP($B72,Equities!$B$6:$DH$1002,Z$1,0),"")</f>
        <v>1043.54</v>
      </c>
      <c r="AA72">
        <f ca="1">IF(ISNUMBER(VLOOKUP($B72,Equities!$B$6:$DH$1002,AA$1,0)), VLOOKUP($B72,Equities!$B$6:$DH$1002,AA$1,0),"")</f>
        <v>2398.1799999999998</v>
      </c>
      <c r="AB72">
        <f ca="1">IF(ISNUMBER(VLOOKUP($B72,Equities!$B$6:$DH$1002,AB$1,0)), VLOOKUP($B72,Equities!$B$6:$DH$1002,AB$1,0),"")</f>
        <v>930.36</v>
      </c>
      <c r="AC72">
        <f ca="1">IF(ISNUMBER(VLOOKUP($B72,Equities!$B$6:$DH$1002,AC$1,0)), VLOOKUP($B72,Equities!$B$6:$DH$1002,AC$1,0),"")</f>
        <v>718.34</v>
      </c>
      <c r="AD72">
        <f ca="1">IF(ISNUMBER(VLOOKUP($B72,Equities!$B$6:$DH$1002,AD$1,0)), VLOOKUP($B72,Equities!$B$6:$DH$1002,AD$1,0),"")</f>
        <v>890.91</v>
      </c>
      <c r="AE72">
        <f ca="1">IF(ISNUMBER(VLOOKUP($B72,Equities!$B$6:$DH$1002,AE$1,0)), VLOOKUP($B72,Equities!$B$6:$DH$1002,AE$1,0),"")</f>
        <v>960.44</v>
      </c>
      <c r="AF72">
        <f ca="1">IF(ISNUMBER(VLOOKUP($B72,Equities!$B$6:$DH$1002,AF$1,0)), VLOOKUP($B72,Equities!$B$6:$DH$1002,AF$1,0),"")</f>
        <v>976.29</v>
      </c>
      <c r="AG72">
        <f ca="1">IF(ISNUMBER(VLOOKUP($B72,Equities!$B$6:$DH$1002,AG$1,0)), VLOOKUP($B72,Equities!$B$6:$DH$1002,AG$1,0),"")</f>
        <v>1108.43</v>
      </c>
      <c r="AH72">
        <f ca="1">IF(ISNUMBER(VLOOKUP($B72,Equities!$B$6:$DH$1002,AH$1,0)), VLOOKUP($B72,Equities!$B$6:$DH$1002,AH$1,0),"")</f>
        <v>1092.98</v>
      </c>
      <c r="AI72">
        <f ca="1">IF(ISNUMBER(VLOOKUP($B72,Equities!$B$6:$DH$1002,AI$1,0)), VLOOKUP($B72,Equities!$B$6:$DH$1002,AI$1,0),"")</f>
        <v>929.77</v>
      </c>
      <c r="AJ72">
        <f ca="1">IF(ISNUMBER(VLOOKUP($B72,Equities!$B$6:$DH$1002,AJ$1,0)), VLOOKUP($B72,Equities!$B$6:$DH$1002,AJ$1,0),"")</f>
        <v>14.75</v>
      </c>
      <c r="AK72">
        <f ca="1">IF(ISNUMBER(VLOOKUP($B72,Equities!$B$6:$DH$1002,AK$1,0)), VLOOKUP($B72,Equities!$B$6:$DH$1002,AK$1,0),"")</f>
        <v>19.66</v>
      </c>
      <c r="AL72">
        <f ca="1">IF(ISNUMBER(VLOOKUP($B72,Commodities!$B$6:$CW$1002,AL$1,0)), VLOOKUP($B72,Commodities!$B$6:$CW$1002,AL$1,0),"")</f>
        <v>1314.1</v>
      </c>
      <c r="AM72">
        <f ca="1">IF(ISNUMBER(VLOOKUP($B72,Commodities!$B$6:$CW$1002,AM$1,0)), VLOOKUP($B72,Commodities!$B$6:$CW$1002,AM$1,0),"")</f>
        <v>16.413</v>
      </c>
      <c r="AN72">
        <f ca="1">IF(ISNUMBER(VLOOKUP($B72,Commodities!$B$6:$CW$1002,AN$1,0)), VLOOKUP($B72,Commodities!$B$6:$CW$1002,AN$1,0),"")</f>
        <v>70.73</v>
      </c>
      <c r="AO72">
        <f ca="1">IF(ISNUMBER(VLOOKUP($B72,Currencies!$B$6:$CW$1002,AO$1,0)), VLOOKUP($B72,Currencies!$B$6:$CW$1002,AO$1,0),"")</f>
        <v>2.9497</v>
      </c>
      <c r="AP72">
        <f ca="1">IF(ISNUMBER(VLOOKUP($B72,Currencies!$B$6:$CW$1002,AP$1,0)), VLOOKUP($B72,Currencies!$B$6:$CW$1002,AP$1,0),"")</f>
        <v>2.1187</v>
      </c>
      <c r="AQ72">
        <f ca="1">IF(ISNUMBER(VLOOKUP($B72,Currencies!$B$6:$CW$1002,AQ$1,0)), VLOOKUP($B72,Currencies!$B$6:$CW$1002,AQ$1,0),"")</f>
        <v>2.1705000000000001</v>
      </c>
      <c r="AR72">
        <f ca="1">IF(ISNUMBER(VLOOKUP($B72,Currencies!$B$6:$CW$1002,AR$1,0)), VLOOKUP($B72,Currencies!$B$6:$CW$1002,AR$1,0),"")</f>
        <v>6.3597999999999999</v>
      </c>
      <c r="AS72">
        <f ca="1">IF(ISNUMBER(VLOOKUP($B72,Currencies!$B$6:$CW$1002,AS$1,0)), VLOOKUP($B72,Currencies!$B$6:$CW$1002,AS$1,0),"")</f>
        <v>110.18</v>
      </c>
      <c r="AT72" t="str">
        <f>IF(ISNUMBER(VLOOKUP($B72,Currencies!$B$6:$CW$1002,AT$1,0)), VLOOKUP($B72,Currencies!$B$6:$CW$1002,AT$1,0),"")</f>
        <v/>
      </c>
      <c r="AU72" t="str">
        <f>IF(ISNUMBER(VLOOKUP($B72,Currencies!$B$6:$CW$1002,AU$1,0)), VLOOKUP($B72,Currencies!$B$6:$CW$1002,AU$1,0),"")</f>
        <v/>
      </c>
      <c r="AV72" t="str">
        <f>IF(ISNUMBER(VLOOKUP($B72,Currencies!$B$6:$CW$1002,AV$1,0)), VLOOKUP($B72,Currencies!$B$6:$CW$1002,AV$1,0),"")</f>
        <v/>
      </c>
    </row>
    <row r="73" spans="2:50">
      <c r="B73" s="12">
        <f>IF(ISNUMBER(Equities!$C74),Equities!B74,"")</f>
        <v>43224</v>
      </c>
      <c r="C73">
        <f t="shared" ca="1" si="6"/>
        <v>173.661</v>
      </c>
      <c r="D73" t="str">
        <f t="shared" ca="1" si="5"/>
        <v/>
      </c>
      <c r="E73" t="str">
        <f t="shared" ca="1" si="5"/>
        <v/>
      </c>
      <c r="F73" t="str">
        <f t="shared" ca="1" si="5"/>
        <v/>
      </c>
      <c r="G73">
        <f>IF(ISNUMBER(VLOOKUP($B73,Equities!$B$6:$DH$1002,G$1,0)), VLOOKUP($B73,Equities!$B$6:$DH$1002,G$1,0),"")</f>
        <v>90.15</v>
      </c>
      <c r="H73" t="str">
        <f>IF(ISNUMBER(VLOOKUP($B73,Equities!$B$6:$DH$1002,H$1,0)), VLOOKUP($B73,Equities!$B$6:$DH$1002,H$1,0),"")</f>
        <v/>
      </c>
      <c r="I73" t="str">
        <f>IF(ISNUMBER(VLOOKUP($B73,Equities!$B$6:$DH$1002,I$1,0)), VLOOKUP($B73,Equities!$B$6:$DH$1002,I$1,0),"")</f>
        <v/>
      </c>
      <c r="J73" s="70"/>
      <c r="K73">
        <f ca="1">IF(ISNUMBER(VLOOKUP($B73,Equities!$B$6:$DH$1002,K$1,0)), VLOOKUP($B73,Equities!$B$6:$DH$1002,K$1,0),"")</f>
        <v>90.15</v>
      </c>
      <c r="L73">
        <f ca="1">IF(ISNUMBER(VLOOKUP($B73,Equities!$B$6:$DH$1002,L$1,0)), VLOOKUP($B73,Equities!$B$6:$DH$1002,L$1,0),"")</f>
        <v>234.8407</v>
      </c>
      <c r="M73">
        <f ca="1">IF(ISNUMBER(VLOOKUP($B73,Equities!$B$6:$DH$1002,M$1,0)), VLOOKUP($B73,Equities!$B$6:$DH$1002,M$1,0),"")</f>
        <v>223.27590000000001</v>
      </c>
      <c r="N73">
        <f ca="1">IF(ISNUMBER(VLOOKUP($B73,Equities!$B$6:$DH$1002,N$1,0)), VLOOKUP($B73,Equities!$B$6:$DH$1002,N$1,0),"")</f>
        <v>229.97219999999999</v>
      </c>
      <c r="O73">
        <f ca="1">IF(ISNUMBER(VLOOKUP($B73,Equities!$B$6:$DH$1002,O$1,0)), VLOOKUP($B73,Equities!$B$6:$DH$1002,O$1,0),"")</f>
        <v>123.57810000000001</v>
      </c>
      <c r="P73">
        <f ca="1">IF(ISNUMBER(VLOOKUP($B73,Equities!$B$6:$DH$1002,P$1,0)), VLOOKUP($B73,Equities!$B$6:$DH$1002,P$1,0),"")</f>
        <v>215.29</v>
      </c>
      <c r="Q73">
        <f ca="1">IF(ISNUMBER(VLOOKUP($B73,Equities!$B$6:$DH$1002,Q$1,0)), VLOOKUP($B73,Equities!$B$6:$DH$1002,Q$1,0),"")</f>
        <v>248.88</v>
      </c>
      <c r="R73">
        <f ca="1">IF(ISNUMBER(VLOOKUP($B73,Equities!$B$6:$DH$1002,R$1,0)), VLOOKUP($B73,Equities!$B$6:$DH$1002,R$1,0),"")</f>
        <v>204.62</v>
      </c>
      <c r="S73">
        <f ca="1">IF(ISNUMBER(VLOOKUP($B73,Equities!$B$6:$DH$1002,S$1,0)), VLOOKUP($B73,Equities!$B$6:$DH$1002,S$1,0),"")</f>
        <v>253.61</v>
      </c>
      <c r="T73">
        <f ca="1">IF(ISNUMBER(VLOOKUP($B73,Equities!$B$6:$DH$1002,T$1,0)), VLOOKUP($B73,Equities!$B$6:$DH$1002,T$1,0),"")</f>
        <v>66.33</v>
      </c>
      <c r="U73">
        <f ca="1">IF(ISNUMBER(VLOOKUP($B73,Equities!$B$6:$DH$1002,U$1,0)), VLOOKUP($B73,Equities!$B$6:$DH$1002,U$1,0),"")</f>
        <v>272.08999999999997</v>
      </c>
      <c r="V73">
        <f ca="1">IF(ISNUMBER(VLOOKUP($B73,Equities!$B$6:$DH$1002,V$1,0)), VLOOKUP($B73,Equities!$B$6:$DH$1002,V$1,0),"")</f>
        <v>127.4</v>
      </c>
      <c r="W73">
        <f ca="1">IF(ISNUMBER(VLOOKUP($B73,Equities!$B$6:$DH$1002,W$1,0)), VLOOKUP($B73,Equities!$B$6:$DH$1002,W$1,0),"")</f>
        <v>1406.89</v>
      </c>
      <c r="X73">
        <f ca="1">IF(ISNUMBER(VLOOKUP($B73,Equities!$B$6:$DH$1002,X$1,0)), VLOOKUP($B73,Equities!$B$6:$DH$1002,X$1,0),"")</f>
        <v>1709.31</v>
      </c>
      <c r="Y73">
        <f ca="1">IF(ISNUMBER(VLOOKUP($B73,Equities!$B$6:$DH$1002,Y$1,0)), VLOOKUP($B73,Equities!$B$6:$DH$1002,Y$1,0),"")</f>
        <v>1619.99</v>
      </c>
      <c r="Z73">
        <f ca="1">IF(ISNUMBER(VLOOKUP($B73,Equities!$B$6:$DH$1002,Z$1,0)), VLOOKUP($B73,Equities!$B$6:$DH$1002,Z$1,0),"")</f>
        <v>1042.92</v>
      </c>
      <c r="AA73">
        <f ca="1">IF(ISNUMBER(VLOOKUP($B73,Equities!$B$6:$DH$1002,AA$1,0)), VLOOKUP($B73,Equities!$B$6:$DH$1002,AA$1,0),"")</f>
        <v>2401.65</v>
      </c>
      <c r="AB73">
        <f ca="1">IF(ISNUMBER(VLOOKUP($B73,Equities!$B$6:$DH$1002,AB$1,0)), VLOOKUP($B73,Equities!$B$6:$DH$1002,AB$1,0),"")</f>
        <v>930.74</v>
      </c>
      <c r="AC73">
        <f ca="1">IF(ISNUMBER(VLOOKUP($B73,Equities!$B$6:$DH$1002,AC$1,0)), VLOOKUP($B73,Equities!$B$6:$DH$1002,AC$1,0),"")</f>
        <v>719.25</v>
      </c>
      <c r="AD73">
        <f ca="1">IF(ISNUMBER(VLOOKUP($B73,Equities!$B$6:$DH$1002,AD$1,0)), VLOOKUP($B73,Equities!$B$6:$DH$1002,AD$1,0),"")</f>
        <v>889.59</v>
      </c>
      <c r="AE73">
        <f ca="1">IF(ISNUMBER(VLOOKUP($B73,Equities!$B$6:$DH$1002,AE$1,0)), VLOOKUP($B73,Equities!$B$6:$DH$1002,AE$1,0),"")</f>
        <v>959.38</v>
      </c>
      <c r="AF73">
        <f ca="1">IF(ISNUMBER(VLOOKUP($B73,Equities!$B$6:$DH$1002,AF$1,0)), VLOOKUP($B73,Equities!$B$6:$DH$1002,AF$1,0),"")</f>
        <v>975.24</v>
      </c>
      <c r="AG73">
        <f ca="1">IF(ISNUMBER(VLOOKUP($B73,Equities!$B$6:$DH$1002,AG$1,0)), VLOOKUP($B73,Equities!$B$6:$DH$1002,AG$1,0),"")</f>
        <v>1109.4100000000001</v>
      </c>
      <c r="AH73">
        <f ca="1">IF(ISNUMBER(VLOOKUP($B73,Equities!$B$6:$DH$1002,AH$1,0)), VLOOKUP($B73,Equities!$B$6:$DH$1002,AH$1,0),"")</f>
        <v>1091.26</v>
      </c>
      <c r="AI73">
        <f ca="1">IF(ISNUMBER(VLOOKUP($B73,Equities!$B$6:$DH$1002,AI$1,0)), VLOOKUP($B73,Equities!$B$6:$DH$1002,AI$1,0),"")</f>
        <v>928.95</v>
      </c>
      <c r="AJ73">
        <f ca="1">IF(ISNUMBER(VLOOKUP($B73,Equities!$B$6:$DH$1002,AJ$1,0)), VLOOKUP($B73,Equities!$B$6:$DH$1002,AJ$1,0),"")</f>
        <v>14.77</v>
      </c>
      <c r="AK73">
        <f ca="1">IF(ISNUMBER(VLOOKUP($B73,Equities!$B$6:$DH$1002,AK$1,0)), VLOOKUP($B73,Equities!$B$6:$DH$1002,AK$1,0),"")</f>
        <v>19.13</v>
      </c>
      <c r="AL73">
        <f ca="1">IF(ISNUMBER(VLOOKUP($B73,Commodities!$B$6:$CW$1002,AL$1,0)), VLOOKUP($B73,Commodities!$B$6:$CW$1002,AL$1,0),"")</f>
        <v>1314.7</v>
      </c>
      <c r="AM73">
        <f ca="1">IF(ISNUMBER(VLOOKUP($B73,Commodities!$B$6:$CW$1002,AM$1,0)), VLOOKUP($B73,Commodities!$B$6:$CW$1002,AM$1,0),"")</f>
        <v>16.434000000000001</v>
      </c>
      <c r="AN73">
        <f ca="1">IF(ISNUMBER(VLOOKUP($B73,Commodities!$B$6:$CW$1002,AN$1,0)), VLOOKUP($B73,Commodities!$B$6:$CW$1002,AN$1,0),"")</f>
        <v>69.72</v>
      </c>
      <c r="AO73">
        <f ca="1">IF(ISNUMBER(VLOOKUP($B73,Currencies!$B$6:$CW$1002,AO$1,0)), VLOOKUP($B73,Currencies!$B$6:$CW$1002,AO$1,0),"")</f>
        <v>2.9497</v>
      </c>
      <c r="AP73">
        <f ca="1">IF(ISNUMBER(VLOOKUP($B73,Currencies!$B$6:$CW$1002,AP$1,0)), VLOOKUP($B73,Currencies!$B$6:$CW$1002,AP$1,0),"")</f>
        <v>2.1072000000000002</v>
      </c>
      <c r="AQ73">
        <f ca="1">IF(ISNUMBER(VLOOKUP($B73,Currencies!$B$6:$CW$1002,AQ$1,0)), VLOOKUP($B73,Currencies!$B$6:$CW$1002,AQ$1,0),"")</f>
        <v>2.1623999999999999</v>
      </c>
      <c r="AR73">
        <f ca="1">IF(ISNUMBER(VLOOKUP($B73,Currencies!$B$6:$CW$1002,AR$1,0)), VLOOKUP($B73,Currencies!$B$6:$CW$1002,AR$1,0),"")</f>
        <v>6.3563999999999998</v>
      </c>
      <c r="AS73">
        <f ca="1">IF(ISNUMBER(VLOOKUP($B73,Currencies!$B$6:$CW$1002,AS$1,0)), VLOOKUP($B73,Currencies!$B$6:$CW$1002,AS$1,0),"")</f>
        <v>110.42</v>
      </c>
      <c r="AT73" t="str">
        <f>IF(ISNUMBER(VLOOKUP($B73,Currencies!$B$6:$CW$1002,AT$1,0)), VLOOKUP($B73,Currencies!$B$6:$CW$1002,AT$1,0),"")</f>
        <v/>
      </c>
      <c r="AU73" t="str">
        <f>IF(ISNUMBER(VLOOKUP($B73,Currencies!$B$6:$CW$1002,AU$1,0)), VLOOKUP($B73,Currencies!$B$6:$CW$1002,AU$1,0),"")</f>
        <v/>
      </c>
      <c r="AV73" t="str">
        <f>IF(ISNUMBER(VLOOKUP($B73,Currencies!$B$6:$CW$1002,AV$1,0)), VLOOKUP($B73,Currencies!$B$6:$CW$1002,AV$1,0),"")</f>
        <v/>
      </c>
    </row>
    <row r="74" spans="2:50">
      <c r="B74" s="12">
        <f>IF(ISNUMBER(Equities!$C75),Equities!B75,"")</f>
        <v>43223</v>
      </c>
      <c r="C74">
        <f t="shared" ca="1" si="6"/>
        <v>173.64269999999999</v>
      </c>
      <c r="D74" t="str">
        <f t="shared" ca="1" si="5"/>
        <v/>
      </c>
      <c r="E74" t="str">
        <f t="shared" ca="1" si="5"/>
        <v/>
      </c>
      <c r="F74" t="str">
        <f t="shared" ca="1" si="5"/>
        <v/>
      </c>
      <c r="G74">
        <f>IF(ISNUMBER(VLOOKUP($B74,Equities!$B$6:$DH$1002,G$1,0)), VLOOKUP($B74,Equities!$B$6:$DH$1002,G$1,0),"")</f>
        <v>90.18</v>
      </c>
      <c r="H74" t="str">
        <f>IF(ISNUMBER(VLOOKUP($B74,Equities!$B$6:$DH$1002,H$1,0)), VLOOKUP($B74,Equities!$B$6:$DH$1002,H$1,0),"")</f>
        <v/>
      </c>
      <c r="I74" t="str">
        <f>IF(ISNUMBER(VLOOKUP($B74,Equities!$B$6:$DH$1002,I$1,0)), VLOOKUP($B74,Equities!$B$6:$DH$1002,I$1,0),"")</f>
        <v/>
      </c>
      <c r="J74" s="70"/>
      <c r="K74">
        <f ca="1">IF(ISNUMBER(VLOOKUP($B74,Equities!$B$6:$DH$1002,K$1,0)), VLOOKUP($B74,Equities!$B$6:$DH$1002,K$1,0),"")</f>
        <v>90.18</v>
      </c>
      <c r="L74">
        <f ca="1">IF(ISNUMBER(VLOOKUP($B74,Equities!$B$6:$DH$1002,L$1,0)), VLOOKUP($B74,Equities!$B$6:$DH$1002,L$1,0),"")</f>
        <v>230.84639999999999</v>
      </c>
      <c r="M74">
        <f ca="1">IF(ISNUMBER(VLOOKUP($B74,Equities!$B$6:$DH$1002,M$1,0)), VLOOKUP($B74,Equities!$B$6:$DH$1002,M$1,0),"")</f>
        <v>221.82579999999999</v>
      </c>
      <c r="N74">
        <f ca="1">IF(ISNUMBER(VLOOKUP($B74,Equities!$B$6:$DH$1002,N$1,0)), VLOOKUP($B74,Equities!$B$6:$DH$1002,N$1,0),"")</f>
        <v>228.14769999999999</v>
      </c>
      <c r="O74">
        <f ca="1">IF(ISNUMBER(VLOOKUP($B74,Equities!$B$6:$DH$1002,O$1,0)), VLOOKUP($B74,Equities!$B$6:$DH$1002,O$1,0),"")</f>
        <v>122.9165</v>
      </c>
      <c r="P74">
        <f ca="1">IF(ISNUMBER(VLOOKUP($B74,Equities!$B$6:$DH$1002,P$1,0)), VLOOKUP($B74,Equities!$B$6:$DH$1002,P$1,0),"")</f>
        <v>213.5299</v>
      </c>
      <c r="Q74">
        <f ca="1">IF(ISNUMBER(VLOOKUP($B74,Equities!$B$6:$DH$1002,Q$1,0)), VLOOKUP($B74,Equities!$B$6:$DH$1002,Q$1,0),"")</f>
        <v>246.78</v>
      </c>
      <c r="R74">
        <f ca="1">IF(ISNUMBER(VLOOKUP($B74,Equities!$B$6:$DH$1002,R$1,0)), VLOOKUP($B74,Equities!$B$6:$DH$1002,R$1,0),"")</f>
        <v>203.7</v>
      </c>
      <c r="S74">
        <f ca="1">IF(ISNUMBER(VLOOKUP($B74,Equities!$B$6:$DH$1002,S$1,0)), VLOOKUP($B74,Equities!$B$6:$DH$1002,S$1,0),"")</f>
        <v>251.73</v>
      </c>
      <c r="T74">
        <f ca="1">IF(ISNUMBER(VLOOKUP($B74,Equities!$B$6:$DH$1002,T$1,0)), VLOOKUP($B74,Equities!$B$6:$DH$1002,T$1,0),"")</f>
        <v>66.06</v>
      </c>
      <c r="U74">
        <f ca="1">IF(ISNUMBER(VLOOKUP($B74,Equities!$B$6:$DH$1002,U$1,0)), VLOOKUP($B74,Equities!$B$6:$DH$1002,U$1,0),"")</f>
        <v>269.88</v>
      </c>
      <c r="V74">
        <f ca="1">IF(ISNUMBER(VLOOKUP($B74,Equities!$B$6:$DH$1002,V$1,0)), VLOOKUP($B74,Equities!$B$6:$DH$1002,V$1,0),"")</f>
        <v>126.91</v>
      </c>
      <c r="W74">
        <f ca="1">IF(ISNUMBER(VLOOKUP($B74,Equities!$B$6:$DH$1002,W$1,0)), VLOOKUP($B74,Equities!$B$6:$DH$1002,W$1,0),"")</f>
        <v>1411.24</v>
      </c>
      <c r="X74">
        <f ca="1">IF(ISNUMBER(VLOOKUP($B74,Equities!$B$6:$DH$1002,X$1,0)), VLOOKUP($B74,Equities!$B$6:$DH$1002,X$1,0),"")</f>
        <v>1707.76</v>
      </c>
      <c r="Y74">
        <f ca="1">IF(ISNUMBER(VLOOKUP($B74,Equities!$B$6:$DH$1002,Y$1,0)), VLOOKUP($B74,Equities!$B$6:$DH$1002,Y$1,0),"")</f>
        <v>1620.8</v>
      </c>
      <c r="Z74">
        <f ca="1">IF(ISNUMBER(VLOOKUP($B74,Equities!$B$6:$DH$1002,Z$1,0)), VLOOKUP($B74,Equities!$B$6:$DH$1002,Z$1,0),"")</f>
        <v>1045.79</v>
      </c>
      <c r="AA74">
        <f ca="1">IF(ISNUMBER(VLOOKUP($B74,Equities!$B$6:$DH$1002,AA$1,0)), VLOOKUP($B74,Equities!$B$6:$DH$1002,AA$1,0),"")</f>
        <v>2404.04</v>
      </c>
      <c r="AB74">
        <f ca="1">IF(ISNUMBER(VLOOKUP($B74,Equities!$B$6:$DH$1002,AB$1,0)), VLOOKUP($B74,Equities!$B$6:$DH$1002,AB$1,0),"")</f>
        <v>931.04</v>
      </c>
      <c r="AC74">
        <f ca="1">IF(ISNUMBER(VLOOKUP($B74,Equities!$B$6:$DH$1002,AC$1,0)), VLOOKUP($B74,Equities!$B$6:$DH$1002,AC$1,0),"")</f>
        <v>718.93</v>
      </c>
      <c r="AD74">
        <f ca="1">IF(ISNUMBER(VLOOKUP($B74,Equities!$B$6:$DH$1002,AD$1,0)), VLOOKUP($B74,Equities!$B$6:$DH$1002,AD$1,0),"")</f>
        <v>888.09</v>
      </c>
      <c r="AE74">
        <f ca="1">IF(ISNUMBER(VLOOKUP($B74,Equities!$B$6:$DH$1002,AE$1,0)), VLOOKUP($B74,Equities!$B$6:$DH$1002,AE$1,0),"")</f>
        <v>958.25</v>
      </c>
      <c r="AF74">
        <f ca="1">IF(ISNUMBER(VLOOKUP($B74,Equities!$B$6:$DH$1002,AF$1,0)), VLOOKUP($B74,Equities!$B$6:$DH$1002,AF$1,0),"")</f>
        <v>974.52</v>
      </c>
      <c r="AG74">
        <f ca="1">IF(ISNUMBER(VLOOKUP($B74,Equities!$B$6:$DH$1002,AG$1,0)), VLOOKUP($B74,Equities!$B$6:$DH$1002,AG$1,0),"")</f>
        <v>1109.17</v>
      </c>
      <c r="AH74">
        <f ca="1">IF(ISNUMBER(VLOOKUP($B74,Equities!$B$6:$DH$1002,AH$1,0)), VLOOKUP($B74,Equities!$B$6:$DH$1002,AH$1,0),"")</f>
        <v>1090.04</v>
      </c>
      <c r="AI74">
        <f ca="1">IF(ISNUMBER(VLOOKUP($B74,Equities!$B$6:$DH$1002,AI$1,0)), VLOOKUP($B74,Equities!$B$6:$DH$1002,AI$1,0),"")</f>
        <v>929.21</v>
      </c>
      <c r="AJ74">
        <f ca="1">IF(ISNUMBER(VLOOKUP($B74,Equities!$B$6:$DH$1002,AJ$1,0)), VLOOKUP($B74,Equities!$B$6:$DH$1002,AJ$1,0),"")</f>
        <v>15.9</v>
      </c>
      <c r="AK74">
        <f ca="1">IF(ISNUMBER(VLOOKUP($B74,Equities!$B$6:$DH$1002,AK$1,0)), VLOOKUP($B74,Equities!$B$6:$DH$1002,AK$1,0),"")</f>
        <v>19.77</v>
      </c>
      <c r="AL74">
        <f ca="1">IF(ISNUMBER(VLOOKUP($B74,Commodities!$B$6:$CW$1002,AL$1,0)), VLOOKUP($B74,Commodities!$B$6:$CW$1002,AL$1,0),"")</f>
        <v>1312.7</v>
      </c>
      <c r="AM74">
        <f ca="1">IF(ISNUMBER(VLOOKUP($B74,Commodities!$B$6:$CW$1002,AM$1,0)), VLOOKUP($B74,Commodities!$B$6:$CW$1002,AM$1,0),"")</f>
        <v>16.361999999999998</v>
      </c>
      <c r="AN74">
        <f ca="1">IF(ISNUMBER(VLOOKUP($B74,Commodities!$B$6:$CW$1002,AN$1,0)), VLOOKUP($B74,Commodities!$B$6:$CW$1002,AN$1,0),"")</f>
        <v>68.430000000000007</v>
      </c>
      <c r="AO74">
        <f ca="1">IF(ISNUMBER(VLOOKUP($B74,Currencies!$B$6:$CW$1002,AO$1,0)), VLOOKUP($B74,Currencies!$B$6:$CW$1002,AO$1,0),"")</f>
        <v>2.9458000000000002</v>
      </c>
      <c r="AP74">
        <f ca="1">IF(ISNUMBER(VLOOKUP($B74,Currencies!$B$6:$CW$1002,AP$1,0)), VLOOKUP($B74,Currencies!$B$6:$CW$1002,AP$1,0),"")</f>
        <v>2.0991</v>
      </c>
      <c r="AQ74">
        <f ca="1">IF(ISNUMBER(VLOOKUP($B74,Currencies!$B$6:$CW$1002,AQ$1,0)), VLOOKUP($B74,Currencies!$B$6:$CW$1002,AQ$1,0),"")</f>
        <v>2.1656</v>
      </c>
      <c r="AR74">
        <f ca="1">IF(ISNUMBER(VLOOKUP($B74,Currencies!$B$6:$CW$1002,AR$1,0)), VLOOKUP($B74,Currencies!$B$6:$CW$1002,AR$1,0),"")</f>
        <v>6.3441999999999998</v>
      </c>
      <c r="AS74">
        <f ca="1">IF(ISNUMBER(VLOOKUP($B74,Currencies!$B$6:$CW$1002,AS$1,0)), VLOOKUP($B74,Currencies!$B$6:$CW$1002,AS$1,0),"")</f>
        <v>110.54</v>
      </c>
      <c r="AT74" t="str">
        <f>IF(ISNUMBER(VLOOKUP($B74,Currencies!$B$6:$CW$1002,AT$1,0)), VLOOKUP($B74,Currencies!$B$6:$CW$1002,AT$1,0),"")</f>
        <v/>
      </c>
      <c r="AU74" t="str">
        <f>IF(ISNUMBER(VLOOKUP($B74,Currencies!$B$6:$CW$1002,AU$1,0)), VLOOKUP($B74,Currencies!$B$6:$CW$1002,AU$1,0),"")</f>
        <v/>
      </c>
      <c r="AV74" t="str">
        <f>IF(ISNUMBER(VLOOKUP($B74,Currencies!$B$6:$CW$1002,AV$1,0)), VLOOKUP($B74,Currencies!$B$6:$CW$1002,AV$1,0),"")</f>
        <v/>
      </c>
    </row>
    <row r="75" spans="2:50">
      <c r="B75" s="12">
        <f>IF(ISNUMBER(Equities!$C76),Equities!B76,"")</f>
        <v>43222</v>
      </c>
      <c r="C75">
        <f t="shared" ca="1" si="6"/>
        <v>174.7099</v>
      </c>
      <c r="D75" t="str">
        <f t="shared" ca="1" si="5"/>
        <v/>
      </c>
      <c r="E75" t="str">
        <f t="shared" ca="1" si="5"/>
        <v/>
      </c>
      <c r="F75" t="str">
        <f t="shared" ca="1" si="5"/>
        <v/>
      </c>
      <c r="G75">
        <f>IF(ISNUMBER(VLOOKUP($B75,Equities!$B$6:$DH$1002,G$1,0)), VLOOKUP($B75,Equities!$B$6:$DH$1002,G$1,0),"")</f>
        <v>91.11</v>
      </c>
      <c r="H75" t="str">
        <f>IF(ISNUMBER(VLOOKUP($B75,Equities!$B$6:$DH$1002,H$1,0)), VLOOKUP($B75,Equities!$B$6:$DH$1002,H$1,0),"")</f>
        <v/>
      </c>
      <c r="I75" t="str">
        <f>IF(ISNUMBER(VLOOKUP($B75,Equities!$B$6:$DH$1002,I$1,0)), VLOOKUP($B75,Equities!$B$6:$DH$1002,I$1,0),"")</f>
        <v/>
      </c>
      <c r="J75" s="70"/>
      <c r="K75">
        <f ca="1">IF(ISNUMBER(VLOOKUP($B75,Equities!$B$6:$DH$1002,K$1,0)), VLOOKUP($B75,Equities!$B$6:$DH$1002,K$1,0),"")</f>
        <v>91.11</v>
      </c>
      <c r="L75">
        <f ca="1">IF(ISNUMBER(VLOOKUP($B75,Equities!$B$6:$DH$1002,L$1,0)), VLOOKUP($B75,Equities!$B$6:$DH$1002,L$1,0),"")</f>
        <v>230.2105</v>
      </c>
      <c r="M75">
        <f ca="1">IF(ISNUMBER(VLOOKUP($B75,Equities!$B$6:$DH$1002,M$1,0)), VLOOKUP($B75,Equities!$B$6:$DH$1002,M$1,0),"")</f>
        <v>223.40309999999999</v>
      </c>
      <c r="N75">
        <f ca="1">IF(ISNUMBER(VLOOKUP($B75,Equities!$B$6:$DH$1002,N$1,0)), VLOOKUP($B75,Equities!$B$6:$DH$1002,N$1,0),"")</f>
        <v>228.864</v>
      </c>
      <c r="O75">
        <f ca="1">IF(ISNUMBER(VLOOKUP($B75,Equities!$B$6:$DH$1002,O$1,0)), VLOOKUP($B75,Equities!$B$6:$DH$1002,O$1,0),"")</f>
        <v>123.8961</v>
      </c>
      <c r="P75">
        <f ca="1">IF(ISNUMBER(VLOOKUP($B75,Equities!$B$6:$DH$1002,P$1,0)), VLOOKUP($B75,Equities!$B$6:$DH$1002,P$1,0),"")</f>
        <v>213.822</v>
      </c>
      <c r="Q75">
        <f ca="1">IF(ISNUMBER(VLOOKUP($B75,Equities!$B$6:$DH$1002,Q$1,0)), VLOOKUP($B75,Equities!$B$6:$DH$1002,Q$1,0),"")</f>
        <v>247.64</v>
      </c>
      <c r="R75">
        <f ca="1">IF(ISNUMBER(VLOOKUP($B75,Equities!$B$6:$DH$1002,R$1,0)), VLOOKUP($B75,Equities!$B$6:$DH$1002,R$1,0),"")</f>
        <v>204.04</v>
      </c>
      <c r="S75">
        <f ca="1">IF(ISNUMBER(VLOOKUP($B75,Equities!$B$6:$DH$1002,S$1,0)), VLOOKUP($B75,Equities!$B$6:$DH$1002,S$1,0),"")</f>
        <v>251.33</v>
      </c>
      <c r="T75">
        <f ca="1">IF(ISNUMBER(VLOOKUP($B75,Equities!$B$6:$DH$1002,T$1,0)), VLOOKUP($B75,Equities!$B$6:$DH$1002,T$1,0),"")</f>
        <v>66.36</v>
      </c>
      <c r="U75">
        <f ca="1">IF(ISNUMBER(VLOOKUP($B75,Equities!$B$6:$DH$1002,U$1,0)), VLOOKUP($B75,Equities!$B$6:$DH$1002,U$1,0),"")</f>
        <v>270.16000000000003</v>
      </c>
      <c r="V75">
        <f ca="1">IF(ISNUMBER(VLOOKUP($B75,Equities!$B$6:$DH$1002,V$1,0)), VLOOKUP($B75,Equities!$B$6:$DH$1002,V$1,0),"")</f>
        <v>126.98</v>
      </c>
      <c r="W75">
        <f ca="1">IF(ISNUMBER(VLOOKUP($B75,Equities!$B$6:$DH$1002,W$1,0)), VLOOKUP($B75,Equities!$B$6:$DH$1002,W$1,0),"")</f>
        <v>1416.42</v>
      </c>
      <c r="X75">
        <f ca="1">IF(ISNUMBER(VLOOKUP($B75,Equities!$B$6:$DH$1002,X$1,0)), VLOOKUP($B75,Equities!$B$6:$DH$1002,X$1,0),"")</f>
        <v>1712.19</v>
      </c>
      <c r="Y75">
        <f ca="1">IF(ISNUMBER(VLOOKUP($B75,Equities!$B$6:$DH$1002,Y$1,0)), VLOOKUP($B75,Equities!$B$6:$DH$1002,Y$1,0),"")</f>
        <v>1639.31</v>
      </c>
      <c r="Z75">
        <f ca="1">IF(ISNUMBER(VLOOKUP($B75,Equities!$B$6:$DH$1002,Z$1,0)), VLOOKUP($B75,Equities!$B$6:$DH$1002,Z$1,0),"")</f>
        <v>1042.97</v>
      </c>
      <c r="AA75">
        <f ca="1">IF(ISNUMBER(VLOOKUP($B75,Equities!$B$6:$DH$1002,AA$1,0)), VLOOKUP($B75,Equities!$B$6:$DH$1002,AA$1,0),"")</f>
        <v>2412.29</v>
      </c>
      <c r="AB75">
        <f ca="1">IF(ISNUMBER(VLOOKUP($B75,Equities!$B$6:$DH$1002,AB$1,0)), VLOOKUP($B75,Equities!$B$6:$DH$1002,AB$1,0),"")</f>
        <v>929.55</v>
      </c>
      <c r="AC75">
        <f ca="1">IF(ISNUMBER(VLOOKUP($B75,Equities!$B$6:$DH$1002,AC$1,0)), VLOOKUP($B75,Equities!$B$6:$DH$1002,AC$1,0),"")</f>
        <v>718.81</v>
      </c>
      <c r="AD75">
        <f ca="1">IF(ISNUMBER(VLOOKUP($B75,Equities!$B$6:$DH$1002,AD$1,0)), VLOOKUP($B75,Equities!$B$6:$DH$1002,AD$1,0),"")</f>
        <v>889.24</v>
      </c>
      <c r="AE75">
        <f ca="1">IF(ISNUMBER(VLOOKUP($B75,Equities!$B$6:$DH$1002,AE$1,0)), VLOOKUP($B75,Equities!$B$6:$DH$1002,AE$1,0),"")</f>
        <v>957.86</v>
      </c>
      <c r="AF75">
        <f ca="1">IF(ISNUMBER(VLOOKUP($B75,Equities!$B$6:$DH$1002,AF$1,0)), VLOOKUP($B75,Equities!$B$6:$DH$1002,AF$1,0),"")</f>
        <v>974.39</v>
      </c>
      <c r="AG75">
        <f ca="1">IF(ISNUMBER(VLOOKUP($B75,Equities!$B$6:$DH$1002,AG$1,0)), VLOOKUP($B75,Equities!$B$6:$DH$1002,AG$1,0),"")</f>
        <v>1107.82</v>
      </c>
      <c r="AH75">
        <f ca="1">IF(ISNUMBER(VLOOKUP($B75,Equities!$B$6:$DH$1002,AH$1,0)), VLOOKUP($B75,Equities!$B$6:$DH$1002,AH$1,0),"")</f>
        <v>1092.24</v>
      </c>
      <c r="AI75">
        <f ca="1">IF(ISNUMBER(VLOOKUP($B75,Equities!$B$6:$DH$1002,AI$1,0)), VLOOKUP($B75,Equities!$B$6:$DH$1002,AI$1,0),"")</f>
        <v>930.51</v>
      </c>
      <c r="AJ75">
        <f ca="1">IF(ISNUMBER(VLOOKUP($B75,Equities!$B$6:$DH$1002,AJ$1,0)), VLOOKUP($B75,Equities!$B$6:$DH$1002,AJ$1,0),"")</f>
        <v>15.97</v>
      </c>
      <c r="AK75">
        <f ca="1">IF(ISNUMBER(VLOOKUP($B75,Equities!$B$6:$DH$1002,AK$1,0)), VLOOKUP($B75,Equities!$B$6:$DH$1002,AK$1,0),"")</f>
        <v>19.48</v>
      </c>
      <c r="AL75">
        <f ca="1">IF(ISNUMBER(VLOOKUP($B75,Commodities!$B$6:$CW$1002,AL$1,0)), VLOOKUP($B75,Commodities!$B$6:$CW$1002,AL$1,0),"")</f>
        <v>1305.5999999999999</v>
      </c>
      <c r="AM75">
        <f ca="1">IF(ISNUMBER(VLOOKUP($B75,Commodities!$B$6:$CW$1002,AM$1,0)), VLOOKUP($B75,Commodities!$B$6:$CW$1002,AM$1,0),"")</f>
        <v>16.291</v>
      </c>
      <c r="AN75">
        <f ca="1">IF(ISNUMBER(VLOOKUP($B75,Commodities!$B$6:$CW$1002,AN$1,0)), VLOOKUP($B75,Commodities!$B$6:$CW$1002,AN$1,0),"")</f>
        <v>67.930000000000007</v>
      </c>
      <c r="AO75">
        <f ca="1">IF(ISNUMBER(VLOOKUP($B75,Currencies!$B$6:$CW$1002,AO$1,0)), VLOOKUP($B75,Currencies!$B$6:$CW$1002,AO$1,0),"")</f>
        <v>2.9662999999999999</v>
      </c>
      <c r="AP75">
        <f ca="1">IF(ISNUMBER(VLOOKUP($B75,Currencies!$B$6:$CW$1002,AP$1,0)), VLOOKUP($B75,Currencies!$B$6:$CW$1002,AP$1,0),"")</f>
        <v>2.1038999999999999</v>
      </c>
      <c r="AQ75">
        <f ca="1">IF(ISNUMBER(VLOOKUP($B75,Currencies!$B$6:$CW$1002,AQ$1,0)), VLOOKUP($B75,Currencies!$B$6:$CW$1002,AQ$1,0),"")</f>
        <v>2.1720999999999999</v>
      </c>
      <c r="AR75">
        <f ca="1">IF(ISNUMBER(VLOOKUP($B75,Currencies!$B$6:$CW$1002,AR$1,0)), VLOOKUP($B75,Currencies!$B$6:$CW$1002,AR$1,0),"")</f>
        <v>6.3746999999999998</v>
      </c>
      <c r="AS75">
        <f ca="1">IF(ISNUMBER(VLOOKUP($B75,Currencies!$B$6:$CW$1002,AS$1,0)), VLOOKUP($B75,Currencies!$B$6:$CW$1002,AS$1,0),"")</f>
        <v>110.21</v>
      </c>
      <c r="AT75" t="str">
        <f>IF(ISNUMBER(VLOOKUP($B75,Currencies!$B$6:$CW$1002,AT$1,0)), VLOOKUP($B75,Currencies!$B$6:$CW$1002,AT$1,0),"")</f>
        <v/>
      </c>
      <c r="AU75" t="str">
        <f>IF(ISNUMBER(VLOOKUP($B75,Currencies!$B$6:$CW$1002,AU$1,0)), VLOOKUP($B75,Currencies!$B$6:$CW$1002,AU$1,0),"")</f>
        <v/>
      </c>
      <c r="AV75" t="str">
        <f>IF(ISNUMBER(VLOOKUP($B75,Currencies!$B$6:$CW$1002,AV$1,0)), VLOOKUP($B75,Currencies!$B$6:$CW$1002,AV$1,0),"")</f>
        <v/>
      </c>
    </row>
    <row r="76" spans="2:50">
      <c r="B76" s="12">
        <f>IF(ISNUMBER(Equities!$C77),Equities!B77,"")</f>
        <v>43221</v>
      </c>
      <c r="C76">
        <f t="shared" ca="1" si="6"/>
        <v>175.291</v>
      </c>
      <c r="D76" t="str">
        <f t="shared" ca="1" si="5"/>
        <v/>
      </c>
      <c r="E76" t="str">
        <f t="shared" ca="1" si="5"/>
        <v/>
      </c>
      <c r="F76" t="str">
        <f t="shared" ca="1" si="5"/>
        <v/>
      </c>
      <c r="G76">
        <f>IF(ISNUMBER(VLOOKUP($B76,Equities!$B$6:$DH$1002,G$1,0)), VLOOKUP($B76,Equities!$B$6:$DH$1002,G$1,0),"")</f>
        <v>91.45</v>
      </c>
      <c r="H76" t="str">
        <f>IF(ISNUMBER(VLOOKUP($B76,Equities!$B$6:$DH$1002,H$1,0)), VLOOKUP($B76,Equities!$B$6:$DH$1002,H$1,0),"")</f>
        <v/>
      </c>
      <c r="I76" t="str">
        <f>IF(ISNUMBER(VLOOKUP($B76,Equities!$B$6:$DH$1002,I$1,0)), VLOOKUP($B76,Equities!$B$6:$DH$1002,I$1,0),"")</f>
        <v/>
      </c>
      <c r="J76" s="70"/>
      <c r="K76">
        <f ca="1">IF(ISNUMBER(VLOOKUP($B76,Equities!$B$6:$DH$1002,K$1,0)), VLOOKUP($B76,Equities!$B$6:$DH$1002,K$1,0),"")</f>
        <v>91.45</v>
      </c>
      <c r="L76">
        <f ca="1">IF(ISNUMBER(VLOOKUP($B76,Equities!$B$6:$DH$1002,L$1,0)), VLOOKUP($B76,Equities!$B$6:$DH$1002,L$1,0),"")</f>
        <v>230.09950000000001</v>
      </c>
      <c r="M76">
        <f ca="1">IF(ISNUMBER(VLOOKUP($B76,Equities!$B$6:$DH$1002,M$1,0)), VLOOKUP($B76,Equities!$B$6:$DH$1002,M$1,0),"")</f>
        <v>225.3878</v>
      </c>
      <c r="N76">
        <f ca="1">IF(ISNUMBER(VLOOKUP($B76,Equities!$B$6:$DH$1002,N$1,0)), VLOOKUP($B76,Equities!$B$6:$DH$1002,N$1,0),"")</f>
        <v>228.22839999999999</v>
      </c>
      <c r="O76">
        <f ca="1">IF(ISNUMBER(VLOOKUP($B76,Equities!$B$6:$DH$1002,O$1,0)), VLOOKUP($B76,Equities!$B$6:$DH$1002,O$1,0),"")</f>
        <v>124.4806</v>
      </c>
      <c r="P76">
        <f ca="1">IF(ISNUMBER(VLOOKUP($B76,Equities!$B$6:$DH$1002,P$1,0)), VLOOKUP($B76,Equities!$B$6:$DH$1002,P$1,0),"")</f>
        <v>216.56479999999999</v>
      </c>
      <c r="Q76">
        <f ca="1">IF(ISNUMBER(VLOOKUP($B76,Equities!$B$6:$DH$1002,Q$1,0)), VLOOKUP($B76,Equities!$B$6:$DH$1002,Q$1,0),"")</f>
        <v>248.39</v>
      </c>
      <c r="R76">
        <f ca="1">IF(ISNUMBER(VLOOKUP($B76,Equities!$B$6:$DH$1002,R$1,0)), VLOOKUP($B76,Equities!$B$6:$DH$1002,R$1,0),"")</f>
        <v>204.85</v>
      </c>
      <c r="S76">
        <f ca="1">IF(ISNUMBER(VLOOKUP($B76,Equities!$B$6:$DH$1002,S$1,0)), VLOOKUP($B76,Equities!$B$6:$DH$1002,S$1,0),"")</f>
        <v>252.16</v>
      </c>
      <c r="T76">
        <f ca="1">IF(ISNUMBER(VLOOKUP($B76,Equities!$B$6:$DH$1002,T$1,0)), VLOOKUP($B76,Equities!$B$6:$DH$1002,T$1,0),"")</f>
        <v>66.989999999999995</v>
      </c>
      <c r="U76">
        <f ca="1">IF(ISNUMBER(VLOOKUP($B76,Equities!$B$6:$DH$1002,U$1,0)), VLOOKUP($B76,Equities!$B$6:$DH$1002,U$1,0),"")</f>
        <v>268.42</v>
      </c>
      <c r="V76">
        <f ca="1">IF(ISNUMBER(VLOOKUP($B76,Equities!$B$6:$DH$1002,V$1,0)), VLOOKUP($B76,Equities!$B$6:$DH$1002,V$1,0),"")</f>
        <v>126.75</v>
      </c>
      <c r="W76">
        <f ca="1">IF(ISNUMBER(VLOOKUP($B76,Equities!$B$6:$DH$1002,W$1,0)), VLOOKUP($B76,Equities!$B$6:$DH$1002,W$1,0),"")</f>
        <v>1407.34</v>
      </c>
      <c r="X76">
        <f ca="1">IF(ISNUMBER(VLOOKUP($B76,Equities!$B$6:$DH$1002,X$1,0)), VLOOKUP($B76,Equities!$B$6:$DH$1002,X$1,0),"")</f>
        <v>1728.4</v>
      </c>
      <c r="Y76">
        <f ca="1">IF(ISNUMBER(VLOOKUP($B76,Equities!$B$6:$DH$1002,Y$1,0)), VLOOKUP($B76,Equities!$B$6:$DH$1002,Y$1,0),"")</f>
        <v>1644.09</v>
      </c>
      <c r="Z76">
        <f ca="1">IF(ISNUMBER(VLOOKUP($B76,Equities!$B$6:$DH$1002,Z$1,0)), VLOOKUP($B76,Equities!$B$6:$DH$1002,Z$1,0),"")</f>
        <v>1041.49</v>
      </c>
      <c r="AA76">
        <f ca="1">IF(ISNUMBER(VLOOKUP($B76,Equities!$B$6:$DH$1002,AA$1,0)), VLOOKUP($B76,Equities!$B$6:$DH$1002,AA$1,0),"")</f>
        <v>2413.6799999999998</v>
      </c>
      <c r="AB76">
        <f ca="1">IF(ISNUMBER(VLOOKUP($B76,Equities!$B$6:$DH$1002,AB$1,0)), VLOOKUP($B76,Equities!$B$6:$DH$1002,AB$1,0),"")</f>
        <v>929.47</v>
      </c>
      <c r="AC76">
        <f ca="1">IF(ISNUMBER(VLOOKUP($B76,Equities!$B$6:$DH$1002,AC$1,0)), VLOOKUP($B76,Equities!$B$6:$DH$1002,AC$1,0),"")</f>
        <v>720.7</v>
      </c>
      <c r="AD76">
        <f ca="1">IF(ISNUMBER(VLOOKUP($B76,Equities!$B$6:$DH$1002,AD$1,0)), VLOOKUP($B76,Equities!$B$6:$DH$1002,AD$1,0),"")</f>
        <v>889.09</v>
      </c>
      <c r="AE76">
        <f ca="1">IF(ISNUMBER(VLOOKUP($B76,Equities!$B$6:$DH$1002,AE$1,0)), VLOOKUP($B76,Equities!$B$6:$DH$1002,AE$1,0),"")</f>
        <v>957.32</v>
      </c>
      <c r="AF76">
        <f ca="1">IF(ISNUMBER(VLOOKUP($B76,Equities!$B$6:$DH$1002,AF$1,0)), VLOOKUP($B76,Equities!$B$6:$DH$1002,AF$1,0),"")</f>
        <v>973.58</v>
      </c>
      <c r="AG76">
        <f ca="1">IF(ISNUMBER(VLOOKUP($B76,Equities!$B$6:$DH$1002,AG$1,0)), VLOOKUP($B76,Equities!$B$6:$DH$1002,AG$1,0),"")</f>
        <v>1108.8499999999999</v>
      </c>
      <c r="AH76">
        <f ca="1">IF(ISNUMBER(VLOOKUP($B76,Equities!$B$6:$DH$1002,AH$1,0)), VLOOKUP($B76,Equities!$B$6:$DH$1002,AH$1,0),"")</f>
        <v>1090.51</v>
      </c>
      <c r="AI76">
        <f ca="1">IF(ISNUMBER(VLOOKUP($B76,Equities!$B$6:$DH$1002,AI$1,0)), VLOOKUP($B76,Equities!$B$6:$DH$1002,AI$1,0),"")</f>
        <v>931.22</v>
      </c>
      <c r="AJ76">
        <f ca="1">IF(ISNUMBER(VLOOKUP($B76,Equities!$B$6:$DH$1002,AJ$1,0)), VLOOKUP($B76,Equities!$B$6:$DH$1002,AJ$1,0),"")</f>
        <v>15.49</v>
      </c>
      <c r="AK76">
        <f ca="1">IF(ISNUMBER(VLOOKUP($B76,Equities!$B$6:$DH$1002,AK$1,0)), VLOOKUP($B76,Equities!$B$6:$DH$1002,AK$1,0),"")</f>
        <v>19.079999999999998</v>
      </c>
      <c r="AL76">
        <f ca="1">IF(ISNUMBER(VLOOKUP($B76,Commodities!$B$6:$CW$1002,AL$1,0)), VLOOKUP($B76,Commodities!$B$6:$CW$1002,AL$1,0),"")</f>
        <v>1306.8</v>
      </c>
      <c r="AM76">
        <f ca="1">IF(ISNUMBER(VLOOKUP($B76,Commodities!$B$6:$CW$1002,AM$1,0)), VLOOKUP($B76,Commodities!$B$6:$CW$1002,AM$1,0),"")</f>
        <v>16.039000000000001</v>
      </c>
      <c r="AN76">
        <f ca="1">IF(ISNUMBER(VLOOKUP($B76,Commodities!$B$6:$CW$1002,AN$1,0)), VLOOKUP($B76,Commodities!$B$6:$CW$1002,AN$1,0),"")</f>
        <v>67.25</v>
      </c>
      <c r="AO76">
        <f ca="1">IF(ISNUMBER(VLOOKUP($B76,Currencies!$B$6:$CW$1002,AO$1,0)), VLOOKUP($B76,Currencies!$B$6:$CW$1002,AO$1,0),"")</f>
        <v>2.9643999999999999</v>
      </c>
      <c r="AP76">
        <f ca="1">IF(ISNUMBER(VLOOKUP($B76,Currencies!$B$6:$CW$1002,AP$1,0)), VLOOKUP($B76,Currencies!$B$6:$CW$1002,AP$1,0),"")</f>
        <v>2.0876999999999999</v>
      </c>
      <c r="AQ76">
        <f ca="1">IF(ISNUMBER(VLOOKUP($B76,Currencies!$B$6:$CW$1002,AQ$1,0)), VLOOKUP($B76,Currencies!$B$6:$CW$1002,AQ$1,0),"")</f>
        <v>2.1600999999999999</v>
      </c>
      <c r="AR76">
        <f ca="1">IF(ISNUMBER(VLOOKUP($B76,Currencies!$B$6:$CW$1002,AR$1,0)), VLOOKUP($B76,Currencies!$B$6:$CW$1002,AR$1,0),"")</f>
        <v>6.3381999999999996</v>
      </c>
      <c r="AS76">
        <f ca="1">IF(ISNUMBER(VLOOKUP($B76,Currencies!$B$6:$CW$1002,AS$1,0)), VLOOKUP($B76,Currencies!$B$6:$CW$1002,AS$1,0),"")</f>
        <v>110.55</v>
      </c>
      <c r="AT76" t="str">
        <f>IF(ISNUMBER(VLOOKUP($B76,Currencies!$B$6:$CW$1002,AT$1,0)), VLOOKUP($B76,Currencies!$B$6:$CW$1002,AT$1,0),"")</f>
        <v/>
      </c>
      <c r="AU76" t="str">
        <f>IF(ISNUMBER(VLOOKUP($B76,Currencies!$B$6:$CW$1002,AU$1,0)), VLOOKUP($B76,Currencies!$B$6:$CW$1002,AU$1,0),"")</f>
        <v/>
      </c>
      <c r="AV76" t="str">
        <f>IF(ISNUMBER(VLOOKUP($B76,Currencies!$B$6:$CW$1002,AV$1,0)), VLOOKUP($B76,Currencies!$B$6:$CW$1002,AV$1,0),"")</f>
        <v/>
      </c>
    </row>
    <row r="77" spans="2:50">
      <c r="B77" s="12">
        <f>IF(ISNUMBER(Equities!$C78),Equities!B78,"")</f>
        <v>43220</v>
      </c>
      <c r="C77">
        <f t="shared" ca="1" si="6"/>
        <v>175.15960000000001</v>
      </c>
      <c r="D77" t="str">
        <f t="shared" ca="1" si="5"/>
        <v/>
      </c>
      <c r="E77" t="str">
        <f t="shared" ca="1" si="5"/>
        <v/>
      </c>
      <c r="F77" t="str">
        <f t="shared" ca="1" si="5"/>
        <v/>
      </c>
      <c r="G77">
        <f>IF(ISNUMBER(VLOOKUP($B77,Equities!$B$6:$DH$1002,G$1,0)), VLOOKUP($B77,Equities!$B$6:$DH$1002,G$1,0),"")</f>
        <v>91.28</v>
      </c>
      <c r="H77" t="str">
        <f>IF(ISNUMBER(VLOOKUP($B77,Equities!$B$6:$DH$1002,H$1,0)), VLOOKUP($B77,Equities!$B$6:$DH$1002,H$1,0),"")</f>
        <v/>
      </c>
      <c r="I77" t="str">
        <f>IF(ISNUMBER(VLOOKUP($B77,Equities!$B$6:$DH$1002,I$1,0)), VLOOKUP($B77,Equities!$B$6:$DH$1002,I$1,0),"")</f>
        <v/>
      </c>
      <c r="J77" s="70"/>
      <c r="K77">
        <f ca="1">IF(ISNUMBER(VLOOKUP($B77,Equities!$B$6:$DH$1002,K$1,0)), VLOOKUP($B77,Equities!$B$6:$DH$1002,K$1,0),"")</f>
        <v>91.28</v>
      </c>
      <c r="L77">
        <f ca="1">IF(ISNUMBER(VLOOKUP($B77,Equities!$B$6:$DH$1002,L$1,0)), VLOOKUP($B77,Equities!$B$6:$DH$1002,L$1,0),"")</f>
        <v>227.6473</v>
      </c>
      <c r="M77">
        <f ca="1">IF(ISNUMBER(VLOOKUP($B77,Equities!$B$6:$DH$1002,M$1,0)), VLOOKUP($B77,Equities!$B$6:$DH$1002,M$1,0),"")</f>
        <v>225.60720000000001</v>
      </c>
      <c r="N77">
        <f ca="1">IF(ISNUMBER(VLOOKUP($B77,Equities!$B$6:$DH$1002,N$1,0)), VLOOKUP($B77,Equities!$B$6:$DH$1002,N$1,0),"")</f>
        <v>229.56899999999999</v>
      </c>
      <c r="O77">
        <f ca="1">IF(ISNUMBER(VLOOKUP($B77,Equities!$B$6:$DH$1002,O$1,0)), VLOOKUP($B77,Equities!$B$6:$DH$1002,O$1,0),"")</f>
        <v>124.8635</v>
      </c>
      <c r="P77">
        <f ca="1">IF(ISNUMBER(VLOOKUP($B77,Equities!$B$6:$DH$1002,P$1,0)), VLOOKUP($B77,Equities!$B$6:$DH$1002,P$1,0),"")</f>
        <v>218.75200000000001</v>
      </c>
      <c r="Q77">
        <f ca="1">IF(ISNUMBER(VLOOKUP($B77,Equities!$B$6:$DH$1002,Q$1,0)), VLOOKUP($B77,Equities!$B$6:$DH$1002,Q$1,0),"")</f>
        <v>248.62</v>
      </c>
      <c r="R77">
        <f ca="1">IF(ISNUMBER(VLOOKUP($B77,Equities!$B$6:$DH$1002,R$1,0)), VLOOKUP($B77,Equities!$B$6:$DH$1002,R$1,0),"")</f>
        <v>204.21</v>
      </c>
      <c r="S77">
        <f ca="1">IF(ISNUMBER(VLOOKUP($B77,Equities!$B$6:$DH$1002,S$1,0)), VLOOKUP($B77,Equities!$B$6:$DH$1002,S$1,0),"")</f>
        <v>253.62</v>
      </c>
      <c r="T77">
        <f ca="1">IF(ISNUMBER(VLOOKUP($B77,Equities!$B$6:$DH$1002,T$1,0)), VLOOKUP($B77,Equities!$B$6:$DH$1002,T$1,0),"")</f>
        <v>67.59</v>
      </c>
      <c r="U77">
        <f ca="1">IF(ISNUMBER(VLOOKUP($B77,Equities!$B$6:$DH$1002,U$1,0)), VLOOKUP($B77,Equities!$B$6:$DH$1002,U$1,0),"")</f>
        <v>269.99</v>
      </c>
      <c r="V77">
        <f ca="1">IF(ISNUMBER(VLOOKUP($B77,Equities!$B$6:$DH$1002,V$1,0)), VLOOKUP($B77,Equities!$B$6:$DH$1002,V$1,0),"")</f>
        <v>127.21</v>
      </c>
      <c r="W77">
        <f ca="1">IF(ISNUMBER(VLOOKUP($B77,Equities!$B$6:$DH$1002,W$1,0)), VLOOKUP($B77,Equities!$B$6:$DH$1002,W$1,0),"")</f>
        <v>1407.44</v>
      </c>
      <c r="X77">
        <f ca="1">IF(ISNUMBER(VLOOKUP($B77,Equities!$B$6:$DH$1002,X$1,0)), VLOOKUP($B77,Equities!$B$6:$DH$1002,X$1,0),"")</f>
        <v>1726.79</v>
      </c>
      <c r="Y77">
        <f ca="1">IF(ISNUMBER(VLOOKUP($B77,Equities!$B$6:$DH$1002,Y$1,0)), VLOOKUP($B77,Equities!$B$6:$DH$1002,Y$1,0),"")</f>
        <v>1640.94</v>
      </c>
      <c r="Z77">
        <f ca="1">IF(ISNUMBER(VLOOKUP($B77,Equities!$B$6:$DH$1002,Z$1,0)), VLOOKUP($B77,Equities!$B$6:$DH$1002,Z$1,0),"")</f>
        <v>1043.22</v>
      </c>
      <c r="AA77">
        <f ca="1">IF(ISNUMBER(VLOOKUP($B77,Equities!$B$6:$DH$1002,AA$1,0)), VLOOKUP($B77,Equities!$B$6:$DH$1002,AA$1,0),"")</f>
        <v>2414.23</v>
      </c>
      <c r="AB77">
        <f ca="1">IF(ISNUMBER(VLOOKUP($B77,Equities!$B$6:$DH$1002,AB$1,0)), VLOOKUP($B77,Equities!$B$6:$DH$1002,AB$1,0),"")</f>
        <v>930.57</v>
      </c>
      <c r="AC77">
        <f ca="1">IF(ISNUMBER(VLOOKUP($B77,Equities!$B$6:$DH$1002,AC$1,0)), VLOOKUP($B77,Equities!$B$6:$DH$1002,AC$1,0),"")</f>
        <v>720.89</v>
      </c>
      <c r="AD77">
        <f ca="1">IF(ISNUMBER(VLOOKUP($B77,Equities!$B$6:$DH$1002,AD$1,0)), VLOOKUP($B77,Equities!$B$6:$DH$1002,AD$1,0),"")</f>
        <v>889.62</v>
      </c>
      <c r="AE77">
        <f ca="1">IF(ISNUMBER(VLOOKUP($B77,Equities!$B$6:$DH$1002,AE$1,0)), VLOOKUP($B77,Equities!$B$6:$DH$1002,AE$1,0),"")</f>
        <v>955.59</v>
      </c>
      <c r="AF77">
        <f ca="1">IF(ISNUMBER(VLOOKUP($B77,Equities!$B$6:$DH$1002,AF$1,0)), VLOOKUP($B77,Equities!$B$6:$DH$1002,AF$1,0),"")</f>
        <v>973.59</v>
      </c>
      <c r="AG77">
        <f ca="1">IF(ISNUMBER(VLOOKUP($B77,Equities!$B$6:$DH$1002,AG$1,0)), VLOOKUP($B77,Equities!$B$6:$DH$1002,AG$1,0),"")</f>
        <v>1109</v>
      </c>
      <c r="AH77">
        <f ca="1">IF(ISNUMBER(VLOOKUP($B77,Equities!$B$6:$DH$1002,AH$1,0)), VLOOKUP($B77,Equities!$B$6:$DH$1002,AH$1,0),"")</f>
        <v>1089.31</v>
      </c>
      <c r="AI77">
        <f ca="1">IF(ISNUMBER(VLOOKUP($B77,Equities!$B$6:$DH$1002,AI$1,0)), VLOOKUP($B77,Equities!$B$6:$DH$1002,AI$1,0),"")</f>
        <v>929.17</v>
      </c>
      <c r="AJ77">
        <f ca="1">IF(ISNUMBER(VLOOKUP($B77,Equities!$B$6:$DH$1002,AJ$1,0)), VLOOKUP($B77,Equities!$B$6:$DH$1002,AJ$1,0),"")</f>
        <v>15.93</v>
      </c>
      <c r="AK77">
        <f ca="1">IF(ISNUMBER(VLOOKUP($B77,Equities!$B$6:$DH$1002,AK$1,0)), VLOOKUP($B77,Equities!$B$6:$DH$1002,AK$1,0),"")</f>
        <v>18.91</v>
      </c>
      <c r="AL77">
        <f ca="1">IF(ISNUMBER(VLOOKUP($B77,Commodities!$B$6:$CW$1002,AL$1,0)), VLOOKUP($B77,Commodities!$B$6:$CW$1002,AL$1,0),"")</f>
        <v>1319.2</v>
      </c>
      <c r="AM77">
        <f ca="1">IF(ISNUMBER(VLOOKUP($B77,Commodities!$B$6:$CW$1002,AM$1,0)), VLOOKUP($B77,Commodities!$B$6:$CW$1002,AM$1,0),"")</f>
        <v>16.312000000000001</v>
      </c>
      <c r="AN77">
        <f ca="1">IF(ISNUMBER(VLOOKUP($B77,Commodities!$B$6:$CW$1002,AN$1,0)), VLOOKUP($B77,Commodities!$B$6:$CW$1002,AN$1,0),"")</f>
        <v>68.569999999999993</v>
      </c>
      <c r="AO77">
        <f ca="1">IF(ISNUMBER(VLOOKUP($B77,Currencies!$B$6:$CW$1002,AO$1,0)), VLOOKUP($B77,Currencies!$B$6:$CW$1002,AO$1,0),"")</f>
        <v>2.9531000000000001</v>
      </c>
      <c r="AP77">
        <f ca="1">IF(ISNUMBER(VLOOKUP($B77,Currencies!$B$6:$CW$1002,AP$1,0)), VLOOKUP($B77,Currencies!$B$6:$CW$1002,AP$1,0),"")</f>
        <v>2.1095999999999999</v>
      </c>
      <c r="AQ77">
        <f ca="1">IF(ISNUMBER(VLOOKUP($B77,Currencies!$B$6:$CW$1002,AQ$1,0)), VLOOKUP($B77,Currencies!$B$6:$CW$1002,AQ$1,0),"")</f>
        <v>2.1753</v>
      </c>
      <c r="AR77">
        <f ca="1">IF(ISNUMBER(VLOOKUP($B77,Currencies!$B$6:$CW$1002,AR$1,0)), VLOOKUP($B77,Currencies!$B$6:$CW$1002,AR$1,0),"")</f>
        <v>6.3156999999999996</v>
      </c>
      <c r="AS77">
        <f ca="1">IF(ISNUMBER(VLOOKUP($B77,Currencies!$B$6:$CW$1002,AS$1,0)), VLOOKUP($B77,Currencies!$B$6:$CW$1002,AS$1,0),"")</f>
        <v>110.87</v>
      </c>
      <c r="AT77" t="str">
        <f>IF(ISNUMBER(VLOOKUP($B77,Currencies!$B$6:$CW$1002,AT$1,0)), VLOOKUP($B77,Currencies!$B$6:$CW$1002,AT$1,0),"")</f>
        <v/>
      </c>
      <c r="AU77" t="str">
        <f>IF(ISNUMBER(VLOOKUP($B77,Currencies!$B$6:$CW$1002,AU$1,0)), VLOOKUP($B77,Currencies!$B$6:$CW$1002,AU$1,0),"")</f>
        <v/>
      </c>
      <c r="AV77" t="str">
        <f>IF(ISNUMBER(VLOOKUP($B77,Currencies!$B$6:$CW$1002,AV$1,0)), VLOOKUP($B77,Currencies!$B$6:$CW$1002,AV$1,0),"")</f>
        <v/>
      </c>
    </row>
    <row r="78" spans="2:50">
      <c r="B78" s="12">
        <f>IF(ISNUMBER(Equities!$C79),Equities!B79,"")</f>
        <v>43217</v>
      </c>
      <c r="C78">
        <f t="shared" ca="1" si="6"/>
        <v>173.54730000000001</v>
      </c>
      <c r="D78" t="str">
        <f t="shared" ca="1" si="5"/>
        <v/>
      </c>
      <c r="E78" t="str">
        <f t="shared" ca="1" si="5"/>
        <v/>
      </c>
      <c r="F78" t="str">
        <f t="shared" ca="1" si="5"/>
        <v/>
      </c>
      <c r="G78">
        <f>IF(ISNUMBER(VLOOKUP($B78,Equities!$B$6:$DH$1002,G$1,0)), VLOOKUP($B78,Equities!$B$6:$DH$1002,G$1,0),"")</f>
        <v>90.12</v>
      </c>
      <c r="H78" t="str">
        <f>IF(ISNUMBER(VLOOKUP($B78,Equities!$B$6:$DH$1002,H$1,0)), VLOOKUP($B78,Equities!$B$6:$DH$1002,H$1,0),"")</f>
        <v/>
      </c>
      <c r="I78" t="str">
        <f>IF(ISNUMBER(VLOOKUP($B78,Equities!$B$6:$DH$1002,I$1,0)), VLOOKUP($B78,Equities!$B$6:$DH$1002,I$1,0),"")</f>
        <v/>
      </c>
      <c r="J78" s="70"/>
      <c r="K78">
        <f ca="1">IF(ISNUMBER(VLOOKUP($B78,Equities!$B$6:$DH$1002,K$1,0)), VLOOKUP($B78,Equities!$B$6:$DH$1002,K$1,0),"")</f>
        <v>90.12</v>
      </c>
      <c r="L78">
        <f ca="1">IF(ISNUMBER(VLOOKUP($B78,Equities!$B$6:$DH$1002,L$1,0)), VLOOKUP($B78,Equities!$B$6:$DH$1002,L$1,0),"")</f>
        <v>228.5377</v>
      </c>
      <c r="M78">
        <f ca="1">IF(ISNUMBER(VLOOKUP($B78,Equities!$B$6:$DH$1002,M$1,0)), VLOOKUP($B78,Equities!$B$6:$DH$1002,M$1,0),"")</f>
        <v>227.88720000000001</v>
      </c>
      <c r="N78">
        <f ca="1">IF(ISNUMBER(VLOOKUP($B78,Equities!$B$6:$DH$1002,N$1,0)), VLOOKUP($B78,Equities!$B$6:$DH$1002,N$1,0),"")</f>
        <v>229.42619999999999</v>
      </c>
      <c r="O78">
        <f ca="1">IF(ISNUMBER(VLOOKUP($B78,Equities!$B$6:$DH$1002,O$1,0)), VLOOKUP($B78,Equities!$B$6:$DH$1002,O$1,0),"")</f>
        <v>125.3215</v>
      </c>
      <c r="P78">
        <f ca="1">IF(ISNUMBER(VLOOKUP($B78,Equities!$B$6:$DH$1002,P$1,0)), VLOOKUP($B78,Equities!$B$6:$DH$1002,P$1,0),"")</f>
        <v>219.50049999999999</v>
      </c>
      <c r="Q78">
        <f ca="1">IF(ISNUMBER(VLOOKUP($B78,Equities!$B$6:$DH$1002,Q$1,0)), VLOOKUP($B78,Equities!$B$6:$DH$1002,Q$1,0),"")</f>
        <v>249.03</v>
      </c>
      <c r="R78">
        <f ca="1">IF(ISNUMBER(VLOOKUP($B78,Equities!$B$6:$DH$1002,R$1,0)), VLOOKUP($B78,Equities!$B$6:$DH$1002,R$1,0),"")</f>
        <v>203.7</v>
      </c>
      <c r="S78">
        <f ca="1">IF(ISNUMBER(VLOOKUP($B78,Equities!$B$6:$DH$1002,S$1,0)), VLOOKUP($B78,Equities!$B$6:$DH$1002,S$1,0),"")</f>
        <v>255.56</v>
      </c>
      <c r="T78">
        <f ca="1">IF(ISNUMBER(VLOOKUP($B78,Equities!$B$6:$DH$1002,T$1,0)), VLOOKUP($B78,Equities!$B$6:$DH$1002,T$1,0),"")</f>
        <v>68.459999999999994</v>
      </c>
      <c r="U78">
        <f ca="1">IF(ISNUMBER(VLOOKUP($B78,Equities!$B$6:$DH$1002,U$1,0)), VLOOKUP($B78,Equities!$B$6:$DH$1002,U$1,0),"")</f>
        <v>272.32</v>
      </c>
      <c r="V78">
        <f ca="1">IF(ISNUMBER(VLOOKUP($B78,Equities!$B$6:$DH$1002,V$1,0)), VLOOKUP($B78,Equities!$B$6:$DH$1002,V$1,0),"")</f>
        <v>127.26</v>
      </c>
      <c r="W78">
        <f ca="1">IF(ISNUMBER(VLOOKUP($B78,Equities!$B$6:$DH$1002,W$1,0)), VLOOKUP($B78,Equities!$B$6:$DH$1002,W$1,0),"")</f>
        <v>1387.55</v>
      </c>
      <c r="X78">
        <f ca="1">IF(ISNUMBER(VLOOKUP($B78,Equities!$B$6:$DH$1002,X$1,0)), VLOOKUP($B78,Equities!$B$6:$DH$1002,X$1,0),"")</f>
        <v>1701.61</v>
      </c>
      <c r="Y78">
        <f ca="1">IF(ISNUMBER(VLOOKUP($B78,Equities!$B$6:$DH$1002,Y$1,0)), VLOOKUP($B78,Equities!$B$6:$DH$1002,Y$1,0),"")</f>
        <v>1620.51</v>
      </c>
      <c r="Z78">
        <f ca="1">IF(ISNUMBER(VLOOKUP($B78,Equities!$B$6:$DH$1002,Z$1,0)), VLOOKUP($B78,Equities!$B$6:$DH$1002,Z$1,0),"")</f>
        <v>1042</v>
      </c>
      <c r="AA78">
        <f ca="1">IF(ISNUMBER(VLOOKUP($B78,Equities!$B$6:$DH$1002,AA$1,0)), VLOOKUP($B78,Equities!$B$6:$DH$1002,AA$1,0),"")</f>
        <v>2422.0700000000002</v>
      </c>
      <c r="AB78">
        <f ca="1">IF(ISNUMBER(VLOOKUP($B78,Equities!$B$6:$DH$1002,AB$1,0)), VLOOKUP($B78,Equities!$B$6:$DH$1002,AB$1,0),"")</f>
        <v>929.4</v>
      </c>
      <c r="AC78">
        <f ca="1">IF(ISNUMBER(VLOOKUP($B78,Equities!$B$6:$DH$1002,AC$1,0)), VLOOKUP($B78,Equities!$B$6:$DH$1002,AC$1,0),"")</f>
        <v>720.91</v>
      </c>
      <c r="AD78">
        <f ca="1">IF(ISNUMBER(VLOOKUP($B78,Equities!$B$6:$DH$1002,AD$1,0)), VLOOKUP($B78,Equities!$B$6:$DH$1002,AD$1,0),"")</f>
        <v>889.87</v>
      </c>
      <c r="AE78">
        <f ca="1">IF(ISNUMBER(VLOOKUP($B78,Equities!$B$6:$DH$1002,AE$1,0)), VLOOKUP($B78,Equities!$B$6:$DH$1002,AE$1,0),"")</f>
        <v>954.6</v>
      </c>
      <c r="AF78">
        <f ca="1">IF(ISNUMBER(VLOOKUP($B78,Equities!$B$6:$DH$1002,AF$1,0)), VLOOKUP($B78,Equities!$B$6:$DH$1002,AF$1,0),"")</f>
        <v>972.93</v>
      </c>
      <c r="AG78">
        <f ca="1">IF(ISNUMBER(VLOOKUP($B78,Equities!$B$6:$DH$1002,AG$1,0)), VLOOKUP($B78,Equities!$B$6:$DH$1002,AG$1,0),"")</f>
        <v>1108.71</v>
      </c>
      <c r="AH78">
        <f ca="1">IF(ISNUMBER(VLOOKUP($B78,Equities!$B$6:$DH$1002,AH$1,0)), VLOOKUP($B78,Equities!$B$6:$DH$1002,AH$1,0),"")</f>
        <v>1090.05</v>
      </c>
      <c r="AI78">
        <f ca="1">IF(ISNUMBER(VLOOKUP($B78,Equities!$B$6:$DH$1002,AI$1,0)), VLOOKUP($B78,Equities!$B$6:$DH$1002,AI$1,0),"")</f>
        <v>928.93</v>
      </c>
      <c r="AJ78">
        <f ca="1">IF(ISNUMBER(VLOOKUP($B78,Equities!$B$6:$DH$1002,AJ$1,0)), VLOOKUP($B78,Equities!$B$6:$DH$1002,AJ$1,0),"")</f>
        <v>15.41</v>
      </c>
      <c r="AK78">
        <f ca="1">IF(ISNUMBER(VLOOKUP($B78,Equities!$B$6:$DH$1002,AK$1,0)), VLOOKUP($B78,Equities!$B$6:$DH$1002,AK$1,0),"")</f>
        <v>18.32</v>
      </c>
      <c r="AL78">
        <f ca="1">IF(ISNUMBER(VLOOKUP($B78,Commodities!$B$6:$CW$1002,AL$1,0)), VLOOKUP($B78,Commodities!$B$6:$CW$1002,AL$1,0),"")</f>
        <v>1323.4</v>
      </c>
      <c r="AM78">
        <f ca="1">IF(ISNUMBER(VLOOKUP($B78,Commodities!$B$6:$CW$1002,AM$1,0)), VLOOKUP($B78,Commodities!$B$6:$CW$1002,AM$1,0),"")</f>
        <v>16.405999999999999</v>
      </c>
      <c r="AN78">
        <f ca="1">IF(ISNUMBER(VLOOKUP($B78,Commodities!$B$6:$CW$1002,AN$1,0)), VLOOKUP($B78,Commodities!$B$6:$CW$1002,AN$1,0),"")</f>
        <v>68.099999999999994</v>
      </c>
      <c r="AO78">
        <f ca="1">IF(ISNUMBER(VLOOKUP($B78,Currencies!$B$6:$CW$1002,AO$1,0)), VLOOKUP($B78,Currencies!$B$6:$CW$1002,AO$1,0),"")</f>
        <v>2.9567999999999999</v>
      </c>
      <c r="AP78">
        <f ca="1">IF(ISNUMBER(VLOOKUP($B78,Currencies!$B$6:$CW$1002,AP$1,0)), VLOOKUP($B78,Currencies!$B$6:$CW$1002,AP$1,0),"")</f>
        <v>2.0960999999999999</v>
      </c>
      <c r="AQ78">
        <f ca="1">IF(ISNUMBER(VLOOKUP($B78,Currencies!$B$6:$CW$1002,AQ$1,0)), VLOOKUP($B78,Currencies!$B$6:$CW$1002,AQ$1,0),"")</f>
        <v>2.1722000000000001</v>
      </c>
      <c r="AR78">
        <f ca="1">IF(ISNUMBER(VLOOKUP($B78,Currencies!$B$6:$CW$1002,AR$1,0)), VLOOKUP($B78,Currencies!$B$6:$CW$1002,AR$1,0),"")</f>
        <v>6.3185000000000002</v>
      </c>
      <c r="AS78">
        <f ca="1">IF(ISNUMBER(VLOOKUP($B78,Currencies!$B$6:$CW$1002,AS$1,0)), VLOOKUP($B78,Currencies!$B$6:$CW$1002,AS$1,0),"")</f>
        <v>111.02</v>
      </c>
      <c r="AT78" t="str">
        <f>IF(ISNUMBER(VLOOKUP($B78,Currencies!$B$6:$CW$1002,AT$1,0)), VLOOKUP($B78,Currencies!$B$6:$CW$1002,AT$1,0),"")</f>
        <v/>
      </c>
      <c r="AU78" t="str">
        <f>IF(ISNUMBER(VLOOKUP($B78,Currencies!$B$6:$CW$1002,AU$1,0)), VLOOKUP($B78,Currencies!$B$6:$CW$1002,AU$1,0),"")</f>
        <v/>
      </c>
      <c r="AV78" t="str">
        <f>IF(ISNUMBER(VLOOKUP($B78,Currencies!$B$6:$CW$1002,AV$1,0)), VLOOKUP($B78,Currencies!$B$6:$CW$1002,AV$1,0),"")</f>
        <v/>
      </c>
    </row>
    <row r="79" spans="2:50">
      <c r="B79" s="12">
        <f>IF(ISNUMBER(Equities!$C80),Equities!B80,"")</f>
        <v>43216</v>
      </c>
      <c r="C79">
        <f t="shared" ca="1" si="6"/>
        <v>172.1592</v>
      </c>
      <c r="D79" t="str">
        <f t="shared" ca="1" si="5"/>
        <v/>
      </c>
      <c r="E79" t="str">
        <f t="shared" ca="1" si="5"/>
        <v/>
      </c>
      <c r="F79" t="str">
        <f t="shared" ca="1" si="5"/>
        <v/>
      </c>
      <c r="G79">
        <f>IF(ISNUMBER(VLOOKUP($B79,Equities!$B$6:$DH$1002,G$1,0)), VLOOKUP($B79,Equities!$B$6:$DH$1002,G$1,0),"")</f>
        <v>88.93</v>
      </c>
      <c r="H79" t="str">
        <f>IF(ISNUMBER(VLOOKUP($B79,Equities!$B$6:$DH$1002,H$1,0)), VLOOKUP($B79,Equities!$B$6:$DH$1002,H$1,0),"")</f>
        <v/>
      </c>
      <c r="I79" t="str">
        <f>IF(ISNUMBER(VLOOKUP($B79,Equities!$B$6:$DH$1002,I$1,0)), VLOOKUP($B79,Equities!$B$6:$DH$1002,I$1,0),"")</f>
        <v/>
      </c>
      <c r="J79" s="70"/>
      <c r="K79">
        <f ca="1">IF(ISNUMBER(VLOOKUP($B79,Equities!$B$6:$DH$1002,K$1,0)), VLOOKUP($B79,Equities!$B$6:$DH$1002,K$1,0),"")</f>
        <v>88.93</v>
      </c>
      <c r="L79">
        <f ca="1">IF(ISNUMBER(VLOOKUP($B79,Equities!$B$6:$DH$1002,L$1,0)), VLOOKUP($B79,Equities!$B$6:$DH$1002,L$1,0),"")</f>
        <v>228.99090000000001</v>
      </c>
      <c r="M79">
        <f ca="1">IF(ISNUMBER(VLOOKUP($B79,Equities!$B$6:$DH$1002,M$1,0)), VLOOKUP($B79,Equities!$B$6:$DH$1002,M$1,0),"")</f>
        <v>226.72919999999999</v>
      </c>
      <c r="N79">
        <f ca="1">IF(ISNUMBER(VLOOKUP($B79,Equities!$B$6:$DH$1002,N$1,0)), VLOOKUP($B79,Equities!$B$6:$DH$1002,N$1,0),"")</f>
        <v>230.98660000000001</v>
      </c>
      <c r="O79">
        <f ca="1">IF(ISNUMBER(VLOOKUP($B79,Equities!$B$6:$DH$1002,O$1,0)), VLOOKUP($B79,Equities!$B$6:$DH$1002,O$1,0),"")</f>
        <v>125.2037</v>
      </c>
      <c r="P79">
        <f ca="1">IF(ISNUMBER(VLOOKUP($B79,Equities!$B$6:$DH$1002,P$1,0)), VLOOKUP($B79,Equities!$B$6:$DH$1002,P$1,0),"")</f>
        <v>218.136</v>
      </c>
      <c r="Q79">
        <f ca="1">IF(ISNUMBER(VLOOKUP($B79,Equities!$B$6:$DH$1002,Q$1,0)), VLOOKUP($B79,Equities!$B$6:$DH$1002,Q$1,0),"")</f>
        <v>248.18</v>
      </c>
      <c r="R79">
        <f ca="1">IF(ISNUMBER(VLOOKUP($B79,Equities!$B$6:$DH$1002,R$1,0)), VLOOKUP($B79,Equities!$B$6:$DH$1002,R$1,0),"")</f>
        <v>201.44</v>
      </c>
      <c r="S79">
        <f ca="1">IF(ISNUMBER(VLOOKUP($B79,Equities!$B$6:$DH$1002,S$1,0)), VLOOKUP($B79,Equities!$B$6:$DH$1002,S$1,0),"")</f>
        <v>255.64</v>
      </c>
      <c r="T79">
        <f ca="1">IF(ISNUMBER(VLOOKUP($B79,Equities!$B$6:$DH$1002,T$1,0)), VLOOKUP($B79,Equities!$B$6:$DH$1002,T$1,0),"")</f>
        <v>67.69</v>
      </c>
      <c r="U79">
        <f ca="1">IF(ISNUMBER(VLOOKUP($B79,Equities!$B$6:$DH$1002,U$1,0)), VLOOKUP($B79,Equities!$B$6:$DH$1002,U$1,0),"")</f>
        <v>272.16000000000003</v>
      </c>
      <c r="V79">
        <f ca="1">IF(ISNUMBER(VLOOKUP($B79,Equities!$B$6:$DH$1002,V$1,0)), VLOOKUP($B79,Equities!$B$6:$DH$1002,V$1,0),"")</f>
        <v>126.56</v>
      </c>
      <c r="W79">
        <f ca="1">IF(ISNUMBER(VLOOKUP($B79,Equities!$B$6:$DH$1002,W$1,0)), VLOOKUP($B79,Equities!$B$6:$DH$1002,W$1,0),"")</f>
        <v>1378.18</v>
      </c>
      <c r="X79">
        <f ca="1">IF(ISNUMBER(VLOOKUP($B79,Equities!$B$6:$DH$1002,X$1,0)), VLOOKUP($B79,Equities!$B$6:$DH$1002,X$1,0),"")</f>
        <v>1688.45</v>
      </c>
      <c r="Y79">
        <f ca="1">IF(ISNUMBER(VLOOKUP($B79,Equities!$B$6:$DH$1002,Y$1,0)), VLOOKUP($B79,Equities!$B$6:$DH$1002,Y$1,0),"")</f>
        <v>1597.81</v>
      </c>
      <c r="Z79">
        <f ca="1">IF(ISNUMBER(VLOOKUP($B79,Equities!$B$6:$DH$1002,Z$1,0)), VLOOKUP($B79,Equities!$B$6:$DH$1002,Z$1,0),"")</f>
        <v>1042.76</v>
      </c>
      <c r="AA79">
        <f ca="1">IF(ISNUMBER(VLOOKUP($B79,Equities!$B$6:$DH$1002,AA$1,0)), VLOOKUP($B79,Equities!$B$6:$DH$1002,AA$1,0),"")</f>
        <v>2431.34</v>
      </c>
      <c r="AB79">
        <f ca="1">IF(ISNUMBER(VLOOKUP($B79,Equities!$B$6:$DH$1002,AB$1,0)), VLOOKUP($B79,Equities!$B$6:$DH$1002,AB$1,0),"")</f>
        <v>926.39</v>
      </c>
      <c r="AC79">
        <f ca="1">IF(ISNUMBER(VLOOKUP($B79,Equities!$B$6:$DH$1002,AC$1,0)), VLOOKUP($B79,Equities!$B$6:$DH$1002,AC$1,0),"")</f>
        <v>720.19</v>
      </c>
      <c r="AD79">
        <f ca="1">IF(ISNUMBER(VLOOKUP($B79,Equities!$B$6:$DH$1002,AD$1,0)), VLOOKUP($B79,Equities!$B$6:$DH$1002,AD$1,0),"")</f>
        <v>887.22</v>
      </c>
      <c r="AE79">
        <f ca="1">IF(ISNUMBER(VLOOKUP($B79,Equities!$B$6:$DH$1002,AE$1,0)), VLOOKUP($B79,Equities!$B$6:$DH$1002,AE$1,0),"")</f>
        <v>954.72</v>
      </c>
      <c r="AF79">
        <f ca="1">IF(ISNUMBER(VLOOKUP($B79,Equities!$B$6:$DH$1002,AF$1,0)), VLOOKUP($B79,Equities!$B$6:$DH$1002,AF$1,0),"")</f>
        <v>973.57</v>
      </c>
      <c r="AG79">
        <f ca="1">IF(ISNUMBER(VLOOKUP($B79,Equities!$B$6:$DH$1002,AG$1,0)), VLOOKUP($B79,Equities!$B$6:$DH$1002,AG$1,0),"")</f>
        <v>1107.94</v>
      </c>
      <c r="AH79">
        <f ca="1">IF(ISNUMBER(VLOOKUP($B79,Equities!$B$6:$DH$1002,AH$1,0)), VLOOKUP($B79,Equities!$B$6:$DH$1002,AH$1,0),"")</f>
        <v>1089.5899999999999</v>
      </c>
      <c r="AI79">
        <f ca="1">IF(ISNUMBER(VLOOKUP($B79,Equities!$B$6:$DH$1002,AI$1,0)), VLOOKUP($B79,Equities!$B$6:$DH$1002,AI$1,0),"")</f>
        <v>930.6</v>
      </c>
      <c r="AJ79">
        <f ca="1">IF(ISNUMBER(VLOOKUP($B79,Equities!$B$6:$DH$1002,AJ$1,0)), VLOOKUP($B79,Equities!$B$6:$DH$1002,AJ$1,0),"")</f>
        <v>16.239999999999998</v>
      </c>
      <c r="AK79">
        <f ca="1">IF(ISNUMBER(VLOOKUP($B79,Equities!$B$6:$DH$1002,AK$1,0)), VLOOKUP($B79,Equities!$B$6:$DH$1002,AK$1,0),"")</f>
        <v>19.12</v>
      </c>
      <c r="AL79">
        <f ca="1">IF(ISNUMBER(VLOOKUP($B79,Commodities!$B$6:$CW$1002,AL$1,0)), VLOOKUP($B79,Commodities!$B$6:$CW$1002,AL$1,0),"")</f>
        <v>1316.3</v>
      </c>
      <c r="AM79">
        <f ca="1">IF(ISNUMBER(VLOOKUP($B79,Commodities!$B$6:$CW$1002,AM$1,0)), VLOOKUP($B79,Commodities!$B$6:$CW$1002,AM$1,0),"")</f>
        <v>16.491</v>
      </c>
      <c r="AN79">
        <f ca="1">IF(ISNUMBER(VLOOKUP($B79,Commodities!$B$6:$CW$1002,AN$1,0)), VLOOKUP($B79,Commodities!$B$6:$CW$1002,AN$1,0),"")</f>
        <v>68.19</v>
      </c>
      <c r="AO79">
        <f ca="1">IF(ISNUMBER(VLOOKUP($B79,Currencies!$B$6:$CW$1002,AO$1,0)), VLOOKUP($B79,Currencies!$B$6:$CW$1002,AO$1,0),"")</f>
        <v>2.9809000000000001</v>
      </c>
      <c r="AP79">
        <f ca="1">IF(ISNUMBER(VLOOKUP($B79,Currencies!$B$6:$CW$1002,AP$1,0)), VLOOKUP($B79,Currencies!$B$6:$CW$1002,AP$1,0),"")</f>
        <v>2.1046999999999998</v>
      </c>
      <c r="AQ79">
        <f ca="1">IF(ISNUMBER(VLOOKUP($B79,Currencies!$B$6:$CW$1002,AQ$1,0)), VLOOKUP($B79,Currencies!$B$6:$CW$1002,AQ$1,0),"")</f>
        <v>2.1762000000000001</v>
      </c>
      <c r="AR79">
        <f ca="1">IF(ISNUMBER(VLOOKUP($B79,Currencies!$B$6:$CW$1002,AR$1,0)), VLOOKUP($B79,Currencies!$B$6:$CW$1002,AR$1,0),"")</f>
        <v>6.3268000000000004</v>
      </c>
      <c r="AS79">
        <f ca="1">IF(ISNUMBER(VLOOKUP($B79,Currencies!$B$6:$CW$1002,AS$1,0)), VLOOKUP($B79,Currencies!$B$6:$CW$1002,AS$1,0),"")</f>
        <v>110.71</v>
      </c>
      <c r="AT79" t="str">
        <f>IF(ISNUMBER(VLOOKUP($B79,Currencies!$B$6:$CW$1002,AT$1,0)), VLOOKUP($B79,Currencies!$B$6:$CW$1002,AT$1,0),"")</f>
        <v/>
      </c>
      <c r="AU79" t="str">
        <f>IF(ISNUMBER(VLOOKUP($B79,Currencies!$B$6:$CW$1002,AU$1,0)), VLOOKUP($B79,Currencies!$B$6:$CW$1002,AU$1,0),"")</f>
        <v/>
      </c>
      <c r="AV79" t="str">
        <f>IF(ISNUMBER(VLOOKUP($B79,Currencies!$B$6:$CW$1002,AV$1,0)), VLOOKUP($B79,Currencies!$B$6:$CW$1002,AV$1,0),"")</f>
        <v/>
      </c>
    </row>
    <row r="80" spans="2:50">
      <c r="B80" s="12">
        <f>IF(ISNUMBER(Equities!$C81),Equities!B81,"")</f>
        <v>43215</v>
      </c>
      <c r="C80">
        <f t="shared" ca="1" si="6"/>
        <v>173.38730000000001</v>
      </c>
      <c r="D80" t="str">
        <f t="shared" ca="1" si="5"/>
        <v/>
      </c>
      <c r="E80" t="str">
        <f t="shared" ca="1" si="5"/>
        <v/>
      </c>
      <c r="F80" t="str">
        <f t="shared" ca="1" si="5"/>
        <v/>
      </c>
      <c r="G80">
        <f>IF(ISNUMBER(VLOOKUP($B80,Equities!$B$6:$DH$1002,G$1,0)), VLOOKUP($B80,Equities!$B$6:$DH$1002,G$1,0),"")</f>
        <v>89.28</v>
      </c>
      <c r="H80" t="str">
        <f>IF(ISNUMBER(VLOOKUP($B80,Equities!$B$6:$DH$1002,H$1,0)), VLOOKUP($B80,Equities!$B$6:$DH$1002,H$1,0),"")</f>
        <v/>
      </c>
      <c r="I80" t="str">
        <f>IF(ISNUMBER(VLOOKUP($B80,Equities!$B$6:$DH$1002,I$1,0)), VLOOKUP($B80,Equities!$B$6:$DH$1002,I$1,0),"")</f>
        <v/>
      </c>
      <c r="J80" s="70"/>
      <c r="K80">
        <f ca="1">IF(ISNUMBER(VLOOKUP($B80,Equities!$B$6:$DH$1002,K$1,0)), VLOOKUP($B80,Equities!$B$6:$DH$1002,K$1,0),"")</f>
        <v>89.28</v>
      </c>
      <c r="L80">
        <f ca="1">IF(ISNUMBER(VLOOKUP($B80,Equities!$B$6:$DH$1002,L$1,0)), VLOOKUP($B80,Equities!$B$6:$DH$1002,L$1,0),"")</f>
        <v>224.4897</v>
      </c>
      <c r="M80">
        <f ca="1">IF(ISNUMBER(VLOOKUP($B80,Equities!$B$6:$DH$1002,M$1,0)), VLOOKUP($B80,Equities!$B$6:$DH$1002,M$1,0),"")</f>
        <v>224.53210000000001</v>
      </c>
      <c r="N80">
        <f ca="1">IF(ISNUMBER(VLOOKUP($B80,Equities!$B$6:$DH$1002,N$1,0)), VLOOKUP($B80,Equities!$B$6:$DH$1002,N$1,0),"")</f>
        <v>228.41329999999999</v>
      </c>
      <c r="O80">
        <f ca="1">IF(ISNUMBER(VLOOKUP($B80,Equities!$B$6:$DH$1002,O$1,0)), VLOOKUP($B80,Equities!$B$6:$DH$1002,O$1,0),"")</f>
        <v>125.32769999999999</v>
      </c>
      <c r="P80">
        <f ca="1">IF(ISNUMBER(VLOOKUP($B80,Equities!$B$6:$DH$1002,P$1,0)), VLOOKUP($B80,Equities!$B$6:$DH$1002,P$1,0),"")</f>
        <v>216.53450000000001</v>
      </c>
      <c r="Q80">
        <f ca="1">IF(ISNUMBER(VLOOKUP($B80,Equities!$B$6:$DH$1002,Q$1,0)), VLOOKUP($B80,Equities!$B$6:$DH$1002,Q$1,0),"")</f>
        <v>245.53</v>
      </c>
      <c r="R80">
        <f ca="1">IF(ISNUMBER(VLOOKUP($B80,Equities!$B$6:$DH$1002,R$1,0)), VLOOKUP($B80,Equities!$B$6:$DH$1002,R$1,0),"")</f>
        <v>199.82</v>
      </c>
      <c r="S80">
        <f ca="1">IF(ISNUMBER(VLOOKUP($B80,Equities!$B$6:$DH$1002,S$1,0)), VLOOKUP($B80,Equities!$B$6:$DH$1002,S$1,0),"")</f>
        <v>255.58</v>
      </c>
      <c r="T80">
        <f ca="1">IF(ISNUMBER(VLOOKUP($B80,Equities!$B$6:$DH$1002,T$1,0)), VLOOKUP($B80,Equities!$B$6:$DH$1002,T$1,0),"")</f>
        <v>68.33</v>
      </c>
      <c r="U80">
        <f ca="1">IF(ISNUMBER(VLOOKUP($B80,Equities!$B$6:$DH$1002,U$1,0)), VLOOKUP($B80,Equities!$B$6:$DH$1002,U$1,0),"")</f>
        <v>271.70999999999998</v>
      </c>
      <c r="V80">
        <f ca="1">IF(ISNUMBER(VLOOKUP($B80,Equities!$B$6:$DH$1002,V$1,0)), VLOOKUP($B80,Equities!$B$6:$DH$1002,V$1,0),"")</f>
        <v>125.31</v>
      </c>
      <c r="W80">
        <f ca="1">IF(ISNUMBER(VLOOKUP($B80,Equities!$B$6:$DH$1002,W$1,0)), VLOOKUP($B80,Equities!$B$6:$DH$1002,W$1,0),"")</f>
        <v>1390.53</v>
      </c>
      <c r="X80">
        <f ca="1">IF(ISNUMBER(VLOOKUP($B80,Equities!$B$6:$DH$1002,X$1,0)), VLOOKUP($B80,Equities!$B$6:$DH$1002,X$1,0),"")</f>
        <v>1694.04</v>
      </c>
      <c r="Y80">
        <f ca="1">IF(ISNUMBER(VLOOKUP($B80,Equities!$B$6:$DH$1002,Y$1,0)), VLOOKUP($B80,Equities!$B$6:$DH$1002,Y$1,0),"")</f>
        <v>1604.16</v>
      </c>
      <c r="Z80">
        <f ca="1">IF(ISNUMBER(VLOOKUP($B80,Equities!$B$6:$DH$1002,Z$1,0)), VLOOKUP($B80,Equities!$B$6:$DH$1002,Z$1,0),"")</f>
        <v>1043.03</v>
      </c>
      <c r="AA80">
        <f ca="1">IF(ISNUMBER(VLOOKUP($B80,Equities!$B$6:$DH$1002,AA$1,0)), VLOOKUP($B80,Equities!$B$6:$DH$1002,AA$1,0),"")</f>
        <v>2440.06</v>
      </c>
      <c r="AB80">
        <f ca="1">IF(ISNUMBER(VLOOKUP($B80,Equities!$B$6:$DH$1002,AB$1,0)), VLOOKUP($B80,Equities!$B$6:$DH$1002,AB$1,0),"")</f>
        <v>925.61</v>
      </c>
      <c r="AC80">
        <f ca="1">IF(ISNUMBER(VLOOKUP($B80,Equities!$B$6:$DH$1002,AC$1,0)), VLOOKUP($B80,Equities!$B$6:$DH$1002,AC$1,0),"")</f>
        <v>718.6</v>
      </c>
      <c r="AD80">
        <f ca="1">IF(ISNUMBER(VLOOKUP($B80,Equities!$B$6:$DH$1002,AD$1,0)), VLOOKUP($B80,Equities!$B$6:$DH$1002,AD$1,0),"")</f>
        <v>884.43</v>
      </c>
      <c r="AE80">
        <f ca="1">IF(ISNUMBER(VLOOKUP($B80,Equities!$B$6:$DH$1002,AE$1,0)), VLOOKUP($B80,Equities!$B$6:$DH$1002,AE$1,0),"")</f>
        <v>952.86</v>
      </c>
      <c r="AF80">
        <f ca="1">IF(ISNUMBER(VLOOKUP($B80,Equities!$B$6:$DH$1002,AF$1,0)), VLOOKUP($B80,Equities!$B$6:$DH$1002,AF$1,0),"")</f>
        <v>974.91</v>
      </c>
      <c r="AG80">
        <f ca="1">IF(ISNUMBER(VLOOKUP($B80,Equities!$B$6:$DH$1002,AG$1,0)), VLOOKUP($B80,Equities!$B$6:$DH$1002,AG$1,0),"")</f>
        <v>1105.31</v>
      </c>
      <c r="AH80">
        <f ca="1">IF(ISNUMBER(VLOOKUP($B80,Equities!$B$6:$DH$1002,AH$1,0)), VLOOKUP($B80,Equities!$B$6:$DH$1002,AH$1,0),"")</f>
        <v>1087.83</v>
      </c>
      <c r="AI80">
        <f ca="1">IF(ISNUMBER(VLOOKUP($B80,Equities!$B$6:$DH$1002,AI$1,0)), VLOOKUP($B80,Equities!$B$6:$DH$1002,AI$1,0),"")</f>
        <v>929.35</v>
      </c>
      <c r="AJ80">
        <f ca="1">IF(ISNUMBER(VLOOKUP($B80,Equities!$B$6:$DH$1002,AJ$1,0)), VLOOKUP($B80,Equities!$B$6:$DH$1002,AJ$1,0),"")</f>
        <v>17.84</v>
      </c>
      <c r="AK80">
        <f ca="1">IF(ISNUMBER(VLOOKUP($B80,Equities!$B$6:$DH$1002,AK$1,0)), VLOOKUP($B80,Equities!$B$6:$DH$1002,AK$1,0),"")</f>
        <v>20.67</v>
      </c>
      <c r="AL80">
        <f ca="1">IF(ISNUMBER(VLOOKUP($B80,Commodities!$B$6:$CW$1002,AL$1,0)), VLOOKUP($B80,Commodities!$B$6:$CW$1002,AL$1,0),"")</f>
        <v>1321.2</v>
      </c>
      <c r="AM80">
        <f ca="1">IF(ISNUMBER(VLOOKUP($B80,Commodities!$B$6:$CW$1002,AM$1,0)), VLOOKUP($B80,Commodities!$B$6:$CW$1002,AM$1,0),"")</f>
        <v>16.501999999999999</v>
      </c>
      <c r="AN80">
        <f ca="1">IF(ISNUMBER(VLOOKUP($B80,Commodities!$B$6:$CW$1002,AN$1,0)), VLOOKUP($B80,Commodities!$B$6:$CW$1002,AN$1,0),"")</f>
        <v>68.05</v>
      </c>
      <c r="AO80">
        <f ca="1">IF(ISNUMBER(VLOOKUP($B80,Currencies!$B$6:$CW$1002,AO$1,0)), VLOOKUP($B80,Currencies!$B$6:$CW$1002,AO$1,0),"")</f>
        <v>3.0259</v>
      </c>
      <c r="AP80">
        <f ca="1">IF(ISNUMBER(VLOOKUP($B80,Currencies!$B$6:$CW$1002,AP$1,0)), VLOOKUP($B80,Currencies!$B$6:$CW$1002,AP$1,0),"")</f>
        <v>2.1038999999999999</v>
      </c>
      <c r="AQ80">
        <f ca="1">IF(ISNUMBER(VLOOKUP($B80,Currencies!$B$6:$CW$1002,AQ$1,0)), VLOOKUP($B80,Currencies!$B$6:$CW$1002,AQ$1,0),"")</f>
        <v>2.1778</v>
      </c>
      <c r="AR80">
        <f ca="1">IF(ISNUMBER(VLOOKUP($B80,Currencies!$B$6:$CW$1002,AR$1,0)), VLOOKUP($B80,Currencies!$B$6:$CW$1002,AR$1,0),"")</f>
        <v>6.3223000000000003</v>
      </c>
      <c r="AS80">
        <f ca="1">IF(ISNUMBER(VLOOKUP($B80,Currencies!$B$6:$CW$1002,AS$1,0)), VLOOKUP($B80,Currencies!$B$6:$CW$1002,AS$1,0),"")</f>
        <v>110.66</v>
      </c>
      <c r="AT80" t="str">
        <f>IF(ISNUMBER(VLOOKUP($B80,Currencies!$B$6:$CW$1002,AT$1,0)), VLOOKUP($B80,Currencies!$B$6:$CW$1002,AT$1,0),"")</f>
        <v/>
      </c>
      <c r="AU80" t="str">
        <f>IF(ISNUMBER(VLOOKUP($B80,Currencies!$B$6:$CW$1002,AU$1,0)), VLOOKUP($B80,Currencies!$B$6:$CW$1002,AU$1,0),"")</f>
        <v/>
      </c>
      <c r="AV80" t="str">
        <f>IF(ISNUMBER(VLOOKUP($B80,Currencies!$B$6:$CW$1002,AV$1,0)), VLOOKUP($B80,Currencies!$B$6:$CW$1002,AV$1,0),"")</f>
        <v/>
      </c>
    </row>
    <row r="81" spans="2:48">
      <c r="B81" s="12">
        <f>IF(ISNUMBER(Equities!$C82),Equities!B82,"")</f>
        <v>43214</v>
      </c>
      <c r="C81">
        <f t="shared" ca="1" si="6"/>
        <v>176.01769999999999</v>
      </c>
      <c r="D81" t="str">
        <f t="shared" ca="1" si="5"/>
        <v/>
      </c>
      <c r="E81" t="str">
        <f t="shared" ca="1" si="5"/>
        <v/>
      </c>
      <c r="F81" t="str">
        <f t="shared" ca="1" si="5"/>
        <v/>
      </c>
      <c r="G81">
        <f>IF(ISNUMBER(VLOOKUP($B81,Equities!$B$6:$DH$1002,G$1,0)), VLOOKUP($B81,Equities!$B$6:$DH$1002,G$1,0),"")</f>
        <v>90.43</v>
      </c>
      <c r="H81" t="str">
        <f>IF(ISNUMBER(VLOOKUP($B81,Equities!$B$6:$DH$1002,H$1,0)), VLOOKUP($B81,Equities!$B$6:$DH$1002,H$1,0),"")</f>
        <v/>
      </c>
      <c r="I81" t="str">
        <f>IF(ISNUMBER(VLOOKUP($B81,Equities!$B$6:$DH$1002,I$1,0)), VLOOKUP($B81,Equities!$B$6:$DH$1002,I$1,0),"")</f>
        <v/>
      </c>
      <c r="J81" s="70"/>
      <c r="K81">
        <f ca="1">IF(ISNUMBER(VLOOKUP($B81,Equities!$B$6:$DH$1002,K$1,0)), VLOOKUP($B81,Equities!$B$6:$DH$1002,K$1,0),"")</f>
        <v>90.43</v>
      </c>
      <c r="L81">
        <f ca="1">IF(ISNUMBER(VLOOKUP($B81,Equities!$B$6:$DH$1002,L$1,0)), VLOOKUP($B81,Equities!$B$6:$DH$1002,L$1,0),"")</f>
        <v>225.17920000000001</v>
      </c>
      <c r="M81">
        <f ca="1">IF(ISNUMBER(VLOOKUP($B81,Equities!$B$6:$DH$1002,M$1,0)), VLOOKUP($B81,Equities!$B$6:$DH$1002,M$1,0),"")</f>
        <v>224.54310000000001</v>
      </c>
      <c r="N81">
        <f ca="1">IF(ISNUMBER(VLOOKUP($B81,Equities!$B$6:$DH$1002,N$1,0)), VLOOKUP($B81,Equities!$B$6:$DH$1002,N$1,0),"")</f>
        <v>228.464</v>
      </c>
      <c r="O81">
        <f ca="1">IF(ISNUMBER(VLOOKUP($B81,Equities!$B$6:$DH$1002,O$1,0)), VLOOKUP($B81,Equities!$B$6:$DH$1002,O$1,0),"")</f>
        <v>125.9222</v>
      </c>
      <c r="P81">
        <f ca="1">IF(ISNUMBER(VLOOKUP($B81,Equities!$B$6:$DH$1002,P$1,0)), VLOOKUP($B81,Equities!$B$6:$DH$1002,P$1,0),"")</f>
        <v>216.29949999999999</v>
      </c>
      <c r="Q81">
        <f ca="1">IF(ISNUMBER(VLOOKUP($B81,Equities!$B$6:$DH$1002,Q$1,0)), VLOOKUP($B81,Equities!$B$6:$DH$1002,Q$1,0),"")</f>
        <v>245.39</v>
      </c>
      <c r="R81">
        <f ca="1">IF(ISNUMBER(VLOOKUP($B81,Equities!$B$6:$DH$1002,R$1,0)), VLOOKUP($B81,Equities!$B$6:$DH$1002,R$1,0),"")</f>
        <v>200.61</v>
      </c>
      <c r="S81">
        <f ca="1">IF(ISNUMBER(VLOOKUP($B81,Equities!$B$6:$DH$1002,S$1,0)), VLOOKUP($B81,Equities!$B$6:$DH$1002,S$1,0),"")</f>
        <v>256.94</v>
      </c>
      <c r="T81">
        <f ca="1">IF(ISNUMBER(VLOOKUP($B81,Equities!$B$6:$DH$1002,T$1,0)), VLOOKUP($B81,Equities!$B$6:$DH$1002,T$1,0),"")</f>
        <v>68.2</v>
      </c>
      <c r="U81">
        <f ca="1">IF(ISNUMBER(VLOOKUP($B81,Equities!$B$6:$DH$1002,U$1,0)), VLOOKUP($B81,Equities!$B$6:$DH$1002,U$1,0),"")</f>
        <v>273.60000000000002</v>
      </c>
      <c r="V81">
        <f ca="1">IF(ISNUMBER(VLOOKUP($B81,Equities!$B$6:$DH$1002,V$1,0)), VLOOKUP($B81,Equities!$B$6:$DH$1002,V$1,0),"")</f>
        <v>125.38</v>
      </c>
      <c r="W81">
        <f ca="1">IF(ISNUMBER(VLOOKUP($B81,Equities!$B$6:$DH$1002,W$1,0)), VLOOKUP($B81,Equities!$B$6:$DH$1002,W$1,0),"")</f>
        <v>1394.76</v>
      </c>
      <c r="X81">
        <f ca="1">IF(ISNUMBER(VLOOKUP($B81,Equities!$B$6:$DH$1002,X$1,0)), VLOOKUP($B81,Equities!$B$6:$DH$1002,X$1,0),"")</f>
        <v>1701.29</v>
      </c>
      <c r="Y81">
        <f ca="1">IF(ISNUMBER(VLOOKUP($B81,Equities!$B$6:$DH$1002,Y$1,0)), VLOOKUP($B81,Equities!$B$6:$DH$1002,Y$1,0),"")</f>
        <v>1627.05</v>
      </c>
      <c r="Z81">
        <f ca="1">IF(ISNUMBER(VLOOKUP($B81,Equities!$B$6:$DH$1002,Z$1,0)), VLOOKUP($B81,Equities!$B$6:$DH$1002,Z$1,0),"")</f>
        <v>1043.83</v>
      </c>
      <c r="AA81">
        <f ca="1">IF(ISNUMBER(VLOOKUP($B81,Equities!$B$6:$DH$1002,AA$1,0)), VLOOKUP($B81,Equities!$B$6:$DH$1002,AA$1,0),"")</f>
        <v>2436.3200000000002</v>
      </c>
      <c r="AB81">
        <f ca="1">IF(ISNUMBER(VLOOKUP($B81,Equities!$B$6:$DH$1002,AB$1,0)), VLOOKUP($B81,Equities!$B$6:$DH$1002,AB$1,0),"")</f>
        <v>924.42</v>
      </c>
      <c r="AC81">
        <f ca="1">IF(ISNUMBER(VLOOKUP($B81,Equities!$B$6:$DH$1002,AC$1,0)), VLOOKUP($B81,Equities!$B$6:$DH$1002,AC$1,0),"")</f>
        <v>718.34</v>
      </c>
      <c r="AD81">
        <f ca="1">IF(ISNUMBER(VLOOKUP($B81,Equities!$B$6:$DH$1002,AD$1,0)), VLOOKUP($B81,Equities!$B$6:$DH$1002,AD$1,0),"")</f>
        <v>884.37</v>
      </c>
      <c r="AE81">
        <f ca="1">IF(ISNUMBER(VLOOKUP($B81,Equities!$B$6:$DH$1002,AE$1,0)), VLOOKUP($B81,Equities!$B$6:$DH$1002,AE$1,0),"")</f>
        <v>953.45</v>
      </c>
      <c r="AF81">
        <f ca="1">IF(ISNUMBER(VLOOKUP($B81,Equities!$B$6:$DH$1002,AF$1,0)), VLOOKUP($B81,Equities!$B$6:$DH$1002,AF$1,0),"")</f>
        <v>973.62</v>
      </c>
      <c r="AG81">
        <f ca="1">IF(ISNUMBER(VLOOKUP($B81,Equities!$B$6:$DH$1002,AG$1,0)), VLOOKUP($B81,Equities!$B$6:$DH$1002,AG$1,0),"")</f>
        <v>1103.44</v>
      </c>
      <c r="AH81">
        <f ca="1">IF(ISNUMBER(VLOOKUP($B81,Equities!$B$6:$DH$1002,AH$1,0)), VLOOKUP($B81,Equities!$B$6:$DH$1002,AH$1,0),"")</f>
        <v>1088.5999999999999</v>
      </c>
      <c r="AI81">
        <f ca="1">IF(ISNUMBER(VLOOKUP($B81,Equities!$B$6:$DH$1002,AI$1,0)), VLOOKUP($B81,Equities!$B$6:$DH$1002,AI$1,0),"")</f>
        <v>929.26</v>
      </c>
      <c r="AJ81">
        <f ca="1">IF(ISNUMBER(VLOOKUP($B81,Equities!$B$6:$DH$1002,AJ$1,0)), VLOOKUP($B81,Equities!$B$6:$DH$1002,AJ$1,0),"")</f>
        <v>18.02</v>
      </c>
      <c r="AK81">
        <f ca="1">IF(ISNUMBER(VLOOKUP($B81,Equities!$B$6:$DH$1002,AK$1,0)), VLOOKUP($B81,Equities!$B$6:$DH$1002,AK$1,0),"")</f>
        <v>19.940000000000001</v>
      </c>
      <c r="AL81">
        <f ca="1">IF(ISNUMBER(VLOOKUP($B81,Commodities!$B$6:$CW$1002,AL$1,0)), VLOOKUP($B81,Commodities!$B$6:$CW$1002,AL$1,0),"")</f>
        <v>1331.4</v>
      </c>
      <c r="AM81">
        <f ca="1">IF(ISNUMBER(VLOOKUP($B81,Commodities!$B$6:$CW$1002,AM$1,0)), VLOOKUP($B81,Commodities!$B$6:$CW$1002,AM$1,0),"")</f>
        <v>16.702999999999999</v>
      </c>
      <c r="AN81">
        <f ca="1">IF(ISNUMBER(VLOOKUP($B81,Commodities!$B$6:$CW$1002,AN$1,0)), VLOOKUP($B81,Commodities!$B$6:$CW$1002,AN$1,0),"")</f>
        <v>67.7</v>
      </c>
      <c r="AO81">
        <f ca="1">IF(ISNUMBER(VLOOKUP($B81,Currencies!$B$6:$CW$1002,AO$1,0)), VLOOKUP($B81,Currencies!$B$6:$CW$1002,AO$1,0),"")</f>
        <v>2.9995000000000003</v>
      </c>
      <c r="AP81">
        <f ca="1">IF(ISNUMBER(VLOOKUP($B81,Currencies!$B$6:$CW$1002,AP$1,0)), VLOOKUP($B81,Currencies!$B$6:$CW$1002,AP$1,0),"")</f>
        <v>2.0950000000000002</v>
      </c>
      <c r="AQ81">
        <f ca="1">IF(ISNUMBER(VLOOKUP($B81,Currencies!$B$6:$CW$1002,AQ$1,0)), VLOOKUP($B81,Currencies!$B$6:$CW$1002,AQ$1,0),"")</f>
        <v>2.1665000000000001</v>
      </c>
      <c r="AR81">
        <f ca="1">IF(ISNUMBER(VLOOKUP($B81,Currencies!$B$6:$CW$1002,AR$1,0)), VLOOKUP($B81,Currencies!$B$6:$CW$1002,AR$1,0),"")</f>
        <v>6.2967000000000004</v>
      </c>
      <c r="AS81">
        <f ca="1">IF(ISNUMBER(VLOOKUP($B81,Currencies!$B$6:$CW$1002,AS$1,0)), VLOOKUP($B81,Currencies!$B$6:$CW$1002,AS$1,0),"")</f>
        <v>111.03</v>
      </c>
      <c r="AT81" t="str">
        <f>IF(ISNUMBER(VLOOKUP($B81,Currencies!$B$6:$CW$1002,AT$1,0)), VLOOKUP($B81,Currencies!$B$6:$CW$1002,AT$1,0),"")</f>
        <v/>
      </c>
      <c r="AU81" t="str">
        <f>IF(ISNUMBER(VLOOKUP($B81,Currencies!$B$6:$CW$1002,AU$1,0)), VLOOKUP($B81,Currencies!$B$6:$CW$1002,AU$1,0),"")</f>
        <v/>
      </c>
      <c r="AV81" t="str">
        <f>IF(ISNUMBER(VLOOKUP($B81,Currencies!$B$6:$CW$1002,AV$1,0)), VLOOKUP($B81,Currencies!$B$6:$CW$1002,AV$1,0),"")</f>
        <v/>
      </c>
    </row>
    <row r="82" spans="2:48">
      <c r="B82" s="12">
        <f>IF(ISNUMBER(Equities!$C83),Equities!B83,"")</f>
        <v>43213</v>
      </c>
      <c r="C82">
        <f t="shared" ca="1" si="6"/>
        <v>174.2131</v>
      </c>
      <c r="D82" t="str">
        <f t="shared" ca="1" si="5"/>
        <v/>
      </c>
      <c r="E82" t="str">
        <f t="shared" ca="1" si="5"/>
        <v/>
      </c>
      <c r="F82" t="str">
        <f t="shared" ca="1" si="5"/>
        <v/>
      </c>
      <c r="G82">
        <f>IF(ISNUMBER(VLOOKUP($B82,Equities!$B$6:$DH$1002,G$1,0)), VLOOKUP($B82,Equities!$B$6:$DH$1002,G$1,0),"")</f>
        <v>89.51</v>
      </c>
      <c r="H82" t="str">
        <f>IF(ISNUMBER(VLOOKUP($B82,Equities!$B$6:$DH$1002,H$1,0)), VLOOKUP($B82,Equities!$B$6:$DH$1002,H$1,0),"")</f>
        <v/>
      </c>
      <c r="I82" t="str">
        <f>IF(ISNUMBER(VLOOKUP($B82,Equities!$B$6:$DH$1002,I$1,0)), VLOOKUP($B82,Equities!$B$6:$DH$1002,I$1,0),"")</f>
        <v/>
      </c>
      <c r="J82" s="70"/>
      <c r="K82">
        <f ca="1">IF(ISNUMBER(VLOOKUP($B82,Equities!$B$6:$DH$1002,K$1,0)), VLOOKUP($B82,Equities!$B$6:$DH$1002,K$1,0),"")</f>
        <v>89.51</v>
      </c>
      <c r="L82">
        <f ca="1">IF(ISNUMBER(VLOOKUP($B82,Equities!$B$6:$DH$1002,L$1,0)), VLOOKUP($B82,Equities!$B$6:$DH$1002,L$1,0),"")</f>
        <v>228.88399999999999</v>
      </c>
      <c r="M82">
        <f ca="1">IF(ISNUMBER(VLOOKUP($B82,Equities!$B$6:$DH$1002,M$1,0)), VLOOKUP($B82,Equities!$B$6:$DH$1002,M$1,0),"")</f>
        <v>225.79249999999999</v>
      </c>
      <c r="N82">
        <f ca="1">IF(ISNUMBER(VLOOKUP($B82,Equities!$B$6:$DH$1002,N$1,0)), VLOOKUP($B82,Equities!$B$6:$DH$1002,N$1,0),"")</f>
        <v>229.3605</v>
      </c>
      <c r="O82">
        <f ca="1">IF(ISNUMBER(VLOOKUP($B82,Equities!$B$6:$DH$1002,O$1,0)), VLOOKUP($B82,Equities!$B$6:$DH$1002,O$1,0),"")</f>
        <v>126.2163</v>
      </c>
      <c r="P82">
        <f ca="1">IF(ISNUMBER(VLOOKUP($B82,Equities!$B$6:$DH$1002,P$1,0)), VLOOKUP($B82,Equities!$B$6:$DH$1002,P$1,0),"")</f>
        <v>216.93340000000001</v>
      </c>
      <c r="Q82">
        <f ca="1">IF(ISNUMBER(VLOOKUP($B82,Equities!$B$6:$DH$1002,Q$1,0)), VLOOKUP($B82,Equities!$B$6:$DH$1002,Q$1,0),"")</f>
        <v>247.58</v>
      </c>
      <c r="R82">
        <f ca="1">IF(ISNUMBER(VLOOKUP($B82,Equities!$B$6:$DH$1002,R$1,0)), VLOOKUP($B82,Equities!$B$6:$DH$1002,R$1,0),"")</f>
        <v>200.16</v>
      </c>
      <c r="S82">
        <f ca="1">IF(ISNUMBER(VLOOKUP($B82,Equities!$B$6:$DH$1002,S$1,0)), VLOOKUP($B82,Equities!$B$6:$DH$1002,S$1,0),"")</f>
        <v>260.74</v>
      </c>
      <c r="T82">
        <f ca="1">IF(ISNUMBER(VLOOKUP($B82,Equities!$B$6:$DH$1002,T$1,0)), VLOOKUP($B82,Equities!$B$6:$DH$1002,T$1,0),"")</f>
        <v>68.16</v>
      </c>
      <c r="U82">
        <f ca="1">IF(ISNUMBER(VLOOKUP($B82,Equities!$B$6:$DH$1002,U$1,0)), VLOOKUP($B82,Equities!$B$6:$DH$1002,U$1,0),"")</f>
        <v>276.42</v>
      </c>
      <c r="V82">
        <f ca="1">IF(ISNUMBER(VLOOKUP($B82,Equities!$B$6:$DH$1002,V$1,0)), VLOOKUP($B82,Equities!$B$6:$DH$1002,V$1,0),"")</f>
        <v>124.65</v>
      </c>
      <c r="W82">
        <f ca="1">IF(ISNUMBER(VLOOKUP($B82,Equities!$B$6:$DH$1002,W$1,0)), VLOOKUP($B82,Equities!$B$6:$DH$1002,W$1,0),"")</f>
        <v>1372.46</v>
      </c>
      <c r="X82">
        <f ca="1">IF(ISNUMBER(VLOOKUP($B82,Equities!$B$6:$DH$1002,X$1,0)), VLOOKUP($B82,Equities!$B$6:$DH$1002,X$1,0),"")</f>
        <v>1677.12</v>
      </c>
      <c r="Y82">
        <f ca="1">IF(ISNUMBER(VLOOKUP($B82,Equities!$B$6:$DH$1002,Y$1,0)), VLOOKUP($B82,Equities!$B$6:$DH$1002,Y$1,0),"")</f>
        <v>1611.66</v>
      </c>
      <c r="Z82">
        <f ca="1">IF(ISNUMBER(VLOOKUP($B82,Equities!$B$6:$DH$1002,Z$1,0)), VLOOKUP($B82,Equities!$B$6:$DH$1002,Z$1,0),"")</f>
        <v>1047.76</v>
      </c>
      <c r="AA82">
        <f ca="1">IF(ISNUMBER(VLOOKUP($B82,Equities!$B$6:$DH$1002,AA$1,0)), VLOOKUP($B82,Equities!$B$6:$DH$1002,AA$1,0),"")</f>
        <v>2430.79</v>
      </c>
      <c r="AB82">
        <f ca="1">IF(ISNUMBER(VLOOKUP($B82,Equities!$B$6:$DH$1002,AB$1,0)), VLOOKUP($B82,Equities!$B$6:$DH$1002,AB$1,0),"")</f>
        <v>924.37</v>
      </c>
      <c r="AC82">
        <f ca="1">IF(ISNUMBER(VLOOKUP($B82,Equities!$B$6:$DH$1002,AC$1,0)), VLOOKUP($B82,Equities!$B$6:$DH$1002,AC$1,0),"")</f>
        <v>720.2</v>
      </c>
      <c r="AD82">
        <f ca="1">IF(ISNUMBER(VLOOKUP($B82,Equities!$B$6:$DH$1002,AD$1,0)), VLOOKUP($B82,Equities!$B$6:$DH$1002,AD$1,0),"")</f>
        <v>885</v>
      </c>
      <c r="AE82">
        <f ca="1">IF(ISNUMBER(VLOOKUP($B82,Equities!$B$6:$DH$1002,AE$1,0)), VLOOKUP($B82,Equities!$B$6:$DH$1002,AE$1,0),"")</f>
        <v>954.41</v>
      </c>
      <c r="AF82">
        <f ca="1">IF(ISNUMBER(VLOOKUP($B82,Equities!$B$6:$DH$1002,AF$1,0)), VLOOKUP($B82,Equities!$B$6:$DH$1002,AF$1,0),"")</f>
        <v>973.34</v>
      </c>
      <c r="AG82">
        <f ca="1">IF(ISNUMBER(VLOOKUP($B82,Equities!$B$6:$DH$1002,AG$1,0)), VLOOKUP($B82,Equities!$B$6:$DH$1002,AG$1,0),"")</f>
        <v>1103.45</v>
      </c>
      <c r="AH82">
        <f ca="1">IF(ISNUMBER(VLOOKUP($B82,Equities!$B$6:$DH$1002,AH$1,0)), VLOOKUP($B82,Equities!$B$6:$DH$1002,AH$1,0),"")</f>
        <v>1088.52</v>
      </c>
      <c r="AI82">
        <f ca="1">IF(ISNUMBER(VLOOKUP($B82,Equities!$B$6:$DH$1002,AI$1,0)), VLOOKUP($B82,Equities!$B$6:$DH$1002,AI$1,0),"")</f>
        <v>930.64</v>
      </c>
      <c r="AJ82">
        <f ca="1">IF(ISNUMBER(VLOOKUP($B82,Equities!$B$6:$DH$1002,AJ$1,0)), VLOOKUP($B82,Equities!$B$6:$DH$1002,AJ$1,0),"")</f>
        <v>16.34</v>
      </c>
      <c r="AK82">
        <f ca="1">IF(ISNUMBER(VLOOKUP($B82,Equities!$B$6:$DH$1002,AK$1,0)), VLOOKUP($B82,Equities!$B$6:$DH$1002,AK$1,0),"")</f>
        <v>19.25</v>
      </c>
      <c r="AL82">
        <f ca="1">IF(ISNUMBER(VLOOKUP($B82,Commodities!$B$6:$CW$1002,AL$1,0)), VLOOKUP($B82,Commodities!$B$6:$CW$1002,AL$1,0),"")</f>
        <v>1322.5</v>
      </c>
      <c r="AM82">
        <f ca="1">IF(ISNUMBER(VLOOKUP($B82,Commodities!$B$6:$CW$1002,AM$1,0)), VLOOKUP($B82,Commodities!$B$6:$CW$1002,AM$1,0),"")</f>
        <v>16.587</v>
      </c>
      <c r="AN82">
        <f ca="1">IF(ISNUMBER(VLOOKUP($B82,Commodities!$B$6:$CW$1002,AN$1,0)), VLOOKUP($B82,Commodities!$B$6:$CW$1002,AN$1,0),"")</f>
        <v>68.64</v>
      </c>
      <c r="AO82">
        <f ca="1">IF(ISNUMBER(VLOOKUP($B82,Currencies!$B$6:$CW$1002,AO$1,0)), VLOOKUP($B82,Currencies!$B$6:$CW$1002,AO$1,0),"")</f>
        <v>2.9752000000000001</v>
      </c>
      <c r="AP82">
        <f ca="1">IF(ISNUMBER(VLOOKUP($B82,Currencies!$B$6:$CW$1002,AP$1,0)), VLOOKUP($B82,Currencies!$B$6:$CW$1002,AP$1,0),"")</f>
        <v>2.1187</v>
      </c>
      <c r="AQ82">
        <f ca="1">IF(ISNUMBER(VLOOKUP($B82,Currencies!$B$6:$CW$1002,AQ$1,0)), VLOOKUP($B82,Currencies!$B$6:$CW$1002,AQ$1,0),"")</f>
        <v>2.1884999999999999</v>
      </c>
      <c r="AR82">
        <f ca="1">IF(ISNUMBER(VLOOKUP($B82,Currencies!$B$6:$CW$1002,AR$1,0)), VLOOKUP($B82,Currencies!$B$6:$CW$1002,AR$1,0),"")</f>
        <v>6.3075000000000001</v>
      </c>
      <c r="AS82">
        <f ca="1">IF(ISNUMBER(VLOOKUP($B82,Currencies!$B$6:$CW$1002,AS$1,0)), VLOOKUP($B82,Currencies!$B$6:$CW$1002,AS$1,0),"")</f>
        <v>110.77</v>
      </c>
      <c r="AT82" t="str">
        <f>IF(ISNUMBER(VLOOKUP($B82,Currencies!$B$6:$CW$1002,AT$1,0)), VLOOKUP($B82,Currencies!$B$6:$CW$1002,AT$1,0),"")</f>
        <v/>
      </c>
      <c r="AU82" t="str">
        <f>IF(ISNUMBER(VLOOKUP($B82,Currencies!$B$6:$CW$1002,AU$1,0)), VLOOKUP($B82,Currencies!$B$6:$CW$1002,AU$1,0),"")</f>
        <v/>
      </c>
      <c r="AV82" t="str">
        <f>IF(ISNUMBER(VLOOKUP($B82,Currencies!$B$6:$CW$1002,AV$1,0)), VLOOKUP($B82,Currencies!$B$6:$CW$1002,AV$1,0),"")</f>
        <v/>
      </c>
    </row>
    <row r="83" spans="2:48">
      <c r="B83" s="12">
        <f>IF(ISNUMBER(Equities!$C84),Equities!B84,"")</f>
        <v>43210</v>
      </c>
      <c r="C83">
        <f t="shared" ca="1" si="6"/>
        <v>176.85480000000001</v>
      </c>
      <c r="D83" t="str">
        <f t="shared" ca="1" si="5"/>
        <v/>
      </c>
      <c r="E83" t="str">
        <f t="shared" ca="1" si="5"/>
        <v/>
      </c>
      <c r="F83" t="str">
        <f t="shared" ca="1" si="5"/>
        <v/>
      </c>
      <c r="G83">
        <f>IF(ISNUMBER(VLOOKUP($B83,Equities!$B$6:$DH$1002,G$1,0)), VLOOKUP($B83,Equities!$B$6:$DH$1002,G$1,0),"")</f>
        <v>90.56</v>
      </c>
      <c r="H83" t="str">
        <f>IF(ISNUMBER(VLOOKUP($B83,Equities!$B$6:$DH$1002,H$1,0)), VLOOKUP($B83,Equities!$B$6:$DH$1002,H$1,0),"")</f>
        <v/>
      </c>
      <c r="I83" t="str">
        <f>IF(ISNUMBER(VLOOKUP($B83,Equities!$B$6:$DH$1002,I$1,0)), VLOOKUP($B83,Equities!$B$6:$DH$1002,I$1,0),"")</f>
        <v/>
      </c>
      <c r="J83" s="70"/>
      <c r="K83">
        <f ca="1">IF(ISNUMBER(VLOOKUP($B83,Equities!$B$6:$DH$1002,K$1,0)), VLOOKUP($B83,Equities!$B$6:$DH$1002,K$1,0),"")</f>
        <v>90.56</v>
      </c>
      <c r="L83">
        <f ca="1">IF(ISNUMBER(VLOOKUP($B83,Equities!$B$6:$DH$1002,L$1,0)), VLOOKUP($B83,Equities!$B$6:$DH$1002,L$1,0),"")</f>
        <v>229.86269999999999</v>
      </c>
      <c r="M83">
        <f ca="1">IF(ISNUMBER(VLOOKUP($B83,Equities!$B$6:$DH$1002,M$1,0)), VLOOKUP($B83,Equities!$B$6:$DH$1002,M$1,0),"")</f>
        <v>225.41550000000001</v>
      </c>
      <c r="N83">
        <f ca="1">IF(ISNUMBER(VLOOKUP($B83,Equities!$B$6:$DH$1002,N$1,0)), VLOOKUP($B83,Equities!$B$6:$DH$1002,N$1,0),"")</f>
        <v>228.43260000000001</v>
      </c>
      <c r="O83">
        <f ca="1">IF(ISNUMBER(VLOOKUP($B83,Equities!$B$6:$DH$1002,O$1,0)), VLOOKUP($B83,Equities!$B$6:$DH$1002,O$1,0),"")</f>
        <v>126.13160000000001</v>
      </c>
      <c r="P83">
        <f ca="1">IF(ISNUMBER(VLOOKUP($B83,Equities!$B$6:$DH$1002,P$1,0)), VLOOKUP($B83,Equities!$B$6:$DH$1002,P$1,0),"")</f>
        <v>218.029</v>
      </c>
      <c r="Q83">
        <f ca="1">IF(ISNUMBER(VLOOKUP($B83,Equities!$B$6:$DH$1002,Q$1,0)), VLOOKUP($B83,Equities!$B$6:$DH$1002,Q$1,0),"")</f>
        <v>247.74</v>
      </c>
      <c r="R83">
        <f ca="1">IF(ISNUMBER(VLOOKUP($B83,Equities!$B$6:$DH$1002,R$1,0)), VLOOKUP($B83,Equities!$B$6:$DH$1002,R$1,0),"")</f>
        <v>200.65</v>
      </c>
      <c r="S83">
        <f ca="1">IF(ISNUMBER(VLOOKUP($B83,Equities!$B$6:$DH$1002,S$1,0)), VLOOKUP($B83,Equities!$B$6:$DH$1002,S$1,0),"")</f>
        <v>261.27999999999997</v>
      </c>
      <c r="T83">
        <f ca="1">IF(ISNUMBER(VLOOKUP($B83,Equities!$B$6:$DH$1002,T$1,0)), VLOOKUP($B83,Equities!$B$6:$DH$1002,T$1,0),"")</f>
        <v>67.84</v>
      </c>
      <c r="U83">
        <f ca="1">IF(ISNUMBER(VLOOKUP($B83,Equities!$B$6:$DH$1002,U$1,0)), VLOOKUP($B83,Equities!$B$6:$DH$1002,U$1,0),"")</f>
        <v>277.83999999999997</v>
      </c>
      <c r="V83">
        <f ca="1">IF(ISNUMBER(VLOOKUP($B83,Equities!$B$6:$DH$1002,V$1,0)), VLOOKUP($B83,Equities!$B$6:$DH$1002,V$1,0),"")</f>
        <v>124.96</v>
      </c>
      <c r="W83">
        <f ca="1">IF(ISNUMBER(VLOOKUP($B83,Equities!$B$6:$DH$1002,W$1,0)), VLOOKUP($B83,Equities!$B$6:$DH$1002,W$1,0),"")</f>
        <v>1385.04</v>
      </c>
      <c r="X83">
        <f ca="1">IF(ISNUMBER(VLOOKUP($B83,Equities!$B$6:$DH$1002,X$1,0)), VLOOKUP($B83,Equities!$B$6:$DH$1002,X$1,0),"")</f>
        <v>1698.24</v>
      </c>
      <c r="Y83">
        <f ca="1">IF(ISNUMBER(VLOOKUP($B83,Equities!$B$6:$DH$1002,Y$1,0)), VLOOKUP($B83,Equities!$B$6:$DH$1002,Y$1,0),"")</f>
        <v>1630.35</v>
      </c>
      <c r="Z83">
        <f ca="1">IF(ISNUMBER(VLOOKUP($B83,Equities!$B$6:$DH$1002,Z$1,0)), VLOOKUP($B83,Equities!$B$6:$DH$1002,Z$1,0),"")</f>
        <v>1048.0999999999999</v>
      </c>
      <c r="AA83">
        <f ca="1">IF(ISNUMBER(VLOOKUP($B83,Equities!$B$6:$DH$1002,AA$1,0)), VLOOKUP($B83,Equities!$B$6:$DH$1002,AA$1,0),"")</f>
        <v>2429.23</v>
      </c>
      <c r="AB83">
        <f ca="1">IF(ISNUMBER(VLOOKUP($B83,Equities!$B$6:$DH$1002,AB$1,0)), VLOOKUP($B83,Equities!$B$6:$DH$1002,AB$1,0),"")</f>
        <v>922.74</v>
      </c>
      <c r="AC83">
        <f ca="1">IF(ISNUMBER(VLOOKUP($B83,Equities!$B$6:$DH$1002,AC$1,0)), VLOOKUP($B83,Equities!$B$6:$DH$1002,AC$1,0),"")</f>
        <v>720.58</v>
      </c>
      <c r="AD83">
        <f ca="1">IF(ISNUMBER(VLOOKUP($B83,Equities!$B$6:$DH$1002,AD$1,0)), VLOOKUP($B83,Equities!$B$6:$DH$1002,AD$1,0),"")</f>
        <v>885.47</v>
      </c>
      <c r="AE83">
        <f ca="1">IF(ISNUMBER(VLOOKUP($B83,Equities!$B$6:$DH$1002,AE$1,0)), VLOOKUP($B83,Equities!$B$6:$DH$1002,AE$1,0),"")</f>
        <v>954.37</v>
      </c>
      <c r="AF83">
        <f ca="1">IF(ISNUMBER(VLOOKUP($B83,Equities!$B$6:$DH$1002,AF$1,0)), VLOOKUP($B83,Equities!$B$6:$DH$1002,AF$1,0),"")</f>
        <v>973.7</v>
      </c>
      <c r="AG83">
        <f ca="1">IF(ISNUMBER(VLOOKUP($B83,Equities!$B$6:$DH$1002,AG$1,0)), VLOOKUP($B83,Equities!$B$6:$DH$1002,AG$1,0),"")</f>
        <v>1103.98</v>
      </c>
      <c r="AH83">
        <f ca="1">IF(ISNUMBER(VLOOKUP($B83,Equities!$B$6:$DH$1002,AH$1,0)), VLOOKUP($B83,Equities!$B$6:$DH$1002,AH$1,0),"")</f>
        <v>1089.3800000000001</v>
      </c>
      <c r="AI83">
        <f ca="1">IF(ISNUMBER(VLOOKUP($B83,Equities!$B$6:$DH$1002,AI$1,0)), VLOOKUP($B83,Equities!$B$6:$DH$1002,AI$1,0),"")</f>
        <v>931.29</v>
      </c>
      <c r="AJ83">
        <f ca="1">IF(ISNUMBER(VLOOKUP($B83,Equities!$B$6:$DH$1002,AJ$1,0)), VLOOKUP($B83,Equities!$B$6:$DH$1002,AJ$1,0),"")</f>
        <v>16.88</v>
      </c>
      <c r="AK83">
        <f ca="1">IF(ISNUMBER(VLOOKUP($B83,Equities!$B$6:$DH$1002,AK$1,0)), VLOOKUP($B83,Equities!$B$6:$DH$1002,AK$1,0),"")</f>
        <v>19.36</v>
      </c>
      <c r="AL83">
        <f ca="1">IF(ISNUMBER(VLOOKUP($B83,Commodities!$B$6:$CW$1002,AL$1,0)), VLOOKUP($B83,Commodities!$B$6:$CW$1002,AL$1,0),"")</f>
        <v>1336.7</v>
      </c>
      <c r="AM83">
        <f ca="1">IF(ISNUMBER(VLOOKUP($B83,Commodities!$B$6:$CW$1002,AM$1,0)), VLOOKUP($B83,Commodities!$B$6:$CW$1002,AM$1,0),"")</f>
        <v>17.163</v>
      </c>
      <c r="AN83">
        <f ca="1">IF(ISNUMBER(VLOOKUP($B83,Commodities!$B$6:$CW$1002,AN$1,0)), VLOOKUP($B83,Commodities!$B$6:$CW$1002,AN$1,0),"")</f>
        <v>68.38</v>
      </c>
      <c r="AO83">
        <f ca="1">IF(ISNUMBER(VLOOKUP($B83,Currencies!$B$6:$CW$1002,AO$1,0)), VLOOKUP($B83,Currencies!$B$6:$CW$1002,AO$1,0),"")</f>
        <v>2.9601999999999999</v>
      </c>
      <c r="AP83">
        <f ca="1">IF(ISNUMBER(VLOOKUP($B83,Currencies!$B$6:$CW$1002,AP$1,0)), VLOOKUP($B83,Currencies!$B$6:$CW$1002,AP$1,0),"")</f>
        <v>2.1111</v>
      </c>
      <c r="AQ83">
        <f ca="1">IF(ISNUMBER(VLOOKUP($B83,Currencies!$B$6:$CW$1002,AQ$1,0)), VLOOKUP($B83,Currencies!$B$6:$CW$1002,AQ$1,0),"")</f>
        <v>2.1821000000000002</v>
      </c>
      <c r="AR83">
        <f ca="1">IF(ISNUMBER(VLOOKUP($B83,Currencies!$B$6:$CW$1002,AR$1,0)), VLOOKUP($B83,Currencies!$B$6:$CW$1002,AR$1,0),"")</f>
        <v>6.2794999999999996</v>
      </c>
      <c r="AS83">
        <f ca="1">IF(ISNUMBER(VLOOKUP($B83,Currencies!$B$6:$CW$1002,AS$1,0)), VLOOKUP($B83,Currencies!$B$6:$CW$1002,AS$1,0),"")</f>
        <v>111.34</v>
      </c>
      <c r="AT83" t="str">
        <f>IF(ISNUMBER(VLOOKUP($B83,Currencies!$B$6:$CW$1002,AT$1,0)), VLOOKUP($B83,Currencies!$B$6:$CW$1002,AT$1,0),"")</f>
        <v/>
      </c>
      <c r="AU83" t="str">
        <f>IF(ISNUMBER(VLOOKUP($B83,Currencies!$B$6:$CW$1002,AU$1,0)), VLOOKUP($B83,Currencies!$B$6:$CW$1002,AU$1,0),"")</f>
        <v/>
      </c>
      <c r="AV83" t="str">
        <f>IF(ISNUMBER(VLOOKUP($B83,Currencies!$B$6:$CW$1002,AV$1,0)), VLOOKUP($B83,Currencies!$B$6:$CW$1002,AV$1,0),"")</f>
        <v/>
      </c>
    </row>
    <row r="84" spans="2:48">
      <c r="B84" s="12">
        <f>IF(ISNUMBER(Equities!$C85),Equities!B85,"")</f>
        <v>43209</v>
      </c>
      <c r="C84">
        <f t="shared" ca="1" si="6"/>
        <v>179.15899999999999</v>
      </c>
      <c r="D84" t="str">
        <f t="shared" ca="1" si="5"/>
        <v/>
      </c>
      <c r="E84" t="str">
        <f t="shared" ca="1" si="5"/>
        <v/>
      </c>
      <c r="F84" t="str">
        <f t="shared" ca="1" si="5"/>
        <v/>
      </c>
      <c r="G84">
        <f>IF(ISNUMBER(VLOOKUP($B84,Equities!$B$6:$DH$1002,G$1,0)), VLOOKUP($B84,Equities!$B$6:$DH$1002,G$1,0),"")</f>
        <v>91.9</v>
      </c>
      <c r="H84" t="str">
        <f>IF(ISNUMBER(VLOOKUP($B84,Equities!$B$6:$DH$1002,H$1,0)), VLOOKUP($B84,Equities!$B$6:$DH$1002,H$1,0),"")</f>
        <v/>
      </c>
      <c r="I84" t="str">
        <f>IF(ISNUMBER(VLOOKUP($B84,Equities!$B$6:$DH$1002,I$1,0)), VLOOKUP($B84,Equities!$B$6:$DH$1002,I$1,0),"")</f>
        <v/>
      </c>
      <c r="J84" s="70"/>
      <c r="K84">
        <f ca="1">IF(ISNUMBER(VLOOKUP($B84,Equities!$B$6:$DH$1002,K$1,0)), VLOOKUP($B84,Equities!$B$6:$DH$1002,K$1,0),"")</f>
        <v>91.9</v>
      </c>
      <c r="L84">
        <f ca="1">IF(ISNUMBER(VLOOKUP($B84,Equities!$B$6:$DH$1002,L$1,0)), VLOOKUP($B84,Equities!$B$6:$DH$1002,L$1,0),"")</f>
        <v>232.97280000000001</v>
      </c>
      <c r="M84">
        <f ca="1">IF(ISNUMBER(VLOOKUP($B84,Equities!$B$6:$DH$1002,M$1,0)), VLOOKUP($B84,Equities!$B$6:$DH$1002,M$1,0),"")</f>
        <v>227.10929999999999</v>
      </c>
      <c r="N84">
        <f ca="1">IF(ISNUMBER(VLOOKUP($B84,Equities!$B$6:$DH$1002,N$1,0)), VLOOKUP($B84,Equities!$B$6:$DH$1002,N$1,0),"")</f>
        <v>230.05879999999999</v>
      </c>
      <c r="O84">
        <f ca="1">IF(ISNUMBER(VLOOKUP($B84,Equities!$B$6:$DH$1002,O$1,0)), VLOOKUP($B84,Equities!$B$6:$DH$1002,O$1,0),"")</f>
        <v>126.41200000000001</v>
      </c>
      <c r="P84">
        <f ca="1">IF(ISNUMBER(VLOOKUP($B84,Equities!$B$6:$DH$1002,P$1,0)), VLOOKUP($B84,Equities!$B$6:$DH$1002,P$1,0),"")</f>
        <v>220.76840000000001</v>
      </c>
      <c r="Q84">
        <f ca="1">IF(ISNUMBER(VLOOKUP($B84,Equities!$B$6:$DH$1002,Q$1,0)), VLOOKUP($B84,Equities!$B$6:$DH$1002,Q$1,0),"")</f>
        <v>249.85</v>
      </c>
      <c r="R84">
        <f ca="1">IF(ISNUMBER(VLOOKUP($B84,Equities!$B$6:$DH$1002,R$1,0)), VLOOKUP($B84,Equities!$B$6:$DH$1002,R$1,0),"")</f>
        <v>202.18</v>
      </c>
      <c r="S84">
        <f ca="1">IF(ISNUMBER(VLOOKUP($B84,Equities!$B$6:$DH$1002,S$1,0)), VLOOKUP($B84,Equities!$B$6:$DH$1002,S$1,0),"")</f>
        <v>262.55</v>
      </c>
      <c r="T84">
        <f ca="1">IF(ISNUMBER(VLOOKUP($B84,Equities!$B$6:$DH$1002,T$1,0)), VLOOKUP($B84,Equities!$B$6:$DH$1002,T$1,0),"")</f>
        <v>67.930000000000007</v>
      </c>
      <c r="U84">
        <f ca="1">IF(ISNUMBER(VLOOKUP($B84,Equities!$B$6:$DH$1002,U$1,0)), VLOOKUP($B84,Equities!$B$6:$DH$1002,U$1,0),"")</f>
        <v>279.98</v>
      </c>
      <c r="V84">
        <f ca="1">IF(ISNUMBER(VLOOKUP($B84,Equities!$B$6:$DH$1002,V$1,0)), VLOOKUP($B84,Equities!$B$6:$DH$1002,V$1,0),"")</f>
        <v>126.04</v>
      </c>
      <c r="W84">
        <f ca="1">IF(ISNUMBER(VLOOKUP($B84,Equities!$B$6:$DH$1002,W$1,0)), VLOOKUP($B84,Equities!$B$6:$DH$1002,W$1,0),"")</f>
        <v>1404.79</v>
      </c>
      <c r="X84">
        <f ca="1">IF(ISNUMBER(VLOOKUP($B84,Equities!$B$6:$DH$1002,X$1,0)), VLOOKUP($B84,Equities!$B$6:$DH$1002,X$1,0),"")</f>
        <v>1716.79</v>
      </c>
      <c r="Y84">
        <f ca="1">IF(ISNUMBER(VLOOKUP($B84,Equities!$B$6:$DH$1002,Y$1,0)), VLOOKUP($B84,Equities!$B$6:$DH$1002,Y$1,0),"")</f>
        <v>1655.25</v>
      </c>
      <c r="Z84">
        <f ca="1">IF(ISNUMBER(VLOOKUP($B84,Equities!$B$6:$DH$1002,Z$1,0)), VLOOKUP($B84,Equities!$B$6:$DH$1002,Z$1,0),"")</f>
        <v>1048.5</v>
      </c>
      <c r="AA84">
        <f ca="1">IF(ISNUMBER(VLOOKUP($B84,Equities!$B$6:$DH$1002,AA$1,0)), VLOOKUP($B84,Equities!$B$6:$DH$1002,AA$1,0),"")</f>
        <v>2429.87</v>
      </c>
      <c r="AB84">
        <f ca="1">IF(ISNUMBER(VLOOKUP($B84,Equities!$B$6:$DH$1002,AB$1,0)), VLOOKUP($B84,Equities!$B$6:$DH$1002,AB$1,0),"")</f>
        <v>923.92</v>
      </c>
      <c r="AC84">
        <f ca="1">IF(ISNUMBER(VLOOKUP($B84,Equities!$B$6:$DH$1002,AC$1,0)), VLOOKUP($B84,Equities!$B$6:$DH$1002,AC$1,0),"")</f>
        <v>720.78</v>
      </c>
      <c r="AD84">
        <f ca="1">IF(ISNUMBER(VLOOKUP($B84,Equities!$B$6:$DH$1002,AD$1,0)), VLOOKUP($B84,Equities!$B$6:$DH$1002,AD$1,0),"")</f>
        <v>886.5</v>
      </c>
      <c r="AE84">
        <f ca="1">IF(ISNUMBER(VLOOKUP($B84,Equities!$B$6:$DH$1002,AE$1,0)), VLOOKUP($B84,Equities!$B$6:$DH$1002,AE$1,0),"")</f>
        <v>954.65</v>
      </c>
      <c r="AF84">
        <f ca="1">IF(ISNUMBER(VLOOKUP($B84,Equities!$B$6:$DH$1002,AF$1,0)), VLOOKUP($B84,Equities!$B$6:$DH$1002,AF$1,0),"")</f>
        <v>974.05</v>
      </c>
      <c r="AG84">
        <f ca="1">IF(ISNUMBER(VLOOKUP($B84,Equities!$B$6:$DH$1002,AG$1,0)), VLOOKUP($B84,Equities!$B$6:$DH$1002,AG$1,0),"")</f>
        <v>1104.03</v>
      </c>
      <c r="AH84">
        <f ca="1">IF(ISNUMBER(VLOOKUP($B84,Equities!$B$6:$DH$1002,AH$1,0)), VLOOKUP($B84,Equities!$B$6:$DH$1002,AH$1,0),"")</f>
        <v>1089.48</v>
      </c>
      <c r="AI84">
        <f ca="1">IF(ISNUMBER(VLOOKUP($B84,Equities!$B$6:$DH$1002,AI$1,0)), VLOOKUP($B84,Equities!$B$6:$DH$1002,AI$1,0),"")</f>
        <v>931.14</v>
      </c>
      <c r="AJ84">
        <f ca="1">IF(ISNUMBER(VLOOKUP($B84,Equities!$B$6:$DH$1002,AJ$1,0)), VLOOKUP($B84,Equities!$B$6:$DH$1002,AJ$1,0),"")</f>
        <v>15.96</v>
      </c>
      <c r="AK84">
        <f ca="1">IF(ISNUMBER(VLOOKUP($B84,Equities!$B$6:$DH$1002,AK$1,0)), VLOOKUP($B84,Equities!$B$6:$DH$1002,AK$1,0),"")</f>
        <v>18.53</v>
      </c>
      <c r="AL84">
        <f ca="1">IF(ISNUMBER(VLOOKUP($B84,Commodities!$B$6:$CW$1002,AL$1,0)), VLOOKUP($B84,Commodities!$B$6:$CW$1002,AL$1,0),"")</f>
        <v>1346.8</v>
      </c>
      <c r="AM84">
        <f ca="1">IF(ISNUMBER(VLOOKUP($B84,Commodities!$B$6:$CW$1002,AM$1,0)), VLOOKUP($B84,Commodities!$B$6:$CW$1002,AM$1,0),"")</f>
        <v>17.239000000000001</v>
      </c>
      <c r="AN84">
        <f ca="1">IF(ISNUMBER(VLOOKUP($B84,Commodities!$B$6:$CW$1002,AN$1,0)), VLOOKUP($B84,Commodities!$B$6:$CW$1002,AN$1,0),"")</f>
        <v>68.290000000000006</v>
      </c>
      <c r="AO84">
        <f ca="1">IF(ISNUMBER(VLOOKUP($B84,Currencies!$B$6:$CW$1002,AO$1,0)), VLOOKUP($B84,Currencies!$B$6:$CW$1002,AO$1,0),"")</f>
        <v>2.9098000000000002</v>
      </c>
      <c r="AP84">
        <f ca="1">IF(ISNUMBER(VLOOKUP($B84,Currencies!$B$6:$CW$1002,AP$1,0)), VLOOKUP($B84,Currencies!$B$6:$CW$1002,AP$1,0),"")</f>
        <v>2.1297999999999999</v>
      </c>
      <c r="AQ84">
        <f ca="1">IF(ISNUMBER(VLOOKUP($B84,Currencies!$B$6:$CW$1002,AQ$1,0)), VLOOKUP($B84,Currencies!$B$6:$CW$1002,AQ$1,0),"")</f>
        <v>2.1818</v>
      </c>
      <c r="AR84">
        <f ca="1">IF(ISNUMBER(VLOOKUP($B84,Currencies!$B$6:$CW$1002,AR$1,0)), VLOOKUP($B84,Currencies!$B$6:$CW$1002,AR$1,0),"")</f>
        <v>6.2773000000000003</v>
      </c>
      <c r="AS84">
        <f ca="1">IF(ISNUMBER(VLOOKUP($B84,Currencies!$B$6:$CW$1002,AS$1,0)), VLOOKUP($B84,Currencies!$B$6:$CW$1002,AS$1,0),"")</f>
        <v>111.53</v>
      </c>
      <c r="AT84" t="str">
        <f>IF(ISNUMBER(VLOOKUP($B84,Currencies!$B$6:$CW$1002,AT$1,0)), VLOOKUP($B84,Currencies!$B$6:$CW$1002,AT$1,0),"")</f>
        <v/>
      </c>
      <c r="AU84" t="str">
        <f>IF(ISNUMBER(VLOOKUP($B84,Currencies!$B$6:$CW$1002,AU$1,0)), VLOOKUP($B84,Currencies!$B$6:$CW$1002,AU$1,0),"")</f>
        <v/>
      </c>
      <c r="AV84" t="str">
        <f>IF(ISNUMBER(VLOOKUP($B84,Currencies!$B$6:$CW$1002,AV$1,0)), VLOOKUP($B84,Currencies!$B$6:$CW$1002,AV$1,0),"")</f>
        <v/>
      </c>
    </row>
    <row r="85" spans="2:48">
      <c r="B85" s="12">
        <f>IF(ISNUMBER(Equities!$C86),Equities!B86,"")</f>
        <v>43208</v>
      </c>
      <c r="C85">
        <f t="shared" ca="1" si="6"/>
        <v>176.8038</v>
      </c>
      <c r="D85" t="str">
        <f t="shared" ca="1" si="5"/>
        <v/>
      </c>
      <c r="E85" t="str">
        <f t="shared" ca="1" si="5"/>
        <v/>
      </c>
      <c r="F85" t="str">
        <f t="shared" ca="1" si="5"/>
        <v/>
      </c>
      <c r="G85">
        <f>IF(ISNUMBER(VLOOKUP($B85,Equities!$B$6:$DH$1002,G$1,0)), VLOOKUP($B85,Equities!$B$6:$DH$1002,G$1,0),"")</f>
        <v>90.85</v>
      </c>
      <c r="H85" t="str">
        <f>IF(ISNUMBER(VLOOKUP($B85,Equities!$B$6:$DH$1002,H$1,0)), VLOOKUP($B85,Equities!$B$6:$DH$1002,H$1,0),"")</f>
        <v/>
      </c>
      <c r="I85" t="str">
        <f>IF(ISNUMBER(VLOOKUP($B85,Equities!$B$6:$DH$1002,I$1,0)), VLOOKUP($B85,Equities!$B$6:$DH$1002,I$1,0),"")</f>
        <v/>
      </c>
      <c r="J85" s="70"/>
      <c r="K85">
        <f ca="1">IF(ISNUMBER(VLOOKUP($B85,Equities!$B$6:$DH$1002,K$1,0)), VLOOKUP($B85,Equities!$B$6:$DH$1002,K$1,0),"")</f>
        <v>90.85</v>
      </c>
      <c r="L85">
        <f ca="1">IF(ISNUMBER(VLOOKUP($B85,Equities!$B$6:$DH$1002,L$1,0)), VLOOKUP($B85,Equities!$B$6:$DH$1002,L$1,0),"")</f>
        <v>235.6053</v>
      </c>
      <c r="M85">
        <f ca="1">IF(ISNUMBER(VLOOKUP($B85,Equities!$B$6:$DH$1002,M$1,0)), VLOOKUP($B85,Equities!$B$6:$DH$1002,M$1,0),"")</f>
        <v>228.75739999999999</v>
      </c>
      <c r="N85">
        <f ca="1">IF(ISNUMBER(VLOOKUP($B85,Equities!$B$6:$DH$1002,N$1,0)), VLOOKUP($B85,Equities!$B$6:$DH$1002,N$1,0),"")</f>
        <v>229.27889999999999</v>
      </c>
      <c r="O85">
        <f ca="1">IF(ISNUMBER(VLOOKUP($B85,Equities!$B$6:$DH$1002,O$1,0)), VLOOKUP($B85,Equities!$B$6:$DH$1002,O$1,0),"")</f>
        <v>125.3661</v>
      </c>
      <c r="P85">
        <f ca="1">IF(ISNUMBER(VLOOKUP($B85,Equities!$B$6:$DH$1002,P$1,0)), VLOOKUP($B85,Equities!$B$6:$DH$1002,P$1,0),"")</f>
        <v>225.45050000000001</v>
      </c>
      <c r="Q85">
        <f ca="1">IF(ISNUMBER(VLOOKUP($B85,Equities!$B$6:$DH$1002,Q$1,0)), VLOOKUP($B85,Equities!$B$6:$DH$1002,Q$1,0),"")</f>
        <v>250.6</v>
      </c>
      <c r="R85">
        <f ca="1">IF(ISNUMBER(VLOOKUP($B85,Equities!$B$6:$DH$1002,R$1,0)), VLOOKUP($B85,Equities!$B$6:$DH$1002,R$1,0),"")</f>
        <v>204.27</v>
      </c>
      <c r="S85">
        <f ca="1">IF(ISNUMBER(VLOOKUP($B85,Equities!$B$6:$DH$1002,S$1,0)), VLOOKUP($B85,Equities!$B$6:$DH$1002,S$1,0),"")</f>
        <v>262.43</v>
      </c>
      <c r="T85">
        <f ca="1">IF(ISNUMBER(VLOOKUP($B85,Equities!$B$6:$DH$1002,T$1,0)), VLOOKUP($B85,Equities!$B$6:$DH$1002,T$1,0),"")</f>
        <v>68.17</v>
      </c>
      <c r="U85">
        <f ca="1">IF(ISNUMBER(VLOOKUP($B85,Equities!$B$6:$DH$1002,U$1,0)), VLOOKUP($B85,Equities!$B$6:$DH$1002,U$1,0),"")</f>
        <v>280.27</v>
      </c>
      <c r="V85">
        <f ca="1">IF(ISNUMBER(VLOOKUP($B85,Equities!$B$6:$DH$1002,V$1,0)), VLOOKUP($B85,Equities!$B$6:$DH$1002,V$1,0),"")</f>
        <v>126.12</v>
      </c>
      <c r="W85">
        <f ca="1">IF(ISNUMBER(VLOOKUP($B85,Equities!$B$6:$DH$1002,W$1,0)), VLOOKUP($B85,Equities!$B$6:$DH$1002,W$1,0),"")</f>
        <v>1391.15</v>
      </c>
      <c r="X85">
        <f ca="1">IF(ISNUMBER(VLOOKUP($B85,Equities!$B$6:$DH$1002,X$1,0)), VLOOKUP($B85,Equities!$B$6:$DH$1002,X$1,0),"")</f>
        <v>1700.33</v>
      </c>
      <c r="Y85">
        <f ca="1">IF(ISNUMBER(VLOOKUP($B85,Equities!$B$6:$DH$1002,Y$1,0)), VLOOKUP($B85,Equities!$B$6:$DH$1002,Y$1,0),"")</f>
        <v>1635.73</v>
      </c>
      <c r="Z85">
        <f ca="1">IF(ISNUMBER(VLOOKUP($B85,Equities!$B$6:$DH$1002,Z$1,0)), VLOOKUP($B85,Equities!$B$6:$DH$1002,Z$1,0),"")</f>
        <v>1048.3800000000001</v>
      </c>
      <c r="AA85">
        <f ca="1">IF(ISNUMBER(VLOOKUP($B85,Equities!$B$6:$DH$1002,AA$1,0)), VLOOKUP($B85,Equities!$B$6:$DH$1002,AA$1,0),"")</f>
        <v>2426.9699999999998</v>
      </c>
      <c r="AB85">
        <f ca="1">IF(ISNUMBER(VLOOKUP($B85,Equities!$B$6:$DH$1002,AB$1,0)), VLOOKUP($B85,Equities!$B$6:$DH$1002,AB$1,0),"")</f>
        <v>925.58</v>
      </c>
      <c r="AC85">
        <f ca="1">IF(ISNUMBER(VLOOKUP($B85,Equities!$B$6:$DH$1002,AC$1,0)), VLOOKUP($B85,Equities!$B$6:$DH$1002,AC$1,0),"")</f>
        <v>720.23</v>
      </c>
      <c r="AD85">
        <f ca="1">IF(ISNUMBER(VLOOKUP($B85,Equities!$B$6:$DH$1002,AD$1,0)), VLOOKUP($B85,Equities!$B$6:$DH$1002,AD$1,0),"")</f>
        <v>887.62</v>
      </c>
      <c r="AE85">
        <f ca="1">IF(ISNUMBER(VLOOKUP($B85,Equities!$B$6:$DH$1002,AE$1,0)), VLOOKUP($B85,Equities!$B$6:$DH$1002,AE$1,0),"")</f>
        <v>954.56</v>
      </c>
      <c r="AF85">
        <f ca="1">IF(ISNUMBER(VLOOKUP($B85,Equities!$B$6:$DH$1002,AF$1,0)), VLOOKUP($B85,Equities!$B$6:$DH$1002,AF$1,0),"")</f>
        <v>974.76</v>
      </c>
      <c r="AG85">
        <f ca="1">IF(ISNUMBER(VLOOKUP($B85,Equities!$B$6:$DH$1002,AG$1,0)), VLOOKUP($B85,Equities!$B$6:$DH$1002,AG$1,0),"")</f>
        <v>1106.26</v>
      </c>
      <c r="AH85">
        <f ca="1">IF(ISNUMBER(VLOOKUP($B85,Equities!$B$6:$DH$1002,AH$1,0)), VLOOKUP($B85,Equities!$B$6:$DH$1002,AH$1,0),"")</f>
        <v>1090.69</v>
      </c>
      <c r="AI85">
        <f ca="1">IF(ISNUMBER(VLOOKUP($B85,Equities!$B$6:$DH$1002,AI$1,0)), VLOOKUP($B85,Equities!$B$6:$DH$1002,AI$1,0),"")</f>
        <v>931.49</v>
      </c>
      <c r="AJ85">
        <f ca="1">IF(ISNUMBER(VLOOKUP($B85,Equities!$B$6:$DH$1002,AJ$1,0)), VLOOKUP($B85,Equities!$B$6:$DH$1002,AJ$1,0),"")</f>
        <v>15.6</v>
      </c>
      <c r="AK85">
        <f ca="1">IF(ISNUMBER(VLOOKUP($B85,Equities!$B$6:$DH$1002,AK$1,0)), VLOOKUP($B85,Equities!$B$6:$DH$1002,AK$1,0),"")</f>
        <v>18.07</v>
      </c>
      <c r="AL85">
        <f ca="1">IF(ISNUMBER(VLOOKUP($B85,Commodities!$B$6:$CW$1002,AL$1,0)), VLOOKUP($B85,Commodities!$B$6:$CW$1002,AL$1,0),"")</f>
        <v>1351.2</v>
      </c>
      <c r="AM85">
        <f ca="1">IF(ISNUMBER(VLOOKUP($B85,Commodities!$B$6:$CW$1002,AM$1,0)), VLOOKUP($B85,Commodities!$B$6:$CW$1002,AM$1,0),"")</f>
        <v>17.248000000000001</v>
      </c>
      <c r="AN85">
        <f ca="1">IF(ISNUMBER(VLOOKUP($B85,Commodities!$B$6:$CW$1002,AN$1,0)), VLOOKUP($B85,Commodities!$B$6:$CW$1002,AN$1,0),"")</f>
        <v>68.47</v>
      </c>
      <c r="AO85">
        <f ca="1">IF(ISNUMBER(VLOOKUP($B85,Currencies!$B$6:$CW$1002,AO$1,0)), VLOOKUP($B85,Currencies!$B$6:$CW$1002,AO$1,0),"")</f>
        <v>2.8727999999999998</v>
      </c>
      <c r="AP85">
        <f ca="1">IF(ISNUMBER(VLOOKUP($B85,Currencies!$B$6:$CW$1002,AP$1,0)), VLOOKUP($B85,Currencies!$B$6:$CW$1002,AP$1,0),"")</f>
        <v>2.1246</v>
      </c>
      <c r="AQ85">
        <f ca="1">IF(ISNUMBER(VLOOKUP($B85,Currencies!$B$6:$CW$1002,AQ$1,0)), VLOOKUP($B85,Currencies!$B$6:$CW$1002,AQ$1,0),"")</f>
        <v>2.1629</v>
      </c>
      <c r="AR85">
        <f ca="1">IF(ISNUMBER(VLOOKUP($B85,Currencies!$B$6:$CW$1002,AR$1,0)), VLOOKUP($B85,Currencies!$B$6:$CW$1002,AR$1,0),"")</f>
        <v>6.2709999999999999</v>
      </c>
      <c r="AS85">
        <f ca="1">IF(ISNUMBER(VLOOKUP($B85,Currencies!$B$6:$CW$1002,AS$1,0)), VLOOKUP($B85,Currencies!$B$6:$CW$1002,AS$1,0),"")</f>
        <v>111.74</v>
      </c>
      <c r="AT85" t="str">
        <f>IF(ISNUMBER(VLOOKUP($B85,Currencies!$B$6:$CW$1002,AT$1,0)), VLOOKUP($B85,Currencies!$B$6:$CW$1002,AT$1,0),"")</f>
        <v/>
      </c>
      <c r="AU85" t="str">
        <f>IF(ISNUMBER(VLOOKUP($B85,Currencies!$B$6:$CW$1002,AU$1,0)), VLOOKUP($B85,Currencies!$B$6:$CW$1002,AU$1,0),"")</f>
        <v/>
      </c>
      <c r="AV85" t="str">
        <f>IF(ISNUMBER(VLOOKUP($B85,Currencies!$B$6:$CW$1002,AV$1,0)), VLOOKUP($B85,Currencies!$B$6:$CW$1002,AV$1,0),"")</f>
        <v/>
      </c>
    </row>
    <row r="86" spans="2:48">
      <c r="B86" s="12">
        <f>IF(ISNUMBER(Equities!$C87),Equities!B87,"")</f>
        <v>43207</v>
      </c>
      <c r="C86">
        <f t="shared" ca="1" si="6"/>
        <v>176.6251</v>
      </c>
      <c r="D86" t="str">
        <f t="shared" ca="1" si="5"/>
        <v/>
      </c>
      <c r="E86" t="str">
        <f t="shared" ca="1" si="5"/>
        <v/>
      </c>
      <c r="F86" t="str">
        <f t="shared" ca="1" si="5"/>
        <v/>
      </c>
      <c r="G86">
        <f>IF(ISNUMBER(VLOOKUP($B86,Equities!$B$6:$DH$1002,G$1,0)), VLOOKUP($B86,Equities!$B$6:$DH$1002,G$1,0),"")</f>
        <v>90.26</v>
      </c>
      <c r="H86" t="str">
        <f>IF(ISNUMBER(VLOOKUP($B86,Equities!$B$6:$DH$1002,H$1,0)), VLOOKUP($B86,Equities!$B$6:$DH$1002,H$1,0),"")</f>
        <v/>
      </c>
      <c r="I86" t="str">
        <f>IF(ISNUMBER(VLOOKUP($B86,Equities!$B$6:$DH$1002,I$1,0)), VLOOKUP($B86,Equities!$B$6:$DH$1002,I$1,0),"")</f>
        <v/>
      </c>
      <c r="J86" s="70"/>
      <c r="K86">
        <f ca="1">IF(ISNUMBER(VLOOKUP($B86,Equities!$B$6:$DH$1002,K$1,0)), VLOOKUP($B86,Equities!$B$6:$DH$1002,K$1,0),"")</f>
        <v>90.26</v>
      </c>
      <c r="L86">
        <f ca="1">IF(ISNUMBER(VLOOKUP($B86,Equities!$B$6:$DH$1002,L$1,0)), VLOOKUP($B86,Equities!$B$6:$DH$1002,L$1,0),"")</f>
        <v>235.8426</v>
      </c>
      <c r="M86">
        <f ca="1">IF(ISNUMBER(VLOOKUP($B86,Equities!$B$6:$DH$1002,M$1,0)), VLOOKUP($B86,Equities!$B$6:$DH$1002,M$1,0),"")</f>
        <v>228.5009</v>
      </c>
      <c r="N86">
        <f ca="1">IF(ISNUMBER(VLOOKUP($B86,Equities!$B$6:$DH$1002,N$1,0)), VLOOKUP($B86,Equities!$B$6:$DH$1002,N$1,0),"")</f>
        <v>225.4042</v>
      </c>
      <c r="O86">
        <f ca="1">IF(ISNUMBER(VLOOKUP($B86,Equities!$B$6:$DH$1002,O$1,0)), VLOOKUP($B86,Equities!$B$6:$DH$1002,O$1,0),"")</f>
        <v>125.28789999999999</v>
      </c>
      <c r="P86">
        <f ca="1">IF(ISNUMBER(VLOOKUP($B86,Equities!$B$6:$DH$1002,P$1,0)), VLOOKUP($B86,Equities!$B$6:$DH$1002,P$1,0),"")</f>
        <v>226.3622</v>
      </c>
      <c r="Q86">
        <f ca="1">IF(ISNUMBER(VLOOKUP($B86,Equities!$B$6:$DH$1002,Q$1,0)), VLOOKUP($B86,Equities!$B$6:$DH$1002,Q$1,0),"")</f>
        <v>249.46</v>
      </c>
      <c r="R86">
        <f ca="1">IF(ISNUMBER(VLOOKUP($B86,Equities!$B$6:$DH$1002,R$1,0)), VLOOKUP($B86,Equities!$B$6:$DH$1002,R$1,0),"")</f>
        <v>203.66</v>
      </c>
      <c r="S86">
        <f ca="1">IF(ISNUMBER(VLOOKUP($B86,Equities!$B$6:$DH$1002,S$1,0)), VLOOKUP($B86,Equities!$B$6:$DH$1002,S$1,0),"")</f>
        <v>259.88</v>
      </c>
      <c r="T86">
        <f ca="1">IF(ISNUMBER(VLOOKUP($B86,Equities!$B$6:$DH$1002,T$1,0)), VLOOKUP($B86,Equities!$B$6:$DH$1002,T$1,0),"")</f>
        <v>68.08</v>
      </c>
      <c r="U86">
        <f ca="1">IF(ISNUMBER(VLOOKUP($B86,Equities!$B$6:$DH$1002,U$1,0)), VLOOKUP($B86,Equities!$B$6:$DH$1002,U$1,0),"")</f>
        <v>275.95999999999998</v>
      </c>
      <c r="V86">
        <f ca="1">IF(ISNUMBER(VLOOKUP($B86,Equities!$B$6:$DH$1002,V$1,0)), VLOOKUP($B86,Equities!$B$6:$DH$1002,V$1,0),"")</f>
        <v>126.02</v>
      </c>
      <c r="W86">
        <f ca="1">IF(ISNUMBER(VLOOKUP($B86,Equities!$B$6:$DH$1002,W$1,0)), VLOOKUP($B86,Equities!$B$6:$DH$1002,W$1,0),"")</f>
        <v>1394.98</v>
      </c>
      <c r="X86">
        <f ca="1">IF(ISNUMBER(VLOOKUP($B86,Equities!$B$6:$DH$1002,X$1,0)), VLOOKUP($B86,Equities!$B$6:$DH$1002,X$1,0),"")</f>
        <v>1699.1</v>
      </c>
      <c r="Y86">
        <f ca="1">IF(ISNUMBER(VLOOKUP($B86,Equities!$B$6:$DH$1002,Y$1,0)), VLOOKUP($B86,Equities!$B$6:$DH$1002,Y$1,0),"")</f>
        <v>1623.56</v>
      </c>
      <c r="Z86">
        <f ca="1">IF(ISNUMBER(VLOOKUP($B86,Equities!$B$6:$DH$1002,Z$1,0)), VLOOKUP($B86,Equities!$B$6:$DH$1002,Z$1,0),"")</f>
        <v>1046.99</v>
      </c>
      <c r="AA86">
        <f ca="1">IF(ISNUMBER(VLOOKUP($B86,Equities!$B$6:$DH$1002,AA$1,0)), VLOOKUP($B86,Equities!$B$6:$DH$1002,AA$1,0),"")</f>
        <v>2423.15</v>
      </c>
      <c r="AB86">
        <f ca="1">IF(ISNUMBER(VLOOKUP($B86,Equities!$B$6:$DH$1002,AB$1,0)), VLOOKUP($B86,Equities!$B$6:$DH$1002,AB$1,0),"")</f>
        <v>926.98</v>
      </c>
      <c r="AC86">
        <f ca="1">IF(ISNUMBER(VLOOKUP($B86,Equities!$B$6:$DH$1002,AC$1,0)), VLOOKUP($B86,Equities!$B$6:$DH$1002,AC$1,0),"")</f>
        <v>720.46</v>
      </c>
      <c r="AD86">
        <f ca="1">IF(ISNUMBER(VLOOKUP($B86,Equities!$B$6:$DH$1002,AD$1,0)), VLOOKUP($B86,Equities!$B$6:$DH$1002,AD$1,0),"")</f>
        <v>886.88</v>
      </c>
      <c r="AE86">
        <f ca="1">IF(ISNUMBER(VLOOKUP($B86,Equities!$B$6:$DH$1002,AE$1,0)), VLOOKUP($B86,Equities!$B$6:$DH$1002,AE$1,0),"")</f>
        <v>954.51</v>
      </c>
      <c r="AF86">
        <f ca="1">IF(ISNUMBER(VLOOKUP($B86,Equities!$B$6:$DH$1002,AF$1,0)), VLOOKUP($B86,Equities!$B$6:$DH$1002,AF$1,0),"")</f>
        <v>973.64</v>
      </c>
      <c r="AG86">
        <f ca="1">IF(ISNUMBER(VLOOKUP($B86,Equities!$B$6:$DH$1002,AG$1,0)), VLOOKUP($B86,Equities!$B$6:$DH$1002,AG$1,0),"")</f>
        <v>1106.8900000000001</v>
      </c>
      <c r="AH86">
        <f ca="1">IF(ISNUMBER(VLOOKUP($B86,Equities!$B$6:$DH$1002,AH$1,0)), VLOOKUP($B86,Equities!$B$6:$DH$1002,AH$1,0),"")</f>
        <v>1089.8599999999999</v>
      </c>
      <c r="AI86">
        <f ca="1">IF(ISNUMBER(VLOOKUP($B86,Equities!$B$6:$DH$1002,AI$1,0)), VLOOKUP($B86,Equities!$B$6:$DH$1002,AI$1,0),"")</f>
        <v>931.31</v>
      </c>
      <c r="AJ86">
        <f ca="1">IF(ISNUMBER(VLOOKUP($B86,Equities!$B$6:$DH$1002,AJ$1,0)), VLOOKUP($B86,Equities!$B$6:$DH$1002,AJ$1,0),"")</f>
        <v>15.25</v>
      </c>
      <c r="AK86">
        <f ca="1">IF(ISNUMBER(VLOOKUP($B86,Equities!$B$6:$DH$1002,AK$1,0)), VLOOKUP($B86,Equities!$B$6:$DH$1002,AK$1,0),"")</f>
        <v>19.84</v>
      </c>
      <c r="AL86">
        <f ca="1">IF(ISNUMBER(VLOOKUP($B86,Commodities!$B$6:$CW$1002,AL$1,0)), VLOOKUP($B86,Commodities!$B$6:$CW$1002,AL$1,0),"")</f>
        <v>1347.2</v>
      </c>
      <c r="AM86">
        <f ca="1">IF(ISNUMBER(VLOOKUP($B86,Commodities!$B$6:$CW$1002,AM$1,0)), VLOOKUP($B86,Commodities!$B$6:$CW$1002,AM$1,0),"")</f>
        <v>16.786999999999999</v>
      </c>
      <c r="AN86">
        <f ca="1">IF(ISNUMBER(VLOOKUP($B86,Commodities!$B$6:$CW$1002,AN$1,0)), VLOOKUP($B86,Commodities!$B$6:$CW$1002,AN$1,0),"")</f>
        <v>66.52</v>
      </c>
      <c r="AO86">
        <f ca="1">IF(ISNUMBER(VLOOKUP($B86,Currencies!$B$6:$CW$1002,AO$1,0)), VLOOKUP($B86,Currencies!$B$6:$CW$1002,AO$1,0),"")</f>
        <v>2.8285</v>
      </c>
      <c r="AP86">
        <f ca="1">IF(ISNUMBER(VLOOKUP($B86,Currencies!$B$6:$CW$1002,AP$1,0)), VLOOKUP($B86,Currencies!$B$6:$CW$1002,AP$1,0),"")</f>
        <v>2.0983999999999998</v>
      </c>
      <c r="AQ86">
        <f ca="1">IF(ISNUMBER(VLOOKUP($B86,Currencies!$B$6:$CW$1002,AQ$1,0)), VLOOKUP($B86,Currencies!$B$6:$CW$1002,AQ$1,0),"")</f>
        <v>2.1393</v>
      </c>
      <c r="AR86">
        <f ca="1">IF(ISNUMBER(VLOOKUP($B86,Currencies!$B$6:$CW$1002,AR$1,0)), VLOOKUP($B86,Currencies!$B$6:$CW$1002,AR$1,0),"")</f>
        <v>6.282</v>
      </c>
      <c r="AS86">
        <f ca="1">IF(ISNUMBER(VLOOKUP($B86,Currencies!$B$6:$CW$1002,AS$1,0)), VLOOKUP($B86,Currencies!$B$6:$CW$1002,AS$1,0),"")</f>
        <v>111.66</v>
      </c>
      <c r="AT86" t="str">
        <f>IF(ISNUMBER(VLOOKUP($B86,Currencies!$B$6:$CW$1002,AT$1,0)), VLOOKUP($B86,Currencies!$B$6:$CW$1002,AT$1,0),"")</f>
        <v/>
      </c>
      <c r="AU86" t="str">
        <f>IF(ISNUMBER(VLOOKUP($B86,Currencies!$B$6:$CW$1002,AU$1,0)), VLOOKUP($B86,Currencies!$B$6:$CW$1002,AU$1,0),"")</f>
        <v/>
      </c>
      <c r="AV86" t="str">
        <f>IF(ISNUMBER(VLOOKUP($B86,Currencies!$B$6:$CW$1002,AV$1,0)), VLOOKUP($B86,Currencies!$B$6:$CW$1002,AV$1,0),"")</f>
        <v/>
      </c>
    </row>
    <row r="87" spans="2:48">
      <c r="B87" s="12">
        <f>IF(ISNUMBER(Equities!$C88),Equities!B88,"")</f>
        <v>43206</v>
      </c>
      <c r="C87">
        <f t="shared" ca="1" si="6"/>
        <v>178.3073</v>
      </c>
      <c r="D87" t="str">
        <f t="shared" ca="1" si="5"/>
        <v/>
      </c>
      <c r="E87" t="str">
        <f t="shared" ca="1" si="5"/>
        <v/>
      </c>
      <c r="F87" t="str">
        <f t="shared" ca="1" si="5"/>
        <v/>
      </c>
      <c r="G87">
        <f>IF(ISNUMBER(VLOOKUP($B87,Equities!$B$6:$DH$1002,G$1,0)), VLOOKUP($B87,Equities!$B$6:$DH$1002,G$1,0),"")</f>
        <v>90.76</v>
      </c>
      <c r="H87" t="str">
        <f>IF(ISNUMBER(VLOOKUP($B87,Equities!$B$6:$DH$1002,H$1,0)), VLOOKUP($B87,Equities!$B$6:$DH$1002,H$1,0),"")</f>
        <v/>
      </c>
      <c r="I87" t="str">
        <f>IF(ISNUMBER(VLOOKUP($B87,Equities!$B$6:$DH$1002,I$1,0)), VLOOKUP($B87,Equities!$B$6:$DH$1002,I$1,0),"")</f>
        <v/>
      </c>
      <c r="J87" s="70"/>
      <c r="K87">
        <f ca="1">IF(ISNUMBER(VLOOKUP($B87,Equities!$B$6:$DH$1002,K$1,0)), VLOOKUP($B87,Equities!$B$6:$DH$1002,K$1,0),"")</f>
        <v>90.76</v>
      </c>
      <c r="L87">
        <f ca="1">IF(ISNUMBER(VLOOKUP($B87,Equities!$B$6:$DH$1002,L$1,0)), VLOOKUP($B87,Equities!$B$6:$DH$1002,L$1,0),"")</f>
        <v>231.46</v>
      </c>
      <c r="M87">
        <f ca="1">IF(ISNUMBER(VLOOKUP($B87,Equities!$B$6:$DH$1002,M$1,0)), VLOOKUP($B87,Equities!$B$6:$DH$1002,M$1,0),"")</f>
        <v>226.7647</v>
      </c>
      <c r="N87">
        <f ca="1">IF(ISNUMBER(VLOOKUP($B87,Equities!$B$6:$DH$1002,N$1,0)), VLOOKUP($B87,Equities!$B$6:$DH$1002,N$1,0),"")</f>
        <v>224.29220000000001</v>
      </c>
      <c r="O87">
        <f ca="1">IF(ISNUMBER(VLOOKUP($B87,Equities!$B$6:$DH$1002,O$1,0)), VLOOKUP($B87,Equities!$B$6:$DH$1002,O$1,0),"")</f>
        <v>125.2595</v>
      </c>
      <c r="P87">
        <f ca="1">IF(ISNUMBER(VLOOKUP($B87,Equities!$B$6:$DH$1002,P$1,0)), VLOOKUP($B87,Equities!$B$6:$DH$1002,P$1,0),"")</f>
        <v>226.0275</v>
      </c>
      <c r="Q87">
        <f ca="1">IF(ISNUMBER(VLOOKUP($B87,Equities!$B$6:$DH$1002,Q$1,0)), VLOOKUP($B87,Equities!$B$6:$DH$1002,Q$1,0),"")</f>
        <v>246.4</v>
      </c>
      <c r="R87">
        <f ca="1">IF(ISNUMBER(VLOOKUP($B87,Equities!$B$6:$DH$1002,R$1,0)), VLOOKUP($B87,Equities!$B$6:$DH$1002,R$1,0),"")</f>
        <v>202.26</v>
      </c>
      <c r="S87">
        <f ca="1">IF(ISNUMBER(VLOOKUP($B87,Equities!$B$6:$DH$1002,S$1,0)), VLOOKUP($B87,Equities!$B$6:$DH$1002,S$1,0),"")</f>
        <v>258.22000000000003</v>
      </c>
      <c r="T87">
        <f ca="1">IF(ISNUMBER(VLOOKUP($B87,Equities!$B$6:$DH$1002,T$1,0)), VLOOKUP($B87,Equities!$B$6:$DH$1002,T$1,0),"")</f>
        <v>68.06</v>
      </c>
      <c r="U87">
        <f ca="1">IF(ISNUMBER(VLOOKUP($B87,Equities!$B$6:$DH$1002,U$1,0)), VLOOKUP($B87,Equities!$B$6:$DH$1002,U$1,0),"")</f>
        <v>273.57</v>
      </c>
      <c r="V87">
        <f ca="1">IF(ISNUMBER(VLOOKUP($B87,Equities!$B$6:$DH$1002,V$1,0)), VLOOKUP($B87,Equities!$B$6:$DH$1002,V$1,0),"")</f>
        <v>125.1</v>
      </c>
      <c r="W87">
        <f ca="1">IF(ISNUMBER(VLOOKUP($B87,Equities!$B$6:$DH$1002,W$1,0)), VLOOKUP($B87,Equities!$B$6:$DH$1002,W$1,0),"")</f>
        <v>1412.37</v>
      </c>
      <c r="X87">
        <f ca="1">IF(ISNUMBER(VLOOKUP($B87,Equities!$B$6:$DH$1002,X$1,0)), VLOOKUP($B87,Equities!$B$6:$DH$1002,X$1,0),"")</f>
        <v>1718.42</v>
      </c>
      <c r="Y87">
        <f ca="1">IF(ISNUMBER(VLOOKUP($B87,Equities!$B$6:$DH$1002,Y$1,0)), VLOOKUP($B87,Equities!$B$6:$DH$1002,Y$1,0),"")</f>
        <v>1631.11</v>
      </c>
      <c r="Z87">
        <f ca="1">IF(ISNUMBER(VLOOKUP($B87,Equities!$B$6:$DH$1002,Z$1,0)), VLOOKUP($B87,Equities!$B$6:$DH$1002,Z$1,0),"")</f>
        <v>1043.79</v>
      </c>
      <c r="AA87">
        <f ca="1">IF(ISNUMBER(VLOOKUP($B87,Equities!$B$6:$DH$1002,AA$1,0)), VLOOKUP($B87,Equities!$B$6:$DH$1002,AA$1,0),"")</f>
        <v>2430.71</v>
      </c>
      <c r="AB87">
        <f ca="1">IF(ISNUMBER(VLOOKUP($B87,Equities!$B$6:$DH$1002,AB$1,0)), VLOOKUP($B87,Equities!$B$6:$DH$1002,AB$1,0),"")</f>
        <v>926.87</v>
      </c>
      <c r="AC87">
        <f ca="1">IF(ISNUMBER(VLOOKUP($B87,Equities!$B$6:$DH$1002,AC$1,0)), VLOOKUP($B87,Equities!$B$6:$DH$1002,AC$1,0),"")</f>
        <v>720.16</v>
      </c>
      <c r="AD87">
        <f ca="1">IF(ISNUMBER(VLOOKUP($B87,Equities!$B$6:$DH$1002,AD$1,0)), VLOOKUP($B87,Equities!$B$6:$DH$1002,AD$1,0),"")</f>
        <v>886.07</v>
      </c>
      <c r="AE87">
        <f ca="1">IF(ISNUMBER(VLOOKUP($B87,Equities!$B$6:$DH$1002,AE$1,0)), VLOOKUP($B87,Equities!$B$6:$DH$1002,AE$1,0),"")</f>
        <v>952.9</v>
      </c>
      <c r="AF87">
        <f ca="1">IF(ISNUMBER(VLOOKUP($B87,Equities!$B$6:$DH$1002,AF$1,0)), VLOOKUP($B87,Equities!$B$6:$DH$1002,AF$1,0),"")</f>
        <v>974.19</v>
      </c>
      <c r="AG87">
        <f ca="1">IF(ISNUMBER(VLOOKUP($B87,Equities!$B$6:$DH$1002,AG$1,0)), VLOOKUP($B87,Equities!$B$6:$DH$1002,AG$1,0),"")</f>
        <v>1107.17</v>
      </c>
      <c r="AH87">
        <f ca="1">IF(ISNUMBER(VLOOKUP($B87,Equities!$B$6:$DH$1002,AH$1,0)), VLOOKUP($B87,Equities!$B$6:$DH$1002,AH$1,0),"")</f>
        <v>1087.76</v>
      </c>
      <c r="AI87">
        <f ca="1">IF(ISNUMBER(VLOOKUP($B87,Equities!$B$6:$DH$1002,AI$1,0)), VLOOKUP($B87,Equities!$B$6:$DH$1002,AI$1,0),"")</f>
        <v>929.92</v>
      </c>
      <c r="AJ87">
        <f ca="1">IF(ISNUMBER(VLOOKUP($B87,Equities!$B$6:$DH$1002,AJ$1,0)), VLOOKUP($B87,Equities!$B$6:$DH$1002,AJ$1,0),"")</f>
        <v>16.559999999999999</v>
      </c>
      <c r="AK87">
        <f ca="1">IF(ISNUMBER(VLOOKUP($B87,Equities!$B$6:$DH$1002,AK$1,0)), VLOOKUP($B87,Equities!$B$6:$DH$1002,AK$1,0),"")</f>
        <v>20.73</v>
      </c>
      <c r="AL87">
        <f ca="1">IF(ISNUMBER(VLOOKUP($B87,Commodities!$B$6:$CW$1002,AL$1,0)), VLOOKUP($B87,Commodities!$B$6:$CW$1002,AL$1,0),"")</f>
        <v>1347.5</v>
      </c>
      <c r="AM87">
        <f ca="1">IF(ISNUMBER(VLOOKUP($B87,Commodities!$B$6:$CW$1002,AM$1,0)), VLOOKUP($B87,Commodities!$B$6:$CW$1002,AM$1,0),"")</f>
        <v>16.677</v>
      </c>
      <c r="AN87">
        <f ca="1">IF(ISNUMBER(VLOOKUP($B87,Commodities!$B$6:$CW$1002,AN$1,0)), VLOOKUP($B87,Commodities!$B$6:$CW$1002,AN$1,0),"")</f>
        <v>66.22</v>
      </c>
      <c r="AO87">
        <f ca="1">IF(ISNUMBER(VLOOKUP($B87,Currencies!$B$6:$CW$1002,AO$1,0)), VLOOKUP($B87,Currencies!$B$6:$CW$1002,AO$1,0),"")</f>
        <v>2.8266999999999998</v>
      </c>
      <c r="AP87">
        <f ca="1">IF(ISNUMBER(VLOOKUP($B87,Currencies!$B$6:$CW$1002,AP$1,0)), VLOOKUP($B87,Currencies!$B$6:$CW$1002,AP$1,0),"")</f>
        <v>2.0859000000000001</v>
      </c>
      <c r="AQ87">
        <f ca="1">IF(ISNUMBER(VLOOKUP($B87,Currencies!$B$6:$CW$1002,AQ$1,0)), VLOOKUP($B87,Currencies!$B$6:$CW$1002,AQ$1,0),"")</f>
        <v>2.1328999999999998</v>
      </c>
      <c r="AR87">
        <f ca="1">IF(ISNUMBER(VLOOKUP($B87,Currencies!$B$6:$CW$1002,AR$1,0)), VLOOKUP($B87,Currencies!$B$6:$CW$1002,AR$1,0),"")</f>
        <v>6.2664999999999997</v>
      </c>
      <c r="AS87">
        <f ca="1">IF(ISNUMBER(VLOOKUP($B87,Currencies!$B$6:$CW$1002,AS$1,0)), VLOOKUP($B87,Currencies!$B$6:$CW$1002,AS$1,0),"")</f>
        <v>111.7</v>
      </c>
      <c r="AT87" t="str">
        <f>IF(ISNUMBER(VLOOKUP($B87,Currencies!$B$6:$CW$1002,AT$1,0)), VLOOKUP($B87,Currencies!$B$6:$CW$1002,AT$1,0),"")</f>
        <v/>
      </c>
      <c r="AU87" t="str">
        <f>IF(ISNUMBER(VLOOKUP($B87,Currencies!$B$6:$CW$1002,AU$1,0)), VLOOKUP($B87,Currencies!$B$6:$CW$1002,AU$1,0),"")</f>
        <v/>
      </c>
      <c r="AV87" t="str">
        <f>IF(ISNUMBER(VLOOKUP($B87,Currencies!$B$6:$CW$1002,AV$1,0)), VLOOKUP($B87,Currencies!$B$6:$CW$1002,AV$1,0),"")</f>
        <v/>
      </c>
    </row>
    <row r="88" spans="2:48">
      <c r="B88" s="12">
        <f>IF(ISNUMBER(Equities!$C89),Equities!B89,"")</f>
        <v>43203</v>
      </c>
      <c r="C88">
        <f t="shared" ca="1" si="6"/>
        <v>179.95150000000001</v>
      </c>
      <c r="D88" t="str">
        <f t="shared" ca="1" si="5"/>
        <v/>
      </c>
      <c r="E88" t="str">
        <f t="shared" ca="1" si="5"/>
        <v/>
      </c>
      <c r="F88" t="str">
        <f t="shared" ca="1" si="5"/>
        <v/>
      </c>
      <c r="G88">
        <f>IF(ISNUMBER(VLOOKUP($B88,Equities!$B$6:$DH$1002,G$1,0)), VLOOKUP($B88,Equities!$B$6:$DH$1002,G$1,0),"")</f>
        <v>91.74</v>
      </c>
      <c r="H88" t="str">
        <f>IF(ISNUMBER(VLOOKUP($B88,Equities!$B$6:$DH$1002,H$1,0)), VLOOKUP($B88,Equities!$B$6:$DH$1002,H$1,0),"")</f>
        <v/>
      </c>
      <c r="I88" t="str">
        <f>IF(ISNUMBER(VLOOKUP($B88,Equities!$B$6:$DH$1002,I$1,0)), VLOOKUP($B88,Equities!$B$6:$DH$1002,I$1,0),"")</f>
        <v/>
      </c>
      <c r="J88" s="70"/>
      <c r="K88">
        <f ca="1">IF(ISNUMBER(VLOOKUP($B88,Equities!$B$6:$DH$1002,K$1,0)), VLOOKUP($B88,Equities!$B$6:$DH$1002,K$1,0),"")</f>
        <v>91.74</v>
      </c>
      <c r="L88">
        <f ca="1">IF(ISNUMBER(VLOOKUP($B88,Equities!$B$6:$DH$1002,L$1,0)), VLOOKUP($B88,Equities!$B$6:$DH$1002,L$1,0),"")</f>
        <v>230.0513</v>
      </c>
      <c r="M88">
        <f ca="1">IF(ISNUMBER(VLOOKUP($B88,Equities!$B$6:$DH$1002,M$1,0)), VLOOKUP($B88,Equities!$B$6:$DH$1002,M$1,0),"")</f>
        <v>225.27510000000001</v>
      </c>
      <c r="N88">
        <f ca="1">IF(ISNUMBER(VLOOKUP($B88,Equities!$B$6:$DH$1002,N$1,0)), VLOOKUP($B88,Equities!$B$6:$DH$1002,N$1,0),"")</f>
        <v>223.06030000000001</v>
      </c>
      <c r="O88">
        <f ca="1">IF(ISNUMBER(VLOOKUP($B88,Equities!$B$6:$DH$1002,O$1,0)), VLOOKUP($B88,Equities!$B$6:$DH$1002,O$1,0),"")</f>
        <v>124.96429999999999</v>
      </c>
      <c r="P88">
        <f ca="1">IF(ISNUMBER(VLOOKUP($B88,Equities!$B$6:$DH$1002,P$1,0)), VLOOKUP($B88,Equities!$B$6:$DH$1002,P$1,0),"")</f>
        <v>224.9102</v>
      </c>
      <c r="Q88">
        <f ca="1">IF(ISNUMBER(VLOOKUP($B88,Equities!$B$6:$DH$1002,Q$1,0)), VLOOKUP($B88,Equities!$B$6:$DH$1002,Q$1,0),"")</f>
        <v>245.19</v>
      </c>
      <c r="R88">
        <f ca="1">IF(ISNUMBER(VLOOKUP($B88,Equities!$B$6:$DH$1002,R$1,0)), VLOOKUP($B88,Equities!$B$6:$DH$1002,R$1,0),"")</f>
        <v>202.01</v>
      </c>
      <c r="S88">
        <f ca="1">IF(ISNUMBER(VLOOKUP($B88,Equities!$B$6:$DH$1002,S$1,0)), VLOOKUP($B88,Equities!$B$6:$DH$1002,S$1,0),"")</f>
        <v>256.54000000000002</v>
      </c>
      <c r="T88">
        <f ca="1">IF(ISNUMBER(VLOOKUP($B88,Equities!$B$6:$DH$1002,T$1,0)), VLOOKUP($B88,Equities!$B$6:$DH$1002,T$1,0),"")</f>
        <v>67.41</v>
      </c>
      <c r="U88">
        <f ca="1">IF(ISNUMBER(VLOOKUP($B88,Equities!$B$6:$DH$1002,U$1,0)), VLOOKUP($B88,Equities!$B$6:$DH$1002,U$1,0),"")</f>
        <v>272.39999999999998</v>
      </c>
      <c r="V88">
        <f ca="1">IF(ISNUMBER(VLOOKUP($B88,Equities!$B$6:$DH$1002,V$1,0)), VLOOKUP($B88,Equities!$B$6:$DH$1002,V$1,0),"")</f>
        <v>124.07</v>
      </c>
      <c r="W88">
        <f ca="1">IF(ISNUMBER(VLOOKUP($B88,Equities!$B$6:$DH$1002,W$1,0)), VLOOKUP($B88,Equities!$B$6:$DH$1002,W$1,0),"")</f>
        <v>1426.56</v>
      </c>
      <c r="X88">
        <f ca="1">IF(ISNUMBER(VLOOKUP($B88,Equities!$B$6:$DH$1002,X$1,0)), VLOOKUP($B88,Equities!$B$6:$DH$1002,X$1,0),"")</f>
        <v>1732.93</v>
      </c>
      <c r="Y88">
        <f ca="1">IF(ISNUMBER(VLOOKUP($B88,Equities!$B$6:$DH$1002,Y$1,0)), VLOOKUP($B88,Equities!$B$6:$DH$1002,Y$1,0),"")</f>
        <v>1649.29</v>
      </c>
      <c r="Z88">
        <f ca="1">IF(ISNUMBER(VLOOKUP($B88,Equities!$B$6:$DH$1002,Z$1,0)), VLOOKUP($B88,Equities!$B$6:$DH$1002,Z$1,0),"")</f>
        <v>1044.4100000000001</v>
      </c>
      <c r="AA88">
        <f ca="1">IF(ISNUMBER(VLOOKUP($B88,Equities!$B$6:$DH$1002,AA$1,0)), VLOOKUP($B88,Equities!$B$6:$DH$1002,AA$1,0),"")</f>
        <v>2427.23</v>
      </c>
      <c r="AB88">
        <f ca="1">IF(ISNUMBER(VLOOKUP($B88,Equities!$B$6:$DH$1002,AB$1,0)), VLOOKUP($B88,Equities!$B$6:$DH$1002,AB$1,0),"")</f>
        <v>926.45</v>
      </c>
      <c r="AC88">
        <f ca="1">IF(ISNUMBER(VLOOKUP($B88,Equities!$B$6:$DH$1002,AC$1,0)), VLOOKUP($B88,Equities!$B$6:$DH$1002,AC$1,0),"")</f>
        <v>721.18</v>
      </c>
      <c r="AD88">
        <f ca="1">IF(ISNUMBER(VLOOKUP($B88,Equities!$B$6:$DH$1002,AD$1,0)), VLOOKUP($B88,Equities!$B$6:$DH$1002,AD$1,0),"")</f>
        <v>887.64</v>
      </c>
      <c r="AE88">
        <f ca="1">IF(ISNUMBER(VLOOKUP($B88,Equities!$B$6:$DH$1002,AE$1,0)), VLOOKUP($B88,Equities!$B$6:$DH$1002,AE$1,0),"")</f>
        <v>952.63</v>
      </c>
      <c r="AF88">
        <f ca="1">IF(ISNUMBER(VLOOKUP($B88,Equities!$B$6:$DH$1002,AF$1,0)), VLOOKUP($B88,Equities!$B$6:$DH$1002,AF$1,0),"")</f>
        <v>973.56</v>
      </c>
      <c r="AG88">
        <f ca="1">IF(ISNUMBER(VLOOKUP($B88,Equities!$B$6:$DH$1002,AG$1,0)), VLOOKUP($B88,Equities!$B$6:$DH$1002,AG$1,0),"")</f>
        <v>1106.67</v>
      </c>
      <c r="AH88">
        <f ca="1">IF(ISNUMBER(VLOOKUP($B88,Equities!$B$6:$DH$1002,AH$1,0)), VLOOKUP($B88,Equities!$B$6:$DH$1002,AH$1,0),"")</f>
        <v>1088.1199999999999</v>
      </c>
      <c r="AI88">
        <f ca="1">IF(ISNUMBER(VLOOKUP($B88,Equities!$B$6:$DH$1002,AI$1,0)), VLOOKUP($B88,Equities!$B$6:$DH$1002,AI$1,0),"")</f>
        <v>930.71</v>
      </c>
      <c r="AJ88">
        <f ca="1">IF(ISNUMBER(VLOOKUP($B88,Equities!$B$6:$DH$1002,AJ$1,0)), VLOOKUP($B88,Equities!$B$6:$DH$1002,AJ$1,0),"")</f>
        <v>17.41</v>
      </c>
      <c r="AK88">
        <f ca="1">IF(ISNUMBER(VLOOKUP($B88,Equities!$B$6:$DH$1002,AK$1,0)), VLOOKUP($B88,Equities!$B$6:$DH$1002,AK$1,0),"")</f>
        <v>21.71</v>
      </c>
      <c r="AL88">
        <f ca="1">IF(ISNUMBER(VLOOKUP($B88,Commodities!$B$6:$CW$1002,AL$1,0)), VLOOKUP($B88,Commodities!$B$6:$CW$1002,AL$1,0),"")</f>
        <v>1344.8</v>
      </c>
      <c r="AM88">
        <f ca="1">IF(ISNUMBER(VLOOKUP($B88,Commodities!$B$6:$CW$1002,AM$1,0)), VLOOKUP($B88,Commodities!$B$6:$CW$1002,AM$1,0),"")</f>
        <v>16.658000000000001</v>
      </c>
      <c r="AN88">
        <f ca="1">IF(ISNUMBER(VLOOKUP($B88,Commodities!$B$6:$CW$1002,AN$1,0)), VLOOKUP($B88,Commodities!$B$6:$CW$1002,AN$1,0),"")</f>
        <v>67.39</v>
      </c>
      <c r="AO88">
        <f ca="1">IF(ISNUMBER(VLOOKUP($B88,Currencies!$B$6:$CW$1002,AO$1,0)), VLOOKUP($B88,Currencies!$B$6:$CW$1002,AO$1,0),"")</f>
        <v>2.8266999999999998</v>
      </c>
      <c r="AP88">
        <f ca="1">IF(ISNUMBER(VLOOKUP($B88,Currencies!$B$6:$CW$1002,AP$1,0)), VLOOKUP($B88,Currencies!$B$6:$CW$1002,AP$1,0),"")</f>
        <v>2.1002000000000001</v>
      </c>
      <c r="AQ88">
        <f ca="1">IF(ISNUMBER(VLOOKUP($B88,Currencies!$B$6:$CW$1002,AQ$1,0)), VLOOKUP($B88,Currencies!$B$6:$CW$1002,AQ$1,0),"")</f>
        <v>2.1425000000000001</v>
      </c>
      <c r="AR88">
        <f ca="1">IF(ISNUMBER(VLOOKUP($B88,Currencies!$B$6:$CW$1002,AR$1,0)), VLOOKUP($B88,Currencies!$B$6:$CW$1002,AR$1,0),"")</f>
        <v>6.2722999999999995</v>
      </c>
      <c r="AS88">
        <f ca="1">IF(ISNUMBER(VLOOKUP($B88,Currencies!$B$6:$CW$1002,AS$1,0)), VLOOKUP($B88,Currencies!$B$6:$CW$1002,AS$1,0),"")</f>
        <v>111.66</v>
      </c>
      <c r="AT88" t="str">
        <f>IF(ISNUMBER(VLOOKUP($B88,Currencies!$B$6:$CW$1002,AT$1,0)), VLOOKUP($B88,Currencies!$B$6:$CW$1002,AT$1,0),"")</f>
        <v/>
      </c>
      <c r="AU88" t="str">
        <f>IF(ISNUMBER(VLOOKUP($B88,Currencies!$B$6:$CW$1002,AU$1,0)), VLOOKUP($B88,Currencies!$B$6:$CW$1002,AU$1,0),"")</f>
        <v/>
      </c>
      <c r="AV88" t="str">
        <f>IF(ISNUMBER(VLOOKUP($B88,Currencies!$B$6:$CW$1002,AV$1,0)), VLOOKUP($B88,Currencies!$B$6:$CW$1002,AV$1,0),"")</f>
        <v/>
      </c>
    </row>
    <row r="89" spans="2:48">
      <c r="B89" s="12">
        <f>IF(ISNUMBER(Equities!$C90),Equities!B90,"")</f>
        <v>43202</v>
      </c>
      <c r="C89">
        <f t="shared" ca="1" si="6"/>
        <v>181.38910000000001</v>
      </c>
      <c r="D89" t="str">
        <f t="shared" ca="1" si="5"/>
        <v/>
      </c>
      <c r="E89" t="str">
        <f t="shared" ca="1" si="5"/>
        <v/>
      </c>
      <c r="F89" t="str">
        <f t="shared" ca="1" si="5"/>
        <v/>
      </c>
      <c r="G89">
        <f>IF(ISNUMBER(VLOOKUP($B89,Equities!$B$6:$DH$1002,G$1,0)), VLOOKUP($B89,Equities!$B$6:$DH$1002,G$1,0),"")</f>
        <v>92.67</v>
      </c>
      <c r="H89" t="str">
        <f>IF(ISNUMBER(VLOOKUP($B89,Equities!$B$6:$DH$1002,H$1,0)), VLOOKUP($B89,Equities!$B$6:$DH$1002,H$1,0),"")</f>
        <v/>
      </c>
      <c r="I89" t="str">
        <f>IF(ISNUMBER(VLOOKUP($B89,Equities!$B$6:$DH$1002,I$1,0)), VLOOKUP($B89,Equities!$B$6:$DH$1002,I$1,0),"")</f>
        <v/>
      </c>
      <c r="J89" s="70"/>
      <c r="K89">
        <f ca="1">IF(ISNUMBER(VLOOKUP($B89,Equities!$B$6:$DH$1002,K$1,0)), VLOOKUP($B89,Equities!$B$6:$DH$1002,K$1,0),"")</f>
        <v>92.67</v>
      </c>
      <c r="L89">
        <f ca="1">IF(ISNUMBER(VLOOKUP($B89,Equities!$B$6:$DH$1002,L$1,0)), VLOOKUP($B89,Equities!$B$6:$DH$1002,L$1,0),"")</f>
        <v>230.71789999999999</v>
      </c>
      <c r="M89">
        <f ca="1">IF(ISNUMBER(VLOOKUP($B89,Equities!$B$6:$DH$1002,M$1,0)), VLOOKUP($B89,Equities!$B$6:$DH$1002,M$1,0),"")</f>
        <v>225.71960000000001</v>
      </c>
      <c r="N89">
        <f ca="1">IF(ISNUMBER(VLOOKUP($B89,Equities!$B$6:$DH$1002,N$1,0)), VLOOKUP($B89,Equities!$B$6:$DH$1002,N$1,0),"")</f>
        <v>221.32429999999999</v>
      </c>
      <c r="O89">
        <f ca="1">IF(ISNUMBER(VLOOKUP($B89,Equities!$B$6:$DH$1002,O$1,0)), VLOOKUP($B89,Equities!$B$6:$DH$1002,O$1,0),"")</f>
        <v>125.7266</v>
      </c>
      <c r="P89">
        <f ca="1">IF(ISNUMBER(VLOOKUP($B89,Equities!$B$6:$DH$1002,P$1,0)), VLOOKUP($B89,Equities!$B$6:$DH$1002,P$1,0),"")</f>
        <v>224.67679999999999</v>
      </c>
      <c r="Q89">
        <f ca="1">IF(ISNUMBER(VLOOKUP($B89,Equities!$B$6:$DH$1002,Q$1,0)), VLOOKUP($B89,Equities!$B$6:$DH$1002,Q$1,0),"")</f>
        <v>245.75</v>
      </c>
      <c r="R89">
        <f ca="1">IF(ISNUMBER(VLOOKUP($B89,Equities!$B$6:$DH$1002,R$1,0)), VLOOKUP($B89,Equities!$B$6:$DH$1002,R$1,0),"")</f>
        <v>201.21</v>
      </c>
      <c r="S89">
        <f ca="1">IF(ISNUMBER(VLOOKUP($B89,Equities!$B$6:$DH$1002,S$1,0)), VLOOKUP($B89,Equities!$B$6:$DH$1002,S$1,0),"")</f>
        <v>256.3</v>
      </c>
      <c r="T89">
        <f ca="1">IF(ISNUMBER(VLOOKUP($B89,Equities!$B$6:$DH$1002,T$1,0)), VLOOKUP($B89,Equities!$B$6:$DH$1002,T$1,0),"")</f>
        <v>67.489999999999995</v>
      </c>
      <c r="U89">
        <f ca="1">IF(ISNUMBER(VLOOKUP($B89,Equities!$B$6:$DH$1002,U$1,0)), VLOOKUP($B89,Equities!$B$6:$DH$1002,U$1,0),"")</f>
        <v>271.02999999999997</v>
      </c>
      <c r="V89">
        <f ca="1">IF(ISNUMBER(VLOOKUP($B89,Equities!$B$6:$DH$1002,V$1,0)), VLOOKUP($B89,Equities!$B$6:$DH$1002,V$1,0),"")</f>
        <v>123.36</v>
      </c>
      <c r="W89">
        <f ca="1">IF(ISNUMBER(VLOOKUP($B89,Equities!$B$6:$DH$1002,W$1,0)), VLOOKUP($B89,Equities!$B$6:$DH$1002,W$1,0),"")</f>
        <v>1426.29</v>
      </c>
      <c r="X89">
        <f ca="1">IF(ISNUMBER(VLOOKUP($B89,Equities!$B$6:$DH$1002,X$1,0)), VLOOKUP($B89,Equities!$B$6:$DH$1002,X$1,0),"")</f>
        <v>1760.59</v>
      </c>
      <c r="Y89">
        <f ca="1">IF(ISNUMBER(VLOOKUP($B89,Equities!$B$6:$DH$1002,Y$1,0)), VLOOKUP($B89,Equities!$B$6:$DH$1002,Y$1,0),"")</f>
        <v>1664.63</v>
      </c>
      <c r="Z89">
        <f ca="1">IF(ISNUMBER(VLOOKUP($B89,Equities!$B$6:$DH$1002,Z$1,0)), VLOOKUP($B89,Equities!$B$6:$DH$1002,Z$1,0),"")</f>
        <v>1045.94</v>
      </c>
      <c r="AA89">
        <f ca="1">IF(ISNUMBER(VLOOKUP($B89,Equities!$B$6:$DH$1002,AA$1,0)), VLOOKUP($B89,Equities!$B$6:$DH$1002,AA$1,0),"")</f>
        <v>2429.27</v>
      </c>
      <c r="AB89">
        <f ca="1">IF(ISNUMBER(VLOOKUP($B89,Equities!$B$6:$DH$1002,AB$1,0)), VLOOKUP($B89,Equities!$B$6:$DH$1002,AB$1,0),"")</f>
        <v>925.58</v>
      </c>
      <c r="AC89">
        <f ca="1">IF(ISNUMBER(VLOOKUP($B89,Equities!$B$6:$DH$1002,AC$1,0)), VLOOKUP($B89,Equities!$B$6:$DH$1002,AC$1,0),"")</f>
        <v>721.26</v>
      </c>
      <c r="AD89">
        <f ca="1">IF(ISNUMBER(VLOOKUP($B89,Equities!$B$6:$DH$1002,AD$1,0)), VLOOKUP($B89,Equities!$B$6:$DH$1002,AD$1,0),"")</f>
        <v>888.55</v>
      </c>
      <c r="AE89">
        <f ca="1">IF(ISNUMBER(VLOOKUP($B89,Equities!$B$6:$DH$1002,AE$1,0)), VLOOKUP($B89,Equities!$B$6:$DH$1002,AE$1,0),"")</f>
        <v>952.59</v>
      </c>
      <c r="AF89">
        <f ca="1">IF(ISNUMBER(VLOOKUP($B89,Equities!$B$6:$DH$1002,AF$1,0)), VLOOKUP($B89,Equities!$B$6:$DH$1002,AF$1,0),"")</f>
        <v>973.36</v>
      </c>
      <c r="AG89">
        <f ca="1">IF(ISNUMBER(VLOOKUP($B89,Equities!$B$6:$DH$1002,AG$1,0)), VLOOKUP($B89,Equities!$B$6:$DH$1002,AG$1,0),"")</f>
        <v>1106.03</v>
      </c>
      <c r="AH89">
        <f ca="1">IF(ISNUMBER(VLOOKUP($B89,Equities!$B$6:$DH$1002,AH$1,0)), VLOOKUP($B89,Equities!$B$6:$DH$1002,AH$1,0),"")</f>
        <v>1089.4000000000001</v>
      </c>
      <c r="AI89">
        <f ca="1">IF(ISNUMBER(VLOOKUP($B89,Equities!$B$6:$DH$1002,AI$1,0)), VLOOKUP($B89,Equities!$B$6:$DH$1002,AI$1,0),"")</f>
        <v>931.5</v>
      </c>
      <c r="AJ89">
        <f ca="1">IF(ISNUMBER(VLOOKUP($B89,Equities!$B$6:$DH$1002,AJ$1,0)), VLOOKUP($B89,Equities!$B$6:$DH$1002,AJ$1,0),"")</f>
        <v>18.489999999999998</v>
      </c>
      <c r="AK89">
        <f ca="1">IF(ISNUMBER(VLOOKUP($B89,Equities!$B$6:$DH$1002,AK$1,0)), VLOOKUP($B89,Equities!$B$6:$DH$1002,AK$1,0),"")</f>
        <v>22.47</v>
      </c>
      <c r="AL89">
        <f ca="1">IF(ISNUMBER(VLOOKUP($B89,Commodities!$B$6:$CW$1002,AL$1,0)), VLOOKUP($B89,Commodities!$B$6:$CW$1002,AL$1,0),"")</f>
        <v>1338.4</v>
      </c>
      <c r="AM89">
        <f ca="1">IF(ISNUMBER(VLOOKUP($B89,Commodities!$B$6:$CW$1002,AM$1,0)), VLOOKUP($B89,Commodities!$B$6:$CW$1002,AM$1,0),"")</f>
        <v>16.472999999999999</v>
      </c>
      <c r="AN89">
        <f ca="1">IF(ISNUMBER(VLOOKUP($B89,Commodities!$B$6:$CW$1002,AN$1,0)), VLOOKUP($B89,Commodities!$B$6:$CW$1002,AN$1,0),"")</f>
        <v>67.069999999999993</v>
      </c>
      <c r="AO89">
        <f ca="1">IF(ISNUMBER(VLOOKUP($B89,Currencies!$B$6:$CW$1002,AO$1,0)), VLOOKUP($B89,Currencies!$B$6:$CW$1002,AO$1,0),"")</f>
        <v>2.8357999999999999</v>
      </c>
      <c r="AP89">
        <f ca="1">IF(ISNUMBER(VLOOKUP($B89,Currencies!$B$6:$CW$1002,AP$1,0)), VLOOKUP($B89,Currencies!$B$6:$CW$1002,AP$1,0),"")</f>
        <v>2.1025</v>
      </c>
      <c r="AQ89">
        <f ca="1">IF(ISNUMBER(VLOOKUP($B89,Currencies!$B$6:$CW$1002,AQ$1,0)), VLOOKUP($B89,Currencies!$B$6:$CW$1002,AQ$1,0),"")</f>
        <v>2.1396999999999999</v>
      </c>
      <c r="AR89">
        <f ca="1">IF(ISNUMBER(VLOOKUP($B89,Currencies!$B$6:$CW$1002,AR$1,0)), VLOOKUP($B89,Currencies!$B$6:$CW$1002,AR$1,0),"")</f>
        <v>6.2778</v>
      </c>
      <c r="AS89">
        <f ca="1">IF(ISNUMBER(VLOOKUP($B89,Currencies!$B$6:$CW$1002,AS$1,0)), VLOOKUP($B89,Currencies!$B$6:$CW$1002,AS$1,0),"")</f>
        <v>111.67</v>
      </c>
      <c r="AT89" t="str">
        <f>IF(ISNUMBER(VLOOKUP($B89,Currencies!$B$6:$CW$1002,AT$1,0)), VLOOKUP($B89,Currencies!$B$6:$CW$1002,AT$1,0),"")</f>
        <v/>
      </c>
      <c r="AU89" t="str">
        <f>IF(ISNUMBER(VLOOKUP($B89,Currencies!$B$6:$CW$1002,AU$1,0)), VLOOKUP($B89,Currencies!$B$6:$CW$1002,AU$1,0),"")</f>
        <v/>
      </c>
      <c r="AV89" t="str">
        <f>IF(ISNUMBER(VLOOKUP($B89,Currencies!$B$6:$CW$1002,AV$1,0)), VLOOKUP($B89,Currencies!$B$6:$CW$1002,AV$1,0),"")</f>
        <v/>
      </c>
    </row>
    <row r="90" spans="2:48">
      <c r="B90" s="12">
        <f>IF(ISNUMBER(Equities!$C91),Equities!B91,"")</f>
        <v>43201</v>
      </c>
      <c r="C90">
        <f t="shared" ca="1" si="6"/>
        <v>181.46860000000001</v>
      </c>
      <c r="D90" t="str">
        <f t="shared" ca="1" si="5"/>
        <v/>
      </c>
      <c r="E90" t="str">
        <f t="shared" ca="1" si="5"/>
        <v/>
      </c>
      <c r="F90" t="str">
        <f t="shared" ca="1" si="5"/>
        <v/>
      </c>
      <c r="G90">
        <f>IF(ISNUMBER(VLOOKUP($B90,Equities!$B$6:$DH$1002,G$1,0)), VLOOKUP($B90,Equities!$B$6:$DH$1002,G$1,0),"")</f>
        <v>92.99</v>
      </c>
      <c r="H90" t="str">
        <f>IF(ISNUMBER(VLOOKUP($B90,Equities!$B$6:$DH$1002,H$1,0)), VLOOKUP($B90,Equities!$B$6:$DH$1002,H$1,0),"")</f>
        <v/>
      </c>
      <c r="I90" t="str">
        <f>IF(ISNUMBER(VLOOKUP($B90,Equities!$B$6:$DH$1002,I$1,0)), VLOOKUP($B90,Equities!$B$6:$DH$1002,I$1,0),"")</f>
        <v/>
      </c>
      <c r="J90" s="70"/>
      <c r="K90">
        <f ca="1">IF(ISNUMBER(VLOOKUP($B90,Equities!$B$6:$DH$1002,K$1,0)), VLOOKUP($B90,Equities!$B$6:$DH$1002,K$1,0),"")</f>
        <v>92.99</v>
      </c>
      <c r="L90">
        <f ca="1">IF(ISNUMBER(VLOOKUP($B90,Equities!$B$6:$DH$1002,L$1,0)), VLOOKUP($B90,Equities!$B$6:$DH$1002,L$1,0),"")</f>
        <v>228.30789999999999</v>
      </c>
      <c r="M90">
        <f ca="1">IF(ISNUMBER(VLOOKUP($B90,Equities!$B$6:$DH$1002,M$1,0)), VLOOKUP($B90,Equities!$B$6:$DH$1002,M$1,0),"")</f>
        <v>224.59780000000001</v>
      </c>
      <c r="N90">
        <f ca="1">IF(ISNUMBER(VLOOKUP($B90,Equities!$B$6:$DH$1002,N$1,0)), VLOOKUP($B90,Equities!$B$6:$DH$1002,N$1,0),"")</f>
        <v>221.7107</v>
      </c>
      <c r="O90">
        <f ca="1">IF(ISNUMBER(VLOOKUP($B90,Equities!$B$6:$DH$1002,O$1,0)), VLOOKUP($B90,Equities!$B$6:$DH$1002,O$1,0),"")</f>
        <v>124.64449999999999</v>
      </c>
      <c r="P90">
        <f ca="1">IF(ISNUMBER(VLOOKUP($B90,Equities!$B$6:$DH$1002,P$1,0)), VLOOKUP($B90,Equities!$B$6:$DH$1002,P$1,0),"")</f>
        <v>225.44499999999999</v>
      </c>
      <c r="Q90">
        <f ca="1">IF(ISNUMBER(VLOOKUP($B90,Equities!$B$6:$DH$1002,Q$1,0)), VLOOKUP($B90,Equities!$B$6:$DH$1002,Q$1,0),"")</f>
        <v>245.25</v>
      </c>
      <c r="R90">
        <f ca="1">IF(ISNUMBER(VLOOKUP($B90,Equities!$B$6:$DH$1002,R$1,0)), VLOOKUP($B90,Equities!$B$6:$DH$1002,R$1,0),"")</f>
        <v>202.91</v>
      </c>
      <c r="S90">
        <f ca="1">IF(ISNUMBER(VLOOKUP($B90,Equities!$B$6:$DH$1002,S$1,0)), VLOOKUP($B90,Equities!$B$6:$DH$1002,S$1,0),"")</f>
        <v>255.29</v>
      </c>
      <c r="T90">
        <f ca="1">IF(ISNUMBER(VLOOKUP($B90,Equities!$B$6:$DH$1002,T$1,0)), VLOOKUP($B90,Equities!$B$6:$DH$1002,T$1,0),"")</f>
        <v>67.650000000000006</v>
      </c>
      <c r="U90">
        <f ca="1">IF(ISNUMBER(VLOOKUP($B90,Equities!$B$6:$DH$1002,U$1,0)), VLOOKUP($B90,Equities!$B$6:$DH$1002,U$1,0),"")</f>
        <v>269.93</v>
      </c>
      <c r="V90">
        <f ca="1">IF(ISNUMBER(VLOOKUP($B90,Equities!$B$6:$DH$1002,V$1,0)), VLOOKUP($B90,Equities!$B$6:$DH$1002,V$1,0),"")</f>
        <v>124.19</v>
      </c>
      <c r="W90">
        <f ca="1">IF(ISNUMBER(VLOOKUP($B90,Equities!$B$6:$DH$1002,W$1,0)), VLOOKUP($B90,Equities!$B$6:$DH$1002,W$1,0),"")</f>
        <v>1429.84</v>
      </c>
      <c r="X90">
        <f ca="1">IF(ISNUMBER(VLOOKUP($B90,Equities!$B$6:$DH$1002,X$1,0)), VLOOKUP($B90,Equities!$B$6:$DH$1002,X$1,0),"")</f>
        <v>1764.78</v>
      </c>
      <c r="Y90">
        <f ca="1">IF(ISNUMBER(VLOOKUP($B90,Equities!$B$6:$DH$1002,Y$1,0)), VLOOKUP($B90,Equities!$B$6:$DH$1002,Y$1,0),"")</f>
        <v>1670.71</v>
      </c>
      <c r="Z90">
        <f ca="1">IF(ISNUMBER(VLOOKUP($B90,Equities!$B$6:$DH$1002,Z$1,0)), VLOOKUP($B90,Equities!$B$6:$DH$1002,Z$1,0),"")</f>
        <v>1043.19</v>
      </c>
      <c r="AA90">
        <f ca="1">IF(ISNUMBER(VLOOKUP($B90,Equities!$B$6:$DH$1002,AA$1,0)), VLOOKUP($B90,Equities!$B$6:$DH$1002,AA$1,0),"")</f>
        <v>2430</v>
      </c>
      <c r="AB90">
        <f ca="1">IF(ISNUMBER(VLOOKUP($B90,Equities!$B$6:$DH$1002,AB$1,0)), VLOOKUP($B90,Equities!$B$6:$DH$1002,AB$1,0),"")</f>
        <v>927.25</v>
      </c>
      <c r="AC90">
        <f ca="1">IF(ISNUMBER(VLOOKUP($B90,Equities!$B$6:$DH$1002,AC$1,0)), VLOOKUP($B90,Equities!$B$6:$DH$1002,AC$1,0),"")</f>
        <v>719.92</v>
      </c>
      <c r="AD90">
        <f ca="1">IF(ISNUMBER(VLOOKUP($B90,Equities!$B$6:$DH$1002,AD$1,0)), VLOOKUP($B90,Equities!$B$6:$DH$1002,AD$1,0),"")</f>
        <v>888.02</v>
      </c>
      <c r="AE90">
        <f ca="1">IF(ISNUMBER(VLOOKUP($B90,Equities!$B$6:$DH$1002,AE$1,0)), VLOOKUP($B90,Equities!$B$6:$DH$1002,AE$1,0),"")</f>
        <v>953.46</v>
      </c>
      <c r="AF90">
        <f ca="1">IF(ISNUMBER(VLOOKUP($B90,Equities!$B$6:$DH$1002,AF$1,0)), VLOOKUP($B90,Equities!$B$6:$DH$1002,AF$1,0),"")</f>
        <v>974.1</v>
      </c>
      <c r="AG90">
        <f ca="1">IF(ISNUMBER(VLOOKUP($B90,Equities!$B$6:$DH$1002,AG$1,0)), VLOOKUP($B90,Equities!$B$6:$DH$1002,AG$1,0),"")</f>
        <v>1107.52</v>
      </c>
      <c r="AH90">
        <f ca="1">IF(ISNUMBER(VLOOKUP($B90,Equities!$B$6:$DH$1002,AH$1,0)), VLOOKUP($B90,Equities!$B$6:$DH$1002,AH$1,0),"")</f>
        <v>1088.3699999999999</v>
      </c>
      <c r="AI90">
        <f ca="1">IF(ISNUMBER(VLOOKUP($B90,Equities!$B$6:$DH$1002,AI$1,0)), VLOOKUP($B90,Equities!$B$6:$DH$1002,AI$1,0),"")</f>
        <v>930.65</v>
      </c>
      <c r="AJ90">
        <f ca="1">IF(ISNUMBER(VLOOKUP($B90,Equities!$B$6:$DH$1002,AJ$1,0)), VLOOKUP($B90,Equities!$B$6:$DH$1002,AJ$1,0),"")</f>
        <v>20.239999999999998</v>
      </c>
      <c r="AK90">
        <f ca="1">IF(ISNUMBER(VLOOKUP($B90,Equities!$B$6:$DH$1002,AK$1,0)), VLOOKUP($B90,Equities!$B$6:$DH$1002,AK$1,0),"")</f>
        <v>23.54</v>
      </c>
      <c r="AL90">
        <f ca="1">IF(ISNUMBER(VLOOKUP($B90,Commodities!$B$6:$CW$1002,AL$1,0)), VLOOKUP($B90,Commodities!$B$6:$CW$1002,AL$1,0),"")</f>
        <v>1356.5</v>
      </c>
      <c r="AM90">
        <f ca="1">IF(ISNUMBER(VLOOKUP($B90,Commodities!$B$6:$CW$1002,AM$1,0)), VLOOKUP($B90,Commodities!$B$6:$CW$1002,AM$1,0),"")</f>
        <v>16.768000000000001</v>
      </c>
      <c r="AN90">
        <f ca="1">IF(ISNUMBER(VLOOKUP($B90,Commodities!$B$6:$CW$1002,AN$1,0)), VLOOKUP($B90,Commodities!$B$6:$CW$1002,AN$1,0),"")</f>
        <v>66.819999999999993</v>
      </c>
      <c r="AO90">
        <f ca="1">IF(ISNUMBER(VLOOKUP($B90,Currencies!$B$6:$CW$1002,AO$1,0)), VLOOKUP($B90,Currencies!$B$6:$CW$1002,AO$1,0),"")</f>
        <v>2.7808000000000002</v>
      </c>
      <c r="AP90">
        <f ca="1">IF(ISNUMBER(VLOOKUP($B90,Currencies!$B$6:$CW$1002,AP$1,0)), VLOOKUP($B90,Currencies!$B$6:$CW$1002,AP$1,0),"")</f>
        <v>2.0836999999999999</v>
      </c>
      <c r="AQ90">
        <f ca="1">IF(ISNUMBER(VLOOKUP($B90,Currencies!$B$6:$CW$1002,AQ$1,0)), VLOOKUP($B90,Currencies!$B$6:$CW$1002,AQ$1,0),"")</f>
        <v>2.1181999999999999</v>
      </c>
      <c r="AR90">
        <f ca="1">IF(ISNUMBER(VLOOKUP($B90,Currencies!$B$6:$CW$1002,AR$1,0)), VLOOKUP($B90,Currencies!$B$6:$CW$1002,AR$1,0),"")</f>
        <v>6.2736999999999998</v>
      </c>
      <c r="AS90">
        <f ca="1">IF(ISNUMBER(VLOOKUP($B90,Currencies!$B$6:$CW$1002,AS$1,0)), VLOOKUP($B90,Currencies!$B$6:$CW$1002,AS$1,0),"")</f>
        <v>111.83</v>
      </c>
      <c r="AT90" t="str">
        <f>IF(ISNUMBER(VLOOKUP($B90,Currencies!$B$6:$CW$1002,AT$1,0)), VLOOKUP($B90,Currencies!$B$6:$CW$1002,AT$1,0),"")</f>
        <v/>
      </c>
      <c r="AU90" t="str">
        <f>IF(ISNUMBER(VLOOKUP($B90,Currencies!$B$6:$CW$1002,AU$1,0)), VLOOKUP($B90,Currencies!$B$6:$CW$1002,AU$1,0),"")</f>
        <v/>
      </c>
      <c r="AV90" t="str">
        <f>IF(ISNUMBER(VLOOKUP($B90,Currencies!$B$6:$CW$1002,AV$1,0)), VLOOKUP($B90,Currencies!$B$6:$CW$1002,AV$1,0),"")</f>
        <v/>
      </c>
    </row>
    <row r="91" spans="2:48">
      <c r="B91" s="12">
        <f>IF(ISNUMBER(Equities!$C92),Equities!B92,"")</f>
        <v>43200</v>
      </c>
      <c r="C91">
        <f t="shared" ca="1" si="6"/>
        <v>181.25559999999999</v>
      </c>
      <c r="D91" t="str">
        <f t="shared" ca="1" si="5"/>
        <v/>
      </c>
      <c r="E91" t="str">
        <f t="shared" ca="1" si="5"/>
        <v/>
      </c>
      <c r="F91" t="str">
        <f t="shared" ca="1" si="5"/>
        <v/>
      </c>
      <c r="G91">
        <f>IF(ISNUMBER(VLOOKUP($B91,Equities!$B$6:$DH$1002,G$1,0)), VLOOKUP($B91,Equities!$B$6:$DH$1002,G$1,0),"")</f>
        <v>93.13</v>
      </c>
      <c r="H91" t="str">
        <f>IF(ISNUMBER(VLOOKUP($B91,Equities!$B$6:$DH$1002,H$1,0)), VLOOKUP($B91,Equities!$B$6:$DH$1002,H$1,0),"")</f>
        <v/>
      </c>
      <c r="I91" t="str">
        <f>IF(ISNUMBER(VLOOKUP($B91,Equities!$B$6:$DH$1002,I$1,0)), VLOOKUP($B91,Equities!$B$6:$DH$1002,I$1,0),"")</f>
        <v/>
      </c>
      <c r="J91" s="70"/>
      <c r="K91">
        <f ca="1">IF(ISNUMBER(VLOOKUP($B91,Equities!$B$6:$DH$1002,K$1,0)), VLOOKUP($B91,Equities!$B$6:$DH$1002,K$1,0),"")</f>
        <v>93.13</v>
      </c>
      <c r="L91">
        <f ca="1">IF(ISNUMBER(VLOOKUP($B91,Equities!$B$6:$DH$1002,L$1,0)), VLOOKUP($B91,Equities!$B$6:$DH$1002,L$1,0),"")</f>
        <v>229.29419999999999</v>
      </c>
      <c r="M91">
        <f ca="1">IF(ISNUMBER(VLOOKUP($B91,Equities!$B$6:$DH$1002,M$1,0)), VLOOKUP($B91,Equities!$B$6:$DH$1002,M$1,0),"")</f>
        <v>226.5025</v>
      </c>
      <c r="N91">
        <f ca="1">IF(ISNUMBER(VLOOKUP($B91,Equities!$B$6:$DH$1002,N$1,0)), VLOOKUP($B91,Equities!$B$6:$DH$1002,N$1,0),"")</f>
        <v>219.54179999999999</v>
      </c>
      <c r="O91">
        <f ca="1">IF(ISNUMBER(VLOOKUP($B91,Equities!$B$6:$DH$1002,O$1,0)), VLOOKUP($B91,Equities!$B$6:$DH$1002,O$1,0),"")</f>
        <v>125.41119999999999</v>
      </c>
      <c r="P91">
        <f ca="1">IF(ISNUMBER(VLOOKUP($B91,Equities!$B$6:$DH$1002,P$1,0)), VLOOKUP($B91,Equities!$B$6:$DH$1002,P$1,0),"")</f>
        <v>226.3852</v>
      </c>
      <c r="Q91">
        <f ca="1">IF(ISNUMBER(VLOOKUP($B91,Equities!$B$6:$DH$1002,Q$1,0)), VLOOKUP($B91,Equities!$B$6:$DH$1002,Q$1,0),"")</f>
        <v>245.87</v>
      </c>
      <c r="R91">
        <f ca="1">IF(ISNUMBER(VLOOKUP($B91,Equities!$B$6:$DH$1002,R$1,0)), VLOOKUP($B91,Equities!$B$6:$DH$1002,R$1,0),"")</f>
        <v>202.84</v>
      </c>
      <c r="S91">
        <f ca="1">IF(ISNUMBER(VLOOKUP($B91,Equities!$B$6:$DH$1002,S$1,0)), VLOOKUP($B91,Equities!$B$6:$DH$1002,S$1,0),"")</f>
        <v>256.42</v>
      </c>
      <c r="T91">
        <f ca="1">IF(ISNUMBER(VLOOKUP($B91,Equities!$B$6:$DH$1002,T$1,0)), VLOOKUP($B91,Equities!$B$6:$DH$1002,T$1,0),"")</f>
        <v>67.849999999999994</v>
      </c>
      <c r="U91">
        <f ca="1">IF(ISNUMBER(VLOOKUP($B91,Equities!$B$6:$DH$1002,U$1,0)), VLOOKUP($B91,Equities!$B$6:$DH$1002,U$1,0),"")</f>
        <v>270.57</v>
      </c>
      <c r="V91">
        <f ca="1">IF(ISNUMBER(VLOOKUP($B91,Equities!$B$6:$DH$1002,V$1,0)), VLOOKUP($B91,Equities!$B$6:$DH$1002,V$1,0),"")</f>
        <v>124.23</v>
      </c>
      <c r="W91">
        <f ca="1">IF(ISNUMBER(VLOOKUP($B91,Equities!$B$6:$DH$1002,W$1,0)), VLOOKUP($B91,Equities!$B$6:$DH$1002,W$1,0),"")</f>
        <v>1427.65</v>
      </c>
      <c r="X91">
        <f ca="1">IF(ISNUMBER(VLOOKUP($B91,Equities!$B$6:$DH$1002,X$1,0)), VLOOKUP($B91,Equities!$B$6:$DH$1002,X$1,0),"")</f>
        <v>1764.54</v>
      </c>
      <c r="Y91">
        <f ca="1">IF(ISNUMBER(VLOOKUP($B91,Equities!$B$6:$DH$1002,Y$1,0)), VLOOKUP($B91,Equities!$B$6:$DH$1002,Y$1,0),"")</f>
        <v>1673.62</v>
      </c>
      <c r="Z91">
        <f ca="1">IF(ISNUMBER(VLOOKUP($B91,Equities!$B$6:$DH$1002,Z$1,0)), VLOOKUP($B91,Equities!$B$6:$DH$1002,Z$1,0),"")</f>
        <v>1044.81</v>
      </c>
      <c r="AA91">
        <f ca="1">IF(ISNUMBER(VLOOKUP($B91,Equities!$B$6:$DH$1002,AA$1,0)), VLOOKUP($B91,Equities!$B$6:$DH$1002,AA$1,0),"")</f>
        <v>2433.7800000000002</v>
      </c>
      <c r="AB91">
        <f ca="1">IF(ISNUMBER(VLOOKUP($B91,Equities!$B$6:$DH$1002,AB$1,0)), VLOOKUP($B91,Equities!$B$6:$DH$1002,AB$1,0),"")</f>
        <v>927.91</v>
      </c>
      <c r="AC91">
        <f ca="1">IF(ISNUMBER(VLOOKUP($B91,Equities!$B$6:$DH$1002,AC$1,0)), VLOOKUP($B91,Equities!$B$6:$DH$1002,AC$1,0),"")</f>
        <v>721.6</v>
      </c>
      <c r="AD91">
        <f ca="1">IF(ISNUMBER(VLOOKUP($B91,Equities!$B$6:$DH$1002,AD$1,0)), VLOOKUP($B91,Equities!$B$6:$DH$1002,AD$1,0),"")</f>
        <v>887.94</v>
      </c>
      <c r="AE91">
        <f ca="1">IF(ISNUMBER(VLOOKUP($B91,Equities!$B$6:$DH$1002,AE$1,0)), VLOOKUP($B91,Equities!$B$6:$DH$1002,AE$1,0),"")</f>
        <v>953.75</v>
      </c>
      <c r="AF91">
        <f ca="1">IF(ISNUMBER(VLOOKUP($B91,Equities!$B$6:$DH$1002,AF$1,0)), VLOOKUP($B91,Equities!$B$6:$DH$1002,AF$1,0),"")</f>
        <v>973.93</v>
      </c>
      <c r="AG91">
        <f ca="1">IF(ISNUMBER(VLOOKUP($B91,Equities!$B$6:$DH$1002,AG$1,0)), VLOOKUP($B91,Equities!$B$6:$DH$1002,AG$1,0),"")</f>
        <v>1108.72</v>
      </c>
      <c r="AH91">
        <f ca="1">IF(ISNUMBER(VLOOKUP($B91,Equities!$B$6:$DH$1002,AH$1,0)), VLOOKUP($B91,Equities!$B$6:$DH$1002,AH$1,0),"")</f>
        <v>1087.25</v>
      </c>
      <c r="AI91">
        <f ca="1">IF(ISNUMBER(VLOOKUP($B91,Equities!$B$6:$DH$1002,AI$1,0)), VLOOKUP($B91,Equities!$B$6:$DH$1002,AI$1,0),"")</f>
        <v>930.07</v>
      </c>
      <c r="AJ91">
        <f ca="1">IF(ISNUMBER(VLOOKUP($B91,Equities!$B$6:$DH$1002,AJ$1,0)), VLOOKUP($B91,Equities!$B$6:$DH$1002,AJ$1,0),"")</f>
        <v>20.47</v>
      </c>
      <c r="AK91">
        <f ca="1">IF(ISNUMBER(VLOOKUP($B91,Equities!$B$6:$DH$1002,AK$1,0)), VLOOKUP($B91,Equities!$B$6:$DH$1002,AK$1,0),"")</f>
        <v>24.15</v>
      </c>
      <c r="AL91">
        <f ca="1">IF(ISNUMBER(VLOOKUP($B91,Commodities!$B$6:$CW$1002,AL$1,0)), VLOOKUP($B91,Commodities!$B$6:$CW$1002,AL$1,0),"")</f>
        <v>1342</v>
      </c>
      <c r="AM91">
        <f ca="1">IF(ISNUMBER(VLOOKUP($B91,Commodities!$B$6:$CW$1002,AM$1,0)), VLOOKUP($B91,Commodities!$B$6:$CW$1002,AM$1,0),"")</f>
        <v>16.596</v>
      </c>
      <c r="AN91">
        <f ca="1">IF(ISNUMBER(VLOOKUP($B91,Commodities!$B$6:$CW$1002,AN$1,0)), VLOOKUP($B91,Commodities!$B$6:$CW$1002,AN$1,0),"")</f>
        <v>65.510000000000005</v>
      </c>
      <c r="AO91">
        <f ca="1">IF(ISNUMBER(VLOOKUP($B91,Currencies!$B$6:$CW$1002,AO$1,0)), VLOOKUP($B91,Currencies!$B$6:$CW$1002,AO$1,0),"")</f>
        <v>2.8008999999999999</v>
      </c>
      <c r="AP91">
        <f ca="1">IF(ISNUMBER(VLOOKUP($B91,Currencies!$B$6:$CW$1002,AP$1,0)), VLOOKUP($B91,Currencies!$B$6:$CW$1002,AP$1,0),"")</f>
        <v>2.0501999999999998</v>
      </c>
      <c r="AQ91">
        <f ca="1">IF(ISNUMBER(VLOOKUP($B91,Currencies!$B$6:$CW$1002,AQ$1,0)), VLOOKUP($B91,Currencies!$B$6:$CW$1002,AQ$1,0),"")</f>
        <v>2.0901999999999998</v>
      </c>
      <c r="AR91">
        <f ca="1">IF(ISNUMBER(VLOOKUP($B91,Currencies!$B$6:$CW$1002,AR$1,0)), VLOOKUP($B91,Currencies!$B$6:$CW$1002,AR$1,0),"")</f>
        <v>6.2770000000000001</v>
      </c>
      <c r="AS91">
        <f ca="1">IF(ISNUMBER(VLOOKUP($B91,Currencies!$B$6:$CW$1002,AS$1,0)), VLOOKUP($B91,Currencies!$B$6:$CW$1002,AS$1,0),"")</f>
        <v>111.84</v>
      </c>
      <c r="AT91" t="str">
        <f>IF(ISNUMBER(VLOOKUP($B91,Currencies!$B$6:$CW$1002,AT$1,0)), VLOOKUP($B91,Currencies!$B$6:$CW$1002,AT$1,0),"")</f>
        <v/>
      </c>
      <c r="AU91" t="str">
        <f>IF(ISNUMBER(VLOOKUP($B91,Currencies!$B$6:$CW$1002,AU$1,0)), VLOOKUP($B91,Currencies!$B$6:$CW$1002,AU$1,0),"")</f>
        <v/>
      </c>
      <c r="AV91" t="str">
        <f>IF(ISNUMBER(VLOOKUP($B91,Currencies!$B$6:$CW$1002,AV$1,0)), VLOOKUP($B91,Currencies!$B$6:$CW$1002,AV$1,0),"")</f>
        <v/>
      </c>
    </row>
    <row r="92" spans="2:48">
      <c r="B92" s="12">
        <f>IF(ISNUMBER(Equities!$C93),Equities!B93,"")</f>
        <v>43199</v>
      </c>
      <c r="C92">
        <f t="shared" ca="1" si="6"/>
        <v>177.46119999999999</v>
      </c>
      <c r="D92" t="str">
        <f t="shared" ca="1" si="5"/>
        <v/>
      </c>
      <c r="E92" t="str">
        <f t="shared" ca="1" si="5"/>
        <v/>
      </c>
      <c r="F92" t="str">
        <f t="shared" ca="1" si="5"/>
        <v/>
      </c>
      <c r="G92">
        <f>IF(ISNUMBER(VLOOKUP($B92,Equities!$B$6:$DH$1002,G$1,0)), VLOOKUP($B92,Equities!$B$6:$DH$1002,G$1,0),"")</f>
        <v>90.91</v>
      </c>
      <c r="H92" t="str">
        <f>IF(ISNUMBER(VLOOKUP($B92,Equities!$B$6:$DH$1002,H$1,0)), VLOOKUP($B92,Equities!$B$6:$DH$1002,H$1,0),"")</f>
        <v/>
      </c>
      <c r="I92" t="str">
        <f>IF(ISNUMBER(VLOOKUP($B92,Equities!$B$6:$DH$1002,I$1,0)), VLOOKUP($B92,Equities!$B$6:$DH$1002,I$1,0),"")</f>
        <v/>
      </c>
      <c r="J92" s="70"/>
      <c r="K92">
        <f ca="1">IF(ISNUMBER(VLOOKUP($B92,Equities!$B$6:$DH$1002,K$1,0)), VLOOKUP($B92,Equities!$B$6:$DH$1002,K$1,0),"")</f>
        <v>90.91</v>
      </c>
      <c r="L92">
        <f ca="1">IF(ISNUMBER(VLOOKUP($B92,Equities!$B$6:$DH$1002,L$1,0)), VLOOKUP($B92,Equities!$B$6:$DH$1002,L$1,0),"")</f>
        <v>224.23949999999999</v>
      </c>
      <c r="M92">
        <f ca="1">IF(ISNUMBER(VLOOKUP($B92,Equities!$B$6:$DH$1002,M$1,0)), VLOOKUP($B92,Equities!$B$6:$DH$1002,M$1,0),"")</f>
        <v>223.16249999999999</v>
      </c>
      <c r="N92">
        <f ca="1">IF(ISNUMBER(VLOOKUP($B92,Equities!$B$6:$DH$1002,N$1,0)), VLOOKUP($B92,Equities!$B$6:$DH$1002,N$1,0),"")</f>
        <v>213.6388</v>
      </c>
      <c r="O92">
        <f ca="1">IF(ISNUMBER(VLOOKUP($B92,Equities!$B$6:$DH$1002,O$1,0)), VLOOKUP($B92,Equities!$B$6:$DH$1002,O$1,0),"")</f>
        <v>123.90770000000001</v>
      </c>
      <c r="P92">
        <f ca="1">IF(ISNUMBER(VLOOKUP($B92,Equities!$B$6:$DH$1002,P$1,0)), VLOOKUP($B92,Equities!$B$6:$DH$1002,P$1,0),"")</f>
        <v>226.0856</v>
      </c>
      <c r="Q92">
        <f ca="1">IF(ISNUMBER(VLOOKUP($B92,Equities!$B$6:$DH$1002,Q$1,0)), VLOOKUP($B92,Equities!$B$6:$DH$1002,Q$1,0),"")</f>
        <v>242.67</v>
      </c>
      <c r="R92">
        <f ca="1">IF(ISNUMBER(VLOOKUP($B92,Equities!$B$6:$DH$1002,R$1,0)), VLOOKUP($B92,Equities!$B$6:$DH$1002,R$1,0),"")</f>
        <v>203.14</v>
      </c>
      <c r="S92">
        <f ca="1">IF(ISNUMBER(VLOOKUP($B92,Equities!$B$6:$DH$1002,S$1,0)), VLOOKUP($B92,Equities!$B$6:$DH$1002,S$1,0),"")</f>
        <v>253.12</v>
      </c>
      <c r="T92">
        <f ca="1">IF(ISNUMBER(VLOOKUP($B92,Equities!$B$6:$DH$1002,T$1,0)), VLOOKUP($B92,Equities!$B$6:$DH$1002,T$1,0),"")</f>
        <v>66.88</v>
      </c>
      <c r="U92">
        <f ca="1">IF(ISNUMBER(VLOOKUP($B92,Equities!$B$6:$DH$1002,U$1,0)), VLOOKUP($B92,Equities!$B$6:$DH$1002,U$1,0),"")</f>
        <v>265.43</v>
      </c>
      <c r="V92">
        <f ca="1">IF(ISNUMBER(VLOOKUP($B92,Equities!$B$6:$DH$1002,V$1,0)), VLOOKUP($B92,Equities!$B$6:$DH$1002,V$1,0),"")</f>
        <v>124.86</v>
      </c>
      <c r="W92">
        <f ca="1">IF(ISNUMBER(VLOOKUP($B92,Equities!$B$6:$DH$1002,W$1,0)), VLOOKUP($B92,Equities!$B$6:$DH$1002,W$1,0),"")</f>
        <v>1410.37</v>
      </c>
      <c r="X92">
        <f ca="1">IF(ISNUMBER(VLOOKUP($B92,Equities!$B$6:$DH$1002,X$1,0)), VLOOKUP($B92,Equities!$B$6:$DH$1002,X$1,0),"")</f>
        <v>1741.12</v>
      </c>
      <c r="Y92">
        <f ca="1">IF(ISNUMBER(VLOOKUP($B92,Equities!$B$6:$DH$1002,Y$1,0)), VLOOKUP($B92,Equities!$B$6:$DH$1002,Y$1,0),"")</f>
        <v>1631.14</v>
      </c>
      <c r="Z92">
        <f ca="1">IF(ISNUMBER(VLOOKUP($B92,Equities!$B$6:$DH$1002,Z$1,0)), VLOOKUP($B92,Equities!$B$6:$DH$1002,Z$1,0),"")</f>
        <v>1043.7</v>
      </c>
      <c r="AA92">
        <f ca="1">IF(ISNUMBER(VLOOKUP($B92,Equities!$B$6:$DH$1002,AA$1,0)), VLOOKUP($B92,Equities!$B$6:$DH$1002,AA$1,0),"")</f>
        <v>2433.46</v>
      </c>
      <c r="AB92">
        <f ca="1">IF(ISNUMBER(VLOOKUP($B92,Equities!$B$6:$DH$1002,AB$1,0)), VLOOKUP($B92,Equities!$B$6:$DH$1002,AB$1,0),"")</f>
        <v>929.71</v>
      </c>
      <c r="AC92">
        <f ca="1">IF(ISNUMBER(VLOOKUP($B92,Equities!$B$6:$DH$1002,AC$1,0)), VLOOKUP($B92,Equities!$B$6:$DH$1002,AC$1,0),"")</f>
        <v>721.53</v>
      </c>
      <c r="AD92">
        <f ca="1">IF(ISNUMBER(VLOOKUP($B92,Equities!$B$6:$DH$1002,AD$1,0)), VLOOKUP($B92,Equities!$B$6:$DH$1002,AD$1,0),"")</f>
        <v>885.94</v>
      </c>
      <c r="AE92">
        <f ca="1">IF(ISNUMBER(VLOOKUP($B92,Equities!$B$6:$DH$1002,AE$1,0)), VLOOKUP($B92,Equities!$B$6:$DH$1002,AE$1,0),"")</f>
        <v>954.48</v>
      </c>
      <c r="AF92">
        <f ca="1">IF(ISNUMBER(VLOOKUP($B92,Equities!$B$6:$DH$1002,AF$1,0)), VLOOKUP($B92,Equities!$B$6:$DH$1002,AF$1,0),"")</f>
        <v>975.06</v>
      </c>
      <c r="AG92">
        <f ca="1">IF(ISNUMBER(VLOOKUP($B92,Equities!$B$6:$DH$1002,AG$1,0)), VLOOKUP($B92,Equities!$B$6:$DH$1002,AG$1,0),"")</f>
        <v>1109.1199999999999</v>
      </c>
      <c r="AH92">
        <f ca="1">IF(ISNUMBER(VLOOKUP($B92,Equities!$B$6:$DH$1002,AH$1,0)), VLOOKUP($B92,Equities!$B$6:$DH$1002,AH$1,0),"")</f>
        <v>1084.29</v>
      </c>
      <c r="AI92">
        <f ca="1">IF(ISNUMBER(VLOOKUP($B92,Equities!$B$6:$DH$1002,AI$1,0)), VLOOKUP($B92,Equities!$B$6:$DH$1002,AI$1,0),"")</f>
        <v>930.11</v>
      </c>
      <c r="AJ92">
        <f ca="1">IF(ISNUMBER(VLOOKUP($B92,Equities!$B$6:$DH$1002,AJ$1,0)), VLOOKUP($B92,Equities!$B$6:$DH$1002,AJ$1,0),"")</f>
        <v>21.77</v>
      </c>
      <c r="AK92">
        <f ca="1">IF(ISNUMBER(VLOOKUP($B92,Equities!$B$6:$DH$1002,AK$1,0)), VLOOKUP($B92,Equities!$B$6:$DH$1002,AK$1,0),"")</f>
        <v>25.42</v>
      </c>
      <c r="AL92">
        <f ca="1">IF(ISNUMBER(VLOOKUP($B92,Commodities!$B$6:$CW$1002,AL$1,0)), VLOOKUP($B92,Commodities!$B$6:$CW$1002,AL$1,0),"")</f>
        <v>1336.3</v>
      </c>
      <c r="AM92">
        <f ca="1">IF(ISNUMBER(VLOOKUP($B92,Commodities!$B$6:$CW$1002,AM$1,0)), VLOOKUP($B92,Commodities!$B$6:$CW$1002,AM$1,0),"")</f>
        <v>16.529</v>
      </c>
      <c r="AN92">
        <f ca="1">IF(ISNUMBER(VLOOKUP($B92,Commodities!$B$6:$CW$1002,AN$1,0)), VLOOKUP($B92,Commodities!$B$6:$CW$1002,AN$1,0),"")</f>
        <v>63.42</v>
      </c>
      <c r="AO92">
        <f ca="1">IF(ISNUMBER(VLOOKUP($B92,Currencies!$B$6:$CW$1002,AO$1,0)), VLOOKUP($B92,Currencies!$B$6:$CW$1002,AO$1,0),"")</f>
        <v>2.7789999999999999</v>
      </c>
      <c r="AP92">
        <f ca="1">IF(ISNUMBER(VLOOKUP($B92,Currencies!$B$6:$CW$1002,AP$1,0)), VLOOKUP($B92,Currencies!$B$6:$CW$1002,AP$1,0),"")</f>
        <v>2.0369999999999999</v>
      </c>
      <c r="AQ92">
        <f ca="1">IF(ISNUMBER(VLOOKUP($B92,Currencies!$B$6:$CW$1002,AQ$1,0)), VLOOKUP($B92,Currencies!$B$6:$CW$1002,AQ$1,0),"")</f>
        <v>2.0809000000000002</v>
      </c>
      <c r="AR92">
        <f ca="1">IF(ISNUMBER(VLOOKUP($B92,Currencies!$B$6:$CW$1002,AR$1,0)), VLOOKUP($B92,Currencies!$B$6:$CW$1002,AR$1,0),"")</f>
        <v>6.3037999999999998</v>
      </c>
      <c r="AS92">
        <f ca="1">IF(ISNUMBER(VLOOKUP($B92,Currencies!$B$6:$CW$1002,AS$1,0)), VLOOKUP($B92,Currencies!$B$6:$CW$1002,AS$1,0),"")</f>
        <v>111.55</v>
      </c>
      <c r="AT92" t="str">
        <f>IF(ISNUMBER(VLOOKUP($B92,Currencies!$B$6:$CW$1002,AT$1,0)), VLOOKUP($B92,Currencies!$B$6:$CW$1002,AT$1,0),"")</f>
        <v/>
      </c>
      <c r="AU92" t="str">
        <f>IF(ISNUMBER(VLOOKUP($B92,Currencies!$B$6:$CW$1002,AU$1,0)), VLOOKUP($B92,Currencies!$B$6:$CW$1002,AU$1,0),"")</f>
        <v/>
      </c>
      <c r="AV92" t="str">
        <f>IF(ISNUMBER(VLOOKUP($B92,Currencies!$B$6:$CW$1002,AV$1,0)), VLOOKUP($B92,Currencies!$B$6:$CW$1002,AV$1,0),"")</f>
        <v/>
      </c>
    </row>
    <row r="93" spans="2:48">
      <c r="B93" s="12">
        <f>IF(ISNUMBER(Equities!$C94),Equities!B94,"")</f>
        <v>43196</v>
      </c>
      <c r="C93">
        <f t="shared" ca="1" si="6"/>
        <v>175.24039999999999</v>
      </c>
      <c r="D93" t="str">
        <f t="shared" ca="1" si="5"/>
        <v/>
      </c>
      <c r="E93" t="str">
        <f t="shared" ca="1" si="5"/>
        <v/>
      </c>
      <c r="F93" t="str">
        <f t="shared" ca="1" si="5"/>
        <v/>
      </c>
      <c r="G93">
        <f>IF(ISNUMBER(VLOOKUP($B93,Equities!$B$6:$DH$1002,G$1,0)), VLOOKUP($B93,Equities!$B$6:$DH$1002,G$1,0),"")</f>
        <v>89.75</v>
      </c>
      <c r="H93" t="str">
        <f>IF(ISNUMBER(VLOOKUP($B93,Equities!$B$6:$DH$1002,H$1,0)), VLOOKUP($B93,Equities!$B$6:$DH$1002,H$1,0),"")</f>
        <v/>
      </c>
      <c r="I93" t="str">
        <f>IF(ISNUMBER(VLOOKUP($B93,Equities!$B$6:$DH$1002,I$1,0)), VLOOKUP($B93,Equities!$B$6:$DH$1002,I$1,0),"")</f>
        <v/>
      </c>
      <c r="J93" s="70"/>
      <c r="K93">
        <f ca="1">IF(ISNUMBER(VLOOKUP($B93,Equities!$B$6:$DH$1002,K$1,0)), VLOOKUP($B93,Equities!$B$6:$DH$1002,K$1,0),"")</f>
        <v>89.75</v>
      </c>
      <c r="L93">
        <f ca="1">IF(ISNUMBER(VLOOKUP($B93,Equities!$B$6:$DH$1002,L$1,0)), VLOOKUP($B93,Equities!$B$6:$DH$1002,L$1,0),"")</f>
        <v>222.57490000000001</v>
      </c>
      <c r="M93">
        <f ca="1">IF(ISNUMBER(VLOOKUP($B93,Equities!$B$6:$DH$1002,M$1,0)), VLOOKUP($B93,Equities!$B$6:$DH$1002,M$1,0),"")</f>
        <v>221.3837</v>
      </c>
      <c r="N93">
        <f ca="1">IF(ISNUMBER(VLOOKUP($B93,Equities!$B$6:$DH$1002,N$1,0)), VLOOKUP($B93,Equities!$B$6:$DH$1002,N$1,0),"")</f>
        <v>212.9967</v>
      </c>
      <c r="O93">
        <f ca="1">IF(ISNUMBER(VLOOKUP($B93,Equities!$B$6:$DH$1002,O$1,0)), VLOOKUP($B93,Equities!$B$6:$DH$1002,O$1,0),"")</f>
        <v>123.1384</v>
      </c>
      <c r="P93">
        <f ca="1">IF(ISNUMBER(VLOOKUP($B93,Equities!$B$6:$DH$1002,P$1,0)), VLOOKUP($B93,Equities!$B$6:$DH$1002,P$1,0),"")</f>
        <v>225.79499999999999</v>
      </c>
      <c r="Q93">
        <f ca="1">IF(ISNUMBER(VLOOKUP($B93,Equities!$B$6:$DH$1002,Q$1,0)), VLOOKUP($B93,Equities!$B$6:$DH$1002,Q$1,0),"")</f>
        <v>242.74</v>
      </c>
      <c r="R93">
        <f ca="1">IF(ISNUMBER(VLOOKUP($B93,Equities!$B$6:$DH$1002,R$1,0)), VLOOKUP($B93,Equities!$B$6:$DH$1002,R$1,0),"")</f>
        <v>202.48</v>
      </c>
      <c r="S93">
        <f ca="1">IF(ISNUMBER(VLOOKUP($B93,Equities!$B$6:$DH$1002,S$1,0)), VLOOKUP($B93,Equities!$B$6:$DH$1002,S$1,0),"")</f>
        <v>252.78</v>
      </c>
      <c r="T93">
        <f ca="1">IF(ISNUMBER(VLOOKUP($B93,Equities!$B$6:$DH$1002,T$1,0)), VLOOKUP($B93,Equities!$B$6:$DH$1002,T$1,0),"")</f>
        <v>67.040000000000006</v>
      </c>
      <c r="U93">
        <f ca="1">IF(ISNUMBER(VLOOKUP($B93,Equities!$B$6:$DH$1002,U$1,0)), VLOOKUP($B93,Equities!$B$6:$DH$1002,U$1,0),"")</f>
        <v>264.60000000000002</v>
      </c>
      <c r="V93">
        <f ca="1">IF(ISNUMBER(VLOOKUP($B93,Equities!$B$6:$DH$1002,V$1,0)), VLOOKUP($B93,Equities!$B$6:$DH$1002,V$1,0),"")</f>
        <v>124.34</v>
      </c>
      <c r="W93">
        <f ca="1">IF(ISNUMBER(VLOOKUP($B93,Equities!$B$6:$DH$1002,W$1,0)), VLOOKUP($B93,Equities!$B$6:$DH$1002,W$1,0),"")</f>
        <v>1395.39</v>
      </c>
      <c r="X93">
        <f ca="1">IF(ISNUMBER(VLOOKUP($B93,Equities!$B$6:$DH$1002,X$1,0)), VLOOKUP($B93,Equities!$B$6:$DH$1002,X$1,0),"")</f>
        <v>1722</v>
      </c>
      <c r="Y93">
        <f ca="1">IF(ISNUMBER(VLOOKUP($B93,Equities!$B$6:$DH$1002,Y$1,0)), VLOOKUP($B93,Equities!$B$6:$DH$1002,Y$1,0),"")</f>
        <v>1609.89</v>
      </c>
      <c r="Z93">
        <f ca="1">IF(ISNUMBER(VLOOKUP($B93,Equities!$B$6:$DH$1002,Z$1,0)), VLOOKUP($B93,Equities!$B$6:$DH$1002,Z$1,0),"")</f>
        <v>1039.53</v>
      </c>
      <c r="AA93">
        <f ca="1">IF(ISNUMBER(VLOOKUP($B93,Equities!$B$6:$DH$1002,AA$1,0)), VLOOKUP($B93,Equities!$B$6:$DH$1002,AA$1,0),"")</f>
        <v>2435.86</v>
      </c>
      <c r="AB93">
        <f ca="1">IF(ISNUMBER(VLOOKUP($B93,Equities!$B$6:$DH$1002,AB$1,0)), VLOOKUP($B93,Equities!$B$6:$DH$1002,AB$1,0),"")</f>
        <v>928.9</v>
      </c>
      <c r="AC93">
        <f ca="1">IF(ISNUMBER(VLOOKUP($B93,Equities!$B$6:$DH$1002,AC$1,0)), VLOOKUP($B93,Equities!$B$6:$DH$1002,AC$1,0),"")</f>
        <v>720.79</v>
      </c>
      <c r="AD93">
        <f ca="1">IF(ISNUMBER(VLOOKUP($B93,Equities!$B$6:$DH$1002,AD$1,0)), VLOOKUP($B93,Equities!$B$6:$DH$1002,AD$1,0),"")</f>
        <v>885.92</v>
      </c>
      <c r="AE93">
        <f ca="1">IF(ISNUMBER(VLOOKUP($B93,Equities!$B$6:$DH$1002,AE$1,0)), VLOOKUP($B93,Equities!$B$6:$DH$1002,AE$1,0),"")</f>
        <v>957.46</v>
      </c>
      <c r="AF93">
        <f ca="1">IF(ISNUMBER(VLOOKUP($B93,Equities!$B$6:$DH$1002,AF$1,0)), VLOOKUP($B93,Equities!$B$6:$DH$1002,AF$1,0),"")</f>
        <v>976.2</v>
      </c>
      <c r="AG93">
        <f ca="1">IF(ISNUMBER(VLOOKUP($B93,Equities!$B$6:$DH$1002,AG$1,0)), VLOOKUP($B93,Equities!$B$6:$DH$1002,AG$1,0),"")</f>
        <v>1110.1099999999999</v>
      </c>
      <c r="AH93">
        <f ca="1">IF(ISNUMBER(VLOOKUP($B93,Equities!$B$6:$DH$1002,AH$1,0)), VLOOKUP($B93,Equities!$B$6:$DH$1002,AH$1,0),"")</f>
        <v>1084.71</v>
      </c>
      <c r="AI93">
        <f ca="1">IF(ISNUMBER(VLOOKUP($B93,Equities!$B$6:$DH$1002,AI$1,0)), VLOOKUP($B93,Equities!$B$6:$DH$1002,AI$1,0),"")</f>
        <v>929.02</v>
      </c>
      <c r="AJ93">
        <f ca="1">IF(ISNUMBER(VLOOKUP($B93,Equities!$B$6:$DH$1002,AJ$1,0)), VLOOKUP($B93,Equities!$B$6:$DH$1002,AJ$1,0),"")</f>
        <v>21.49</v>
      </c>
      <c r="AK93">
        <f ca="1">IF(ISNUMBER(VLOOKUP($B93,Equities!$B$6:$DH$1002,AK$1,0)), VLOOKUP($B93,Equities!$B$6:$DH$1002,AK$1,0),"")</f>
        <v>26.15</v>
      </c>
      <c r="AL93">
        <f ca="1">IF(ISNUMBER(VLOOKUP($B93,Commodities!$B$6:$CW$1002,AL$1,0)), VLOOKUP($B93,Commodities!$B$6:$CW$1002,AL$1,0),"")</f>
        <v>1331.9</v>
      </c>
      <c r="AM93">
        <f ca="1">IF(ISNUMBER(VLOOKUP($B93,Commodities!$B$6:$CW$1002,AM$1,0)), VLOOKUP($B93,Commodities!$B$6:$CW$1002,AM$1,0),"")</f>
        <v>16.361999999999998</v>
      </c>
      <c r="AN93">
        <f ca="1">IF(ISNUMBER(VLOOKUP($B93,Commodities!$B$6:$CW$1002,AN$1,0)), VLOOKUP($B93,Commodities!$B$6:$CW$1002,AN$1,0),"")</f>
        <v>62.06</v>
      </c>
      <c r="AO93">
        <f ca="1">IF(ISNUMBER(VLOOKUP($B93,Currencies!$B$6:$CW$1002,AO$1,0)), VLOOKUP($B93,Currencies!$B$6:$CW$1002,AO$1,0),"")</f>
        <v>2.7734999999999999</v>
      </c>
      <c r="AP93">
        <f ca="1">IF(ISNUMBER(VLOOKUP($B93,Currencies!$B$6:$CW$1002,AP$1,0)), VLOOKUP($B93,Currencies!$B$6:$CW$1002,AP$1,0),"")</f>
        <v>2.0383</v>
      </c>
      <c r="AQ93">
        <f ca="1">IF(ISNUMBER(VLOOKUP($B93,Currencies!$B$6:$CW$1002,AQ$1,0)), VLOOKUP($B93,Currencies!$B$6:$CW$1002,AQ$1,0),"")</f>
        <v>2.0779999999999998</v>
      </c>
      <c r="AR93">
        <f ca="1">IF(ISNUMBER(VLOOKUP($B93,Currencies!$B$6:$CW$1002,AR$1,0)), VLOOKUP($B93,Currencies!$B$6:$CW$1002,AR$1,0),"")</f>
        <v>6.3121999999999998</v>
      </c>
      <c r="AS93">
        <f ca="1">IF(ISNUMBER(VLOOKUP($B93,Currencies!$B$6:$CW$1002,AS$1,0)), VLOOKUP($B93,Currencies!$B$6:$CW$1002,AS$1,0),"")</f>
        <v>111.4</v>
      </c>
      <c r="AT93" t="str">
        <f>IF(ISNUMBER(VLOOKUP($B93,Currencies!$B$6:$CW$1002,AT$1,0)), VLOOKUP($B93,Currencies!$B$6:$CW$1002,AT$1,0),"")</f>
        <v/>
      </c>
      <c r="AU93" t="str">
        <f>IF(ISNUMBER(VLOOKUP($B93,Currencies!$B$6:$CW$1002,AU$1,0)), VLOOKUP($B93,Currencies!$B$6:$CW$1002,AU$1,0),"")</f>
        <v/>
      </c>
      <c r="AV93" t="str">
        <f>IF(ISNUMBER(VLOOKUP($B93,Currencies!$B$6:$CW$1002,AV$1,0)), VLOOKUP($B93,Currencies!$B$6:$CW$1002,AV$1,0),"")</f>
        <v/>
      </c>
    </row>
    <row r="94" spans="2:48">
      <c r="B94" s="12">
        <f>IF(ISNUMBER(Equities!$C95),Equities!B95,"")</f>
        <v>43195</v>
      </c>
      <c r="C94">
        <f t="shared" ca="1" si="6"/>
        <v>174.78620000000001</v>
      </c>
      <c r="D94" t="str">
        <f t="shared" ca="1" si="5"/>
        <v/>
      </c>
      <c r="E94" t="str">
        <f t="shared" ca="1" si="5"/>
        <v/>
      </c>
      <c r="F94" t="str">
        <f t="shared" ca="1" si="5"/>
        <v/>
      </c>
      <c r="G94">
        <f>IF(ISNUMBER(VLOOKUP($B94,Equities!$B$6:$DH$1002,G$1,0)), VLOOKUP($B94,Equities!$B$6:$DH$1002,G$1,0),"")</f>
        <v>89.39</v>
      </c>
      <c r="H94" t="str">
        <f>IF(ISNUMBER(VLOOKUP($B94,Equities!$B$6:$DH$1002,H$1,0)), VLOOKUP($B94,Equities!$B$6:$DH$1002,H$1,0),"")</f>
        <v/>
      </c>
      <c r="I94" t="str">
        <f>IF(ISNUMBER(VLOOKUP($B94,Equities!$B$6:$DH$1002,I$1,0)), VLOOKUP($B94,Equities!$B$6:$DH$1002,I$1,0),"")</f>
        <v/>
      </c>
      <c r="J94" s="70"/>
      <c r="K94">
        <f ca="1">IF(ISNUMBER(VLOOKUP($B94,Equities!$B$6:$DH$1002,K$1,0)), VLOOKUP($B94,Equities!$B$6:$DH$1002,K$1,0),"")</f>
        <v>89.39</v>
      </c>
      <c r="L94">
        <f ca="1">IF(ISNUMBER(VLOOKUP($B94,Equities!$B$6:$DH$1002,L$1,0)), VLOOKUP($B94,Equities!$B$6:$DH$1002,L$1,0),"")</f>
        <v>227.60300000000001</v>
      </c>
      <c r="M94">
        <f ca="1">IF(ISNUMBER(VLOOKUP($B94,Equities!$B$6:$DH$1002,M$1,0)), VLOOKUP($B94,Equities!$B$6:$DH$1002,M$1,0),"")</f>
        <v>225.07650000000001</v>
      </c>
      <c r="N94">
        <f ca="1">IF(ISNUMBER(VLOOKUP($B94,Equities!$B$6:$DH$1002,N$1,0)), VLOOKUP($B94,Equities!$B$6:$DH$1002,N$1,0),"")</f>
        <v>215.2364</v>
      </c>
      <c r="O94">
        <f ca="1">IF(ISNUMBER(VLOOKUP($B94,Equities!$B$6:$DH$1002,O$1,0)), VLOOKUP($B94,Equities!$B$6:$DH$1002,O$1,0),"")</f>
        <v>124.7972</v>
      </c>
      <c r="P94">
        <f ca="1">IF(ISNUMBER(VLOOKUP($B94,Equities!$B$6:$DH$1002,P$1,0)), VLOOKUP($B94,Equities!$B$6:$DH$1002,P$1,0),"")</f>
        <v>226.45869999999999</v>
      </c>
      <c r="Q94">
        <f ca="1">IF(ISNUMBER(VLOOKUP($B94,Equities!$B$6:$DH$1002,Q$1,0)), VLOOKUP($B94,Equities!$B$6:$DH$1002,Q$1,0),"")</f>
        <v>246.12</v>
      </c>
      <c r="R94">
        <f ca="1">IF(ISNUMBER(VLOOKUP($B94,Equities!$B$6:$DH$1002,R$1,0)), VLOOKUP($B94,Equities!$B$6:$DH$1002,R$1,0),"")</f>
        <v>203.35</v>
      </c>
      <c r="S94">
        <f ca="1">IF(ISNUMBER(VLOOKUP($B94,Equities!$B$6:$DH$1002,S$1,0)), VLOOKUP($B94,Equities!$B$6:$DH$1002,S$1,0),"")</f>
        <v>256.52999999999997</v>
      </c>
      <c r="T94">
        <f ca="1">IF(ISNUMBER(VLOOKUP($B94,Equities!$B$6:$DH$1002,T$1,0)), VLOOKUP($B94,Equities!$B$6:$DH$1002,T$1,0),"")</f>
        <v>67.25</v>
      </c>
      <c r="U94">
        <f ca="1">IF(ISNUMBER(VLOOKUP($B94,Equities!$B$6:$DH$1002,U$1,0)), VLOOKUP($B94,Equities!$B$6:$DH$1002,U$1,0),"")</f>
        <v>267.94</v>
      </c>
      <c r="V94">
        <f ca="1">IF(ISNUMBER(VLOOKUP($B94,Equities!$B$6:$DH$1002,V$1,0)), VLOOKUP($B94,Equities!$B$6:$DH$1002,V$1,0),"")</f>
        <v>124.62</v>
      </c>
      <c r="W94">
        <f ca="1">IF(ISNUMBER(VLOOKUP($B94,Equities!$B$6:$DH$1002,W$1,0)), VLOOKUP($B94,Equities!$B$6:$DH$1002,W$1,0),"")</f>
        <v>1383.72</v>
      </c>
      <c r="X94">
        <f ca="1">IF(ISNUMBER(VLOOKUP($B94,Equities!$B$6:$DH$1002,X$1,0)), VLOOKUP($B94,Equities!$B$6:$DH$1002,X$1,0),"")</f>
        <v>1713.59</v>
      </c>
      <c r="Y94">
        <f ca="1">IF(ISNUMBER(VLOOKUP($B94,Equities!$B$6:$DH$1002,Y$1,0)), VLOOKUP($B94,Equities!$B$6:$DH$1002,Y$1,0),"")</f>
        <v>1603.57</v>
      </c>
      <c r="Z94">
        <f ca="1">IF(ISNUMBER(VLOOKUP($B94,Equities!$B$6:$DH$1002,Z$1,0)), VLOOKUP($B94,Equities!$B$6:$DH$1002,Z$1,0),"")</f>
        <v>1040.0999999999999</v>
      </c>
      <c r="AA94">
        <f ca="1">IF(ISNUMBER(VLOOKUP($B94,Equities!$B$6:$DH$1002,AA$1,0)), VLOOKUP($B94,Equities!$B$6:$DH$1002,AA$1,0),"")</f>
        <v>2436.4699999999998</v>
      </c>
      <c r="AB94">
        <f ca="1">IF(ISNUMBER(VLOOKUP($B94,Equities!$B$6:$DH$1002,AB$1,0)), VLOOKUP($B94,Equities!$B$6:$DH$1002,AB$1,0),"")</f>
        <v>927.1</v>
      </c>
      <c r="AC94">
        <f ca="1">IF(ISNUMBER(VLOOKUP($B94,Equities!$B$6:$DH$1002,AC$1,0)), VLOOKUP($B94,Equities!$B$6:$DH$1002,AC$1,0),"")</f>
        <v>722.21</v>
      </c>
      <c r="AD94">
        <f ca="1">IF(ISNUMBER(VLOOKUP($B94,Equities!$B$6:$DH$1002,AD$1,0)), VLOOKUP($B94,Equities!$B$6:$DH$1002,AD$1,0),"")</f>
        <v>886.69</v>
      </c>
      <c r="AE94">
        <f ca="1">IF(ISNUMBER(VLOOKUP($B94,Equities!$B$6:$DH$1002,AE$1,0)), VLOOKUP($B94,Equities!$B$6:$DH$1002,AE$1,0),"")</f>
        <v>957.52</v>
      </c>
      <c r="AF94">
        <f ca="1">IF(ISNUMBER(VLOOKUP($B94,Equities!$B$6:$DH$1002,AF$1,0)), VLOOKUP($B94,Equities!$B$6:$DH$1002,AF$1,0),"")</f>
        <v>976.17</v>
      </c>
      <c r="AG94">
        <f ca="1">IF(ISNUMBER(VLOOKUP($B94,Equities!$B$6:$DH$1002,AG$1,0)), VLOOKUP($B94,Equities!$B$6:$DH$1002,AG$1,0),"")</f>
        <v>1109.3699999999999</v>
      </c>
      <c r="AH94">
        <f ca="1">IF(ISNUMBER(VLOOKUP($B94,Equities!$B$6:$DH$1002,AH$1,0)), VLOOKUP($B94,Equities!$B$6:$DH$1002,AH$1,0),"")</f>
        <v>1086.6300000000001</v>
      </c>
      <c r="AI94">
        <f ca="1">IF(ISNUMBER(VLOOKUP($B94,Equities!$B$6:$DH$1002,AI$1,0)), VLOOKUP($B94,Equities!$B$6:$DH$1002,AI$1,0),"")</f>
        <v>930.01</v>
      </c>
      <c r="AJ94">
        <f ca="1">IF(ISNUMBER(VLOOKUP($B94,Equities!$B$6:$DH$1002,AJ$1,0)), VLOOKUP($B94,Equities!$B$6:$DH$1002,AJ$1,0),"")</f>
        <v>18.940000000000001</v>
      </c>
      <c r="AK94">
        <f ca="1">IF(ISNUMBER(VLOOKUP($B94,Equities!$B$6:$DH$1002,AK$1,0)), VLOOKUP($B94,Equities!$B$6:$DH$1002,AK$1,0),"")</f>
        <v>25.17</v>
      </c>
      <c r="AL94">
        <f ca="1">IF(ISNUMBER(VLOOKUP($B94,Commodities!$B$6:$CW$1002,AL$1,0)), VLOOKUP($B94,Commodities!$B$6:$CW$1002,AL$1,0),"")</f>
        <v>1324.3</v>
      </c>
      <c r="AM94">
        <f ca="1">IF(ISNUMBER(VLOOKUP($B94,Commodities!$B$6:$CW$1002,AM$1,0)), VLOOKUP($B94,Commodities!$B$6:$CW$1002,AM$1,0),"")</f>
        <v>16.355</v>
      </c>
      <c r="AN94">
        <f ca="1">IF(ISNUMBER(VLOOKUP($B94,Commodities!$B$6:$CW$1002,AN$1,0)), VLOOKUP($B94,Commodities!$B$6:$CW$1002,AN$1,0),"")</f>
        <v>63.54</v>
      </c>
      <c r="AO94">
        <f ca="1">IF(ISNUMBER(VLOOKUP($B94,Currencies!$B$6:$CW$1002,AO$1,0)), VLOOKUP($B94,Currencies!$B$6:$CW$1002,AO$1,0),"")</f>
        <v>2.8319999999999999</v>
      </c>
      <c r="AP94">
        <f ca="1">IF(ISNUMBER(VLOOKUP($B94,Currencies!$B$6:$CW$1002,AP$1,0)), VLOOKUP($B94,Currencies!$B$6:$CW$1002,AP$1,0),"")</f>
        <v>2.0547</v>
      </c>
      <c r="AQ94">
        <f ca="1">IF(ISNUMBER(VLOOKUP($B94,Currencies!$B$6:$CW$1002,AQ$1,0)), VLOOKUP($B94,Currencies!$B$6:$CW$1002,AQ$1,0),"")</f>
        <v>2.0876000000000001</v>
      </c>
      <c r="AR94">
        <f ca="1">IF(ISNUMBER(VLOOKUP($B94,Currencies!$B$6:$CW$1002,AR$1,0)), VLOOKUP($B94,Currencies!$B$6:$CW$1002,AR$1,0),"")</f>
        <v>6.2920999999999996</v>
      </c>
      <c r="AS94">
        <f ca="1">IF(ISNUMBER(VLOOKUP($B94,Currencies!$B$6:$CW$1002,AS$1,0)), VLOOKUP($B94,Currencies!$B$6:$CW$1002,AS$1,0),"")</f>
        <v>111.69</v>
      </c>
      <c r="AT94" t="str">
        <f>IF(ISNUMBER(VLOOKUP($B94,Currencies!$B$6:$CW$1002,AT$1,0)), VLOOKUP($B94,Currencies!$B$6:$CW$1002,AT$1,0),"")</f>
        <v/>
      </c>
      <c r="AU94" t="str">
        <f>IF(ISNUMBER(VLOOKUP($B94,Currencies!$B$6:$CW$1002,AU$1,0)), VLOOKUP($B94,Currencies!$B$6:$CW$1002,AU$1,0),"")</f>
        <v/>
      </c>
      <c r="AV94" t="str">
        <f>IF(ISNUMBER(VLOOKUP($B94,Currencies!$B$6:$CW$1002,AV$1,0)), VLOOKUP($B94,Currencies!$B$6:$CW$1002,AV$1,0),"")</f>
        <v/>
      </c>
    </row>
    <row r="95" spans="2:48">
      <c r="B95" s="12">
        <f>IF(ISNUMBER(Equities!$C96),Equities!B96,"")</f>
        <v>43194</v>
      </c>
      <c r="C95">
        <f t="shared" ca="1" si="6"/>
        <v>174.57130000000001</v>
      </c>
      <c r="D95" t="str">
        <f t="shared" ca="1" si="5"/>
        <v/>
      </c>
      <c r="E95" t="str">
        <f t="shared" ca="1" si="5"/>
        <v/>
      </c>
      <c r="F95" t="str">
        <f t="shared" ca="1" si="5"/>
        <v/>
      </c>
      <c r="G95">
        <f>IF(ISNUMBER(VLOOKUP($B95,Equities!$B$6:$DH$1002,G$1,0)), VLOOKUP($B95,Equities!$B$6:$DH$1002,G$1,0),"")</f>
        <v>89.29</v>
      </c>
      <c r="H95" t="str">
        <f>IF(ISNUMBER(VLOOKUP($B95,Equities!$B$6:$DH$1002,H$1,0)), VLOOKUP($B95,Equities!$B$6:$DH$1002,H$1,0),"")</f>
        <v/>
      </c>
      <c r="I95" t="str">
        <f>IF(ISNUMBER(VLOOKUP($B95,Equities!$B$6:$DH$1002,I$1,0)), VLOOKUP($B95,Equities!$B$6:$DH$1002,I$1,0),"")</f>
        <v/>
      </c>
      <c r="J95" s="70"/>
      <c r="K95">
        <f ca="1">IF(ISNUMBER(VLOOKUP($B95,Equities!$B$6:$DH$1002,K$1,0)), VLOOKUP($B95,Equities!$B$6:$DH$1002,K$1,0),"")</f>
        <v>89.29</v>
      </c>
      <c r="L95">
        <f ca="1">IF(ISNUMBER(VLOOKUP($B95,Equities!$B$6:$DH$1002,L$1,0)), VLOOKUP($B95,Equities!$B$6:$DH$1002,L$1,0),"")</f>
        <v>226.4179</v>
      </c>
      <c r="M95">
        <f ca="1">IF(ISNUMBER(VLOOKUP($B95,Equities!$B$6:$DH$1002,M$1,0)), VLOOKUP($B95,Equities!$B$6:$DH$1002,M$1,0),"")</f>
        <v>223.99449999999999</v>
      </c>
      <c r="N95">
        <f ca="1">IF(ISNUMBER(VLOOKUP($B95,Equities!$B$6:$DH$1002,N$1,0)), VLOOKUP($B95,Equities!$B$6:$DH$1002,N$1,0),"")</f>
        <v>210.49940000000001</v>
      </c>
      <c r="O95">
        <f ca="1">IF(ISNUMBER(VLOOKUP($B95,Equities!$B$6:$DH$1002,O$1,0)), VLOOKUP($B95,Equities!$B$6:$DH$1002,O$1,0),"")</f>
        <v>123.6069</v>
      </c>
      <c r="P95">
        <f ca="1">IF(ISNUMBER(VLOOKUP($B95,Equities!$B$6:$DH$1002,P$1,0)), VLOOKUP($B95,Equities!$B$6:$DH$1002,P$1,0),"")</f>
        <v>224.8554</v>
      </c>
      <c r="Q95">
        <f ca="1">IF(ISNUMBER(VLOOKUP($B95,Equities!$B$6:$DH$1002,Q$1,0)), VLOOKUP($B95,Equities!$B$6:$DH$1002,Q$1,0),"")</f>
        <v>243.1</v>
      </c>
      <c r="R95">
        <f ca="1">IF(ISNUMBER(VLOOKUP($B95,Equities!$B$6:$DH$1002,R$1,0)), VLOOKUP($B95,Equities!$B$6:$DH$1002,R$1,0),"")</f>
        <v>202.9</v>
      </c>
      <c r="S95">
        <f ca="1">IF(ISNUMBER(VLOOKUP($B95,Equities!$B$6:$DH$1002,S$1,0)), VLOOKUP($B95,Equities!$B$6:$DH$1002,S$1,0),"")</f>
        <v>253.68</v>
      </c>
      <c r="T95">
        <f ca="1">IF(ISNUMBER(VLOOKUP($B95,Equities!$B$6:$DH$1002,T$1,0)), VLOOKUP($B95,Equities!$B$6:$DH$1002,T$1,0),"")</f>
        <v>66.58</v>
      </c>
      <c r="U95">
        <f ca="1">IF(ISNUMBER(VLOOKUP($B95,Equities!$B$6:$DH$1002,U$1,0)), VLOOKUP($B95,Equities!$B$6:$DH$1002,U$1,0),"")</f>
        <v>263.52999999999997</v>
      </c>
      <c r="V95">
        <f ca="1">IF(ISNUMBER(VLOOKUP($B95,Equities!$B$6:$DH$1002,V$1,0)), VLOOKUP($B95,Equities!$B$6:$DH$1002,V$1,0),"")</f>
        <v>124</v>
      </c>
      <c r="W95">
        <f ca="1">IF(ISNUMBER(VLOOKUP($B95,Equities!$B$6:$DH$1002,W$1,0)), VLOOKUP($B95,Equities!$B$6:$DH$1002,W$1,0),"")</f>
        <v>1381.97</v>
      </c>
      <c r="X95">
        <f ca="1">IF(ISNUMBER(VLOOKUP($B95,Equities!$B$6:$DH$1002,X$1,0)), VLOOKUP($B95,Equities!$B$6:$DH$1002,X$1,0),"")</f>
        <v>1712.49</v>
      </c>
      <c r="Y95">
        <f ca="1">IF(ISNUMBER(VLOOKUP($B95,Equities!$B$6:$DH$1002,Y$1,0)), VLOOKUP($B95,Equities!$B$6:$DH$1002,Y$1,0),"")</f>
        <v>1601.54</v>
      </c>
      <c r="Z95">
        <f ca="1">IF(ISNUMBER(VLOOKUP($B95,Equities!$B$6:$DH$1002,Z$1,0)), VLOOKUP($B95,Equities!$B$6:$DH$1002,Z$1,0),"")</f>
        <v>1041.1199999999999</v>
      </c>
      <c r="AA95">
        <f ca="1">IF(ISNUMBER(VLOOKUP($B95,Equities!$B$6:$DH$1002,AA$1,0)), VLOOKUP($B95,Equities!$B$6:$DH$1002,AA$1,0),"")</f>
        <v>2437.5500000000002</v>
      </c>
      <c r="AB95">
        <f ca="1">IF(ISNUMBER(VLOOKUP($B95,Equities!$B$6:$DH$1002,AB$1,0)), VLOOKUP($B95,Equities!$B$6:$DH$1002,AB$1,0),"")</f>
        <v>927.74</v>
      </c>
      <c r="AC95">
        <f ca="1">IF(ISNUMBER(VLOOKUP($B95,Equities!$B$6:$DH$1002,AC$1,0)), VLOOKUP($B95,Equities!$B$6:$DH$1002,AC$1,0),"")</f>
        <v>722.27</v>
      </c>
      <c r="AD95">
        <f ca="1">IF(ISNUMBER(VLOOKUP($B95,Equities!$B$6:$DH$1002,AD$1,0)), VLOOKUP($B95,Equities!$B$6:$DH$1002,AD$1,0),"")</f>
        <v>885.83</v>
      </c>
      <c r="AE95">
        <f ca="1">IF(ISNUMBER(VLOOKUP($B95,Equities!$B$6:$DH$1002,AE$1,0)), VLOOKUP($B95,Equities!$B$6:$DH$1002,AE$1,0),"")</f>
        <v>956.67</v>
      </c>
      <c r="AF95">
        <f ca="1">IF(ISNUMBER(VLOOKUP($B95,Equities!$B$6:$DH$1002,AF$1,0)), VLOOKUP($B95,Equities!$B$6:$DH$1002,AF$1,0),"")</f>
        <v>974.34</v>
      </c>
      <c r="AG95">
        <f ca="1">IF(ISNUMBER(VLOOKUP($B95,Equities!$B$6:$DH$1002,AG$1,0)), VLOOKUP($B95,Equities!$B$6:$DH$1002,AG$1,0),"")</f>
        <v>1110.25</v>
      </c>
      <c r="AH95">
        <f ca="1">IF(ISNUMBER(VLOOKUP($B95,Equities!$B$6:$DH$1002,AH$1,0)), VLOOKUP($B95,Equities!$B$6:$DH$1002,AH$1,0),"")</f>
        <v>1085.08</v>
      </c>
      <c r="AI95">
        <f ca="1">IF(ISNUMBER(VLOOKUP($B95,Equities!$B$6:$DH$1002,AI$1,0)), VLOOKUP($B95,Equities!$B$6:$DH$1002,AI$1,0),"")</f>
        <v>930.73</v>
      </c>
      <c r="AJ95">
        <f ca="1">IF(ISNUMBER(VLOOKUP($B95,Equities!$B$6:$DH$1002,AJ$1,0)), VLOOKUP($B95,Equities!$B$6:$DH$1002,AJ$1,0),"")</f>
        <v>20.059999999999999</v>
      </c>
      <c r="AK95">
        <f ca="1">IF(ISNUMBER(VLOOKUP($B95,Equities!$B$6:$DH$1002,AK$1,0)), VLOOKUP($B95,Equities!$B$6:$DH$1002,AK$1,0),"")</f>
        <v>26.91</v>
      </c>
      <c r="AL95">
        <f ca="1">IF(ISNUMBER(VLOOKUP($B95,Commodities!$B$6:$CW$1002,AL$1,0)), VLOOKUP($B95,Commodities!$B$6:$CW$1002,AL$1,0),"")</f>
        <v>1335.8</v>
      </c>
      <c r="AM95">
        <f ca="1">IF(ISNUMBER(VLOOKUP($B95,Commodities!$B$6:$CW$1002,AM$1,0)), VLOOKUP($B95,Commodities!$B$6:$CW$1002,AM$1,0),"")</f>
        <v>16.254000000000001</v>
      </c>
      <c r="AN95">
        <f ca="1">IF(ISNUMBER(VLOOKUP($B95,Commodities!$B$6:$CW$1002,AN$1,0)), VLOOKUP($B95,Commodities!$B$6:$CW$1002,AN$1,0),"")</f>
        <v>63.37</v>
      </c>
      <c r="AO95">
        <f ca="1">IF(ISNUMBER(VLOOKUP($B95,Currencies!$B$6:$CW$1002,AO$1,0)), VLOOKUP($B95,Currencies!$B$6:$CW$1002,AO$1,0),"")</f>
        <v>2.8026999999999997</v>
      </c>
      <c r="AP95">
        <f ca="1">IF(ISNUMBER(VLOOKUP($B95,Currencies!$B$6:$CW$1002,AP$1,0)), VLOOKUP($B95,Currencies!$B$6:$CW$1002,AP$1,0),"")</f>
        <v>2.0629</v>
      </c>
      <c r="AQ95">
        <f ca="1">IF(ISNUMBER(VLOOKUP($B95,Currencies!$B$6:$CW$1002,AQ$1,0)), VLOOKUP($B95,Currencies!$B$6:$CW$1002,AQ$1,0),"")</f>
        <v>2.0903</v>
      </c>
      <c r="AR95">
        <f ca="1">IF(ISNUMBER(VLOOKUP($B95,Currencies!$B$6:$CW$1002,AR$1,0)), VLOOKUP($B95,Currencies!$B$6:$CW$1002,AR$1,0),"")</f>
        <v>6.2866999999999997</v>
      </c>
      <c r="AS95">
        <f ca="1">IF(ISNUMBER(VLOOKUP($B95,Currencies!$B$6:$CW$1002,AS$1,0)), VLOOKUP($B95,Currencies!$B$6:$CW$1002,AS$1,0),"")</f>
        <v>111.83</v>
      </c>
      <c r="AT95" t="str">
        <f>IF(ISNUMBER(VLOOKUP($B95,Currencies!$B$6:$CW$1002,AT$1,0)), VLOOKUP($B95,Currencies!$B$6:$CW$1002,AT$1,0),"")</f>
        <v/>
      </c>
      <c r="AU95" t="str">
        <f>IF(ISNUMBER(VLOOKUP($B95,Currencies!$B$6:$CW$1002,AU$1,0)), VLOOKUP($B95,Currencies!$B$6:$CW$1002,AU$1,0),"")</f>
        <v/>
      </c>
      <c r="AV95" t="str">
        <f>IF(ISNUMBER(VLOOKUP($B95,Currencies!$B$6:$CW$1002,AV$1,0)), VLOOKUP($B95,Currencies!$B$6:$CW$1002,AV$1,0),"")</f>
        <v/>
      </c>
    </row>
    <row r="96" spans="2:48">
      <c r="B96" s="12">
        <f>IF(ISNUMBER(Equities!$C97),Equities!B97,"")</f>
        <v>43193</v>
      </c>
      <c r="C96">
        <f t="shared" ca="1" si="6"/>
        <v>176.59289999999999</v>
      </c>
      <c r="D96" t="str">
        <f t="shared" ca="1" si="5"/>
        <v/>
      </c>
      <c r="E96" t="str">
        <f t="shared" ca="1" si="5"/>
        <v/>
      </c>
      <c r="F96" t="str">
        <f t="shared" ca="1" si="5"/>
        <v/>
      </c>
      <c r="G96">
        <f>IF(ISNUMBER(VLOOKUP($B96,Equities!$B$6:$DH$1002,G$1,0)), VLOOKUP($B96,Equities!$B$6:$DH$1002,G$1,0),"")</f>
        <v>90.88</v>
      </c>
      <c r="H96" t="str">
        <f>IF(ISNUMBER(VLOOKUP($B96,Equities!$B$6:$DH$1002,H$1,0)), VLOOKUP($B96,Equities!$B$6:$DH$1002,H$1,0),"")</f>
        <v/>
      </c>
      <c r="I96" t="str">
        <f>IF(ISNUMBER(VLOOKUP($B96,Equities!$B$6:$DH$1002,I$1,0)), VLOOKUP($B96,Equities!$B$6:$DH$1002,I$1,0),"")</f>
        <v/>
      </c>
      <c r="J96" s="70"/>
      <c r="K96">
        <f ca="1">IF(ISNUMBER(VLOOKUP($B96,Equities!$B$6:$DH$1002,K$1,0)), VLOOKUP($B96,Equities!$B$6:$DH$1002,K$1,0),"")</f>
        <v>90.88</v>
      </c>
      <c r="L96">
        <f ca="1">IF(ISNUMBER(VLOOKUP($B96,Equities!$B$6:$DH$1002,L$1,0)), VLOOKUP($B96,Equities!$B$6:$DH$1002,L$1,0),"")</f>
        <v>224.3133</v>
      </c>
      <c r="M96">
        <f ca="1">IF(ISNUMBER(VLOOKUP($B96,Equities!$B$6:$DH$1002,M$1,0)), VLOOKUP($B96,Equities!$B$6:$DH$1002,M$1,0),"")</f>
        <v>221.81880000000001</v>
      </c>
      <c r="N96">
        <f ca="1">IF(ISNUMBER(VLOOKUP($B96,Equities!$B$6:$DH$1002,N$1,0)), VLOOKUP($B96,Equities!$B$6:$DH$1002,N$1,0),"")</f>
        <v>210.0009</v>
      </c>
      <c r="O96">
        <f ca="1">IF(ISNUMBER(VLOOKUP($B96,Equities!$B$6:$DH$1002,O$1,0)), VLOOKUP($B96,Equities!$B$6:$DH$1002,O$1,0),"")</f>
        <v>123.2499</v>
      </c>
      <c r="P96">
        <f ca="1">IF(ISNUMBER(VLOOKUP($B96,Equities!$B$6:$DH$1002,P$1,0)), VLOOKUP($B96,Equities!$B$6:$DH$1002,P$1,0),"")</f>
        <v>222.3091</v>
      </c>
      <c r="Q96">
        <f ca="1">IF(ISNUMBER(VLOOKUP($B96,Equities!$B$6:$DH$1002,Q$1,0)), VLOOKUP($B96,Equities!$B$6:$DH$1002,Q$1,0),"")</f>
        <v>240.21</v>
      </c>
      <c r="R96">
        <f ca="1">IF(ISNUMBER(VLOOKUP($B96,Equities!$B$6:$DH$1002,R$1,0)), VLOOKUP($B96,Equities!$B$6:$DH$1002,R$1,0),"")</f>
        <v>201.21</v>
      </c>
      <c r="S96">
        <f ca="1">IF(ISNUMBER(VLOOKUP($B96,Equities!$B$6:$DH$1002,S$1,0)), VLOOKUP($B96,Equities!$B$6:$DH$1002,S$1,0),"")</f>
        <v>253.95</v>
      </c>
      <c r="T96">
        <f ca="1">IF(ISNUMBER(VLOOKUP($B96,Equities!$B$6:$DH$1002,T$1,0)), VLOOKUP($B96,Equities!$B$6:$DH$1002,T$1,0),"")</f>
        <v>66.09</v>
      </c>
      <c r="U96">
        <f ca="1">IF(ISNUMBER(VLOOKUP($B96,Equities!$B$6:$DH$1002,U$1,0)), VLOOKUP($B96,Equities!$B$6:$DH$1002,U$1,0),"")</f>
        <v>264.83999999999997</v>
      </c>
      <c r="V96">
        <f ca="1">IF(ISNUMBER(VLOOKUP($B96,Equities!$B$6:$DH$1002,V$1,0)), VLOOKUP($B96,Equities!$B$6:$DH$1002,V$1,0),"")</f>
        <v>123.75</v>
      </c>
      <c r="W96">
        <f ca="1">IF(ISNUMBER(VLOOKUP($B96,Equities!$B$6:$DH$1002,W$1,0)), VLOOKUP($B96,Equities!$B$6:$DH$1002,W$1,0),"")</f>
        <v>1387.18</v>
      </c>
      <c r="X96">
        <f ca="1">IF(ISNUMBER(VLOOKUP($B96,Equities!$B$6:$DH$1002,X$1,0)), VLOOKUP($B96,Equities!$B$6:$DH$1002,X$1,0),"")</f>
        <v>1720.16</v>
      </c>
      <c r="Y96">
        <f ca="1">IF(ISNUMBER(VLOOKUP($B96,Equities!$B$6:$DH$1002,Y$1,0)), VLOOKUP($B96,Equities!$B$6:$DH$1002,Y$1,0),"")</f>
        <v>1633.38</v>
      </c>
      <c r="Z96">
        <f ca="1">IF(ISNUMBER(VLOOKUP($B96,Equities!$B$6:$DH$1002,Z$1,0)), VLOOKUP($B96,Equities!$B$6:$DH$1002,Z$1,0),"")</f>
        <v>1040.6600000000001</v>
      </c>
      <c r="AA96">
        <f ca="1">IF(ISNUMBER(VLOOKUP($B96,Equities!$B$6:$DH$1002,AA$1,0)), VLOOKUP($B96,Equities!$B$6:$DH$1002,AA$1,0),"")</f>
        <v>2438.9</v>
      </c>
      <c r="AB96">
        <f ca="1">IF(ISNUMBER(VLOOKUP($B96,Equities!$B$6:$DH$1002,AB$1,0)), VLOOKUP($B96,Equities!$B$6:$DH$1002,AB$1,0),"")</f>
        <v>926.92</v>
      </c>
      <c r="AC96">
        <f ca="1">IF(ISNUMBER(VLOOKUP($B96,Equities!$B$6:$DH$1002,AC$1,0)), VLOOKUP($B96,Equities!$B$6:$DH$1002,AC$1,0),"")</f>
        <v>721.81</v>
      </c>
      <c r="AD96">
        <f ca="1">IF(ISNUMBER(VLOOKUP($B96,Equities!$B$6:$DH$1002,AD$1,0)), VLOOKUP($B96,Equities!$B$6:$DH$1002,AD$1,0),"")</f>
        <v>883.99</v>
      </c>
      <c r="AE96">
        <f ca="1">IF(ISNUMBER(VLOOKUP($B96,Equities!$B$6:$DH$1002,AE$1,0)), VLOOKUP($B96,Equities!$B$6:$DH$1002,AE$1,0),"")</f>
        <v>956.19</v>
      </c>
      <c r="AF96">
        <f ca="1">IF(ISNUMBER(VLOOKUP($B96,Equities!$B$6:$DH$1002,AF$1,0)), VLOOKUP($B96,Equities!$B$6:$DH$1002,AF$1,0),"")</f>
        <v>974.47</v>
      </c>
      <c r="AG96">
        <f ca="1">IF(ISNUMBER(VLOOKUP($B96,Equities!$B$6:$DH$1002,AG$1,0)), VLOOKUP($B96,Equities!$B$6:$DH$1002,AG$1,0),"")</f>
        <v>1110.7</v>
      </c>
      <c r="AH96">
        <f ca="1">IF(ISNUMBER(VLOOKUP($B96,Equities!$B$6:$DH$1002,AH$1,0)), VLOOKUP($B96,Equities!$B$6:$DH$1002,AH$1,0),"")</f>
        <v>1083.81</v>
      </c>
      <c r="AI96">
        <f ca="1">IF(ISNUMBER(VLOOKUP($B96,Equities!$B$6:$DH$1002,AI$1,0)), VLOOKUP($B96,Equities!$B$6:$DH$1002,AI$1,0),"")</f>
        <v>930.07</v>
      </c>
      <c r="AJ96">
        <f ca="1">IF(ISNUMBER(VLOOKUP($B96,Equities!$B$6:$DH$1002,AJ$1,0)), VLOOKUP($B96,Equities!$B$6:$DH$1002,AJ$1,0),"")</f>
        <v>21.1</v>
      </c>
      <c r="AK96">
        <f ca="1">IF(ISNUMBER(VLOOKUP($B96,Equities!$B$6:$DH$1002,AK$1,0)), VLOOKUP($B96,Equities!$B$6:$DH$1002,AK$1,0),"")</f>
        <v>27.34</v>
      </c>
      <c r="AL96">
        <f ca="1">IF(ISNUMBER(VLOOKUP($B96,Commodities!$B$6:$CW$1002,AL$1,0)), VLOOKUP($B96,Commodities!$B$6:$CW$1002,AL$1,0),"")</f>
        <v>1332.8</v>
      </c>
      <c r="AM96">
        <f ca="1">IF(ISNUMBER(VLOOKUP($B96,Commodities!$B$6:$CW$1002,AM$1,0)), VLOOKUP($B96,Commodities!$B$6:$CW$1002,AM$1,0),"")</f>
        <v>16.391999999999999</v>
      </c>
      <c r="AN96">
        <f ca="1">IF(ISNUMBER(VLOOKUP($B96,Commodities!$B$6:$CW$1002,AN$1,0)), VLOOKUP($B96,Commodities!$B$6:$CW$1002,AN$1,0),"")</f>
        <v>63.51</v>
      </c>
      <c r="AO96">
        <f ca="1">IF(ISNUMBER(VLOOKUP($B96,Currencies!$B$6:$CW$1002,AO$1,0)), VLOOKUP($B96,Currencies!$B$6:$CW$1002,AO$1,0),"")</f>
        <v>2.7753000000000001</v>
      </c>
      <c r="AP96">
        <f ca="1">IF(ISNUMBER(VLOOKUP($B96,Currencies!$B$6:$CW$1002,AP$1,0)), VLOOKUP($B96,Currencies!$B$6:$CW$1002,AP$1,0),"")</f>
        <v>2.0566</v>
      </c>
      <c r="AQ96">
        <f ca="1">IF(ISNUMBER(VLOOKUP($B96,Currencies!$B$6:$CW$1002,AQ$1,0)), VLOOKUP($B96,Currencies!$B$6:$CW$1002,AQ$1,0),"")</f>
        <v>2.0868000000000002</v>
      </c>
      <c r="AR96">
        <f ca="1">IF(ISNUMBER(VLOOKUP($B96,Currencies!$B$6:$CW$1002,AR$1,0)), VLOOKUP($B96,Currencies!$B$6:$CW$1002,AR$1,0),"")</f>
        <v>6.2733999999999996</v>
      </c>
      <c r="AS96">
        <f ca="1">IF(ISNUMBER(VLOOKUP($B96,Currencies!$B$6:$CW$1002,AS$1,0)), VLOOKUP($B96,Currencies!$B$6:$CW$1002,AS$1,0),"")</f>
        <v>111.96</v>
      </c>
      <c r="AT96" t="str">
        <f>IF(ISNUMBER(VLOOKUP($B96,Currencies!$B$6:$CW$1002,AT$1,0)), VLOOKUP($B96,Currencies!$B$6:$CW$1002,AT$1,0),"")</f>
        <v/>
      </c>
      <c r="AU96" t="str">
        <f>IF(ISNUMBER(VLOOKUP($B96,Currencies!$B$6:$CW$1002,AU$1,0)), VLOOKUP($B96,Currencies!$B$6:$CW$1002,AU$1,0),"")</f>
        <v/>
      </c>
      <c r="AV96" t="str">
        <f>IF(ISNUMBER(VLOOKUP($B96,Currencies!$B$6:$CW$1002,AV$1,0)), VLOOKUP($B96,Currencies!$B$6:$CW$1002,AV$1,0),"")</f>
        <v/>
      </c>
    </row>
    <row r="97" spans="2:48">
      <c r="B97" s="12">
        <f>IF(ISNUMBER(Equities!$C98),Equities!B98,"")</f>
        <v>43192</v>
      </c>
      <c r="C97">
        <f t="shared" ca="1" si="6"/>
        <v>176.0752</v>
      </c>
      <c r="D97" t="str">
        <f t="shared" ca="1" si="5"/>
        <v/>
      </c>
      <c r="E97" t="str">
        <f t="shared" ca="1" si="5"/>
        <v/>
      </c>
      <c r="F97" t="str">
        <f t="shared" ca="1" si="5"/>
        <v/>
      </c>
      <c r="G97">
        <f>IF(ISNUMBER(VLOOKUP($B97,Equities!$B$6:$DH$1002,G$1,0)), VLOOKUP($B97,Equities!$B$6:$DH$1002,G$1,0),"")</f>
        <v>90.67</v>
      </c>
      <c r="H97" t="str">
        <f>IF(ISNUMBER(VLOOKUP($B97,Equities!$B$6:$DH$1002,H$1,0)), VLOOKUP($B97,Equities!$B$6:$DH$1002,H$1,0),"")</f>
        <v/>
      </c>
      <c r="I97" t="str">
        <f>IF(ISNUMBER(VLOOKUP($B97,Equities!$B$6:$DH$1002,I$1,0)), VLOOKUP($B97,Equities!$B$6:$DH$1002,I$1,0),"")</f>
        <v/>
      </c>
      <c r="J97" s="70"/>
      <c r="K97">
        <f ca="1">IF(ISNUMBER(VLOOKUP($B97,Equities!$B$6:$DH$1002,K$1,0)), VLOOKUP($B97,Equities!$B$6:$DH$1002,K$1,0),"")</f>
        <v>90.67</v>
      </c>
      <c r="L97">
        <f ca="1">IF(ISNUMBER(VLOOKUP($B97,Equities!$B$6:$DH$1002,L$1,0)), VLOOKUP($B97,Equities!$B$6:$DH$1002,L$1,0),"")</f>
        <v>222.8169</v>
      </c>
      <c r="M97">
        <f ca="1">IF(ISNUMBER(VLOOKUP($B97,Equities!$B$6:$DH$1002,M$1,0)), VLOOKUP($B97,Equities!$B$6:$DH$1002,M$1,0),"")</f>
        <v>220.28919999999999</v>
      </c>
      <c r="N97">
        <f ca="1">IF(ISNUMBER(VLOOKUP($B97,Equities!$B$6:$DH$1002,N$1,0)), VLOOKUP($B97,Equities!$B$6:$DH$1002,N$1,0),"")</f>
        <v>207.1071</v>
      </c>
      <c r="O97">
        <f ca="1">IF(ISNUMBER(VLOOKUP($B97,Equities!$B$6:$DH$1002,O$1,0)), VLOOKUP($B97,Equities!$B$6:$DH$1002,O$1,0),"")</f>
        <v>122.77330000000001</v>
      </c>
      <c r="P97">
        <f ca="1">IF(ISNUMBER(VLOOKUP($B97,Equities!$B$6:$DH$1002,P$1,0)), VLOOKUP($B97,Equities!$B$6:$DH$1002,P$1,0),"")</f>
        <v>221.45570000000001</v>
      </c>
      <c r="Q97">
        <f ca="1">IF(ISNUMBER(VLOOKUP($B97,Equities!$B$6:$DH$1002,Q$1,0)), VLOOKUP($B97,Equities!$B$6:$DH$1002,Q$1,0),"")</f>
        <v>238.68</v>
      </c>
      <c r="R97">
        <f ca="1">IF(ISNUMBER(VLOOKUP($B97,Equities!$B$6:$DH$1002,R$1,0)), VLOOKUP($B97,Equities!$B$6:$DH$1002,R$1,0),"")</f>
        <v>201.15</v>
      </c>
      <c r="S97">
        <f ca="1">IF(ISNUMBER(VLOOKUP($B97,Equities!$B$6:$DH$1002,S$1,0)), VLOOKUP($B97,Equities!$B$6:$DH$1002,S$1,0),"")</f>
        <v>253.53</v>
      </c>
      <c r="T97">
        <f ca="1">IF(ISNUMBER(VLOOKUP($B97,Equities!$B$6:$DH$1002,T$1,0)), VLOOKUP($B97,Equities!$B$6:$DH$1002,T$1,0),"")</f>
        <v>66.14</v>
      </c>
      <c r="U97">
        <f ca="1">IF(ISNUMBER(VLOOKUP($B97,Equities!$B$6:$DH$1002,U$1,0)), VLOOKUP($B97,Equities!$B$6:$DH$1002,U$1,0),"")</f>
        <v>264</v>
      </c>
      <c r="V97">
        <f ca="1">IF(ISNUMBER(VLOOKUP($B97,Equities!$B$6:$DH$1002,V$1,0)), VLOOKUP($B97,Equities!$B$6:$DH$1002,V$1,0),"")</f>
        <v>123.7</v>
      </c>
      <c r="W97">
        <f ca="1">IF(ISNUMBER(VLOOKUP($B97,Equities!$B$6:$DH$1002,W$1,0)), VLOOKUP($B97,Equities!$B$6:$DH$1002,W$1,0),"")</f>
        <v>1383</v>
      </c>
      <c r="X97">
        <f ca="1">IF(ISNUMBER(VLOOKUP($B97,Equities!$B$6:$DH$1002,X$1,0)), VLOOKUP($B97,Equities!$B$6:$DH$1002,X$1,0),"")</f>
        <v>1704.34</v>
      </c>
      <c r="Y97">
        <f ca="1">IF(ISNUMBER(VLOOKUP($B97,Equities!$B$6:$DH$1002,Y$1,0)), VLOOKUP($B97,Equities!$B$6:$DH$1002,Y$1,0),"")</f>
        <v>1631.39</v>
      </c>
      <c r="Z97">
        <f ca="1">IF(ISNUMBER(VLOOKUP($B97,Equities!$B$6:$DH$1002,Z$1,0)), VLOOKUP($B97,Equities!$B$6:$DH$1002,Z$1,0),"")</f>
        <v>1040.68</v>
      </c>
      <c r="AA97">
        <f ca="1">IF(ISNUMBER(VLOOKUP($B97,Equities!$B$6:$DH$1002,AA$1,0)), VLOOKUP($B97,Equities!$B$6:$DH$1002,AA$1,0),"")</f>
        <v>2436.06</v>
      </c>
      <c r="AB97">
        <f ca="1">IF(ISNUMBER(VLOOKUP($B97,Equities!$B$6:$DH$1002,AB$1,0)), VLOOKUP($B97,Equities!$B$6:$DH$1002,AB$1,0),"")</f>
        <v>925.92</v>
      </c>
      <c r="AC97">
        <f ca="1">IF(ISNUMBER(VLOOKUP($B97,Equities!$B$6:$DH$1002,AC$1,0)), VLOOKUP($B97,Equities!$B$6:$DH$1002,AC$1,0),"")</f>
        <v>721.86</v>
      </c>
      <c r="AD97">
        <f ca="1">IF(ISNUMBER(VLOOKUP($B97,Equities!$B$6:$DH$1002,AD$1,0)), VLOOKUP($B97,Equities!$B$6:$DH$1002,AD$1,0),"")</f>
        <v>883.7</v>
      </c>
      <c r="AE97">
        <f ca="1">IF(ISNUMBER(VLOOKUP($B97,Equities!$B$6:$DH$1002,AE$1,0)), VLOOKUP($B97,Equities!$B$6:$DH$1002,AE$1,0),"")</f>
        <v>956.78</v>
      </c>
      <c r="AF97">
        <f ca="1">IF(ISNUMBER(VLOOKUP($B97,Equities!$B$6:$DH$1002,AF$1,0)), VLOOKUP($B97,Equities!$B$6:$DH$1002,AF$1,0),"")</f>
        <v>975.12</v>
      </c>
      <c r="AG97">
        <f ca="1">IF(ISNUMBER(VLOOKUP($B97,Equities!$B$6:$DH$1002,AG$1,0)), VLOOKUP($B97,Equities!$B$6:$DH$1002,AG$1,0),"")</f>
        <v>1111.25</v>
      </c>
      <c r="AH97">
        <f ca="1">IF(ISNUMBER(VLOOKUP($B97,Equities!$B$6:$DH$1002,AH$1,0)), VLOOKUP($B97,Equities!$B$6:$DH$1002,AH$1,0),"")</f>
        <v>1083.82</v>
      </c>
      <c r="AI97">
        <f ca="1">IF(ISNUMBER(VLOOKUP($B97,Equities!$B$6:$DH$1002,AI$1,0)), VLOOKUP($B97,Equities!$B$6:$DH$1002,AI$1,0),"")</f>
        <v>930.35</v>
      </c>
      <c r="AJ97">
        <f ca="1">IF(ISNUMBER(VLOOKUP($B97,Equities!$B$6:$DH$1002,AJ$1,0)), VLOOKUP($B97,Equities!$B$6:$DH$1002,AJ$1,0),"")</f>
        <v>23.62</v>
      </c>
      <c r="AK97">
        <f ca="1">IF(ISNUMBER(VLOOKUP($B97,Equities!$B$6:$DH$1002,AK$1,0)), VLOOKUP($B97,Equities!$B$6:$DH$1002,AK$1,0),"")</f>
        <v>29.48</v>
      </c>
      <c r="AL97">
        <f ca="1">IF(ISNUMBER(VLOOKUP($B97,Commodities!$B$6:$CW$1002,AL$1,0)), VLOOKUP($B97,Commodities!$B$6:$CW$1002,AL$1,0),"")</f>
        <v>1342.1</v>
      </c>
      <c r="AM97">
        <f ca="1">IF(ISNUMBER(VLOOKUP($B97,Commodities!$B$6:$CW$1002,AM$1,0)), VLOOKUP($B97,Commodities!$B$6:$CW$1002,AM$1,0),"")</f>
        <v>16.672000000000001</v>
      </c>
      <c r="AN97">
        <f ca="1">IF(ISNUMBER(VLOOKUP($B97,Commodities!$B$6:$CW$1002,AN$1,0)), VLOOKUP($B97,Commodities!$B$6:$CW$1002,AN$1,0),"")</f>
        <v>63.01</v>
      </c>
      <c r="AO97">
        <f ca="1">IF(ISNUMBER(VLOOKUP($B97,Currencies!$B$6:$CW$1002,AO$1,0)), VLOOKUP($B97,Currencies!$B$6:$CW$1002,AO$1,0),"")</f>
        <v>2.7298</v>
      </c>
      <c r="AP97">
        <f ca="1">IF(ISNUMBER(VLOOKUP($B97,Currencies!$B$6:$CW$1002,AP$1,0)), VLOOKUP($B97,Currencies!$B$6:$CW$1002,AP$1,0),"")</f>
        <v>2.0259</v>
      </c>
      <c r="AQ97">
        <f ca="1">IF(ISNUMBER(VLOOKUP($B97,Currencies!$B$6:$CW$1002,AQ$1,0)), VLOOKUP($B97,Currencies!$B$6:$CW$1002,AQ$1,0),"")</f>
        <v>2.0564</v>
      </c>
      <c r="AR97">
        <f ca="1">IF(ISNUMBER(VLOOKUP($B97,Currencies!$B$6:$CW$1002,AR$1,0)), VLOOKUP($B97,Currencies!$B$6:$CW$1002,AR$1,0),"")</f>
        <v>6.2691999999999997</v>
      </c>
      <c r="AS97">
        <f ca="1">IF(ISNUMBER(VLOOKUP($B97,Currencies!$B$6:$CW$1002,AS$1,0)), VLOOKUP($B97,Currencies!$B$6:$CW$1002,AS$1,0),"")</f>
        <v>111.96</v>
      </c>
      <c r="AT97" t="str">
        <f>IF(ISNUMBER(VLOOKUP($B97,Currencies!$B$6:$CW$1002,AT$1,0)), VLOOKUP($B97,Currencies!$B$6:$CW$1002,AT$1,0),"")</f>
        <v/>
      </c>
      <c r="AU97" t="str">
        <f>IF(ISNUMBER(VLOOKUP($B97,Currencies!$B$6:$CW$1002,AU$1,0)), VLOOKUP($B97,Currencies!$B$6:$CW$1002,AU$1,0),"")</f>
        <v/>
      </c>
      <c r="AV97" t="str">
        <f>IF(ISNUMBER(VLOOKUP($B97,Currencies!$B$6:$CW$1002,AV$1,0)), VLOOKUP($B97,Currencies!$B$6:$CW$1002,AV$1,0),"")</f>
        <v/>
      </c>
    </row>
    <row r="98" spans="2:48">
      <c r="B98" s="12">
        <f>IF(ISNUMBER(Equities!$C99),Equities!B99,"")</f>
        <v>43189</v>
      </c>
      <c r="C98">
        <f t="shared" ca="1" si="6"/>
        <v>177.56630000000001</v>
      </c>
      <c r="D98" t="str">
        <f t="shared" ca="1" si="5"/>
        <v/>
      </c>
      <c r="E98" t="str">
        <f t="shared" ca="1" si="5"/>
        <v/>
      </c>
      <c r="F98" t="str">
        <f t="shared" ca="1" si="5"/>
        <v/>
      </c>
      <c r="G98">
        <f>IF(ISNUMBER(VLOOKUP($B98,Equities!$B$6:$DH$1002,G$1,0)), VLOOKUP($B98,Equities!$B$6:$DH$1002,G$1,0),"")</f>
        <v>91.33</v>
      </c>
      <c r="H98" t="str">
        <f>IF(ISNUMBER(VLOOKUP($B98,Equities!$B$6:$DH$1002,H$1,0)), VLOOKUP($B98,Equities!$B$6:$DH$1002,H$1,0),"")</f>
        <v/>
      </c>
      <c r="I98" t="str">
        <f>IF(ISNUMBER(VLOOKUP($B98,Equities!$B$6:$DH$1002,I$1,0)), VLOOKUP($B98,Equities!$B$6:$DH$1002,I$1,0),"")</f>
        <v/>
      </c>
      <c r="J98" s="70"/>
      <c r="K98">
        <f ca="1">IF(ISNUMBER(VLOOKUP($B98,Equities!$B$6:$DH$1002,K$1,0)), VLOOKUP($B98,Equities!$B$6:$DH$1002,K$1,0),"")</f>
        <v>91.33</v>
      </c>
      <c r="L98">
        <f ca="1">IF(ISNUMBER(VLOOKUP($B98,Equities!$B$6:$DH$1002,L$1,0)), VLOOKUP($B98,Equities!$B$6:$DH$1002,L$1,0),"")</f>
        <v>227.6387</v>
      </c>
      <c r="M98">
        <f ca="1">IF(ISNUMBER(VLOOKUP($B98,Equities!$B$6:$DH$1002,M$1,0)), VLOOKUP($B98,Equities!$B$6:$DH$1002,M$1,0),"")</f>
        <v>223.61750000000001</v>
      </c>
      <c r="N98">
        <f ca="1">IF(ISNUMBER(VLOOKUP($B98,Equities!$B$6:$DH$1002,N$1,0)), VLOOKUP($B98,Equities!$B$6:$DH$1002,N$1,0),"")</f>
        <v>209.9126</v>
      </c>
      <c r="O98">
        <f ca="1">IF(ISNUMBER(VLOOKUP($B98,Equities!$B$6:$DH$1002,O$1,0)), VLOOKUP($B98,Equities!$B$6:$DH$1002,O$1,0),"")</f>
        <v>124.14319999999999</v>
      </c>
      <c r="P98">
        <f ca="1">IF(ISNUMBER(VLOOKUP($B98,Equities!$B$6:$DH$1002,P$1,0)), VLOOKUP($B98,Equities!$B$6:$DH$1002,P$1,0),"")</f>
        <v>224.1386</v>
      </c>
      <c r="Q98">
        <f ca="1">IF(ISNUMBER(VLOOKUP($B98,Equities!$B$6:$DH$1002,Q$1,0)), VLOOKUP($B98,Equities!$B$6:$DH$1002,Q$1,0),"")</f>
        <v>242.98</v>
      </c>
      <c r="R98">
        <f ca="1">IF(ISNUMBER(VLOOKUP($B98,Equities!$B$6:$DH$1002,R$1,0)), VLOOKUP($B98,Equities!$B$6:$DH$1002,R$1,0),"")</f>
        <v>202.76</v>
      </c>
      <c r="S98">
        <f ca="1">IF(ISNUMBER(VLOOKUP($B98,Equities!$B$6:$DH$1002,S$1,0)), VLOOKUP($B98,Equities!$B$6:$DH$1002,S$1,0),"")</f>
        <v>256.29000000000002</v>
      </c>
      <c r="T98">
        <f ca="1">IF(ISNUMBER(VLOOKUP($B98,Equities!$B$6:$DH$1002,T$1,0)), VLOOKUP($B98,Equities!$B$6:$DH$1002,T$1,0),"")</f>
        <v>66.56</v>
      </c>
      <c r="U98">
        <f ca="1">IF(ISNUMBER(VLOOKUP($B98,Equities!$B$6:$DH$1002,U$1,0)), VLOOKUP($B98,Equities!$B$6:$DH$1002,U$1,0),"")</f>
        <v>266</v>
      </c>
      <c r="V98">
        <f ca="1">IF(ISNUMBER(VLOOKUP($B98,Equities!$B$6:$DH$1002,V$1,0)), VLOOKUP($B98,Equities!$B$6:$DH$1002,V$1,0),"")</f>
        <v>124.18</v>
      </c>
      <c r="W98">
        <f ca="1">IF(ISNUMBER(VLOOKUP($B98,Equities!$B$6:$DH$1002,W$1,0)), VLOOKUP($B98,Equities!$B$6:$DH$1002,W$1,0),"")</f>
        <v>1384.11</v>
      </c>
      <c r="X98">
        <f ca="1">IF(ISNUMBER(VLOOKUP($B98,Equities!$B$6:$DH$1002,X$1,0)), VLOOKUP($B98,Equities!$B$6:$DH$1002,X$1,0),"")</f>
        <v>1716.61</v>
      </c>
      <c r="Y98">
        <f ca="1">IF(ISNUMBER(VLOOKUP($B98,Equities!$B$6:$DH$1002,Y$1,0)), VLOOKUP($B98,Equities!$B$6:$DH$1002,Y$1,0),"")</f>
        <v>1643.35</v>
      </c>
      <c r="Z98">
        <f ca="1">IF(ISNUMBER(VLOOKUP($B98,Equities!$B$6:$DH$1002,Z$1,0)), VLOOKUP($B98,Equities!$B$6:$DH$1002,Z$1,0),"")</f>
        <v>1041.95</v>
      </c>
      <c r="AA98">
        <f ca="1">IF(ISNUMBER(VLOOKUP($B98,Equities!$B$6:$DH$1002,AA$1,0)), VLOOKUP($B98,Equities!$B$6:$DH$1002,AA$1,0),"")</f>
        <v>2434.65</v>
      </c>
      <c r="AB98">
        <f ca="1">IF(ISNUMBER(VLOOKUP($B98,Equities!$B$6:$DH$1002,AB$1,0)), VLOOKUP($B98,Equities!$B$6:$DH$1002,AB$1,0),"")</f>
        <v>926.04</v>
      </c>
      <c r="AC98">
        <f ca="1">IF(ISNUMBER(VLOOKUP($B98,Equities!$B$6:$DH$1002,AC$1,0)), VLOOKUP($B98,Equities!$B$6:$DH$1002,AC$1,0),"")</f>
        <v>721.83</v>
      </c>
      <c r="AD98">
        <f ca="1">IF(ISNUMBER(VLOOKUP($B98,Equities!$B$6:$DH$1002,AD$1,0)), VLOOKUP($B98,Equities!$B$6:$DH$1002,AD$1,0),"")</f>
        <v>885.37</v>
      </c>
      <c r="AE98">
        <f ca="1">IF(ISNUMBER(VLOOKUP($B98,Equities!$B$6:$DH$1002,AE$1,0)), VLOOKUP($B98,Equities!$B$6:$DH$1002,AE$1,0),"")</f>
        <v>957.31</v>
      </c>
      <c r="AF98">
        <f ca="1">IF(ISNUMBER(VLOOKUP($B98,Equities!$B$6:$DH$1002,AF$1,0)), VLOOKUP($B98,Equities!$B$6:$DH$1002,AF$1,0),"")</f>
        <v>974.49</v>
      </c>
      <c r="AG98">
        <f ca="1">IF(ISNUMBER(VLOOKUP($B98,Equities!$B$6:$DH$1002,AG$1,0)), VLOOKUP($B98,Equities!$B$6:$DH$1002,AG$1,0),"")</f>
        <v>1109.46</v>
      </c>
      <c r="AH98">
        <f ca="1">IF(ISNUMBER(VLOOKUP($B98,Equities!$B$6:$DH$1002,AH$1,0)), VLOOKUP($B98,Equities!$B$6:$DH$1002,AH$1,0),"")</f>
        <v>1085.19</v>
      </c>
      <c r="AI98">
        <f ca="1">IF(ISNUMBER(VLOOKUP($B98,Equities!$B$6:$DH$1002,AI$1,0)), VLOOKUP($B98,Equities!$B$6:$DH$1002,AI$1,0),"")</f>
        <v>930.44</v>
      </c>
      <c r="AJ98">
        <f ca="1">IF(ISNUMBER(VLOOKUP($B98,Equities!$B$6:$DH$1002,AJ$1,0)), VLOOKUP($B98,Equities!$B$6:$DH$1002,AJ$1,0),"")</f>
        <v>19.97</v>
      </c>
      <c r="AK98">
        <f ca="1">IF(ISNUMBER(VLOOKUP($B98,Equities!$B$6:$DH$1002,AK$1,0)), VLOOKUP($B98,Equities!$B$6:$DH$1002,AK$1,0),"")</f>
        <v>26.26</v>
      </c>
      <c r="AL98">
        <f ca="1">IF(ISNUMBER(VLOOKUP($B98,Commodities!$B$6:$CW$1002,AL$1,0)), VLOOKUP($B98,Commodities!$B$6:$CW$1002,AL$1,0),"")</f>
        <v>1322.8</v>
      </c>
      <c r="AM98">
        <f ca="1">IF(ISNUMBER(VLOOKUP($B98,Commodities!$B$6:$CW$1002,AM$1,0)), VLOOKUP($B98,Commodities!$B$6:$CW$1002,AM$1,0),"")</f>
        <v>16.268000000000001</v>
      </c>
      <c r="AN98">
        <f ca="1">IF(ISNUMBER(VLOOKUP($B98,Commodities!$B$6:$CW$1002,AN$1,0)), VLOOKUP($B98,Commodities!$B$6:$CW$1002,AN$1,0),"")</f>
        <v>64.94</v>
      </c>
      <c r="AO98">
        <f ca="1">IF(ISNUMBER(VLOOKUP($B98,Currencies!$B$6:$CW$1002,AO$1,0)), VLOOKUP($B98,Currencies!$B$6:$CW$1002,AO$1,0),"")</f>
        <v>2.7389000000000001</v>
      </c>
      <c r="AP98">
        <f ca="1">IF(ISNUMBER(VLOOKUP($B98,Currencies!$B$6:$CW$1002,AP$1,0)), VLOOKUP($B98,Currencies!$B$6:$CW$1002,AP$1,0),"")</f>
        <v>2.0413000000000001</v>
      </c>
      <c r="AQ98">
        <f ca="1">IF(ISNUMBER(VLOOKUP($B98,Currencies!$B$6:$CW$1002,AQ$1,0)), VLOOKUP($B98,Currencies!$B$6:$CW$1002,AQ$1,0),"")</f>
        <v>2.0558999999999998</v>
      </c>
      <c r="AR98">
        <f ca="1">IF(ISNUMBER(VLOOKUP($B98,Currencies!$B$6:$CW$1002,AR$1,0)), VLOOKUP($B98,Currencies!$B$6:$CW$1002,AR$1,0),"")</f>
        <v>6.2634999999999996</v>
      </c>
      <c r="AS98">
        <f ca="1">IF(ISNUMBER(VLOOKUP($B98,Currencies!$B$6:$CW$1002,AS$1,0)), VLOOKUP($B98,Currencies!$B$6:$CW$1002,AS$1,0),"")</f>
        <v>111.84</v>
      </c>
      <c r="AT98" t="str">
        <f>IF(ISNUMBER(VLOOKUP($B98,Currencies!$B$6:$CW$1002,AT$1,0)), VLOOKUP($B98,Currencies!$B$6:$CW$1002,AT$1,0),"")</f>
        <v/>
      </c>
      <c r="AU98" t="str">
        <f>IF(ISNUMBER(VLOOKUP($B98,Currencies!$B$6:$CW$1002,AU$1,0)), VLOOKUP($B98,Currencies!$B$6:$CW$1002,AU$1,0),"")</f>
        <v/>
      </c>
      <c r="AV98" t="str">
        <f>IF(ISNUMBER(VLOOKUP($B98,Currencies!$B$6:$CW$1002,AV$1,0)), VLOOKUP($B98,Currencies!$B$6:$CW$1002,AV$1,0),"")</f>
        <v/>
      </c>
    </row>
    <row r="99" spans="2:48">
      <c r="B99" s="12">
        <f>IF(ISNUMBER(Equities!$C100),Equities!B100,"")</f>
        <v>43188</v>
      </c>
      <c r="C99">
        <f t="shared" ca="1" si="6"/>
        <v>177.48230000000001</v>
      </c>
      <c r="D99" t="str">
        <f t="shared" ca="1" si="5"/>
        <v/>
      </c>
      <c r="E99" t="str">
        <f t="shared" ca="1" si="5"/>
        <v/>
      </c>
      <c r="F99" t="str">
        <f t="shared" ca="1" si="5"/>
        <v/>
      </c>
      <c r="G99">
        <f>IF(ISNUMBER(VLOOKUP($B99,Equities!$B$6:$DH$1002,G$1,0)), VLOOKUP($B99,Equities!$B$6:$DH$1002,G$1,0),"")</f>
        <v>91.33</v>
      </c>
      <c r="H99" t="str">
        <f>IF(ISNUMBER(VLOOKUP($B99,Equities!$B$6:$DH$1002,H$1,0)), VLOOKUP($B99,Equities!$B$6:$DH$1002,H$1,0),"")</f>
        <v/>
      </c>
      <c r="I99" t="str">
        <f>IF(ISNUMBER(VLOOKUP($B99,Equities!$B$6:$DH$1002,I$1,0)), VLOOKUP($B99,Equities!$B$6:$DH$1002,I$1,0),"")</f>
        <v/>
      </c>
      <c r="J99" s="70"/>
      <c r="K99">
        <f ca="1">IF(ISNUMBER(VLOOKUP($B99,Equities!$B$6:$DH$1002,K$1,0)), VLOOKUP($B99,Equities!$B$6:$DH$1002,K$1,0),"")</f>
        <v>91.33</v>
      </c>
      <c r="L99">
        <f ca="1">IF(ISNUMBER(VLOOKUP($B99,Equities!$B$6:$DH$1002,L$1,0)), VLOOKUP($B99,Equities!$B$6:$DH$1002,L$1,0),"")</f>
        <v>227.43010000000001</v>
      </c>
      <c r="M99">
        <f ca="1">IF(ISNUMBER(VLOOKUP($B99,Equities!$B$6:$DH$1002,M$1,0)), VLOOKUP($B99,Equities!$B$6:$DH$1002,M$1,0),"")</f>
        <v>223.58410000000001</v>
      </c>
      <c r="N99">
        <f ca="1">IF(ISNUMBER(VLOOKUP($B99,Equities!$B$6:$DH$1002,N$1,0)), VLOOKUP($B99,Equities!$B$6:$DH$1002,N$1,0),"")</f>
        <v>209.87540000000001</v>
      </c>
      <c r="O99">
        <f ca="1">IF(ISNUMBER(VLOOKUP($B99,Equities!$B$6:$DH$1002,O$1,0)), VLOOKUP($B99,Equities!$B$6:$DH$1002,O$1,0),"")</f>
        <v>124.1374</v>
      </c>
      <c r="P99">
        <f ca="1">IF(ISNUMBER(VLOOKUP($B99,Equities!$B$6:$DH$1002,P$1,0)), VLOOKUP($B99,Equities!$B$6:$DH$1002,P$1,0),"")</f>
        <v>224.07210000000001</v>
      </c>
      <c r="Q99">
        <f ca="1">IF(ISNUMBER(VLOOKUP($B99,Equities!$B$6:$DH$1002,Q$1,0)), VLOOKUP($B99,Equities!$B$6:$DH$1002,Q$1,0),"")</f>
        <v>242.76</v>
      </c>
      <c r="R99">
        <f ca="1">IF(ISNUMBER(VLOOKUP($B99,Equities!$B$6:$DH$1002,R$1,0)), VLOOKUP($B99,Equities!$B$6:$DH$1002,R$1,0),"")</f>
        <v>202.48</v>
      </c>
      <c r="S99">
        <f ca="1">IF(ISNUMBER(VLOOKUP($B99,Equities!$B$6:$DH$1002,S$1,0)), VLOOKUP($B99,Equities!$B$6:$DH$1002,S$1,0),"")</f>
        <v>255.94</v>
      </c>
      <c r="T99">
        <f ca="1">IF(ISNUMBER(VLOOKUP($B99,Equities!$B$6:$DH$1002,T$1,0)), VLOOKUP($B99,Equities!$B$6:$DH$1002,T$1,0),"")</f>
        <v>66.459999999999994</v>
      </c>
      <c r="U99">
        <f ca="1">IF(ISNUMBER(VLOOKUP($B99,Equities!$B$6:$DH$1002,U$1,0)), VLOOKUP($B99,Equities!$B$6:$DH$1002,U$1,0),"")</f>
        <v>265.67</v>
      </c>
      <c r="V99">
        <f ca="1">IF(ISNUMBER(VLOOKUP($B99,Equities!$B$6:$DH$1002,V$1,0)), VLOOKUP($B99,Equities!$B$6:$DH$1002,V$1,0),"")</f>
        <v>124.22</v>
      </c>
      <c r="W99">
        <f ca="1">IF(ISNUMBER(VLOOKUP($B99,Equities!$B$6:$DH$1002,W$1,0)), VLOOKUP($B99,Equities!$B$6:$DH$1002,W$1,0),"")</f>
        <v>1383.48</v>
      </c>
      <c r="X99">
        <f ca="1">IF(ISNUMBER(VLOOKUP($B99,Equities!$B$6:$DH$1002,X$1,0)), VLOOKUP($B99,Equities!$B$6:$DH$1002,X$1,0),"")</f>
        <v>1716.61</v>
      </c>
      <c r="Y99">
        <f ca="1">IF(ISNUMBER(VLOOKUP($B99,Equities!$B$6:$DH$1002,Y$1,0)), VLOOKUP($B99,Equities!$B$6:$DH$1002,Y$1,0),"")</f>
        <v>1643.34</v>
      </c>
      <c r="Z99">
        <f ca="1">IF(ISNUMBER(VLOOKUP($B99,Equities!$B$6:$DH$1002,Z$1,0)), VLOOKUP($B99,Equities!$B$6:$DH$1002,Z$1,0),"")</f>
        <v>1041.95</v>
      </c>
      <c r="AA99">
        <f ca="1">IF(ISNUMBER(VLOOKUP($B99,Equities!$B$6:$DH$1002,AA$1,0)), VLOOKUP($B99,Equities!$B$6:$DH$1002,AA$1,0),"")</f>
        <v>2434.65</v>
      </c>
      <c r="AB99">
        <f ca="1">IF(ISNUMBER(VLOOKUP($B99,Equities!$B$6:$DH$1002,AB$1,0)), VLOOKUP($B99,Equities!$B$6:$DH$1002,AB$1,0),"")</f>
        <v>926.04</v>
      </c>
      <c r="AC99">
        <f ca="1">IF(ISNUMBER(VLOOKUP($B99,Equities!$B$6:$DH$1002,AC$1,0)), VLOOKUP($B99,Equities!$B$6:$DH$1002,AC$1,0),"")</f>
        <v>721.83</v>
      </c>
      <c r="AD99">
        <f ca="1">IF(ISNUMBER(VLOOKUP($B99,Equities!$B$6:$DH$1002,AD$1,0)), VLOOKUP($B99,Equities!$B$6:$DH$1002,AD$1,0),"")</f>
        <v>885.37</v>
      </c>
      <c r="AE99">
        <f ca="1">IF(ISNUMBER(VLOOKUP($B99,Equities!$B$6:$DH$1002,AE$1,0)), VLOOKUP($B99,Equities!$B$6:$DH$1002,AE$1,0),"")</f>
        <v>957.31</v>
      </c>
      <c r="AF99">
        <f ca="1">IF(ISNUMBER(VLOOKUP($B99,Equities!$B$6:$DH$1002,AF$1,0)), VLOOKUP($B99,Equities!$B$6:$DH$1002,AF$1,0),"")</f>
        <v>974.49</v>
      </c>
      <c r="AG99">
        <f ca="1">IF(ISNUMBER(VLOOKUP($B99,Equities!$B$6:$DH$1002,AG$1,0)), VLOOKUP($B99,Equities!$B$6:$DH$1002,AG$1,0),"")</f>
        <v>1109.46</v>
      </c>
      <c r="AH99">
        <f ca="1">IF(ISNUMBER(VLOOKUP($B99,Equities!$B$6:$DH$1002,AH$1,0)), VLOOKUP($B99,Equities!$B$6:$DH$1002,AH$1,0),"")</f>
        <v>1085.19</v>
      </c>
      <c r="AI99">
        <f ca="1">IF(ISNUMBER(VLOOKUP($B99,Equities!$B$6:$DH$1002,AI$1,0)), VLOOKUP($B99,Equities!$B$6:$DH$1002,AI$1,0),"")</f>
        <v>930.44</v>
      </c>
      <c r="AJ99">
        <f ca="1">IF(ISNUMBER(VLOOKUP($B99,Equities!$B$6:$DH$1002,AJ$1,0)), VLOOKUP($B99,Equities!$B$6:$DH$1002,AJ$1,0),"")</f>
        <v>19.97</v>
      </c>
      <c r="AK99">
        <f ca="1">IF(ISNUMBER(VLOOKUP($B99,Equities!$B$6:$DH$1002,AK$1,0)), VLOOKUP($B99,Equities!$B$6:$DH$1002,AK$1,0),"")</f>
        <v>26.26</v>
      </c>
      <c r="AL99">
        <f ca="1">IF(ISNUMBER(VLOOKUP($B99,Commodities!$B$6:$CW$1002,AL$1,0)), VLOOKUP($B99,Commodities!$B$6:$CW$1002,AL$1,0),"")</f>
        <v>1322.8</v>
      </c>
      <c r="AM99">
        <f ca="1">IF(ISNUMBER(VLOOKUP($B99,Commodities!$B$6:$CW$1002,AM$1,0)), VLOOKUP($B99,Commodities!$B$6:$CW$1002,AM$1,0),"")</f>
        <v>16.268000000000001</v>
      </c>
      <c r="AN99">
        <f ca="1">IF(ISNUMBER(VLOOKUP($B99,Commodities!$B$6:$CW$1002,AN$1,0)), VLOOKUP($B99,Commodities!$B$6:$CW$1002,AN$1,0),"")</f>
        <v>64.94</v>
      </c>
      <c r="AO99">
        <f ca="1">IF(ISNUMBER(VLOOKUP($B99,Currencies!$B$6:$CW$1002,AO$1,0)), VLOOKUP($B99,Currencies!$B$6:$CW$1002,AO$1,0),"")</f>
        <v>2.7389000000000001</v>
      </c>
      <c r="AP99">
        <f ca="1">IF(ISNUMBER(VLOOKUP($B99,Currencies!$B$6:$CW$1002,AP$1,0)), VLOOKUP($B99,Currencies!$B$6:$CW$1002,AP$1,0),"")</f>
        <v>2.0413000000000001</v>
      </c>
      <c r="AQ99">
        <f ca="1">IF(ISNUMBER(VLOOKUP($B99,Currencies!$B$6:$CW$1002,AQ$1,0)), VLOOKUP($B99,Currencies!$B$6:$CW$1002,AQ$1,0),"")</f>
        <v>2.0558999999999998</v>
      </c>
      <c r="AR99">
        <f ca="1">IF(ISNUMBER(VLOOKUP($B99,Currencies!$B$6:$CW$1002,AR$1,0)), VLOOKUP($B99,Currencies!$B$6:$CW$1002,AR$1,0),"")</f>
        <v>6.2716000000000003</v>
      </c>
      <c r="AS99">
        <f ca="1">IF(ISNUMBER(VLOOKUP($B99,Currencies!$B$6:$CW$1002,AS$1,0)), VLOOKUP($B99,Currencies!$B$6:$CW$1002,AS$1,0),"")</f>
        <v>111.83</v>
      </c>
      <c r="AT99" t="str">
        <f>IF(ISNUMBER(VLOOKUP($B99,Currencies!$B$6:$CW$1002,AT$1,0)), VLOOKUP($B99,Currencies!$B$6:$CW$1002,AT$1,0),"")</f>
        <v/>
      </c>
      <c r="AU99" t="str">
        <f>IF(ISNUMBER(VLOOKUP($B99,Currencies!$B$6:$CW$1002,AU$1,0)), VLOOKUP($B99,Currencies!$B$6:$CW$1002,AU$1,0),"")</f>
        <v/>
      </c>
      <c r="AV99" t="str">
        <f>IF(ISNUMBER(VLOOKUP($B99,Currencies!$B$6:$CW$1002,AV$1,0)), VLOOKUP($B99,Currencies!$B$6:$CW$1002,AV$1,0),"")</f>
        <v/>
      </c>
    </row>
    <row r="100" spans="2:48">
      <c r="B100" s="12">
        <f>IF(ISNUMBER(Equities!$C101),Equities!B101,"")</f>
        <v>43187</v>
      </c>
      <c r="C100">
        <f t="shared" ca="1" si="6"/>
        <v>175.5283</v>
      </c>
      <c r="D100" t="str">
        <f t="shared" ca="1" si="5"/>
        <v/>
      </c>
      <c r="E100" t="str">
        <f t="shared" ca="1" si="5"/>
        <v/>
      </c>
      <c r="F100" t="str">
        <f t="shared" ca="1" si="5"/>
        <v/>
      </c>
      <c r="G100">
        <f>IF(ISNUMBER(VLOOKUP($B100,Equities!$B$6:$DH$1002,G$1,0)), VLOOKUP($B100,Equities!$B$6:$DH$1002,G$1,0),"")</f>
        <v>90.8</v>
      </c>
      <c r="H100" t="str">
        <f>IF(ISNUMBER(VLOOKUP($B100,Equities!$B$6:$DH$1002,H$1,0)), VLOOKUP($B100,Equities!$B$6:$DH$1002,H$1,0),"")</f>
        <v/>
      </c>
      <c r="I100" t="str">
        <f>IF(ISNUMBER(VLOOKUP($B100,Equities!$B$6:$DH$1002,I$1,0)), VLOOKUP($B100,Equities!$B$6:$DH$1002,I$1,0),"")</f>
        <v/>
      </c>
      <c r="J100" s="70"/>
      <c r="K100">
        <f ca="1">IF(ISNUMBER(VLOOKUP($B100,Equities!$B$6:$DH$1002,K$1,0)), VLOOKUP($B100,Equities!$B$6:$DH$1002,K$1,0),"")</f>
        <v>90.8</v>
      </c>
      <c r="L100">
        <f ca="1">IF(ISNUMBER(VLOOKUP($B100,Equities!$B$6:$DH$1002,L$1,0)), VLOOKUP($B100,Equities!$B$6:$DH$1002,L$1,0),"")</f>
        <v>223.26159999999999</v>
      </c>
      <c r="M100">
        <f ca="1">IF(ISNUMBER(VLOOKUP($B100,Equities!$B$6:$DH$1002,M$1,0)), VLOOKUP($B100,Equities!$B$6:$DH$1002,M$1,0),"")</f>
        <v>223.11369999999999</v>
      </c>
      <c r="N100">
        <f ca="1">IF(ISNUMBER(VLOOKUP($B100,Equities!$B$6:$DH$1002,N$1,0)), VLOOKUP($B100,Equities!$B$6:$DH$1002,N$1,0),"")</f>
        <v>206.8177</v>
      </c>
      <c r="O100">
        <f ca="1">IF(ISNUMBER(VLOOKUP($B100,Equities!$B$6:$DH$1002,O$1,0)), VLOOKUP($B100,Equities!$B$6:$DH$1002,O$1,0),"")</f>
        <v>123.4121</v>
      </c>
      <c r="P100">
        <f ca="1">IF(ISNUMBER(VLOOKUP($B100,Equities!$B$6:$DH$1002,P$1,0)), VLOOKUP($B100,Equities!$B$6:$DH$1002,P$1,0),"")</f>
        <v>222.91540000000001</v>
      </c>
      <c r="Q100">
        <f ca="1">IF(ISNUMBER(VLOOKUP($B100,Equities!$B$6:$DH$1002,Q$1,0)), VLOOKUP($B100,Equities!$B$6:$DH$1002,Q$1,0),"")</f>
        <v>240.23</v>
      </c>
      <c r="R100">
        <f ca="1">IF(ISNUMBER(VLOOKUP($B100,Equities!$B$6:$DH$1002,R$1,0)), VLOOKUP($B100,Equities!$B$6:$DH$1002,R$1,0),"")</f>
        <v>202.28</v>
      </c>
      <c r="S100">
        <f ca="1">IF(ISNUMBER(VLOOKUP($B100,Equities!$B$6:$DH$1002,S$1,0)), VLOOKUP($B100,Equities!$B$6:$DH$1002,S$1,0),"")</f>
        <v>253.76</v>
      </c>
      <c r="T100">
        <f ca="1">IF(ISNUMBER(VLOOKUP($B100,Equities!$B$6:$DH$1002,T$1,0)), VLOOKUP($B100,Equities!$B$6:$DH$1002,T$1,0),"")</f>
        <v>66.48</v>
      </c>
      <c r="U100">
        <f ca="1">IF(ISNUMBER(VLOOKUP($B100,Equities!$B$6:$DH$1002,U$1,0)), VLOOKUP($B100,Equities!$B$6:$DH$1002,U$1,0),"")</f>
        <v>263.45999999999998</v>
      </c>
      <c r="V100">
        <f ca="1">IF(ISNUMBER(VLOOKUP($B100,Equities!$B$6:$DH$1002,V$1,0)), VLOOKUP($B100,Equities!$B$6:$DH$1002,V$1,0),"")</f>
        <v>124.19</v>
      </c>
      <c r="W100">
        <f ca="1">IF(ISNUMBER(VLOOKUP($B100,Equities!$B$6:$DH$1002,W$1,0)), VLOOKUP($B100,Equities!$B$6:$DH$1002,W$1,0),"")</f>
        <v>1375.19</v>
      </c>
      <c r="X100">
        <f ca="1">IF(ISNUMBER(VLOOKUP($B100,Equities!$B$6:$DH$1002,X$1,0)), VLOOKUP($B100,Equities!$B$6:$DH$1002,X$1,0),"")</f>
        <v>1690.56</v>
      </c>
      <c r="Y100">
        <f ca="1">IF(ISNUMBER(VLOOKUP($B100,Equities!$B$6:$DH$1002,Y$1,0)), VLOOKUP($B100,Equities!$B$6:$DH$1002,Y$1,0),"")</f>
        <v>1636.26</v>
      </c>
      <c r="Z100">
        <f ca="1">IF(ISNUMBER(VLOOKUP($B100,Equities!$B$6:$DH$1002,Z$1,0)), VLOOKUP($B100,Equities!$B$6:$DH$1002,Z$1,0),"")</f>
        <v>1040.76</v>
      </c>
      <c r="AA100">
        <f ca="1">IF(ISNUMBER(VLOOKUP($B100,Equities!$B$6:$DH$1002,AA$1,0)), VLOOKUP($B100,Equities!$B$6:$DH$1002,AA$1,0),"")</f>
        <v>2434.1799999999998</v>
      </c>
      <c r="AB100">
        <f ca="1">IF(ISNUMBER(VLOOKUP($B100,Equities!$B$6:$DH$1002,AB$1,0)), VLOOKUP($B100,Equities!$B$6:$DH$1002,AB$1,0),"")</f>
        <v>928.55</v>
      </c>
      <c r="AC100">
        <f ca="1">IF(ISNUMBER(VLOOKUP($B100,Equities!$B$6:$DH$1002,AC$1,0)), VLOOKUP($B100,Equities!$B$6:$DH$1002,AC$1,0),"")</f>
        <v>720.64</v>
      </c>
      <c r="AD100">
        <f ca="1">IF(ISNUMBER(VLOOKUP($B100,Equities!$B$6:$DH$1002,AD$1,0)), VLOOKUP($B100,Equities!$B$6:$DH$1002,AD$1,0),"")</f>
        <v>884.43</v>
      </c>
      <c r="AE100">
        <f ca="1">IF(ISNUMBER(VLOOKUP($B100,Equities!$B$6:$DH$1002,AE$1,0)), VLOOKUP($B100,Equities!$B$6:$DH$1002,AE$1,0),"")</f>
        <v>955.95</v>
      </c>
      <c r="AF100">
        <f ca="1">IF(ISNUMBER(VLOOKUP($B100,Equities!$B$6:$DH$1002,AF$1,0)), VLOOKUP($B100,Equities!$B$6:$DH$1002,AF$1,0),"")</f>
        <v>974.4</v>
      </c>
      <c r="AG100">
        <f ca="1">IF(ISNUMBER(VLOOKUP($B100,Equities!$B$6:$DH$1002,AG$1,0)), VLOOKUP($B100,Equities!$B$6:$DH$1002,AG$1,0),"")</f>
        <v>1109.03</v>
      </c>
      <c r="AH100">
        <f ca="1">IF(ISNUMBER(VLOOKUP($B100,Equities!$B$6:$DH$1002,AH$1,0)), VLOOKUP($B100,Equities!$B$6:$DH$1002,AH$1,0),"")</f>
        <v>1084</v>
      </c>
      <c r="AI100">
        <f ca="1">IF(ISNUMBER(VLOOKUP($B100,Equities!$B$6:$DH$1002,AI$1,0)), VLOOKUP($B100,Equities!$B$6:$DH$1002,AI$1,0),"")</f>
        <v>930.24</v>
      </c>
      <c r="AJ100">
        <f ca="1">IF(ISNUMBER(VLOOKUP($B100,Equities!$B$6:$DH$1002,AJ$1,0)), VLOOKUP($B100,Equities!$B$6:$DH$1002,AJ$1,0),"")</f>
        <v>22.87</v>
      </c>
      <c r="AK100">
        <f ca="1">IF(ISNUMBER(VLOOKUP($B100,Equities!$B$6:$DH$1002,AK$1,0)), VLOOKUP($B100,Equities!$B$6:$DH$1002,AK$1,0),"")</f>
        <v>29.78</v>
      </c>
      <c r="AL100">
        <f ca="1">IF(ISNUMBER(VLOOKUP($B100,Commodities!$B$6:$CW$1002,AL$1,0)), VLOOKUP($B100,Commodities!$B$6:$CW$1002,AL$1,0),"")</f>
        <v>1324.2</v>
      </c>
      <c r="AM100">
        <f ca="1">IF(ISNUMBER(VLOOKUP($B100,Commodities!$B$6:$CW$1002,AM$1,0)), VLOOKUP($B100,Commodities!$B$6:$CW$1002,AM$1,0),"")</f>
        <v>16.253</v>
      </c>
      <c r="AN100">
        <f ca="1">IF(ISNUMBER(VLOOKUP($B100,Commodities!$B$6:$CW$1002,AN$1,0)), VLOOKUP($B100,Commodities!$B$6:$CW$1002,AN$1,0),"")</f>
        <v>64.38</v>
      </c>
      <c r="AO100">
        <f ca="1">IF(ISNUMBER(VLOOKUP($B100,Currencies!$B$6:$CW$1002,AO$1,0)), VLOOKUP($B100,Currencies!$B$6:$CW$1002,AO$1,0),"")</f>
        <v>2.7806999999999999</v>
      </c>
      <c r="AP100">
        <f ca="1">IF(ISNUMBER(VLOOKUP($B100,Currencies!$B$6:$CW$1002,AP$1,0)), VLOOKUP($B100,Currencies!$B$6:$CW$1002,AP$1,0),"")</f>
        <v>2.0488</v>
      </c>
      <c r="AQ100">
        <f ca="1">IF(ISNUMBER(VLOOKUP($B100,Currencies!$B$6:$CW$1002,AQ$1,0)), VLOOKUP($B100,Currencies!$B$6:$CW$1002,AQ$1,0),"")</f>
        <v>2.0577999999999999</v>
      </c>
      <c r="AR100">
        <f ca="1">IF(ISNUMBER(VLOOKUP($B100,Currencies!$B$6:$CW$1002,AR$1,0)), VLOOKUP($B100,Currencies!$B$6:$CW$1002,AR$1,0),"")</f>
        <v>6.2857000000000003</v>
      </c>
      <c r="AS100">
        <f ca="1">IF(ISNUMBER(VLOOKUP($B100,Currencies!$B$6:$CW$1002,AS$1,0)), VLOOKUP($B100,Currencies!$B$6:$CW$1002,AS$1,0),"")</f>
        <v>111.71</v>
      </c>
      <c r="AT100" t="str">
        <f>IF(ISNUMBER(VLOOKUP($B100,Currencies!$B$6:$CW$1002,AT$1,0)), VLOOKUP($B100,Currencies!$B$6:$CW$1002,AT$1,0),"")</f>
        <v/>
      </c>
      <c r="AU100" t="str">
        <f>IF(ISNUMBER(VLOOKUP($B100,Currencies!$B$6:$CW$1002,AU$1,0)), VLOOKUP($B100,Currencies!$B$6:$CW$1002,AU$1,0),"")</f>
        <v/>
      </c>
      <c r="AV100" t="str">
        <f>IF(ISNUMBER(VLOOKUP($B100,Currencies!$B$6:$CW$1002,AV$1,0)), VLOOKUP($B100,Currencies!$B$6:$CW$1002,AV$1,0),"")</f>
        <v/>
      </c>
    </row>
    <row r="101" spans="2:48">
      <c r="B101" s="12">
        <f>IF(ISNUMBER(Equities!$C102),Equities!B102,"")</f>
        <v>43186</v>
      </c>
      <c r="C101">
        <f t="shared" ca="1" si="6"/>
        <v>180.93969999999999</v>
      </c>
      <c r="D101" t="str">
        <f t="shared" ca="1" si="5"/>
        <v/>
      </c>
      <c r="E101" t="str">
        <f t="shared" ca="1" si="5"/>
        <v/>
      </c>
      <c r="F101" t="str">
        <f t="shared" ca="1" si="5"/>
        <v/>
      </c>
      <c r="G101">
        <f>IF(ISNUMBER(VLOOKUP($B101,Equities!$B$6:$DH$1002,G$1,0)), VLOOKUP($B101,Equities!$B$6:$DH$1002,G$1,0),"")</f>
        <v>93.43</v>
      </c>
      <c r="H101" t="str">
        <f>IF(ISNUMBER(VLOOKUP($B101,Equities!$B$6:$DH$1002,H$1,0)), VLOOKUP($B101,Equities!$B$6:$DH$1002,H$1,0),"")</f>
        <v/>
      </c>
      <c r="I101" t="str">
        <f>IF(ISNUMBER(VLOOKUP($B101,Equities!$B$6:$DH$1002,I$1,0)), VLOOKUP($B101,Equities!$B$6:$DH$1002,I$1,0),"")</f>
        <v/>
      </c>
      <c r="J101" s="70"/>
      <c r="K101">
        <f ca="1">IF(ISNUMBER(VLOOKUP($B101,Equities!$B$6:$DH$1002,K$1,0)), VLOOKUP($B101,Equities!$B$6:$DH$1002,K$1,0),"")</f>
        <v>93.43</v>
      </c>
      <c r="L101">
        <f ca="1">IF(ISNUMBER(VLOOKUP($B101,Equities!$B$6:$DH$1002,L$1,0)), VLOOKUP($B101,Equities!$B$6:$DH$1002,L$1,0),"")</f>
        <v>225.7045</v>
      </c>
      <c r="M101">
        <f ca="1">IF(ISNUMBER(VLOOKUP($B101,Equities!$B$6:$DH$1002,M$1,0)), VLOOKUP($B101,Equities!$B$6:$DH$1002,M$1,0),"")</f>
        <v>221.71039999999999</v>
      </c>
      <c r="N101">
        <f ca="1">IF(ISNUMBER(VLOOKUP($B101,Equities!$B$6:$DH$1002,N$1,0)), VLOOKUP($B101,Equities!$B$6:$DH$1002,N$1,0),"")</f>
        <v>210.1557</v>
      </c>
      <c r="O101">
        <f ca="1">IF(ISNUMBER(VLOOKUP($B101,Equities!$B$6:$DH$1002,O$1,0)), VLOOKUP($B101,Equities!$B$6:$DH$1002,O$1,0),"")</f>
        <v>123.715</v>
      </c>
      <c r="P101">
        <f ca="1">IF(ISNUMBER(VLOOKUP($B101,Equities!$B$6:$DH$1002,P$1,0)), VLOOKUP($B101,Equities!$B$6:$DH$1002,P$1,0),"")</f>
        <v>219.86429999999999</v>
      </c>
      <c r="Q101">
        <f ca="1">IF(ISNUMBER(VLOOKUP($B101,Equities!$B$6:$DH$1002,Q$1,0)), VLOOKUP($B101,Equities!$B$6:$DH$1002,Q$1,0),"")</f>
        <v>243.01</v>
      </c>
      <c r="R101">
        <f ca="1">IF(ISNUMBER(VLOOKUP($B101,Equities!$B$6:$DH$1002,R$1,0)), VLOOKUP($B101,Equities!$B$6:$DH$1002,R$1,0),"")</f>
        <v>201.04</v>
      </c>
      <c r="S101">
        <f ca="1">IF(ISNUMBER(VLOOKUP($B101,Equities!$B$6:$DH$1002,S$1,0)), VLOOKUP($B101,Equities!$B$6:$DH$1002,S$1,0),"")</f>
        <v>255.4</v>
      </c>
      <c r="T101">
        <f ca="1">IF(ISNUMBER(VLOOKUP($B101,Equities!$B$6:$DH$1002,T$1,0)), VLOOKUP($B101,Equities!$B$6:$DH$1002,T$1,0),"")</f>
        <v>66.290000000000006</v>
      </c>
      <c r="U101">
        <f ca="1">IF(ISNUMBER(VLOOKUP($B101,Equities!$B$6:$DH$1002,U$1,0)), VLOOKUP($B101,Equities!$B$6:$DH$1002,U$1,0),"")</f>
        <v>267.24</v>
      </c>
      <c r="V101">
        <f ca="1">IF(ISNUMBER(VLOOKUP($B101,Equities!$B$6:$DH$1002,V$1,0)), VLOOKUP($B101,Equities!$B$6:$DH$1002,V$1,0),"")</f>
        <v>123.12</v>
      </c>
      <c r="W101">
        <f ca="1">IF(ISNUMBER(VLOOKUP($B101,Equities!$B$6:$DH$1002,W$1,0)), VLOOKUP($B101,Equities!$B$6:$DH$1002,W$1,0),"")</f>
        <v>1398.45</v>
      </c>
      <c r="X101">
        <f ca="1">IF(ISNUMBER(VLOOKUP($B101,Equities!$B$6:$DH$1002,X$1,0)), VLOOKUP($B101,Equities!$B$6:$DH$1002,X$1,0),"")</f>
        <v>1734.3</v>
      </c>
      <c r="Y101">
        <f ca="1">IF(ISNUMBER(VLOOKUP($B101,Equities!$B$6:$DH$1002,Y$1,0)), VLOOKUP($B101,Equities!$B$6:$DH$1002,Y$1,0),"")</f>
        <v>1684.31</v>
      </c>
      <c r="Z101">
        <f ca="1">IF(ISNUMBER(VLOOKUP($B101,Equities!$B$6:$DH$1002,Z$1,0)), VLOOKUP($B101,Equities!$B$6:$DH$1002,Z$1,0),"")</f>
        <v>1044.3399999999999</v>
      </c>
      <c r="AA101">
        <f ca="1">IF(ISNUMBER(VLOOKUP($B101,Equities!$B$6:$DH$1002,AA$1,0)), VLOOKUP($B101,Equities!$B$6:$DH$1002,AA$1,0),"")</f>
        <v>2425.9299999999998</v>
      </c>
      <c r="AB101">
        <f ca="1">IF(ISNUMBER(VLOOKUP($B101,Equities!$B$6:$DH$1002,AB$1,0)), VLOOKUP($B101,Equities!$B$6:$DH$1002,AB$1,0),"")</f>
        <v>926.48</v>
      </c>
      <c r="AC101">
        <f ca="1">IF(ISNUMBER(VLOOKUP($B101,Equities!$B$6:$DH$1002,AC$1,0)), VLOOKUP($B101,Equities!$B$6:$DH$1002,AC$1,0),"")</f>
        <v>722.18</v>
      </c>
      <c r="AD101">
        <f ca="1">IF(ISNUMBER(VLOOKUP($B101,Equities!$B$6:$DH$1002,AD$1,0)), VLOOKUP($B101,Equities!$B$6:$DH$1002,AD$1,0),"")</f>
        <v>885.47</v>
      </c>
      <c r="AE101">
        <f ca="1">IF(ISNUMBER(VLOOKUP($B101,Equities!$B$6:$DH$1002,AE$1,0)), VLOOKUP($B101,Equities!$B$6:$DH$1002,AE$1,0),"")</f>
        <v>956.76</v>
      </c>
      <c r="AF101">
        <f ca="1">IF(ISNUMBER(VLOOKUP($B101,Equities!$B$6:$DH$1002,AF$1,0)), VLOOKUP($B101,Equities!$B$6:$DH$1002,AF$1,0),"")</f>
        <v>974.56</v>
      </c>
      <c r="AG101">
        <f ca="1">IF(ISNUMBER(VLOOKUP($B101,Equities!$B$6:$DH$1002,AG$1,0)), VLOOKUP($B101,Equities!$B$6:$DH$1002,AG$1,0),"")</f>
        <v>1108.32</v>
      </c>
      <c r="AH101">
        <f ca="1">IF(ISNUMBER(VLOOKUP($B101,Equities!$B$6:$DH$1002,AH$1,0)), VLOOKUP($B101,Equities!$B$6:$DH$1002,AH$1,0),"")</f>
        <v>1084.23</v>
      </c>
      <c r="AI101">
        <f ca="1">IF(ISNUMBER(VLOOKUP($B101,Equities!$B$6:$DH$1002,AI$1,0)), VLOOKUP($B101,Equities!$B$6:$DH$1002,AI$1,0),"")</f>
        <v>930.77</v>
      </c>
      <c r="AJ101">
        <f ca="1">IF(ISNUMBER(VLOOKUP($B101,Equities!$B$6:$DH$1002,AJ$1,0)), VLOOKUP($B101,Equities!$B$6:$DH$1002,AJ$1,0),"")</f>
        <v>22.5</v>
      </c>
      <c r="AK101">
        <f ca="1">IF(ISNUMBER(VLOOKUP($B101,Equities!$B$6:$DH$1002,AK$1,0)), VLOOKUP($B101,Equities!$B$6:$DH$1002,AK$1,0),"")</f>
        <v>28.98</v>
      </c>
      <c r="AL101">
        <f ca="1">IF(ISNUMBER(VLOOKUP($B101,Commodities!$B$6:$CW$1002,AL$1,0)), VLOOKUP($B101,Commodities!$B$6:$CW$1002,AL$1,0),"")</f>
        <v>1342</v>
      </c>
      <c r="AM101">
        <f ca="1">IF(ISNUMBER(VLOOKUP($B101,Commodities!$B$6:$CW$1002,AM$1,0)), VLOOKUP($B101,Commodities!$B$6:$CW$1002,AM$1,0),"")</f>
        <v>16.489000000000001</v>
      </c>
      <c r="AN101">
        <f ca="1">IF(ISNUMBER(VLOOKUP($B101,Commodities!$B$6:$CW$1002,AN$1,0)), VLOOKUP($B101,Commodities!$B$6:$CW$1002,AN$1,0),"")</f>
        <v>65.25</v>
      </c>
      <c r="AO101">
        <f ca="1">IF(ISNUMBER(VLOOKUP($B101,Currencies!$B$6:$CW$1002,AO$1,0)), VLOOKUP($B101,Currencies!$B$6:$CW$1002,AO$1,0),"")</f>
        <v>2.7753000000000001</v>
      </c>
      <c r="AP101">
        <f ca="1">IF(ISNUMBER(VLOOKUP($B101,Currencies!$B$6:$CW$1002,AP$1,0)), VLOOKUP($B101,Currencies!$B$6:$CW$1002,AP$1,0),"")</f>
        <v>2.0634000000000001</v>
      </c>
      <c r="AQ101">
        <f ca="1">IF(ISNUMBER(VLOOKUP($B101,Currencies!$B$6:$CW$1002,AQ$1,0)), VLOOKUP($B101,Currencies!$B$6:$CW$1002,AQ$1,0),"")</f>
        <v>2.0661999999999998</v>
      </c>
      <c r="AR101">
        <f ca="1">IF(ISNUMBER(VLOOKUP($B101,Currencies!$B$6:$CW$1002,AR$1,0)), VLOOKUP($B101,Currencies!$B$6:$CW$1002,AR$1,0),"")</f>
        <v>6.2682000000000002</v>
      </c>
      <c r="AS101">
        <f ca="1">IF(ISNUMBER(VLOOKUP($B101,Currencies!$B$6:$CW$1002,AS$1,0)), VLOOKUP($B101,Currencies!$B$6:$CW$1002,AS$1,0),"")</f>
        <v>111.76</v>
      </c>
      <c r="AT101" t="str">
        <f>IF(ISNUMBER(VLOOKUP($B101,Currencies!$B$6:$CW$1002,AT$1,0)), VLOOKUP($B101,Currencies!$B$6:$CW$1002,AT$1,0),"")</f>
        <v/>
      </c>
      <c r="AU101" t="str">
        <f>IF(ISNUMBER(VLOOKUP($B101,Currencies!$B$6:$CW$1002,AU$1,0)), VLOOKUP($B101,Currencies!$B$6:$CW$1002,AU$1,0),"")</f>
        <v/>
      </c>
      <c r="AV101" t="str">
        <f>IF(ISNUMBER(VLOOKUP($B101,Currencies!$B$6:$CW$1002,AV$1,0)), VLOOKUP($B101,Currencies!$B$6:$CW$1002,AV$1,0),"")</f>
        <v/>
      </c>
    </row>
    <row r="102" spans="2:48">
      <c r="B102" s="12">
        <f>IF(ISNUMBER(Equities!$C103),Equities!B103,"")</f>
        <v>43185</v>
      </c>
      <c r="C102">
        <f t="shared" ca="1" si="6"/>
        <v>181.2415</v>
      </c>
      <c r="D102" t="str">
        <f t="shared" ref="D102:F133" ca="1" si="7">IF(ISNUMBER(VLOOKUP($B102,INDIRECT(D$3&amp;"!"&amp;$B$3),2,0)), VLOOKUP($B102,INDIRECT(D$3&amp;"!"&amp;$B$3),2,0),"")</f>
        <v/>
      </c>
      <c r="E102" t="str">
        <f t="shared" ca="1" si="7"/>
        <v/>
      </c>
      <c r="F102" t="str">
        <f t="shared" ca="1" si="7"/>
        <v/>
      </c>
      <c r="G102">
        <f>IF(ISNUMBER(VLOOKUP($B102,Equities!$B$6:$DH$1002,G$1,0)), VLOOKUP($B102,Equities!$B$6:$DH$1002,G$1,0),"")</f>
        <v>93.53</v>
      </c>
      <c r="H102" t="str">
        <f>IF(ISNUMBER(VLOOKUP($B102,Equities!$B$6:$DH$1002,H$1,0)), VLOOKUP($B102,Equities!$B$6:$DH$1002,H$1,0),"")</f>
        <v/>
      </c>
      <c r="I102" t="str">
        <f>IF(ISNUMBER(VLOOKUP($B102,Equities!$B$6:$DH$1002,I$1,0)), VLOOKUP($B102,Equities!$B$6:$DH$1002,I$1,0),"")</f>
        <v/>
      </c>
      <c r="J102" s="70"/>
      <c r="K102">
        <f ca="1">IF(ISNUMBER(VLOOKUP($B102,Equities!$B$6:$DH$1002,K$1,0)), VLOOKUP($B102,Equities!$B$6:$DH$1002,K$1,0),"")</f>
        <v>93.53</v>
      </c>
      <c r="L102">
        <f ca="1">IF(ISNUMBER(VLOOKUP($B102,Equities!$B$6:$DH$1002,L$1,0)), VLOOKUP($B102,Equities!$B$6:$DH$1002,L$1,0),"")</f>
        <v>232.16419999999999</v>
      </c>
      <c r="M102">
        <f ca="1">IF(ISNUMBER(VLOOKUP($B102,Equities!$B$6:$DH$1002,M$1,0)), VLOOKUP($B102,Equities!$B$6:$DH$1002,M$1,0),"")</f>
        <v>222.5538</v>
      </c>
      <c r="N102">
        <f ca="1">IF(ISNUMBER(VLOOKUP($B102,Equities!$B$6:$DH$1002,N$1,0)), VLOOKUP($B102,Equities!$B$6:$DH$1002,N$1,0),"")</f>
        <v>210.3794</v>
      </c>
      <c r="O102">
        <f ca="1">IF(ISNUMBER(VLOOKUP($B102,Equities!$B$6:$DH$1002,O$1,0)), VLOOKUP($B102,Equities!$B$6:$DH$1002,O$1,0),"")</f>
        <v>124.6557</v>
      </c>
      <c r="P102">
        <f ca="1">IF(ISNUMBER(VLOOKUP($B102,Equities!$B$6:$DH$1002,P$1,0)), VLOOKUP($B102,Equities!$B$6:$DH$1002,P$1,0),"")</f>
        <v>219.0745</v>
      </c>
      <c r="Q102">
        <f ca="1">IF(ISNUMBER(VLOOKUP($B102,Equities!$B$6:$DH$1002,Q$1,0)), VLOOKUP($B102,Equities!$B$6:$DH$1002,Q$1,0),"")</f>
        <v>244.88</v>
      </c>
      <c r="R102">
        <f ca="1">IF(ISNUMBER(VLOOKUP($B102,Equities!$B$6:$DH$1002,R$1,0)), VLOOKUP($B102,Equities!$B$6:$DH$1002,R$1,0),"")</f>
        <v>200.12</v>
      </c>
      <c r="S102">
        <f ca="1">IF(ISNUMBER(VLOOKUP($B102,Equities!$B$6:$DH$1002,S$1,0)), VLOOKUP($B102,Equities!$B$6:$DH$1002,S$1,0),"")</f>
        <v>255.23</v>
      </c>
      <c r="T102">
        <f ca="1">IF(ISNUMBER(VLOOKUP($B102,Equities!$B$6:$DH$1002,T$1,0)), VLOOKUP($B102,Equities!$B$6:$DH$1002,T$1,0),"")</f>
        <v>65.849999999999994</v>
      </c>
      <c r="U102">
        <f ca="1">IF(ISNUMBER(VLOOKUP($B102,Equities!$B$6:$DH$1002,U$1,0)), VLOOKUP($B102,Equities!$B$6:$DH$1002,U$1,0),"")</f>
        <v>266.01</v>
      </c>
      <c r="V102">
        <f ca="1">IF(ISNUMBER(VLOOKUP($B102,Equities!$B$6:$DH$1002,V$1,0)), VLOOKUP($B102,Equities!$B$6:$DH$1002,V$1,0),"")</f>
        <v>121.7</v>
      </c>
      <c r="W102">
        <f ca="1">IF(ISNUMBER(VLOOKUP($B102,Equities!$B$6:$DH$1002,W$1,0)), VLOOKUP($B102,Equities!$B$6:$DH$1002,W$1,0),"")</f>
        <v>1380.6</v>
      </c>
      <c r="X102">
        <f ca="1">IF(ISNUMBER(VLOOKUP($B102,Equities!$B$6:$DH$1002,X$1,0)), VLOOKUP($B102,Equities!$B$6:$DH$1002,X$1,0),"")</f>
        <v>1736.26</v>
      </c>
      <c r="Y102">
        <f ca="1">IF(ISNUMBER(VLOOKUP($B102,Equities!$B$6:$DH$1002,Y$1,0)), VLOOKUP($B102,Equities!$B$6:$DH$1002,Y$1,0),"")</f>
        <v>1686.2</v>
      </c>
      <c r="Z102">
        <f ca="1">IF(ISNUMBER(VLOOKUP($B102,Equities!$B$6:$DH$1002,Z$1,0)), VLOOKUP($B102,Equities!$B$6:$DH$1002,Z$1,0),"")</f>
        <v>1049.6300000000001</v>
      </c>
      <c r="AA102">
        <f ca="1">IF(ISNUMBER(VLOOKUP($B102,Equities!$B$6:$DH$1002,AA$1,0)), VLOOKUP($B102,Equities!$B$6:$DH$1002,AA$1,0),"")</f>
        <v>2424.52</v>
      </c>
      <c r="AB102">
        <f ca="1">IF(ISNUMBER(VLOOKUP($B102,Equities!$B$6:$DH$1002,AB$1,0)), VLOOKUP($B102,Equities!$B$6:$DH$1002,AB$1,0),"")</f>
        <v>924.4</v>
      </c>
      <c r="AC102">
        <f ca="1">IF(ISNUMBER(VLOOKUP($B102,Equities!$B$6:$DH$1002,AC$1,0)), VLOOKUP($B102,Equities!$B$6:$DH$1002,AC$1,0),"")</f>
        <v>722.93</v>
      </c>
      <c r="AD102">
        <f ca="1">IF(ISNUMBER(VLOOKUP($B102,Equities!$B$6:$DH$1002,AD$1,0)), VLOOKUP($B102,Equities!$B$6:$DH$1002,AD$1,0),"")</f>
        <v>887.76</v>
      </c>
      <c r="AE102">
        <f ca="1">IF(ISNUMBER(VLOOKUP($B102,Equities!$B$6:$DH$1002,AE$1,0)), VLOOKUP($B102,Equities!$B$6:$DH$1002,AE$1,0),"")</f>
        <v>958.14</v>
      </c>
      <c r="AF102">
        <f ca="1">IF(ISNUMBER(VLOOKUP($B102,Equities!$B$6:$DH$1002,AF$1,0)), VLOOKUP($B102,Equities!$B$6:$DH$1002,AF$1,0),"")</f>
        <v>974.53</v>
      </c>
      <c r="AG102">
        <f ca="1">IF(ISNUMBER(VLOOKUP($B102,Equities!$B$6:$DH$1002,AG$1,0)), VLOOKUP($B102,Equities!$B$6:$DH$1002,AG$1,0),"")</f>
        <v>1106.8800000000001</v>
      </c>
      <c r="AH102">
        <f ca="1">IF(ISNUMBER(VLOOKUP($B102,Equities!$B$6:$DH$1002,AH$1,0)), VLOOKUP($B102,Equities!$B$6:$DH$1002,AH$1,0),"")</f>
        <v>1087</v>
      </c>
      <c r="AI102">
        <f ca="1">IF(ISNUMBER(VLOOKUP($B102,Equities!$B$6:$DH$1002,AI$1,0)), VLOOKUP($B102,Equities!$B$6:$DH$1002,AI$1,0),"")</f>
        <v>931.67</v>
      </c>
      <c r="AJ102">
        <f ca="1">IF(ISNUMBER(VLOOKUP($B102,Equities!$B$6:$DH$1002,AJ$1,0)), VLOOKUP($B102,Equities!$B$6:$DH$1002,AJ$1,0),"")</f>
        <v>21.03</v>
      </c>
      <c r="AK102">
        <f ca="1">IF(ISNUMBER(VLOOKUP($B102,Equities!$B$6:$DH$1002,AK$1,0)), VLOOKUP($B102,Equities!$B$6:$DH$1002,AK$1,0),"")</f>
        <v>26.48</v>
      </c>
      <c r="AL102">
        <f ca="1">IF(ISNUMBER(VLOOKUP($B102,Commodities!$B$6:$CW$1002,AL$1,0)), VLOOKUP($B102,Commodities!$B$6:$CW$1002,AL$1,0),"")</f>
        <v>1355</v>
      </c>
      <c r="AM102">
        <f ca="1">IF(ISNUMBER(VLOOKUP($B102,Commodities!$B$6:$CW$1002,AM$1,0)), VLOOKUP($B102,Commodities!$B$6:$CW$1002,AM$1,0),"")</f>
        <v>16.632000000000001</v>
      </c>
      <c r="AN102">
        <f ca="1">IF(ISNUMBER(VLOOKUP($B102,Commodities!$B$6:$CW$1002,AN$1,0)), VLOOKUP($B102,Commodities!$B$6:$CW$1002,AN$1,0),"")</f>
        <v>65.55</v>
      </c>
      <c r="AO102">
        <f ca="1">IF(ISNUMBER(VLOOKUP($B102,Currencies!$B$6:$CW$1002,AO$1,0)), VLOOKUP($B102,Currencies!$B$6:$CW$1002,AO$1,0),"")</f>
        <v>2.8519999999999999</v>
      </c>
      <c r="AP102">
        <f ca="1">IF(ISNUMBER(VLOOKUP($B102,Currencies!$B$6:$CW$1002,AP$1,0)), VLOOKUP($B102,Currencies!$B$6:$CW$1002,AP$1,0),"")</f>
        <v>2.0840000000000001</v>
      </c>
      <c r="AQ102">
        <f ca="1">IF(ISNUMBER(VLOOKUP($B102,Currencies!$B$6:$CW$1002,AQ$1,0)), VLOOKUP($B102,Currencies!$B$6:$CW$1002,AQ$1,0),"")</f>
        <v>2.0831</v>
      </c>
      <c r="AR102">
        <f ca="1">IF(ISNUMBER(VLOOKUP($B102,Currencies!$B$6:$CW$1002,AR$1,0)), VLOOKUP($B102,Currencies!$B$6:$CW$1002,AR$1,0),"")</f>
        <v>6.2539999999999996</v>
      </c>
      <c r="AS102">
        <f ca="1">IF(ISNUMBER(VLOOKUP($B102,Currencies!$B$6:$CW$1002,AS$1,0)), VLOOKUP($B102,Currencies!$B$6:$CW$1002,AS$1,0),"")</f>
        <v>111.76</v>
      </c>
      <c r="AT102" t="str">
        <f>IF(ISNUMBER(VLOOKUP($B102,Currencies!$B$6:$CW$1002,AT$1,0)), VLOOKUP($B102,Currencies!$B$6:$CW$1002,AT$1,0),"")</f>
        <v/>
      </c>
      <c r="AU102" t="str">
        <f>IF(ISNUMBER(VLOOKUP($B102,Currencies!$B$6:$CW$1002,AU$1,0)), VLOOKUP($B102,Currencies!$B$6:$CW$1002,AU$1,0),"")</f>
        <v/>
      </c>
      <c r="AV102" t="str">
        <f>IF(ISNUMBER(VLOOKUP($B102,Currencies!$B$6:$CW$1002,AV$1,0)), VLOOKUP($B102,Currencies!$B$6:$CW$1002,AV$1,0),"")</f>
        <v/>
      </c>
    </row>
    <row r="103" spans="2:48">
      <c r="B103" s="12">
        <f>IF(ISNUMBER(Equities!$C104),Equities!B104,"")</f>
        <v>43182</v>
      </c>
      <c r="C103">
        <f t="shared" ca="1" si="6"/>
        <v>178.47290000000001</v>
      </c>
      <c r="D103" t="str">
        <f t="shared" ca="1" si="7"/>
        <v/>
      </c>
      <c r="E103" t="str">
        <f t="shared" ca="1" si="7"/>
        <v/>
      </c>
      <c r="F103" t="str">
        <f t="shared" ca="1" si="7"/>
        <v/>
      </c>
      <c r="G103">
        <f>IF(ISNUMBER(VLOOKUP($B103,Equities!$B$6:$DH$1002,G$1,0)), VLOOKUP($B103,Equities!$B$6:$DH$1002,G$1,0),"")</f>
        <v>92.03</v>
      </c>
      <c r="H103" t="str">
        <f>IF(ISNUMBER(VLOOKUP($B103,Equities!$B$6:$DH$1002,H$1,0)), VLOOKUP($B103,Equities!$B$6:$DH$1002,H$1,0),"")</f>
        <v/>
      </c>
      <c r="I103" t="str">
        <f>IF(ISNUMBER(VLOOKUP($B103,Equities!$B$6:$DH$1002,I$1,0)), VLOOKUP($B103,Equities!$B$6:$DH$1002,I$1,0),"")</f>
        <v/>
      </c>
      <c r="J103" s="70"/>
      <c r="K103">
        <f ca="1">IF(ISNUMBER(VLOOKUP($B103,Equities!$B$6:$DH$1002,K$1,0)), VLOOKUP($B103,Equities!$B$6:$DH$1002,K$1,0),"")</f>
        <v>92.03</v>
      </c>
      <c r="L103">
        <f ca="1">IF(ISNUMBER(VLOOKUP($B103,Equities!$B$6:$DH$1002,L$1,0)), VLOOKUP($B103,Equities!$B$6:$DH$1002,L$1,0),"")</f>
        <v>224.70660000000001</v>
      </c>
      <c r="M103">
        <f ca="1">IF(ISNUMBER(VLOOKUP($B103,Equities!$B$6:$DH$1002,M$1,0)), VLOOKUP($B103,Equities!$B$6:$DH$1002,M$1,0),"")</f>
        <v>219.78450000000001</v>
      </c>
      <c r="N103">
        <f ca="1">IF(ISNUMBER(VLOOKUP($B103,Equities!$B$6:$DH$1002,N$1,0)), VLOOKUP($B103,Equities!$B$6:$DH$1002,N$1,0),"")</f>
        <v>207.57159999999999</v>
      </c>
      <c r="O103">
        <f ca="1">IF(ISNUMBER(VLOOKUP($B103,Equities!$B$6:$DH$1002,O$1,0)), VLOOKUP($B103,Equities!$B$6:$DH$1002,O$1,0),"")</f>
        <v>122.754</v>
      </c>
      <c r="P103">
        <f ca="1">IF(ISNUMBER(VLOOKUP($B103,Equities!$B$6:$DH$1002,P$1,0)), VLOOKUP($B103,Equities!$B$6:$DH$1002,P$1,0),"")</f>
        <v>217.63900000000001</v>
      </c>
      <c r="Q103">
        <f ca="1">IF(ISNUMBER(VLOOKUP($B103,Equities!$B$6:$DH$1002,Q$1,0)), VLOOKUP($B103,Equities!$B$6:$DH$1002,Q$1,0),"")</f>
        <v>240.46</v>
      </c>
      <c r="R103">
        <f ca="1">IF(ISNUMBER(VLOOKUP($B103,Equities!$B$6:$DH$1002,R$1,0)), VLOOKUP($B103,Equities!$B$6:$DH$1002,R$1,0),"")</f>
        <v>198.8</v>
      </c>
      <c r="S103">
        <f ca="1">IF(ISNUMBER(VLOOKUP($B103,Equities!$B$6:$DH$1002,S$1,0)), VLOOKUP($B103,Equities!$B$6:$DH$1002,S$1,0),"")</f>
        <v>252.16</v>
      </c>
      <c r="T103">
        <f ca="1">IF(ISNUMBER(VLOOKUP($B103,Equities!$B$6:$DH$1002,T$1,0)), VLOOKUP($B103,Equities!$B$6:$DH$1002,T$1,0),"")</f>
        <v>65.709999999999994</v>
      </c>
      <c r="U103">
        <f ca="1">IF(ISNUMBER(VLOOKUP($B103,Equities!$B$6:$DH$1002,U$1,0)), VLOOKUP($B103,Equities!$B$6:$DH$1002,U$1,0),"")</f>
        <v>264.35000000000002</v>
      </c>
      <c r="V103">
        <f ca="1">IF(ISNUMBER(VLOOKUP($B103,Equities!$B$6:$DH$1002,V$1,0)), VLOOKUP($B103,Equities!$B$6:$DH$1002,V$1,0),"")</f>
        <v>121.03</v>
      </c>
      <c r="W103">
        <f ca="1">IF(ISNUMBER(VLOOKUP($B103,Equities!$B$6:$DH$1002,W$1,0)), VLOOKUP($B103,Equities!$B$6:$DH$1002,W$1,0),"")</f>
        <v>1364.9</v>
      </c>
      <c r="X103">
        <f ca="1">IF(ISNUMBER(VLOOKUP($B103,Equities!$B$6:$DH$1002,X$1,0)), VLOOKUP($B103,Equities!$B$6:$DH$1002,X$1,0),"")</f>
        <v>1714.48</v>
      </c>
      <c r="Y103">
        <f ca="1">IF(ISNUMBER(VLOOKUP($B103,Equities!$B$6:$DH$1002,Y$1,0)), VLOOKUP($B103,Equities!$B$6:$DH$1002,Y$1,0),"")</f>
        <v>1658.39</v>
      </c>
      <c r="Z103">
        <f ca="1">IF(ISNUMBER(VLOOKUP($B103,Equities!$B$6:$DH$1002,Z$1,0)), VLOOKUP($B103,Equities!$B$6:$DH$1002,Z$1,0),"")</f>
        <v>1046.32</v>
      </c>
      <c r="AA103">
        <f ca="1">IF(ISNUMBER(VLOOKUP($B103,Equities!$B$6:$DH$1002,AA$1,0)), VLOOKUP($B103,Equities!$B$6:$DH$1002,AA$1,0),"")</f>
        <v>2425.11</v>
      </c>
      <c r="AB103">
        <f ca="1">IF(ISNUMBER(VLOOKUP($B103,Equities!$B$6:$DH$1002,AB$1,0)), VLOOKUP($B103,Equities!$B$6:$DH$1002,AB$1,0),"")</f>
        <v>925.85</v>
      </c>
      <c r="AC103">
        <f ca="1">IF(ISNUMBER(VLOOKUP($B103,Equities!$B$6:$DH$1002,AC$1,0)), VLOOKUP($B103,Equities!$B$6:$DH$1002,AC$1,0),"")</f>
        <v>721.37</v>
      </c>
      <c r="AD103">
        <f ca="1">IF(ISNUMBER(VLOOKUP($B103,Equities!$B$6:$DH$1002,AD$1,0)), VLOOKUP($B103,Equities!$B$6:$DH$1002,AD$1,0),"")</f>
        <v>887.14</v>
      </c>
      <c r="AE103">
        <f ca="1">IF(ISNUMBER(VLOOKUP($B103,Equities!$B$6:$DH$1002,AE$1,0)), VLOOKUP($B103,Equities!$B$6:$DH$1002,AE$1,0),"")</f>
        <v>958.81</v>
      </c>
      <c r="AF103">
        <f ca="1">IF(ISNUMBER(VLOOKUP($B103,Equities!$B$6:$DH$1002,AF$1,0)), VLOOKUP($B103,Equities!$B$6:$DH$1002,AF$1,0),"")</f>
        <v>975.83</v>
      </c>
      <c r="AG103">
        <f ca="1">IF(ISNUMBER(VLOOKUP($B103,Equities!$B$6:$DH$1002,AG$1,0)), VLOOKUP($B103,Equities!$B$6:$DH$1002,AG$1,0),"")</f>
        <v>1106.95</v>
      </c>
      <c r="AH103">
        <f ca="1">IF(ISNUMBER(VLOOKUP($B103,Equities!$B$6:$DH$1002,AH$1,0)), VLOOKUP($B103,Equities!$B$6:$DH$1002,AH$1,0),"")</f>
        <v>1086.8499999999999</v>
      </c>
      <c r="AI103">
        <f ca="1">IF(ISNUMBER(VLOOKUP($B103,Equities!$B$6:$DH$1002,AI$1,0)), VLOOKUP($B103,Equities!$B$6:$DH$1002,AI$1,0),"")</f>
        <v>931.92</v>
      </c>
      <c r="AJ103">
        <f ca="1">IF(ISNUMBER(VLOOKUP($B103,Equities!$B$6:$DH$1002,AJ$1,0)), VLOOKUP($B103,Equities!$B$6:$DH$1002,AJ$1,0),"")</f>
        <v>24.87</v>
      </c>
      <c r="AK103">
        <f ca="1">IF(ISNUMBER(VLOOKUP($B103,Equities!$B$6:$DH$1002,AK$1,0)), VLOOKUP($B103,Equities!$B$6:$DH$1002,AK$1,0),"")</f>
        <v>29.8</v>
      </c>
      <c r="AL103">
        <f ca="1">IF(ISNUMBER(VLOOKUP($B103,Commodities!$B$6:$CW$1002,AL$1,0)), VLOOKUP($B103,Commodities!$B$6:$CW$1002,AL$1,0),"")</f>
        <v>1349.9</v>
      </c>
      <c r="AM103">
        <f ca="1">IF(ISNUMBER(VLOOKUP($B103,Commodities!$B$6:$CW$1002,AM$1,0)), VLOOKUP($B103,Commodities!$B$6:$CW$1002,AM$1,0),"")</f>
        <v>16.53</v>
      </c>
      <c r="AN103">
        <f ca="1">IF(ISNUMBER(VLOOKUP($B103,Commodities!$B$6:$CW$1002,AN$1,0)), VLOOKUP($B103,Commodities!$B$6:$CW$1002,AN$1,0),"")</f>
        <v>65.88</v>
      </c>
      <c r="AO103">
        <f ca="1">IF(ISNUMBER(VLOOKUP($B103,Currencies!$B$6:$CW$1002,AO$1,0)), VLOOKUP($B103,Currencies!$B$6:$CW$1002,AO$1,0),"")</f>
        <v>2.8134999999999999</v>
      </c>
      <c r="AP103">
        <f ca="1">IF(ISNUMBER(VLOOKUP($B103,Currencies!$B$6:$CW$1002,AP$1,0)), VLOOKUP($B103,Currencies!$B$6:$CW$1002,AP$1,0),"")</f>
        <v>2.0750999999999999</v>
      </c>
      <c r="AQ103">
        <f ca="1">IF(ISNUMBER(VLOOKUP($B103,Currencies!$B$6:$CW$1002,AQ$1,0)), VLOOKUP($B103,Currencies!$B$6:$CW$1002,AQ$1,0),"")</f>
        <v>2.0745</v>
      </c>
      <c r="AR103">
        <f ca="1">IF(ISNUMBER(VLOOKUP($B103,Currencies!$B$6:$CW$1002,AR$1,0)), VLOOKUP($B103,Currencies!$B$6:$CW$1002,AR$1,0),"")</f>
        <v>6.3132000000000001</v>
      </c>
      <c r="AS103">
        <f ca="1">IF(ISNUMBER(VLOOKUP($B103,Currencies!$B$6:$CW$1002,AS$1,0)), VLOOKUP($B103,Currencies!$B$6:$CW$1002,AS$1,0),"")</f>
        <v>111.21</v>
      </c>
      <c r="AT103" t="str">
        <f>IF(ISNUMBER(VLOOKUP($B103,Currencies!$B$6:$CW$1002,AT$1,0)), VLOOKUP($B103,Currencies!$B$6:$CW$1002,AT$1,0),"")</f>
        <v/>
      </c>
      <c r="AU103" t="str">
        <f>IF(ISNUMBER(VLOOKUP($B103,Currencies!$B$6:$CW$1002,AU$1,0)), VLOOKUP($B103,Currencies!$B$6:$CW$1002,AU$1,0),"")</f>
        <v/>
      </c>
      <c r="AV103" t="str">
        <f>IF(ISNUMBER(VLOOKUP($B103,Currencies!$B$6:$CW$1002,AV$1,0)), VLOOKUP($B103,Currencies!$B$6:$CW$1002,AV$1,0),"")</f>
        <v/>
      </c>
    </row>
    <row r="104" spans="2:48">
      <c r="B104" s="12">
        <f>IF(ISNUMBER(Equities!$C105),Equities!B105,"")</f>
        <v>43181</v>
      </c>
      <c r="C104">
        <f t="shared" ca="1" si="6"/>
        <v>183.9521</v>
      </c>
      <c r="D104" t="str">
        <f t="shared" ca="1" si="7"/>
        <v/>
      </c>
      <c r="E104" t="str">
        <f t="shared" ca="1" si="7"/>
        <v/>
      </c>
      <c r="F104" t="str">
        <f t="shared" ca="1" si="7"/>
        <v/>
      </c>
      <c r="G104">
        <f>IF(ISNUMBER(VLOOKUP($B104,Equities!$B$6:$DH$1002,G$1,0)), VLOOKUP($B104,Equities!$B$6:$DH$1002,G$1,0),"")</f>
        <v>94.77</v>
      </c>
      <c r="H104" t="str">
        <f>IF(ISNUMBER(VLOOKUP($B104,Equities!$B$6:$DH$1002,H$1,0)), VLOOKUP($B104,Equities!$B$6:$DH$1002,H$1,0),"")</f>
        <v/>
      </c>
      <c r="I104" t="str">
        <f>IF(ISNUMBER(VLOOKUP($B104,Equities!$B$6:$DH$1002,I$1,0)), VLOOKUP($B104,Equities!$B$6:$DH$1002,I$1,0),"")</f>
        <v/>
      </c>
      <c r="J104" s="70"/>
      <c r="K104">
        <f ca="1">IF(ISNUMBER(VLOOKUP($B104,Equities!$B$6:$DH$1002,K$1,0)), VLOOKUP($B104,Equities!$B$6:$DH$1002,K$1,0),"")</f>
        <v>94.77</v>
      </c>
      <c r="L104">
        <f ca="1">IF(ISNUMBER(VLOOKUP($B104,Equities!$B$6:$DH$1002,L$1,0)), VLOOKUP($B104,Equities!$B$6:$DH$1002,L$1,0),"")</f>
        <v>230.7714</v>
      </c>
      <c r="M104">
        <f ca="1">IF(ISNUMBER(VLOOKUP($B104,Equities!$B$6:$DH$1002,M$1,0)), VLOOKUP($B104,Equities!$B$6:$DH$1002,M$1,0),"")</f>
        <v>223.77209999999999</v>
      </c>
      <c r="N104">
        <f ca="1">IF(ISNUMBER(VLOOKUP($B104,Equities!$B$6:$DH$1002,N$1,0)), VLOOKUP($B104,Equities!$B$6:$DH$1002,N$1,0),"")</f>
        <v>208.58009999999999</v>
      </c>
      <c r="O104">
        <f ca="1">IF(ISNUMBER(VLOOKUP($B104,Equities!$B$6:$DH$1002,O$1,0)), VLOOKUP($B104,Equities!$B$6:$DH$1002,O$1,0),"")</f>
        <v>125.429</v>
      </c>
      <c r="P104">
        <f ca="1">IF(ISNUMBER(VLOOKUP($B104,Equities!$B$6:$DH$1002,P$1,0)), VLOOKUP($B104,Equities!$B$6:$DH$1002,P$1,0),"")</f>
        <v>219.57249999999999</v>
      </c>
      <c r="Q104">
        <f ca="1">IF(ISNUMBER(VLOOKUP($B104,Equities!$B$6:$DH$1002,Q$1,0)), VLOOKUP($B104,Equities!$B$6:$DH$1002,Q$1,0),"")</f>
        <v>245.06</v>
      </c>
      <c r="R104">
        <f ca="1">IF(ISNUMBER(VLOOKUP($B104,Equities!$B$6:$DH$1002,R$1,0)), VLOOKUP($B104,Equities!$B$6:$DH$1002,R$1,0),"")</f>
        <v>201.59</v>
      </c>
      <c r="S104">
        <f ca="1">IF(ISNUMBER(VLOOKUP($B104,Equities!$B$6:$DH$1002,S$1,0)), VLOOKUP($B104,Equities!$B$6:$DH$1002,S$1,0),"")</f>
        <v>256.14</v>
      </c>
      <c r="T104">
        <f ca="1">IF(ISNUMBER(VLOOKUP($B104,Equities!$B$6:$DH$1002,T$1,0)), VLOOKUP($B104,Equities!$B$6:$DH$1002,T$1,0),"")</f>
        <v>66.489999999999995</v>
      </c>
      <c r="U104">
        <f ca="1">IF(ISNUMBER(VLOOKUP($B104,Equities!$B$6:$DH$1002,U$1,0)), VLOOKUP($B104,Equities!$B$6:$DH$1002,U$1,0),"")</f>
        <v>268.47000000000003</v>
      </c>
      <c r="V104">
        <f ca="1">IF(ISNUMBER(VLOOKUP($B104,Equities!$B$6:$DH$1002,V$1,0)), VLOOKUP($B104,Equities!$B$6:$DH$1002,V$1,0),"")</f>
        <v>121.9</v>
      </c>
      <c r="W104">
        <f ca="1">IF(ISNUMBER(VLOOKUP($B104,Equities!$B$6:$DH$1002,W$1,0)), VLOOKUP($B104,Equities!$B$6:$DH$1002,W$1,0),"")</f>
        <v>1406.75</v>
      </c>
      <c r="X104">
        <f ca="1">IF(ISNUMBER(VLOOKUP($B104,Equities!$B$6:$DH$1002,X$1,0)), VLOOKUP($B104,Equities!$B$6:$DH$1002,X$1,0),"")</f>
        <v>1761.1</v>
      </c>
      <c r="Y104">
        <f ca="1">IF(ISNUMBER(VLOOKUP($B104,Equities!$B$6:$DH$1002,Y$1,0)), VLOOKUP($B104,Equities!$B$6:$DH$1002,Y$1,0),"")</f>
        <v>1708.13</v>
      </c>
      <c r="Z104">
        <f ca="1">IF(ISNUMBER(VLOOKUP($B104,Equities!$B$6:$DH$1002,Z$1,0)), VLOOKUP($B104,Equities!$B$6:$DH$1002,Z$1,0),"")</f>
        <v>1045.97</v>
      </c>
      <c r="AA104">
        <f ca="1">IF(ISNUMBER(VLOOKUP($B104,Equities!$B$6:$DH$1002,AA$1,0)), VLOOKUP($B104,Equities!$B$6:$DH$1002,AA$1,0),"")</f>
        <v>2430.29</v>
      </c>
      <c r="AB104">
        <f ca="1">IF(ISNUMBER(VLOOKUP($B104,Equities!$B$6:$DH$1002,AB$1,0)), VLOOKUP($B104,Equities!$B$6:$DH$1002,AB$1,0),"")</f>
        <v>924.51</v>
      </c>
      <c r="AC104">
        <f ca="1">IF(ISNUMBER(VLOOKUP($B104,Equities!$B$6:$DH$1002,AC$1,0)), VLOOKUP($B104,Equities!$B$6:$DH$1002,AC$1,0),"")</f>
        <v>722.26</v>
      </c>
      <c r="AD104">
        <f ca="1">IF(ISNUMBER(VLOOKUP($B104,Equities!$B$6:$DH$1002,AD$1,0)), VLOOKUP($B104,Equities!$B$6:$DH$1002,AD$1,0),"")</f>
        <v>886.49</v>
      </c>
      <c r="AE104">
        <f ca="1">IF(ISNUMBER(VLOOKUP($B104,Equities!$B$6:$DH$1002,AE$1,0)), VLOOKUP($B104,Equities!$B$6:$DH$1002,AE$1,0),"")</f>
        <v>959.18</v>
      </c>
      <c r="AF104">
        <f ca="1">IF(ISNUMBER(VLOOKUP($B104,Equities!$B$6:$DH$1002,AF$1,0)), VLOOKUP($B104,Equities!$B$6:$DH$1002,AF$1,0),"")</f>
        <v>975.27</v>
      </c>
      <c r="AG104">
        <f ca="1">IF(ISNUMBER(VLOOKUP($B104,Equities!$B$6:$DH$1002,AG$1,0)), VLOOKUP($B104,Equities!$B$6:$DH$1002,AG$1,0),"")</f>
        <v>1106.06</v>
      </c>
      <c r="AH104">
        <f ca="1">IF(ISNUMBER(VLOOKUP($B104,Equities!$B$6:$DH$1002,AH$1,0)), VLOOKUP($B104,Equities!$B$6:$DH$1002,AH$1,0),"")</f>
        <v>1088.43</v>
      </c>
      <c r="AI104">
        <f ca="1">IF(ISNUMBER(VLOOKUP($B104,Equities!$B$6:$DH$1002,AI$1,0)), VLOOKUP($B104,Equities!$B$6:$DH$1002,AI$1,0),"")</f>
        <v>933.62</v>
      </c>
      <c r="AJ104">
        <f ca="1">IF(ISNUMBER(VLOOKUP($B104,Equities!$B$6:$DH$1002,AJ$1,0)), VLOOKUP($B104,Equities!$B$6:$DH$1002,AJ$1,0),"")</f>
        <v>23.34</v>
      </c>
      <c r="AK104">
        <f ca="1">IF(ISNUMBER(VLOOKUP($B104,Equities!$B$6:$DH$1002,AK$1,0)), VLOOKUP($B104,Equities!$B$6:$DH$1002,AK$1,0),"")</f>
        <v>27.61</v>
      </c>
      <c r="AL104">
        <f ca="1">IF(ISNUMBER(VLOOKUP($B104,Commodities!$B$6:$CW$1002,AL$1,0)), VLOOKUP($B104,Commodities!$B$6:$CW$1002,AL$1,0),"")</f>
        <v>1327.4</v>
      </c>
      <c r="AM104">
        <f ca="1">IF(ISNUMBER(VLOOKUP($B104,Commodities!$B$6:$CW$1002,AM$1,0)), VLOOKUP($B104,Commodities!$B$6:$CW$1002,AM$1,0),"")</f>
        <v>16.327999999999999</v>
      </c>
      <c r="AN104">
        <f ca="1">IF(ISNUMBER(VLOOKUP($B104,Commodities!$B$6:$CW$1002,AN$1,0)), VLOOKUP($B104,Commodities!$B$6:$CW$1002,AN$1,0),"")</f>
        <v>64.3</v>
      </c>
      <c r="AO104">
        <f ca="1">IF(ISNUMBER(VLOOKUP($B104,Currencies!$B$6:$CW$1002,AO$1,0)), VLOOKUP($B104,Currencies!$B$6:$CW$1002,AO$1,0),"")</f>
        <v>2.8243999999999998</v>
      </c>
      <c r="AP104">
        <f ca="1">IF(ISNUMBER(VLOOKUP($B104,Currencies!$B$6:$CW$1002,AP$1,0)), VLOOKUP($B104,Currencies!$B$6:$CW$1002,AP$1,0),"")</f>
        <v>2.0785</v>
      </c>
      <c r="AQ104">
        <f ca="1">IF(ISNUMBER(VLOOKUP($B104,Currencies!$B$6:$CW$1002,AQ$1,0)), VLOOKUP($B104,Currencies!$B$6:$CW$1002,AQ$1,0),"")</f>
        <v>2.0827</v>
      </c>
      <c r="AR104">
        <f ca="1">IF(ISNUMBER(VLOOKUP($B104,Currencies!$B$6:$CW$1002,AR$1,0)), VLOOKUP($B104,Currencies!$B$6:$CW$1002,AR$1,0),"")</f>
        <v>6.3395000000000001</v>
      </c>
      <c r="AS104">
        <f ca="1">IF(ISNUMBER(VLOOKUP($B104,Currencies!$B$6:$CW$1002,AS$1,0)), VLOOKUP($B104,Currencies!$B$6:$CW$1002,AS$1,0),"")</f>
        <v>111.05</v>
      </c>
      <c r="AT104" t="str">
        <f>IF(ISNUMBER(VLOOKUP($B104,Currencies!$B$6:$CW$1002,AT$1,0)), VLOOKUP($B104,Currencies!$B$6:$CW$1002,AT$1,0),"")</f>
        <v/>
      </c>
      <c r="AU104" t="str">
        <f>IF(ISNUMBER(VLOOKUP($B104,Currencies!$B$6:$CW$1002,AU$1,0)), VLOOKUP($B104,Currencies!$B$6:$CW$1002,AU$1,0),"")</f>
        <v/>
      </c>
      <c r="AV104" t="str">
        <f>IF(ISNUMBER(VLOOKUP($B104,Currencies!$B$6:$CW$1002,AV$1,0)), VLOOKUP($B104,Currencies!$B$6:$CW$1002,AV$1,0),"")</f>
        <v/>
      </c>
    </row>
    <row r="105" spans="2:48">
      <c r="B105" s="12">
        <f>IF(ISNUMBER(Equities!$C106),Equities!B106,"")</f>
        <v>43180</v>
      </c>
      <c r="C105">
        <f t="shared" ca="1" si="6"/>
        <v>186.9932</v>
      </c>
      <c r="D105" t="str">
        <f t="shared" ca="1" si="7"/>
        <v/>
      </c>
      <c r="E105" t="str">
        <f t="shared" ca="1" si="7"/>
        <v/>
      </c>
      <c r="F105" t="str">
        <f t="shared" ca="1" si="7"/>
        <v/>
      </c>
      <c r="G105">
        <f>IF(ISNUMBER(VLOOKUP($B105,Equities!$B$6:$DH$1002,G$1,0)), VLOOKUP($B105,Equities!$B$6:$DH$1002,G$1,0),"")</f>
        <v>97.32</v>
      </c>
      <c r="H105" t="str">
        <f>IF(ISNUMBER(VLOOKUP($B105,Equities!$B$6:$DH$1002,H$1,0)), VLOOKUP($B105,Equities!$B$6:$DH$1002,H$1,0),"")</f>
        <v/>
      </c>
      <c r="I105" t="str">
        <f>IF(ISNUMBER(VLOOKUP($B105,Equities!$B$6:$DH$1002,I$1,0)), VLOOKUP($B105,Equities!$B$6:$DH$1002,I$1,0),"")</f>
        <v/>
      </c>
      <c r="J105" s="70"/>
      <c r="K105">
        <f ca="1">IF(ISNUMBER(VLOOKUP($B105,Equities!$B$6:$DH$1002,K$1,0)), VLOOKUP($B105,Equities!$B$6:$DH$1002,K$1,0),"")</f>
        <v>97.32</v>
      </c>
      <c r="L105">
        <f ca="1">IF(ISNUMBER(VLOOKUP($B105,Equities!$B$6:$DH$1002,L$1,0)), VLOOKUP($B105,Equities!$B$6:$DH$1002,L$1,0),"")</f>
        <v>236.2593</v>
      </c>
      <c r="M105">
        <f ca="1">IF(ISNUMBER(VLOOKUP($B105,Equities!$B$6:$DH$1002,M$1,0)), VLOOKUP($B105,Equities!$B$6:$DH$1002,M$1,0),"")</f>
        <v>228.52359999999999</v>
      </c>
      <c r="N105">
        <f ca="1">IF(ISNUMBER(VLOOKUP($B105,Equities!$B$6:$DH$1002,N$1,0)), VLOOKUP($B105,Equities!$B$6:$DH$1002,N$1,0),"")</f>
        <v>211.75649999999999</v>
      </c>
      <c r="O105">
        <f ca="1">IF(ISNUMBER(VLOOKUP($B105,Equities!$B$6:$DH$1002,O$1,0)), VLOOKUP($B105,Equities!$B$6:$DH$1002,O$1,0),"")</f>
        <v>128.54900000000001</v>
      </c>
      <c r="P105">
        <f ca="1">IF(ISNUMBER(VLOOKUP($B105,Equities!$B$6:$DH$1002,P$1,0)), VLOOKUP($B105,Equities!$B$6:$DH$1002,P$1,0),"")</f>
        <v>220.1842</v>
      </c>
      <c r="Q105">
        <f ca="1">IF(ISNUMBER(VLOOKUP($B105,Equities!$B$6:$DH$1002,Q$1,0)), VLOOKUP($B105,Equities!$B$6:$DH$1002,Q$1,0),"")</f>
        <v>248.51</v>
      </c>
      <c r="R105">
        <f ca="1">IF(ISNUMBER(VLOOKUP($B105,Equities!$B$6:$DH$1002,R$1,0)), VLOOKUP($B105,Equities!$B$6:$DH$1002,R$1,0),"")</f>
        <v>202.04</v>
      </c>
      <c r="S105">
        <f ca="1">IF(ISNUMBER(VLOOKUP($B105,Equities!$B$6:$DH$1002,S$1,0)), VLOOKUP($B105,Equities!$B$6:$DH$1002,S$1,0),"")</f>
        <v>260.86</v>
      </c>
      <c r="T105">
        <f ca="1">IF(ISNUMBER(VLOOKUP($B105,Equities!$B$6:$DH$1002,T$1,0)), VLOOKUP($B105,Equities!$B$6:$DH$1002,T$1,0),"")</f>
        <v>67.13</v>
      </c>
      <c r="U105">
        <f ca="1">IF(ISNUMBER(VLOOKUP($B105,Equities!$B$6:$DH$1002,U$1,0)), VLOOKUP($B105,Equities!$B$6:$DH$1002,U$1,0),"")</f>
        <v>273.08</v>
      </c>
      <c r="V105">
        <f ca="1">IF(ISNUMBER(VLOOKUP($B105,Equities!$B$6:$DH$1002,V$1,0)), VLOOKUP($B105,Equities!$B$6:$DH$1002,V$1,0),"")</f>
        <v>121.85</v>
      </c>
      <c r="W105">
        <f ca="1">IF(ISNUMBER(VLOOKUP($B105,Equities!$B$6:$DH$1002,W$1,0)), VLOOKUP($B105,Equities!$B$6:$DH$1002,W$1,0),"")</f>
        <v>1419.74</v>
      </c>
      <c r="X105">
        <f ca="1">IF(ISNUMBER(VLOOKUP($B105,Equities!$B$6:$DH$1002,X$1,0)), VLOOKUP($B105,Equities!$B$6:$DH$1002,X$1,0),"")</f>
        <v>1794.8</v>
      </c>
      <c r="Y105">
        <f ca="1">IF(ISNUMBER(VLOOKUP($B105,Equities!$B$6:$DH$1002,Y$1,0)), VLOOKUP($B105,Equities!$B$6:$DH$1002,Y$1,0),"")</f>
        <v>1756.21</v>
      </c>
      <c r="Z105">
        <f ca="1">IF(ISNUMBER(VLOOKUP($B105,Equities!$B$6:$DH$1002,Z$1,0)), VLOOKUP($B105,Equities!$B$6:$DH$1002,Z$1,0),"")</f>
        <v>1048.22</v>
      </c>
      <c r="AA105">
        <f ca="1">IF(ISNUMBER(VLOOKUP($B105,Equities!$B$6:$DH$1002,AA$1,0)), VLOOKUP($B105,Equities!$B$6:$DH$1002,AA$1,0),"")</f>
        <v>2435.4899999999998</v>
      </c>
      <c r="AB105">
        <f ca="1">IF(ISNUMBER(VLOOKUP($B105,Equities!$B$6:$DH$1002,AB$1,0)), VLOOKUP($B105,Equities!$B$6:$DH$1002,AB$1,0),"")</f>
        <v>922.4</v>
      </c>
      <c r="AC105">
        <f ca="1">IF(ISNUMBER(VLOOKUP($B105,Equities!$B$6:$DH$1002,AC$1,0)), VLOOKUP($B105,Equities!$B$6:$DH$1002,AC$1,0),"")</f>
        <v>723.67</v>
      </c>
      <c r="AD105">
        <f ca="1">IF(ISNUMBER(VLOOKUP($B105,Equities!$B$6:$DH$1002,AD$1,0)), VLOOKUP($B105,Equities!$B$6:$DH$1002,AD$1,0),"")</f>
        <v>887.28</v>
      </c>
      <c r="AE105">
        <f ca="1">IF(ISNUMBER(VLOOKUP($B105,Equities!$B$6:$DH$1002,AE$1,0)), VLOOKUP($B105,Equities!$B$6:$DH$1002,AE$1,0),"")</f>
        <v>959.33</v>
      </c>
      <c r="AF105">
        <f ca="1">IF(ISNUMBER(VLOOKUP($B105,Equities!$B$6:$DH$1002,AF$1,0)), VLOOKUP($B105,Equities!$B$6:$DH$1002,AF$1,0),"")</f>
        <v>974.91</v>
      </c>
      <c r="AG105">
        <f ca="1">IF(ISNUMBER(VLOOKUP($B105,Equities!$B$6:$DH$1002,AG$1,0)), VLOOKUP($B105,Equities!$B$6:$DH$1002,AG$1,0),"")</f>
        <v>1105.99</v>
      </c>
      <c r="AH105">
        <f ca="1">IF(ISNUMBER(VLOOKUP($B105,Equities!$B$6:$DH$1002,AH$1,0)), VLOOKUP($B105,Equities!$B$6:$DH$1002,AH$1,0),"")</f>
        <v>1090.74</v>
      </c>
      <c r="AI105">
        <f ca="1">IF(ISNUMBER(VLOOKUP($B105,Equities!$B$6:$DH$1002,AI$1,0)), VLOOKUP($B105,Equities!$B$6:$DH$1002,AI$1,0),"")</f>
        <v>932.97</v>
      </c>
      <c r="AJ105">
        <f ca="1">IF(ISNUMBER(VLOOKUP($B105,Equities!$B$6:$DH$1002,AJ$1,0)), VLOOKUP($B105,Equities!$B$6:$DH$1002,AJ$1,0),"")</f>
        <v>17.86</v>
      </c>
      <c r="AK105">
        <f ca="1">IF(ISNUMBER(VLOOKUP($B105,Equities!$B$6:$DH$1002,AK$1,0)), VLOOKUP($B105,Equities!$B$6:$DH$1002,AK$1,0),"")</f>
        <v>21.08</v>
      </c>
      <c r="AL105">
        <f ca="1">IF(ISNUMBER(VLOOKUP($B105,Commodities!$B$6:$CW$1002,AL$1,0)), VLOOKUP($B105,Commodities!$B$6:$CW$1002,AL$1,0),"")</f>
        <v>1321.5</v>
      </c>
      <c r="AM105">
        <f ca="1">IF(ISNUMBER(VLOOKUP($B105,Commodities!$B$6:$CW$1002,AM$1,0)), VLOOKUP($B105,Commodities!$B$6:$CW$1002,AM$1,0),"")</f>
        <v>16.356999999999999</v>
      </c>
      <c r="AN105">
        <f ca="1">IF(ISNUMBER(VLOOKUP($B105,Commodities!$B$6:$CW$1002,AN$1,0)), VLOOKUP($B105,Commodities!$B$6:$CW$1002,AN$1,0),"")</f>
        <v>65.17</v>
      </c>
      <c r="AO105">
        <f ca="1">IF(ISNUMBER(VLOOKUP($B105,Currencies!$B$6:$CW$1002,AO$1,0)), VLOOKUP($B105,Currencies!$B$6:$CW$1002,AO$1,0),"")</f>
        <v>2.883</v>
      </c>
      <c r="AP105">
        <f ca="1">IF(ISNUMBER(VLOOKUP($B105,Currencies!$B$6:$CW$1002,AP$1,0)), VLOOKUP($B105,Currencies!$B$6:$CW$1002,AP$1,0),"")</f>
        <v>2.0989</v>
      </c>
      <c r="AQ105">
        <f ca="1">IF(ISNUMBER(VLOOKUP($B105,Currencies!$B$6:$CW$1002,AQ$1,0)), VLOOKUP($B105,Currencies!$B$6:$CW$1002,AQ$1,0),"")</f>
        <v>2.1074000000000002</v>
      </c>
      <c r="AR105">
        <f ca="1">IF(ISNUMBER(VLOOKUP($B105,Currencies!$B$6:$CW$1002,AR$1,0)), VLOOKUP($B105,Currencies!$B$6:$CW$1002,AR$1,0),"")</f>
        <v>6.3044000000000002</v>
      </c>
      <c r="AS105">
        <f ca="1">IF(ISNUMBER(VLOOKUP($B105,Currencies!$B$6:$CW$1002,AS$1,0)), VLOOKUP($B105,Currencies!$B$6:$CW$1002,AS$1,0),"")</f>
        <v>111.58</v>
      </c>
      <c r="AT105" t="str">
        <f>IF(ISNUMBER(VLOOKUP($B105,Currencies!$B$6:$CW$1002,AT$1,0)), VLOOKUP($B105,Currencies!$B$6:$CW$1002,AT$1,0),"")</f>
        <v/>
      </c>
      <c r="AU105" t="str">
        <f>IF(ISNUMBER(VLOOKUP($B105,Currencies!$B$6:$CW$1002,AU$1,0)), VLOOKUP($B105,Currencies!$B$6:$CW$1002,AU$1,0),"")</f>
        <v/>
      </c>
      <c r="AV105" t="str">
        <f>IF(ISNUMBER(VLOOKUP($B105,Currencies!$B$6:$CW$1002,AV$1,0)), VLOOKUP($B105,Currencies!$B$6:$CW$1002,AV$1,0),"")</f>
        <v/>
      </c>
    </row>
    <row r="106" spans="2:48">
      <c r="B106" s="12">
        <f>IF(ISNUMBER(Equities!$C107),Equities!B107,"")</f>
        <v>43179</v>
      </c>
      <c r="C106">
        <f t="shared" ca="1" si="6"/>
        <v>188.59190000000001</v>
      </c>
      <c r="D106" t="str">
        <f t="shared" ca="1" si="7"/>
        <v/>
      </c>
      <c r="E106" t="str">
        <f t="shared" ca="1" si="7"/>
        <v/>
      </c>
      <c r="F106" t="str">
        <f t="shared" ca="1" si="7"/>
        <v/>
      </c>
      <c r="G106">
        <f>IF(ISNUMBER(VLOOKUP($B106,Equities!$B$6:$DH$1002,G$1,0)), VLOOKUP($B106,Equities!$B$6:$DH$1002,G$1,0),"")</f>
        <v>98.08</v>
      </c>
      <c r="H106" t="str">
        <f>IF(ISNUMBER(VLOOKUP($B106,Equities!$B$6:$DH$1002,H$1,0)), VLOOKUP($B106,Equities!$B$6:$DH$1002,H$1,0),"")</f>
        <v/>
      </c>
      <c r="I106" t="str">
        <f>IF(ISNUMBER(VLOOKUP($B106,Equities!$B$6:$DH$1002,I$1,0)), VLOOKUP($B106,Equities!$B$6:$DH$1002,I$1,0),"")</f>
        <v/>
      </c>
      <c r="J106" s="70"/>
      <c r="K106">
        <f ca="1">IF(ISNUMBER(VLOOKUP($B106,Equities!$B$6:$DH$1002,K$1,0)), VLOOKUP($B106,Equities!$B$6:$DH$1002,K$1,0),"")</f>
        <v>98.08</v>
      </c>
      <c r="L106">
        <f ca="1">IF(ISNUMBER(VLOOKUP($B106,Equities!$B$6:$DH$1002,L$1,0)), VLOOKUP($B106,Equities!$B$6:$DH$1002,L$1,0),"")</f>
        <v>237.4068</v>
      </c>
      <c r="M106">
        <f ca="1">IF(ISNUMBER(VLOOKUP($B106,Equities!$B$6:$DH$1002,M$1,0)), VLOOKUP($B106,Equities!$B$6:$DH$1002,M$1,0),"")</f>
        <v>229.1908</v>
      </c>
      <c r="N106">
        <f ca="1">IF(ISNUMBER(VLOOKUP($B106,Equities!$B$6:$DH$1002,N$1,0)), VLOOKUP($B106,Equities!$B$6:$DH$1002,N$1,0),"")</f>
        <v>206.99770000000001</v>
      </c>
      <c r="O106">
        <f ca="1">IF(ISNUMBER(VLOOKUP($B106,Equities!$B$6:$DH$1002,O$1,0)), VLOOKUP($B106,Equities!$B$6:$DH$1002,O$1,0),"")</f>
        <v>128.68430000000001</v>
      </c>
      <c r="P106">
        <f ca="1">IF(ISNUMBER(VLOOKUP($B106,Equities!$B$6:$DH$1002,P$1,0)), VLOOKUP($B106,Equities!$B$6:$DH$1002,P$1,0),"")</f>
        <v>222.4538</v>
      </c>
      <c r="Q106">
        <f ca="1">IF(ISNUMBER(VLOOKUP($B106,Equities!$B$6:$DH$1002,Q$1,0)), VLOOKUP($B106,Equities!$B$6:$DH$1002,Q$1,0),"")</f>
        <v>248.63</v>
      </c>
      <c r="R106">
        <f ca="1">IF(ISNUMBER(VLOOKUP($B106,Equities!$B$6:$DH$1002,R$1,0)), VLOOKUP($B106,Equities!$B$6:$DH$1002,R$1,0),"")</f>
        <v>203.3</v>
      </c>
      <c r="S106">
        <f ca="1">IF(ISNUMBER(VLOOKUP($B106,Equities!$B$6:$DH$1002,S$1,0)), VLOOKUP($B106,Equities!$B$6:$DH$1002,S$1,0),"")</f>
        <v>260.88</v>
      </c>
      <c r="T106">
        <f ca="1">IF(ISNUMBER(VLOOKUP($B106,Equities!$B$6:$DH$1002,T$1,0)), VLOOKUP($B106,Equities!$B$6:$DH$1002,T$1,0),"")</f>
        <v>67.41</v>
      </c>
      <c r="U106">
        <f ca="1">IF(ISNUMBER(VLOOKUP($B106,Equities!$B$6:$DH$1002,U$1,0)), VLOOKUP($B106,Equities!$B$6:$DH$1002,U$1,0),"")</f>
        <v>270.52999999999997</v>
      </c>
      <c r="V106">
        <f ca="1">IF(ISNUMBER(VLOOKUP($B106,Equities!$B$6:$DH$1002,V$1,0)), VLOOKUP($B106,Equities!$B$6:$DH$1002,V$1,0),"")</f>
        <v>121.92</v>
      </c>
      <c r="W106">
        <f ca="1">IF(ISNUMBER(VLOOKUP($B106,Equities!$B$6:$DH$1002,W$1,0)), VLOOKUP($B106,Equities!$B$6:$DH$1002,W$1,0),"")</f>
        <v>1434.25</v>
      </c>
      <c r="X106">
        <f ca="1">IF(ISNUMBER(VLOOKUP($B106,Equities!$B$6:$DH$1002,X$1,0)), VLOOKUP($B106,Equities!$B$6:$DH$1002,X$1,0),"")</f>
        <v>1809.75</v>
      </c>
      <c r="Y106">
        <f ca="1">IF(ISNUMBER(VLOOKUP($B106,Equities!$B$6:$DH$1002,Y$1,0)), VLOOKUP($B106,Equities!$B$6:$DH$1002,Y$1,0),"")</f>
        <v>1770.04</v>
      </c>
      <c r="Z106">
        <f ca="1">IF(ISNUMBER(VLOOKUP($B106,Equities!$B$6:$DH$1002,Z$1,0)), VLOOKUP($B106,Equities!$B$6:$DH$1002,Z$1,0),"")</f>
        <v>1049.05</v>
      </c>
      <c r="AA106">
        <f ca="1">IF(ISNUMBER(VLOOKUP($B106,Equities!$B$6:$DH$1002,AA$1,0)), VLOOKUP($B106,Equities!$B$6:$DH$1002,AA$1,0),"")</f>
        <v>2433.71</v>
      </c>
      <c r="AB106">
        <f ca="1">IF(ISNUMBER(VLOOKUP($B106,Equities!$B$6:$DH$1002,AB$1,0)), VLOOKUP($B106,Equities!$B$6:$DH$1002,AB$1,0),"")</f>
        <v>923.23</v>
      </c>
      <c r="AC106">
        <f ca="1">IF(ISNUMBER(VLOOKUP($B106,Equities!$B$6:$DH$1002,AC$1,0)), VLOOKUP($B106,Equities!$B$6:$DH$1002,AC$1,0),"")</f>
        <v>724.74</v>
      </c>
      <c r="AD106">
        <f ca="1">IF(ISNUMBER(VLOOKUP($B106,Equities!$B$6:$DH$1002,AD$1,0)), VLOOKUP($B106,Equities!$B$6:$DH$1002,AD$1,0),"")</f>
        <v>886.28</v>
      </c>
      <c r="AE106">
        <f ca="1">IF(ISNUMBER(VLOOKUP($B106,Equities!$B$6:$DH$1002,AE$1,0)), VLOOKUP($B106,Equities!$B$6:$DH$1002,AE$1,0),"")</f>
        <v>959.86</v>
      </c>
      <c r="AF106">
        <f ca="1">IF(ISNUMBER(VLOOKUP($B106,Equities!$B$6:$DH$1002,AF$1,0)), VLOOKUP($B106,Equities!$B$6:$DH$1002,AF$1,0),"")</f>
        <v>974.95</v>
      </c>
      <c r="AG106">
        <f ca="1">IF(ISNUMBER(VLOOKUP($B106,Equities!$B$6:$DH$1002,AG$1,0)), VLOOKUP($B106,Equities!$B$6:$DH$1002,AG$1,0),"")</f>
        <v>1107.4000000000001</v>
      </c>
      <c r="AH106">
        <f ca="1">IF(ISNUMBER(VLOOKUP($B106,Equities!$B$6:$DH$1002,AH$1,0)), VLOOKUP($B106,Equities!$B$6:$DH$1002,AH$1,0),"")</f>
        <v>1089.52</v>
      </c>
      <c r="AI106">
        <f ca="1">IF(ISNUMBER(VLOOKUP($B106,Equities!$B$6:$DH$1002,AI$1,0)), VLOOKUP($B106,Equities!$B$6:$DH$1002,AI$1,0),"")</f>
        <v>932.38</v>
      </c>
      <c r="AJ106">
        <f ca="1">IF(ISNUMBER(VLOOKUP($B106,Equities!$B$6:$DH$1002,AJ$1,0)), VLOOKUP($B106,Equities!$B$6:$DH$1002,AJ$1,0),"")</f>
        <v>18.2</v>
      </c>
      <c r="AK106">
        <f ca="1">IF(ISNUMBER(VLOOKUP($B106,Equities!$B$6:$DH$1002,AK$1,0)), VLOOKUP($B106,Equities!$B$6:$DH$1002,AK$1,0),"")</f>
        <v>22.67</v>
      </c>
      <c r="AL106">
        <f ca="1">IF(ISNUMBER(VLOOKUP($B106,Commodities!$B$6:$CW$1002,AL$1,0)), VLOOKUP($B106,Commodities!$B$6:$CW$1002,AL$1,0),"")</f>
        <v>1311.9</v>
      </c>
      <c r="AM106">
        <f ca="1">IF(ISNUMBER(VLOOKUP($B106,Commodities!$B$6:$CW$1002,AM$1,0)), VLOOKUP($B106,Commodities!$B$6:$CW$1002,AM$1,0),"")</f>
        <v>16.125</v>
      </c>
      <c r="AN106">
        <f ca="1">IF(ISNUMBER(VLOOKUP($B106,Commodities!$B$6:$CW$1002,AN$1,0)), VLOOKUP($B106,Commodities!$B$6:$CW$1002,AN$1,0),"")</f>
        <v>63.4</v>
      </c>
      <c r="AO106">
        <f ca="1">IF(ISNUMBER(VLOOKUP($B106,Currencies!$B$6:$CW$1002,AO$1,0)), VLOOKUP($B106,Currencies!$B$6:$CW$1002,AO$1,0),"")</f>
        <v>2.8959000000000001</v>
      </c>
      <c r="AP106">
        <f ca="1">IF(ISNUMBER(VLOOKUP($B106,Currencies!$B$6:$CW$1002,AP$1,0)), VLOOKUP($B106,Currencies!$B$6:$CW$1002,AP$1,0),"")</f>
        <v>2.0811999999999999</v>
      </c>
      <c r="AQ106">
        <f ca="1">IF(ISNUMBER(VLOOKUP($B106,Currencies!$B$6:$CW$1002,AQ$1,0)), VLOOKUP($B106,Currencies!$B$6:$CW$1002,AQ$1,0),"")</f>
        <v>2.0901000000000001</v>
      </c>
      <c r="AR106">
        <f ca="1">IF(ISNUMBER(VLOOKUP($B106,Currencies!$B$6:$CW$1002,AR$1,0)), VLOOKUP($B106,Currencies!$B$6:$CW$1002,AR$1,0),"")</f>
        <v>6.3334999999999999</v>
      </c>
      <c r="AS106">
        <f ca="1">IF(ISNUMBER(VLOOKUP($B106,Currencies!$B$6:$CW$1002,AS$1,0)), VLOOKUP($B106,Currencies!$B$6:$CW$1002,AS$1,0),"")</f>
        <v>111.22</v>
      </c>
      <c r="AT106" t="str">
        <f>IF(ISNUMBER(VLOOKUP($B106,Currencies!$B$6:$CW$1002,AT$1,0)), VLOOKUP($B106,Currencies!$B$6:$CW$1002,AT$1,0),"")</f>
        <v/>
      </c>
      <c r="AU106" t="str">
        <f>IF(ISNUMBER(VLOOKUP($B106,Currencies!$B$6:$CW$1002,AU$1,0)), VLOOKUP($B106,Currencies!$B$6:$CW$1002,AU$1,0),"")</f>
        <v/>
      </c>
      <c r="AV106" t="str">
        <f>IF(ISNUMBER(VLOOKUP($B106,Currencies!$B$6:$CW$1002,AV$1,0)), VLOOKUP($B106,Currencies!$B$6:$CW$1002,AV$1,0),"")</f>
        <v/>
      </c>
    </row>
    <row r="107" spans="2:48">
      <c r="B107" s="12">
        <f>IF(ISNUMBER(Equities!$C108),Equities!B108,"")</f>
        <v>43178</v>
      </c>
      <c r="C107">
        <f t="shared" ca="1" si="6"/>
        <v>185.3357</v>
      </c>
      <c r="D107" t="str">
        <f t="shared" ca="1" si="7"/>
        <v/>
      </c>
      <c r="E107" t="str">
        <f t="shared" ca="1" si="7"/>
        <v/>
      </c>
      <c r="F107" t="str">
        <f t="shared" ca="1" si="7"/>
        <v/>
      </c>
      <c r="G107">
        <f>IF(ISNUMBER(VLOOKUP($B107,Equities!$B$6:$DH$1002,G$1,0)), VLOOKUP($B107,Equities!$B$6:$DH$1002,G$1,0),"")</f>
        <v>97.22</v>
      </c>
      <c r="H107" t="str">
        <f>IF(ISNUMBER(VLOOKUP($B107,Equities!$B$6:$DH$1002,H$1,0)), VLOOKUP($B107,Equities!$B$6:$DH$1002,H$1,0),"")</f>
        <v/>
      </c>
      <c r="I107" t="str">
        <f>IF(ISNUMBER(VLOOKUP($B107,Equities!$B$6:$DH$1002,I$1,0)), VLOOKUP($B107,Equities!$B$6:$DH$1002,I$1,0),"")</f>
        <v/>
      </c>
      <c r="J107" s="70"/>
      <c r="K107">
        <f ca="1">IF(ISNUMBER(VLOOKUP($B107,Equities!$B$6:$DH$1002,K$1,0)), VLOOKUP($B107,Equities!$B$6:$DH$1002,K$1,0),"")</f>
        <v>97.22</v>
      </c>
      <c r="L107">
        <f ca="1">IF(ISNUMBER(VLOOKUP($B107,Equities!$B$6:$DH$1002,L$1,0)), VLOOKUP($B107,Equities!$B$6:$DH$1002,L$1,0),"")</f>
        <v>237.50919999999999</v>
      </c>
      <c r="M107">
        <f ca="1">IF(ISNUMBER(VLOOKUP($B107,Equities!$B$6:$DH$1002,M$1,0)), VLOOKUP($B107,Equities!$B$6:$DH$1002,M$1,0),"")</f>
        <v>229.51150000000001</v>
      </c>
      <c r="N107">
        <f ca="1">IF(ISNUMBER(VLOOKUP($B107,Equities!$B$6:$DH$1002,N$1,0)), VLOOKUP($B107,Equities!$B$6:$DH$1002,N$1,0),"")</f>
        <v>205.67070000000001</v>
      </c>
      <c r="O107">
        <f ca="1">IF(ISNUMBER(VLOOKUP($B107,Equities!$B$6:$DH$1002,O$1,0)), VLOOKUP($B107,Equities!$B$6:$DH$1002,O$1,0),"")</f>
        <v>128.3219</v>
      </c>
      <c r="P107">
        <f ca="1">IF(ISNUMBER(VLOOKUP($B107,Equities!$B$6:$DH$1002,P$1,0)), VLOOKUP($B107,Equities!$B$6:$DH$1002,P$1,0),"")</f>
        <v>223.47810000000001</v>
      </c>
      <c r="Q107">
        <f ca="1">IF(ISNUMBER(VLOOKUP($B107,Equities!$B$6:$DH$1002,Q$1,0)), VLOOKUP($B107,Equities!$B$6:$DH$1002,Q$1,0),"")</f>
        <v>247.78</v>
      </c>
      <c r="R107">
        <f ca="1">IF(ISNUMBER(VLOOKUP($B107,Equities!$B$6:$DH$1002,R$1,0)), VLOOKUP($B107,Equities!$B$6:$DH$1002,R$1,0),"")</f>
        <v>203.68</v>
      </c>
      <c r="S107">
        <f ca="1">IF(ISNUMBER(VLOOKUP($B107,Equities!$B$6:$DH$1002,S$1,0)), VLOOKUP($B107,Equities!$B$6:$DH$1002,S$1,0),"")</f>
        <v>260.69</v>
      </c>
      <c r="T107">
        <f ca="1">IF(ISNUMBER(VLOOKUP($B107,Equities!$B$6:$DH$1002,T$1,0)), VLOOKUP($B107,Equities!$B$6:$DH$1002,T$1,0),"")</f>
        <v>68.069999999999993</v>
      </c>
      <c r="U107">
        <f ca="1">IF(ISNUMBER(VLOOKUP($B107,Equities!$B$6:$DH$1002,U$1,0)), VLOOKUP($B107,Equities!$B$6:$DH$1002,U$1,0),"")</f>
        <v>271.14999999999998</v>
      </c>
      <c r="V107">
        <f ca="1">IF(ISNUMBER(VLOOKUP($B107,Equities!$B$6:$DH$1002,V$1,0)), VLOOKUP($B107,Equities!$B$6:$DH$1002,V$1,0),"")</f>
        <v>122.37</v>
      </c>
      <c r="W107">
        <f ca="1">IF(ISNUMBER(VLOOKUP($B107,Equities!$B$6:$DH$1002,W$1,0)), VLOOKUP($B107,Equities!$B$6:$DH$1002,W$1,0),"")</f>
        <v>1429.58</v>
      </c>
      <c r="X107">
        <f ca="1">IF(ISNUMBER(VLOOKUP($B107,Equities!$B$6:$DH$1002,X$1,0)), VLOOKUP($B107,Equities!$B$6:$DH$1002,X$1,0),"")</f>
        <v>1768.57</v>
      </c>
      <c r="Y107">
        <f ca="1">IF(ISNUMBER(VLOOKUP($B107,Equities!$B$6:$DH$1002,Y$1,0)), VLOOKUP($B107,Equities!$B$6:$DH$1002,Y$1,0),"")</f>
        <v>1758.1</v>
      </c>
      <c r="Z107">
        <f ca="1">IF(ISNUMBER(VLOOKUP($B107,Equities!$B$6:$DH$1002,Z$1,0)), VLOOKUP($B107,Equities!$B$6:$DH$1002,Z$1,0),"")</f>
        <v>1042.6099999999999</v>
      </c>
      <c r="AA107">
        <f ca="1">IF(ISNUMBER(VLOOKUP($B107,Equities!$B$6:$DH$1002,AA$1,0)), VLOOKUP($B107,Equities!$B$6:$DH$1002,AA$1,0),"")</f>
        <v>2437.38</v>
      </c>
      <c r="AB107">
        <f ca="1">IF(ISNUMBER(VLOOKUP($B107,Equities!$B$6:$DH$1002,AB$1,0)), VLOOKUP($B107,Equities!$B$6:$DH$1002,AB$1,0),"")</f>
        <v>922.88</v>
      </c>
      <c r="AC107">
        <f ca="1">IF(ISNUMBER(VLOOKUP($B107,Equities!$B$6:$DH$1002,AC$1,0)), VLOOKUP($B107,Equities!$B$6:$DH$1002,AC$1,0),"")</f>
        <v>724.93</v>
      </c>
      <c r="AD107">
        <f ca="1">IF(ISNUMBER(VLOOKUP($B107,Equities!$B$6:$DH$1002,AD$1,0)), VLOOKUP($B107,Equities!$B$6:$DH$1002,AD$1,0),"")</f>
        <v>885.89</v>
      </c>
      <c r="AE107">
        <f ca="1">IF(ISNUMBER(VLOOKUP($B107,Equities!$B$6:$DH$1002,AE$1,0)), VLOOKUP($B107,Equities!$B$6:$DH$1002,AE$1,0),"")</f>
        <v>959.99</v>
      </c>
      <c r="AF107">
        <f ca="1">IF(ISNUMBER(VLOOKUP($B107,Equities!$B$6:$DH$1002,AF$1,0)), VLOOKUP($B107,Equities!$B$6:$DH$1002,AF$1,0),"")</f>
        <v>976.04</v>
      </c>
      <c r="AG107">
        <f ca="1">IF(ISNUMBER(VLOOKUP($B107,Equities!$B$6:$DH$1002,AG$1,0)), VLOOKUP($B107,Equities!$B$6:$DH$1002,AG$1,0),"")</f>
        <v>1106.18</v>
      </c>
      <c r="AH107">
        <f ca="1">IF(ISNUMBER(VLOOKUP($B107,Equities!$B$6:$DH$1002,AH$1,0)), VLOOKUP($B107,Equities!$B$6:$DH$1002,AH$1,0),"")</f>
        <v>1089.6600000000001</v>
      </c>
      <c r="AI107">
        <f ca="1">IF(ISNUMBER(VLOOKUP($B107,Equities!$B$6:$DH$1002,AI$1,0)), VLOOKUP($B107,Equities!$B$6:$DH$1002,AI$1,0),"")</f>
        <v>932.25</v>
      </c>
      <c r="AJ107">
        <f ca="1">IF(ISNUMBER(VLOOKUP($B107,Equities!$B$6:$DH$1002,AJ$1,0)), VLOOKUP($B107,Equities!$B$6:$DH$1002,AJ$1,0),"")</f>
        <v>19.02</v>
      </c>
      <c r="AK107">
        <f ca="1">IF(ISNUMBER(VLOOKUP($B107,Equities!$B$6:$DH$1002,AK$1,0)), VLOOKUP($B107,Equities!$B$6:$DH$1002,AK$1,0),"")</f>
        <v>22.36</v>
      </c>
      <c r="AL107">
        <f ca="1">IF(ISNUMBER(VLOOKUP($B107,Commodities!$B$6:$CW$1002,AL$1,0)), VLOOKUP($B107,Commodities!$B$6:$CW$1002,AL$1,0),"")</f>
        <v>1317.8</v>
      </c>
      <c r="AM107">
        <f ca="1">IF(ISNUMBER(VLOOKUP($B107,Commodities!$B$6:$CW$1002,AM$1,0)), VLOOKUP($B107,Commodities!$B$6:$CW$1002,AM$1,0),"")</f>
        <v>16.254999999999999</v>
      </c>
      <c r="AN107">
        <f ca="1">IF(ISNUMBER(VLOOKUP($B107,Commodities!$B$6:$CW$1002,AN$1,0)), VLOOKUP($B107,Commodities!$B$6:$CW$1002,AN$1,0),"")</f>
        <v>62.06</v>
      </c>
      <c r="AO107">
        <f ca="1">IF(ISNUMBER(VLOOKUP($B107,Currencies!$B$6:$CW$1002,AO$1,0)), VLOOKUP($B107,Currencies!$B$6:$CW$1002,AO$1,0),"")</f>
        <v>2.8555000000000001</v>
      </c>
      <c r="AP107">
        <f ca="1">IF(ISNUMBER(VLOOKUP($B107,Currencies!$B$6:$CW$1002,AP$1,0)), VLOOKUP($B107,Currencies!$B$6:$CW$1002,AP$1,0),"")</f>
        <v>2.0703999999999998</v>
      </c>
      <c r="AQ107">
        <f ca="1">IF(ISNUMBER(VLOOKUP($B107,Currencies!$B$6:$CW$1002,AQ$1,0)), VLOOKUP($B107,Currencies!$B$6:$CW$1002,AQ$1,0),"")</f>
        <v>2.0787</v>
      </c>
      <c r="AR107">
        <f ca="1">IF(ISNUMBER(VLOOKUP($B107,Currencies!$B$6:$CW$1002,AR$1,0)), VLOOKUP($B107,Currencies!$B$6:$CW$1002,AR$1,0),"")</f>
        <v>6.3192000000000004</v>
      </c>
      <c r="AS107">
        <f ca="1">IF(ISNUMBER(VLOOKUP($B107,Currencies!$B$6:$CW$1002,AS$1,0)), VLOOKUP($B107,Currencies!$B$6:$CW$1002,AS$1,0),"")</f>
        <v>111.29</v>
      </c>
      <c r="AT107" t="str">
        <f>IF(ISNUMBER(VLOOKUP($B107,Currencies!$B$6:$CW$1002,AT$1,0)), VLOOKUP($B107,Currencies!$B$6:$CW$1002,AT$1,0),"")</f>
        <v/>
      </c>
      <c r="AU107" t="str">
        <f>IF(ISNUMBER(VLOOKUP($B107,Currencies!$B$6:$CW$1002,AU$1,0)), VLOOKUP($B107,Currencies!$B$6:$CW$1002,AU$1,0),"")</f>
        <v/>
      </c>
      <c r="AV107" t="str">
        <f>IF(ISNUMBER(VLOOKUP($B107,Currencies!$B$6:$CW$1002,AV$1,0)), VLOOKUP($B107,Currencies!$B$6:$CW$1002,AV$1,0),"")</f>
        <v/>
      </c>
    </row>
    <row r="108" spans="2:48">
      <c r="B108" s="12">
        <f>IF(ISNUMBER(Equities!$C109),Equities!B109,"")</f>
        <v>43175</v>
      </c>
      <c r="C108">
        <f t="shared" ca="1" si="6"/>
        <v>185.62280000000001</v>
      </c>
      <c r="D108" t="str">
        <f t="shared" ca="1" si="7"/>
        <v/>
      </c>
      <c r="E108" t="str">
        <f t="shared" ca="1" si="7"/>
        <v/>
      </c>
      <c r="F108" t="str">
        <f t="shared" ca="1" si="7"/>
        <v/>
      </c>
      <c r="G108">
        <f>IF(ISNUMBER(VLOOKUP($B108,Equities!$B$6:$DH$1002,G$1,0)), VLOOKUP($B108,Equities!$B$6:$DH$1002,G$1,0),"")</f>
        <v>98.05</v>
      </c>
      <c r="H108" t="str">
        <f>IF(ISNUMBER(VLOOKUP($B108,Equities!$B$6:$DH$1002,H$1,0)), VLOOKUP($B108,Equities!$B$6:$DH$1002,H$1,0),"")</f>
        <v/>
      </c>
      <c r="I108" t="str">
        <f>IF(ISNUMBER(VLOOKUP($B108,Equities!$B$6:$DH$1002,I$1,0)), VLOOKUP($B108,Equities!$B$6:$DH$1002,I$1,0),"")</f>
        <v/>
      </c>
      <c r="J108" s="70"/>
      <c r="K108">
        <f ca="1">IF(ISNUMBER(VLOOKUP($B108,Equities!$B$6:$DH$1002,K$1,0)), VLOOKUP($B108,Equities!$B$6:$DH$1002,K$1,0),"")</f>
        <v>98.05</v>
      </c>
      <c r="L108">
        <f ca="1">IF(ISNUMBER(VLOOKUP($B108,Equities!$B$6:$DH$1002,L$1,0)), VLOOKUP($B108,Equities!$B$6:$DH$1002,L$1,0),"")</f>
        <v>242.2885</v>
      </c>
      <c r="M108">
        <f ca="1">IF(ISNUMBER(VLOOKUP($B108,Equities!$B$6:$DH$1002,M$1,0)), VLOOKUP($B108,Equities!$B$6:$DH$1002,M$1,0),"")</f>
        <v>232.50700000000001</v>
      </c>
      <c r="N108">
        <f ca="1">IF(ISNUMBER(VLOOKUP($B108,Equities!$B$6:$DH$1002,N$1,0)), VLOOKUP($B108,Equities!$B$6:$DH$1002,N$1,0),"")</f>
        <v>209.10380000000001</v>
      </c>
      <c r="O108">
        <f ca="1">IF(ISNUMBER(VLOOKUP($B108,Equities!$B$6:$DH$1002,O$1,0)), VLOOKUP($B108,Equities!$B$6:$DH$1002,O$1,0),"")</f>
        <v>129.2139</v>
      </c>
      <c r="P108">
        <f ca="1">IF(ISNUMBER(VLOOKUP($B108,Equities!$B$6:$DH$1002,P$1,0)), VLOOKUP($B108,Equities!$B$6:$DH$1002,P$1,0),"")</f>
        <v>225.14789999999999</v>
      </c>
      <c r="Q108">
        <f ca="1">IF(ISNUMBER(VLOOKUP($B108,Equities!$B$6:$DH$1002,Q$1,0)), VLOOKUP($B108,Equities!$B$6:$DH$1002,Q$1,0),"")</f>
        <v>250.24</v>
      </c>
      <c r="R108">
        <f ca="1">IF(ISNUMBER(VLOOKUP($B108,Equities!$B$6:$DH$1002,R$1,0)), VLOOKUP($B108,Equities!$B$6:$DH$1002,R$1,0),"")</f>
        <v>204.54</v>
      </c>
      <c r="S108">
        <f ca="1">IF(ISNUMBER(VLOOKUP($B108,Equities!$B$6:$DH$1002,S$1,0)), VLOOKUP($B108,Equities!$B$6:$DH$1002,S$1,0),"")</f>
        <v>262.49</v>
      </c>
      <c r="T108">
        <f ca="1">IF(ISNUMBER(VLOOKUP($B108,Equities!$B$6:$DH$1002,T$1,0)), VLOOKUP($B108,Equities!$B$6:$DH$1002,T$1,0),"")</f>
        <v>68.48</v>
      </c>
      <c r="U108">
        <f ca="1">IF(ISNUMBER(VLOOKUP($B108,Equities!$B$6:$DH$1002,U$1,0)), VLOOKUP($B108,Equities!$B$6:$DH$1002,U$1,0),"")</f>
        <v>274.58</v>
      </c>
      <c r="V108">
        <f ca="1">IF(ISNUMBER(VLOOKUP($B108,Equities!$B$6:$DH$1002,V$1,0)), VLOOKUP($B108,Equities!$B$6:$DH$1002,V$1,0),"")</f>
        <v>123.2</v>
      </c>
      <c r="W108">
        <f ca="1">IF(ISNUMBER(VLOOKUP($B108,Equities!$B$6:$DH$1002,W$1,0)), VLOOKUP($B108,Equities!$B$6:$DH$1002,W$1,0),"")</f>
        <v>1431.46</v>
      </c>
      <c r="X108">
        <f ca="1">IF(ISNUMBER(VLOOKUP($B108,Equities!$B$6:$DH$1002,X$1,0)), VLOOKUP($B108,Equities!$B$6:$DH$1002,X$1,0),"")</f>
        <v>1777.28</v>
      </c>
      <c r="Y108">
        <f ca="1">IF(ISNUMBER(VLOOKUP($B108,Equities!$B$6:$DH$1002,Y$1,0)), VLOOKUP($B108,Equities!$B$6:$DH$1002,Y$1,0),"")</f>
        <v>1774.15</v>
      </c>
      <c r="Z108">
        <f ca="1">IF(ISNUMBER(VLOOKUP($B108,Equities!$B$6:$DH$1002,Z$1,0)), VLOOKUP($B108,Equities!$B$6:$DH$1002,Z$1,0),"")</f>
        <v>1039.98</v>
      </c>
      <c r="AA108">
        <f ca="1">IF(ISNUMBER(VLOOKUP($B108,Equities!$B$6:$DH$1002,AA$1,0)), VLOOKUP($B108,Equities!$B$6:$DH$1002,AA$1,0),"")</f>
        <v>2434.94</v>
      </c>
      <c r="AB108">
        <f ca="1">IF(ISNUMBER(VLOOKUP($B108,Equities!$B$6:$DH$1002,AB$1,0)), VLOOKUP($B108,Equities!$B$6:$DH$1002,AB$1,0),"")</f>
        <v>922.83</v>
      </c>
      <c r="AC108">
        <f ca="1">IF(ISNUMBER(VLOOKUP($B108,Equities!$B$6:$DH$1002,AC$1,0)), VLOOKUP($B108,Equities!$B$6:$DH$1002,AC$1,0),"")</f>
        <v>726.35</v>
      </c>
      <c r="AD108">
        <f ca="1">IF(ISNUMBER(VLOOKUP($B108,Equities!$B$6:$DH$1002,AD$1,0)), VLOOKUP($B108,Equities!$B$6:$DH$1002,AD$1,0),"")</f>
        <v>887.21</v>
      </c>
      <c r="AE108">
        <f ca="1">IF(ISNUMBER(VLOOKUP($B108,Equities!$B$6:$DH$1002,AE$1,0)), VLOOKUP($B108,Equities!$B$6:$DH$1002,AE$1,0),"")</f>
        <v>960.94</v>
      </c>
      <c r="AF108">
        <f ca="1">IF(ISNUMBER(VLOOKUP($B108,Equities!$B$6:$DH$1002,AF$1,0)), VLOOKUP($B108,Equities!$B$6:$DH$1002,AF$1,0),"")</f>
        <v>976.24</v>
      </c>
      <c r="AG108">
        <f ca="1">IF(ISNUMBER(VLOOKUP($B108,Equities!$B$6:$DH$1002,AG$1,0)), VLOOKUP($B108,Equities!$B$6:$DH$1002,AG$1,0),"")</f>
        <v>1105.75</v>
      </c>
      <c r="AH108">
        <f ca="1">IF(ISNUMBER(VLOOKUP($B108,Equities!$B$6:$DH$1002,AH$1,0)), VLOOKUP($B108,Equities!$B$6:$DH$1002,AH$1,0),"")</f>
        <v>1091.18</v>
      </c>
      <c r="AI108">
        <f ca="1">IF(ISNUMBER(VLOOKUP($B108,Equities!$B$6:$DH$1002,AI$1,0)), VLOOKUP($B108,Equities!$B$6:$DH$1002,AI$1,0),"")</f>
        <v>934.08</v>
      </c>
      <c r="AJ108">
        <f ca="1">IF(ISNUMBER(VLOOKUP($B108,Equities!$B$6:$DH$1002,AJ$1,0)), VLOOKUP($B108,Equities!$B$6:$DH$1002,AJ$1,0),"")</f>
        <v>15.8</v>
      </c>
      <c r="AK108">
        <f ca="1">IF(ISNUMBER(VLOOKUP($B108,Equities!$B$6:$DH$1002,AK$1,0)), VLOOKUP($B108,Equities!$B$6:$DH$1002,AK$1,0),"")</f>
        <v>19.760000000000002</v>
      </c>
      <c r="AL108">
        <f ca="1">IF(ISNUMBER(VLOOKUP($B108,Commodities!$B$6:$CW$1002,AL$1,0)), VLOOKUP($B108,Commodities!$B$6:$CW$1002,AL$1,0),"")</f>
        <v>1312.3</v>
      </c>
      <c r="AM108">
        <f ca="1">IF(ISNUMBER(VLOOKUP($B108,Commodities!$B$6:$CW$1002,AM$1,0)), VLOOKUP($B108,Commodities!$B$6:$CW$1002,AM$1,0),"")</f>
        <v>16.202000000000002</v>
      </c>
      <c r="AN108">
        <f ca="1">IF(ISNUMBER(VLOOKUP($B108,Commodities!$B$6:$CW$1002,AN$1,0)), VLOOKUP($B108,Commodities!$B$6:$CW$1002,AN$1,0),"")</f>
        <v>62.34</v>
      </c>
      <c r="AO108">
        <f ca="1">IF(ISNUMBER(VLOOKUP($B108,Currencies!$B$6:$CW$1002,AO$1,0)), VLOOKUP($B108,Currencies!$B$6:$CW$1002,AO$1,0),"")</f>
        <v>2.8445</v>
      </c>
      <c r="AP108">
        <f ca="1">IF(ISNUMBER(VLOOKUP($B108,Currencies!$B$6:$CW$1002,AP$1,0)), VLOOKUP($B108,Currencies!$B$6:$CW$1002,AP$1,0),"")</f>
        <v>2.0832999999999999</v>
      </c>
      <c r="AQ108">
        <f ca="1">IF(ISNUMBER(VLOOKUP($B108,Currencies!$B$6:$CW$1002,AQ$1,0)), VLOOKUP($B108,Currencies!$B$6:$CW$1002,AQ$1,0),"")</f>
        <v>2.0846</v>
      </c>
      <c r="AR108">
        <f ca="1">IF(ISNUMBER(VLOOKUP($B108,Currencies!$B$6:$CW$1002,AR$1,0)), VLOOKUP($B108,Currencies!$B$6:$CW$1002,AR$1,0),"")</f>
        <v>6.3263999999999996</v>
      </c>
      <c r="AS108">
        <f ca="1">IF(ISNUMBER(VLOOKUP($B108,Currencies!$B$6:$CW$1002,AS$1,0)), VLOOKUP($B108,Currencies!$B$6:$CW$1002,AS$1,0),"")</f>
        <v>111.34</v>
      </c>
      <c r="AT108" t="str">
        <f>IF(ISNUMBER(VLOOKUP($B108,Currencies!$B$6:$CW$1002,AT$1,0)), VLOOKUP($B108,Currencies!$B$6:$CW$1002,AT$1,0),"")</f>
        <v/>
      </c>
      <c r="AU108" t="str">
        <f>IF(ISNUMBER(VLOOKUP($B108,Currencies!$B$6:$CW$1002,AU$1,0)), VLOOKUP($B108,Currencies!$B$6:$CW$1002,AU$1,0),"")</f>
        <v/>
      </c>
      <c r="AV108" t="str">
        <f>IF(ISNUMBER(VLOOKUP($B108,Currencies!$B$6:$CW$1002,AV$1,0)), VLOOKUP($B108,Currencies!$B$6:$CW$1002,AV$1,0),"")</f>
        <v/>
      </c>
    </row>
    <row r="109" spans="2:48">
      <c r="B109" s="12">
        <f>IF(ISNUMBER(Equities!$C110),Equities!B110,"")</f>
        <v>43174</v>
      </c>
      <c r="C109">
        <f t="shared" ca="1" si="6"/>
        <v>185.7364</v>
      </c>
      <c r="D109" t="str">
        <f t="shared" ca="1" si="7"/>
        <v/>
      </c>
      <c r="E109" t="str">
        <f t="shared" ca="1" si="7"/>
        <v/>
      </c>
      <c r="F109" t="str">
        <f t="shared" ca="1" si="7"/>
        <v/>
      </c>
      <c r="G109">
        <f>IF(ISNUMBER(VLOOKUP($B109,Equities!$B$6:$DH$1002,G$1,0)), VLOOKUP($B109,Equities!$B$6:$DH$1002,G$1,0),"")</f>
        <v>98.1</v>
      </c>
      <c r="H109" t="str">
        <f>IF(ISNUMBER(VLOOKUP($B109,Equities!$B$6:$DH$1002,H$1,0)), VLOOKUP($B109,Equities!$B$6:$DH$1002,H$1,0),"")</f>
        <v/>
      </c>
      <c r="I109" t="str">
        <f>IF(ISNUMBER(VLOOKUP($B109,Equities!$B$6:$DH$1002,I$1,0)), VLOOKUP($B109,Equities!$B$6:$DH$1002,I$1,0),"")</f>
        <v/>
      </c>
      <c r="J109" s="70"/>
      <c r="K109">
        <f ca="1">IF(ISNUMBER(VLOOKUP($B109,Equities!$B$6:$DH$1002,K$1,0)), VLOOKUP($B109,Equities!$B$6:$DH$1002,K$1,0),"")</f>
        <v>98.1</v>
      </c>
      <c r="L109">
        <f ca="1">IF(ISNUMBER(VLOOKUP($B109,Equities!$B$6:$DH$1002,L$1,0)), VLOOKUP($B109,Equities!$B$6:$DH$1002,L$1,0),"")</f>
        <v>242.70099999999999</v>
      </c>
      <c r="M109">
        <f ca="1">IF(ISNUMBER(VLOOKUP($B109,Equities!$B$6:$DH$1002,M$1,0)), VLOOKUP($B109,Equities!$B$6:$DH$1002,M$1,0),"")</f>
        <v>232.35169999999999</v>
      </c>
      <c r="N109">
        <f ca="1">IF(ISNUMBER(VLOOKUP($B109,Equities!$B$6:$DH$1002,N$1,0)), VLOOKUP($B109,Equities!$B$6:$DH$1002,N$1,0),"")</f>
        <v>206.9315</v>
      </c>
      <c r="O109">
        <f ca="1">IF(ISNUMBER(VLOOKUP($B109,Equities!$B$6:$DH$1002,O$1,0)), VLOOKUP($B109,Equities!$B$6:$DH$1002,O$1,0),"")</f>
        <v>129.226</v>
      </c>
      <c r="P109">
        <f ca="1">IF(ISNUMBER(VLOOKUP($B109,Equities!$B$6:$DH$1002,P$1,0)), VLOOKUP($B109,Equities!$B$6:$DH$1002,P$1,0),"")</f>
        <v>225.50389999999999</v>
      </c>
      <c r="Q109">
        <f ca="1">IF(ISNUMBER(VLOOKUP($B109,Equities!$B$6:$DH$1002,Q$1,0)), VLOOKUP($B109,Equities!$B$6:$DH$1002,Q$1,0),"")</f>
        <v>250.61</v>
      </c>
      <c r="R109">
        <f ca="1">IF(ISNUMBER(VLOOKUP($B109,Equities!$B$6:$DH$1002,R$1,0)), VLOOKUP($B109,Equities!$B$6:$DH$1002,R$1,0),"")</f>
        <v>204.14</v>
      </c>
      <c r="S109">
        <f ca="1">IF(ISNUMBER(VLOOKUP($B109,Equities!$B$6:$DH$1002,S$1,0)), VLOOKUP($B109,Equities!$B$6:$DH$1002,S$1,0),"")</f>
        <v>262.32</v>
      </c>
      <c r="T109">
        <f ca="1">IF(ISNUMBER(VLOOKUP($B109,Equities!$B$6:$DH$1002,T$1,0)), VLOOKUP($B109,Equities!$B$6:$DH$1002,T$1,0),"")</f>
        <v>68.3</v>
      </c>
      <c r="U109">
        <f ca="1">IF(ISNUMBER(VLOOKUP($B109,Equities!$B$6:$DH$1002,U$1,0)), VLOOKUP($B109,Equities!$B$6:$DH$1002,U$1,0),"")</f>
        <v>275.02999999999997</v>
      </c>
      <c r="V109">
        <f ca="1">IF(ISNUMBER(VLOOKUP($B109,Equities!$B$6:$DH$1002,V$1,0)), VLOOKUP($B109,Equities!$B$6:$DH$1002,V$1,0),"")</f>
        <v>122.49</v>
      </c>
      <c r="W109">
        <f ca="1">IF(ISNUMBER(VLOOKUP($B109,Equities!$B$6:$DH$1002,W$1,0)), VLOOKUP($B109,Equities!$B$6:$DH$1002,W$1,0),"")</f>
        <v>1432.25</v>
      </c>
      <c r="X109">
        <f ca="1">IF(ISNUMBER(VLOOKUP($B109,Equities!$B$6:$DH$1002,X$1,0)), VLOOKUP($B109,Equities!$B$6:$DH$1002,X$1,0),"")</f>
        <v>1772.63</v>
      </c>
      <c r="Y109">
        <f ca="1">IF(ISNUMBER(VLOOKUP($B109,Equities!$B$6:$DH$1002,Y$1,0)), VLOOKUP($B109,Equities!$B$6:$DH$1002,Y$1,0),"")</f>
        <v>1775.96</v>
      </c>
      <c r="Z109">
        <f ca="1">IF(ISNUMBER(VLOOKUP($B109,Equities!$B$6:$DH$1002,Z$1,0)), VLOOKUP($B109,Equities!$B$6:$DH$1002,Z$1,0),"")</f>
        <v>1040.8399999999999</v>
      </c>
      <c r="AA109">
        <f ca="1">IF(ISNUMBER(VLOOKUP($B109,Equities!$B$6:$DH$1002,AA$1,0)), VLOOKUP($B109,Equities!$B$6:$DH$1002,AA$1,0),"")</f>
        <v>2428.2399999999998</v>
      </c>
      <c r="AB109">
        <f ca="1">IF(ISNUMBER(VLOOKUP($B109,Equities!$B$6:$DH$1002,AB$1,0)), VLOOKUP($B109,Equities!$B$6:$DH$1002,AB$1,0),"")</f>
        <v>923.58</v>
      </c>
      <c r="AC109">
        <f ca="1">IF(ISNUMBER(VLOOKUP($B109,Equities!$B$6:$DH$1002,AC$1,0)), VLOOKUP($B109,Equities!$B$6:$DH$1002,AC$1,0),"")</f>
        <v>727.52</v>
      </c>
      <c r="AD109">
        <f ca="1">IF(ISNUMBER(VLOOKUP($B109,Equities!$B$6:$DH$1002,AD$1,0)), VLOOKUP($B109,Equities!$B$6:$DH$1002,AD$1,0),"")</f>
        <v>887.85</v>
      </c>
      <c r="AE109">
        <f ca="1">IF(ISNUMBER(VLOOKUP($B109,Equities!$B$6:$DH$1002,AE$1,0)), VLOOKUP($B109,Equities!$B$6:$DH$1002,AE$1,0),"")</f>
        <v>961.13</v>
      </c>
      <c r="AF109">
        <f ca="1">IF(ISNUMBER(VLOOKUP($B109,Equities!$B$6:$DH$1002,AF$1,0)), VLOOKUP($B109,Equities!$B$6:$DH$1002,AF$1,0),"")</f>
        <v>976.2</v>
      </c>
      <c r="AG109">
        <f ca="1">IF(ISNUMBER(VLOOKUP($B109,Equities!$B$6:$DH$1002,AG$1,0)), VLOOKUP($B109,Equities!$B$6:$DH$1002,AG$1,0),"")</f>
        <v>1105.75</v>
      </c>
      <c r="AH109">
        <f ca="1">IF(ISNUMBER(VLOOKUP($B109,Equities!$B$6:$DH$1002,AH$1,0)), VLOOKUP($B109,Equities!$B$6:$DH$1002,AH$1,0),"")</f>
        <v>1091.02</v>
      </c>
      <c r="AI109">
        <f ca="1">IF(ISNUMBER(VLOOKUP($B109,Equities!$B$6:$DH$1002,AI$1,0)), VLOOKUP($B109,Equities!$B$6:$DH$1002,AI$1,0),"")</f>
        <v>934.22</v>
      </c>
      <c r="AJ109">
        <f ca="1">IF(ISNUMBER(VLOOKUP($B109,Equities!$B$6:$DH$1002,AJ$1,0)), VLOOKUP($B109,Equities!$B$6:$DH$1002,AJ$1,0),"")</f>
        <v>16.59</v>
      </c>
      <c r="AK109">
        <f ca="1">IF(ISNUMBER(VLOOKUP($B109,Equities!$B$6:$DH$1002,AK$1,0)), VLOOKUP($B109,Equities!$B$6:$DH$1002,AK$1,0),"")</f>
        <v>20.81</v>
      </c>
      <c r="AL109">
        <f ca="1">IF(ISNUMBER(VLOOKUP($B109,Commodities!$B$6:$CW$1002,AL$1,0)), VLOOKUP($B109,Commodities!$B$6:$CW$1002,AL$1,0),"")</f>
        <v>1317.8</v>
      </c>
      <c r="AM109">
        <f ca="1">IF(ISNUMBER(VLOOKUP($B109,Commodities!$B$6:$CW$1002,AM$1,0)), VLOOKUP($B109,Commodities!$B$6:$CW$1002,AM$1,0),"")</f>
        <v>16.353000000000002</v>
      </c>
      <c r="AN109">
        <f ca="1">IF(ISNUMBER(VLOOKUP($B109,Commodities!$B$6:$CW$1002,AN$1,0)), VLOOKUP($B109,Commodities!$B$6:$CW$1002,AN$1,0),"")</f>
        <v>61.19</v>
      </c>
      <c r="AO109">
        <f ca="1">IF(ISNUMBER(VLOOKUP($B109,Currencies!$B$6:$CW$1002,AO$1,0)), VLOOKUP($B109,Currencies!$B$6:$CW$1002,AO$1,0),"")</f>
        <v>2.8279999999999998</v>
      </c>
      <c r="AP109">
        <f ca="1">IF(ISNUMBER(VLOOKUP($B109,Currencies!$B$6:$CW$1002,AP$1,0)), VLOOKUP($B109,Currencies!$B$6:$CW$1002,AP$1,0),"")</f>
        <v>2.0907</v>
      </c>
      <c r="AQ109">
        <f ca="1">IF(ISNUMBER(VLOOKUP($B109,Currencies!$B$6:$CW$1002,AQ$1,0)), VLOOKUP($B109,Currencies!$B$6:$CW$1002,AQ$1,0),"")</f>
        <v>2.0909</v>
      </c>
      <c r="AR109">
        <f ca="1">IF(ISNUMBER(VLOOKUP($B109,Currencies!$B$6:$CW$1002,AR$1,0)), VLOOKUP($B109,Currencies!$B$6:$CW$1002,AR$1,0),"")</f>
        <v>6.3295000000000003</v>
      </c>
      <c r="AS109">
        <f ca="1">IF(ISNUMBER(VLOOKUP($B109,Currencies!$B$6:$CW$1002,AS$1,0)), VLOOKUP($B109,Currencies!$B$6:$CW$1002,AS$1,0),"")</f>
        <v>111.32</v>
      </c>
      <c r="AT109" t="str">
        <f>IF(ISNUMBER(VLOOKUP($B109,Currencies!$B$6:$CW$1002,AT$1,0)), VLOOKUP($B109,Currencies!$B$6:$CW$1002,AT$1,0),"")</f>
        <v/>
      </c>
      <c r="AU109" t="str">
        <f>IF(ISNUMBER(VLOOKUP($B109,Currencies!$B$6:$CW$1002,AU$1,0)), VLOOKUP($B109,Currencies!$B$6:$CW$1002,AU$1,0),"")</f>
        <v/>
      </c>
      <c r="AV109" t="str">
        <f>IF(ISNUMBER(VLOOKUP($B109,Currencies!$B$6:$CW$1002,AV$1,0)), VLOOKUP($B109,Currencies!$B$6:$CW$1002,AV$1,0),"")</f>
        <v/>
      </c>
    </row>
    <row r="110" spans="2:48">
      <c r="B110" s="12">
        <f>IF(ISNUMBER(Equities!$C111),Equities!B111,"")</f>
        <v>43173</v>
      </c>
      <c r="C110">
        <f t="shared" ca="1" si="6"/>
        <v>183.63810000000001</v>
      </c>
      <c r="D110" t="str">
        <f t="shared" ca="1" si="7"/>
        <v/>
      </c>
      <c r="E110" t="str">
        <f t="shared" ca="1" si="7"/>
        <v/>
      </c>
      <c r="F110" t="str">
        <f t="shared" ca="1" si="7"/>
        <v/>
      </c>
      <c r="G110">
        <f>IF(ISNUMBER(VLOOKUP($B110,Equities!$B$6:$DH$1002,G$1,0)), VLOOKUP($B110,Equities!$B$6:$DH$1002,G$1,0),"")</f>
        <v>97.11</v>
      </c>
      <c r="H110" t="str">
        <f>IF(ISNUMBER(VLOOKUP($B110,Equities!$B$6:$DH$1002,H$1,0)), VLOOKUP($B110,Equities!$B$6:$DH$1002,H$1,0),"")</f>
        <v/>
      </c>
      <c r="I110" t="str">
        <f>IF(ISNUMBER(VLOOKUP($B110,Equities!$B$6:$DH$1002,I$1,0)), VLOOKUP($B110,Equities!$B$6:$DH$1002,I$1,0),"")</f>
        <v/>
      </c>
      <c r="J110" s="70"/>
      <c r="K110">
        <f ca="1">IF(ISNUMBER(VLOOKUP($B110,Equities!$B$6:$DH$1002,K$1,0)), VLOOKUP($B110,Equities!$B$6:$DH$1002,K$1,0),"")</f>
        <v>97.11</v>
      </c>
      <c r="L110">
        <f ca="1">IF(ISNUMBER(VLOOKUP($B110,Equities!$B$6:$DH$1002,L$1,0)), VLOOKUP($B110,Equities!$B$6:$DH$1002,L$1,0),"")</f>
        <v>242.47380000000001</v>
      </c>
      <c r="M110">
        <f ca="1">IF(ISNUMBER(VLOOKUP($B110,Equities!$B$6:$DH$1002,M$1,0)), VLOOKUP($B110,Equities!$B$6:$DH$1002,M$1,0),"")</f>
        <v>232.81460000000001</v>
      </c>
      <c r="N110">
        <f ca="1">IF(ISNUMBER(VLOOKUP($B110,Equities!$B$6:$DH$1002,N$1,0)), VLOOKUP($B110,Equities!$B$6:$DH$1002,N$1,0),"")</f>
        <v>208.22739999999999</v>
      </c>
      <c r="O110">
        <f ca="1">IF(ISNUMBER(VLOOKUP($B110,Equities!$B$6:$DH$1002,O$1,0)), VLOOKUP($B110,Equities!$B$6:$DH$1002,O$1,0),"")</f>
        <v>129.20519999999999</v>
      </c>
      <c r="P110">
        <f ca="1">IF(ISNUMBER(VLOOKUP($B110,Equities!$B$6:$DH$1002,P$1,0)), VLOOKUP($B110,Equities!$B$6:$DH$1002,P$1,0),"")</f>
        <v>226.38509999999999</v>
      </c>
      <c r="Q110">
        <f ca="1">IF(ISNUMBER(VLOOKUP($B110,Equities!$B$6:$DH$1002,Q$1,0)), VLOOKUP($B110,Equities!$B$6:$DH$1002,Q$1,0),"")</f>
        <v>250.2</v>
      </c>
      <c r="R110">
        <f ca="1">IF(ISNUMBER(VLOOKUP($B110,Equities!$B$6:$DH$1002,R$1,0)), VLOOKUP($B110,Equities!$B$6:$DH$1002,R$1,0),"")</f>
        <v>203.99</v>
      </c>
      <c r="S110">
        <f ca="1">IF(ISNUMBER(VLOOKUP($B110,Equities!$B$6:$DH$1002,S$1,0)), VLOOKUP($B110,Equities!$B$6:$DH$1002,S$1,0),"")</f>
        <v>261.70999999999998</v>
      </c>
      <c r="T110">
        <f ca="1">IF(ISNUMBER(VLOOKUP($B110,Equities!$B$6:$DH$1002,T$1,0)), VLOOKUP($B110,Equities!$B$6:$DH$1002,T$1,0),"")</f>
        <v>68.430000000000007</v>
      </c>
      <c r="U110">
        <f ca="1">IF(ISNUMBER(VLOOKUP($B110,Equities!$B$6:$DH$1002,U$1,0)), VLOOKUP($B110,Equities!$B$6:$DH$1002,U$1,0),"")</f>
        <v>276.3</v>
      </c>
      <c r="V110">
        <f ca="1">IF(ISNUMBER(VLOOKUP($B110,Equities!$B$6:$DH$1002,V$1,0)), VLOOKUP($B110,Equities!$B$6:$DH$1002,V$1,0),"")</f>
        <v>122.61</v>
      </c>
      <c r="W110">
        <f ca="1">IF(ISNUMBER(VLOOKUP($B110,Equities!$B$6:$DH$1002,W$1,0)), VLOOKUP($B110,Equities!$B$6:$DH$1002,W$1,0),"")</f>
        <v>1426</v>
      </c>
      <c r="X110">
        <f ca="1">IF(ISNUMBER(VLOOKUP($B110,Equities!$B$6:$DH$1002,X$1,0)), VLOOKUP($B110,Equities!$B$6:$DH$1002,X$1,0),"")</f>
        <v>1761.36</v>
      </c>
      <c r="Y110">
        <f ca="1">IF(ISNUMBER(VLOOKUP($B110,Equities!$B$6:$DH$1002,Y$1,0)), VLOOKUP($B110,Equities!$B$6:$DH$1002,Y$1,0),"")</f>
        <v>1757.1</v>
      </c>
      <c r="Z110">
        <f ca="1">IF(ISNUMBER(VLOOKUP($B110,Equities!$B$6:$DH$1002,Z$1,0)), VLOOKUP($B110,Equities!$B$6:$DH$1002,Z$1,0),"")</f>
        <v>1040.76</v>
      </c>
      <c r="AA110">
        <f ca="1">IF(ISNUMBER(VLOOKUP($B110,Equities!$B$6:$DH$1002,AA$1,0)), VLOOKUP($B110,Equities!$B$6:$DH$1002,AA$1,0),"")</f>
        <v>2429.89</v>
      </c>
      <c r="AB110">
        <f ca="1">IF(ISNUMBER(VLOOKUP($B110,Equities!$B$6:$DH$1002,AB$1,0)), VLOOKUP($B110,Equities!$B$6:$DH$1002,AB$1,0),"")</f>
        <v>923.83</v>
      </c>
      <c r="AC110">
        <f ca="1">IF(ISNUMBER(VLOOKUP($B110,Equities!$B$6:$DH$1002,AC$1,0)), VLOOKUP($B110,Equities!$B$6:$DH$1002,AC$1,0),"")</f>
        <v>726.8</v>
      </c>
      <c r="AD110">
        <f ca="1">IF(ISNUMBER(VLOOKUP($B110,Equities!$B$6:$DH$1002,AD$1,0)), VLOOKUP($B110,Equities!$B$6:$DH$1002,AD$1,0),"")</f>
        <v>889.19</v>
      </c>
      <c r="AE110">
        <f ca="1">IF(ISNUMBER(VLOOKUP($B110,Equities!$B$6:$DH$1002,AE$1,0)), VLOOKUP($B110,Equities!$B$6:$DH$1002,AE$1,0),"")</f>
        <v>961.72</v>
      </c>
      <c r="AF110">
        <f ca="1">IF(ISNUMBER(VLOOKUP($B110,Equities!$B$6:$DH$1002,AF$1,0)), VLOOKUP($B110,Equities!$B$6:$DH$1002,AF$1,0),"")</f>
        <v>977.01</v>
      </c>
      <c r="AG110">
        <f ca="1">IF(ISNUMBER(VLOOKUP($B110,Equities!$B$6:$DH$1002,AG$1,0)), VLOOKUP($B110,Equities!$B$6:$DH$1002,AG$1,0),"")</f>
        <v>1104.5</v>
      </c>
      <c r="AH110">
        <f ca="1">IF(ISNUMBER(VLOOKUP($B110,Equities!$B$6:$DH$1002,AH$1,0)), VLOOKUP($B110,Equities!$B$6:$DH$1002,AH$1,0),"")</f>
        <v>1091.53</v>
      </c>
      <c r="AI110">
        <f ca="1">IF(ISNUMBER(VLOOKUP($B110,Equities!$B$6:$DH$1002,AI$1,0)), VLOOKUP($B110,Equities!$B$6:$DH$1002,AI$1,0),"")</f>
        <v>934.27</v>
      </c>
      <c r="AJ110">
        <f ca="1">IF(ISNUMBER(VLOOKUP($B110,Equities!$B$6:$DH$1002,AJ$1,0)), VLOOKUP($B110,Equities!$B$6:$DH$1002,AJ$1,0),"")</f>
        <v>17.23</v>
      </c>
      <c r="AK110">
        <f ca="1">IF(ISNUMBER(VLOOKUP($B110,Equities!$B$6:$DH$1002,AK$1,0)), VLOOKUP($B110,Equities!$B$6:$DH$1002,AK$1,0),"")</f>
        <v>20.68</v>
      </c>
      <c r="AL110">
        <f ca="1">IF(ISNUMBER(VLOOKUP($B110,Commodities!$B$6:$CW$1002,AL$1,0)), VLOOKUP($B110,Commodities!$B$6:$CW$1002,AL$1,0),"")</f>
        <v>1325.6</v>
      </c>
      <c r="AM110">
        <f ca="1">IF(ISNUMBER(VLOOKUP($B110,Commodities!$B$6:$CW$1002,AM$1,0)), VLOOKUP($B110,Commodities!$B$6:$CW$1002,AM$1,0),"")</f>
        <v>16.466999999999999</v>
      </c>
      <c r="AN110">
        <f ca="1">IF(ISNUMBER(VLOOKUP($B110,Commodities!$B$6:$CW$1002,AN$1,0)), VLOOKUP($B110,Commodities!$B$6:$CW$1002,AN$1,0),"")</f>
        <v>60.96</v>
      </c>
      <c r="AO110">
        <f ca="1">IF(ISNUMBER(VLOOKUP($B110,Currencies!$B$6:$CW$1002,AO$1,0)), VLOOKUP($B110,Currencies!$B$6:$CW$1002,AO$1,0),"")</f>
        <v>2.8170000000000002</v>
      </c>
      <c r="AP110">
        <f ca="1">IF(ISNUMBER(VLOOKUP($B110,Currencies!$B$6:$CW$1002,AP$1,0)), VLOOKUP($B110,Currencies!$B$6:$CW$1002,AP$1,0),"")</f>
        <v>2.0937999999999999</v>
      </c>
      <c r="AQ110">
        <f ca="1">IF(ISNUMBER(VLOOKUP($B110,Currencies!$B$6:$CW$1002,AQ$1,0)), VLOOKUP($B110,Currencies!$B$6:$CW$1002,AQ$1,0),"")</f>
        <v>2.0842000000000001</v>
      </c>
      <c r="AR110">
        <f ca="1">IF(ISNUMBER(VLOOKUP($B110,Currencies!$B$6:$CW$1002,AR$1,0)), VLOOKUP($B110,Currencies!$B$6:$CW$1002,AR$1,0),"")</f>
        <v>6.3071000000000002</v>
      </c>
      <c r="AS110">
        <f ca="1">IF(ISNUMBER(VLOOKUP($B110,Currencies!$B$6:$CW$1002,AS$1,0)), VLOOKUP($B110,Currencies!$B$6:$CW$1002,AS$1,0),"")</f>
        <v>111.59</v>
      </c>
      <c r="AT110" t="str">
        <f>IF(ISNUMBER(VLOOKUP($B110,Currencies!$B$6:$CW$1002,AT$1,0)), VLOOKUP($B110,Currencies!$B$6:$CW$1002,AT$1,0),"")</f>
        <v/>
      </c>
      <c r="AU110" t="str">
        <f>IF(ISNUMBER(VLOOKUP($B110,Currencies!$B$6:$CW$1002,AU$1,0)), VLOOKUP($B110,Currencies!$B$6:$CW$1002,AU$1,0),"")</f>
        <v/>
      </c>
      <c r="AV110" t="str">
        <f>IF(ISNUMBER(VLOOKUP($B110,Currencies!$B$6:$CW$1002,AV$1,0)), VLOOKUP($B110,Currencies!$B$6:$CW$1002,AV$1,0),"")</f>
        <v/>
      </c>
    </row>
    <row r="111" spans="2:48">
      <c r="B111" s="12">
        <f>IF(ISNUMBER(Equities!$C112),Equities!B112,"")</f>
        <v>43172</v>
      </c>
      <c r="C111">
        <f t="shared" ca="1" si="6"/>
        <v>184.22329999999999</v>
      </c>
      <c r="D111" t="str">
        <f t="shared" ca="1" si="7"/>
        <v/>
      </c>
      <c r="E111" t="str">
        <f t="shared" ca="1" si="7"/>
        <v/>
      </c>
      <c r="F111" t="str">
        <f t="shared" ca="1" si="7"/>
        <v/>
      </c>
      <c r="G111">
        <f>IF(ISNUMBER(VLOOKUP($B111,Equities!$B$6:$DH$1002,G$1,0)), VLOOKUP($B111,Equities!$B$6:$DH$1002,G$1,0),"")</f>
        <v>97.01</v>
      </c>
      <c r="H111" t="str">
        <f>IF(ISNUMBER(VLOOKUP($B111,Equities!$B$6:$DH$1002,H$1,0)), VLOOKUP($B111,Equities!$B$6:$DH$1002,H$1,0),"")</f>
        <v/>
      </c>
      <c r="I111" t="str">
        <f>IF(ISNUMBER(VLOOKUP($B111,Equities!$B$6:$DH$1002,I$1,0)), VLOOKUP($B111,Equities!$B$6:$DH$1002,I$1,0),"")</f>
        <v/>
      </c>
      <c r="J111" s="70"/>
      <c r="K111">
        <f ca="1">IF(ISNUMBER(VLOOKUP($B111,Equities!$B$6:$DH$1002,K$1,0)), VLOOKUP($B111,Equities!$B$6:$DH$1002,K$1,0),"")</f>
        <v>97.01</v>
      </c>
      <c r="L111">
        <f ca="1">IF(ISNUMBER(VLOOKUP($B111,Equities!$B$6:$DH$1002,L$1,0)), VLOOKUP($B111,Equities!$B$6:$DH$1002,L$1,0),"")</f>
        <v>242.62909999999999</v>
      </c>
      <c r="M111">
        <f ca="1">IF(ISNUMBER(VLOOKUP($B111,Equities!$B$6:$DH$1002,M$1,0)), VLOOKUP($B111,Equities!$B$6:$DH$1002,M$1,0),"")</f>
        <v>234.05369999999999</v>
      </c>
      <c r="N111">
        <f ca="1">IF(ISNUMBER(VLOOKUP($B111,Equities!$B$6:$DH$1002,N$1,0)), VLOOKUP($B111,Equities!$B$6:$DH$1002,N$1,0),"")</f>
        <v>209.72579999999999</v>
      </c>
      <c r="O111">
        <f ca="1">IF(ISNUMBER(VLOOKUP($B111,Equities!$B$6:$DH$1002,O$1,0)), VLOOKUP($B111,Equities!$B$6:$DH$1002,O$1,0),"")</f>
        <v>130.357</v>
      </c>
      <c r="P111">
        <f ca="1">IF(ISNUMBER(VLOOKUP($B111,Equities!$B$6:$DH$1002,P$1,0)), VLOOKUP($B111,Equities!$B$6:$DH$1002,P$1,0),"")</f>
        <v>228.06809999999999</v>
      </c>
      <c r="Q111">
        <f ca="1">IF(ISNUMBER(VLOOKUP($B111,Equities!$B$6:$DH$1002,Q$1,0)), VLOOKUP($B111,Equities!$B$6:$DH$1002,Q$1,0),"")</f>
        <v>250.64</v>
      </c>
      <c r="R111">
        <f ca="1">IF(ISNUMBER(VLOOKUP($B111,Equities!$B$6:$DH$1002,R$1,0)), VLOOKUP($B111,Equities!$B$6:$DH$1002,R$1,0),"")</f>
        <v>203.98</v>
      </c>
      <c r="S111">
        <f ca="1">IF(ISNUMBER(VLOOKUP($B111,Equities!$B$6:$DH$1002,S$1,0)), VLOOKUP($B111,Equities!$B$6:$DH$1002,S$1,0),"")</f>
        <v>263.52999999999997</v>
      </c>
      <c r="T111">
        <f ca="1">IF(ISNUMBER(VLOOKUP($B111,Equities!$B$6:$DH$1002,T$1,0)), VLOOKUP($B111,Equities!$B$6:$DH$1002,T$1,0),"")</f>
        <v>68.78</v>
      </c>
      <c r="U111">
        <f ca="1">IF(ISNUMBER(VLOOKUP($B111,Equities!$B$6:$DH$1002,U$1,0)), VLOOKUP($B111,Equities!$B$6:$DH$1002,U$1,0),"")</f>
        <v>278.04000000000002</v>
      </c>
      <c r="V111">
        <f ca="1">IF(ISNUMBER(VLOOKUP($B111,Equities!$B$6:$DH$1002,V$1,0)), VLOOKUP($B111,Equities!$B$6:$DH$1002,V$1,0),"")</f>
        <v>121.94</v>
      </c>
      <c r="W111">
        <f ca="1">IF(ISNUMBER(VLOOKUP($B111,Equities!$B$6:$DH$1002,W$1,0)), VLOOKUP($B111,Equities!$B$6:$DH$1002,W$1,0),"")</f>
        <v>1426.54</v>
      </c>
      <c r="X111">
        <f ca="1">IF(ISNUMBER(VLOOKUP($B111,Equities!$B$6:$DH$1002,X$1,0)), VLOOKUP($B111,Equities!$B$6:$DH$1002,X$1,0),"")</f>
        <v>1761</v>
      </c>
      <c r="Y111">
        <f ca="1">IF(ISNUMBER(VLOOKUP($B111,Equities!$B$6:$DH$1002,Y$1,0)), VLOOKUP($B111,Equities!$B$6:$DH$1002,Y$1,0),"")</f>
        <v>1755</v>
      </c>
      <c r="Z111">
        <f ca="1">IF(ISNUMBER(VLOOKUP($B111,Equities!$B$6:$DH$1002,Z$1,0)), VLOOKUP($B111,Equities!$B$6:$DH$1002,Z$1,0),"")</f>
        <v>1037.48</v>
      </c>
      <c r="AA111">
        <f ca="1">IF(ISNUMBER(VLOOKUP($B111,Equities!$B$6:$DH$1002,AA$1,0)), VLOOKUP($B111,Equities!$B$6:$DH$1002,AA$1,0),"")</f>
        <v>2433.34</v>
      </c>
      <c r="AB111">
        <f ca="1">IF(ISNUMBER(VLOOKUP($B111,Equities!$B$6:$DH$1002,AB$1,0)), VLOOKUP($B111,Equities!$B$6:$DH$1002,AB$1,0),"")</f>
        <v>922.83</v>
      </c>
      <c r="AC111">
        <f ca="1">IF(ISNUMBER(VLOOKUP($B111,Equities!$B$6:$DH$1002,AC$1,0)), VLOOKUP($B111,Equities!$B$6:$DH$1002,AC$1,0),"")</f>
        <v>727.45</v>
      </c>
      <c r="AD111">
        <f ca="1">IF(ISNUMBER(VLOOKUP($B111,Equities!$B$6:$DH$1002,AD$1,0)), VLOOKUP($B111,Equities!$B$6:$DH$1002,AD$1,0),"")</f>
        <v>889.31</v>
      </c>
      <c r="AE111">
        <f ca="1">IF(ISNUMBER(VLOOKUP($B111,Equities!$B$6:$DH$1002,AE$1,0)), VLOOKUP($B111,Equities!$B$6:$DH$1002,AE$1,0),"")</f>
        <v>960.31</v>
      </c>
      <c r="AF111">
        <f ca="1">IF(ISNUMBER(VLOOKUP($B111,Equities!$B$6:$DH$1002,AF$1,0)), VLOOKUP($B111,Equities!$B$6:$DH$1002,AF$1,0),"")</f>
        <v>976.82</v>
      </c>
      <c r="AG111">
        <f ca="1">IF(ISNUMBER(VLOOKUP($B111,Equities!$B$6:$DH$1002,AG$1,0)), VLOOKUP($B111,Equities!$B$6:$DH$1002,AG$1,0),"")</f>
        <v>1105.44</v>
      </c>
      <c r="AH111">
        <f ca="1">IF(ISNUMBER(VLOOKUP($B111,Equities!$B$6:$DH$1002,AH$1,0)), VLOOKUP($B111,Equities!$B$6:$DH$1002,AH$1,0),"")</f>
        <v>1091.56</v>
      </c>
      <c r="AI111">
        <f ca="1">IF(ISNUMBER(VLOOKUP($B111,Equities!$B$6:$DH$1002,AI$1,0)), VLOOKUP($B111,Equities!$B$6:$DH$1002,AI$1,0),"")</f>
        <v>935.5</v>
      </c>
      <c r="AJ111">
        <f ca="1">IF(ISNUMBER(VLOOKUP($B111,Equities!$B$6:$DH$1002,AJ$1,0)), VLOOKUP($B111,Equities!$B$6:$DH$1002,AJ$1,0),"")</f>
        <v>16.350000000000001</v>
      </c>
      <c r="AK111">
        <f ca="1">IF(ISNUMBER(VLOOKUP($B111,Equities!$B$6:$DH$1002,AK$1,0)), VLOOKUP($B111,Equities!$B$6:$DH$1002,AK$1,0),"")</f>
        <v>21.5</v>
      </c>
      <c r="AL111">
        <f ca="1">IF(ISNUMBER(VLOOKUP($B111,Commodities!$B$6:$CW$1002,AL$1,0)), VLOOKUP($B111,Commodities!$B$6:$CW$1002,AL$1,0),"")</f>
        <v>1327.1</v>
      </c>
      <c r="AM111">
        <f ca="1">IF(ISNUMBER(VLOOKUP($B111,Commodities!$B$6:$CW$1002,AM$1,0)), VLOOKUP($B111,Commodities!$B$6:$CW$1002,AM$1,0),"")</f>
        <v>16.559000000000001</v>
      </c>
      <c r="AN111">
        <f ca="1">IF(ISNUMBER(VLOOKUP($B111,Commodities!$B$6:$CW$1002,AN$1,0)), VLOOKUP($B111,Commodities!$B$6:$CW$1002,AN$1,0),"")</f>
        <v>60.71</v>
      </c>
      <c r="AO111">
        <f ca="1">IF(ISNUMBER(VLOOKUP($B111,Currencies!$B$6:$CW$1002,AO$1,0)), VLOOKUP($B111,Currencies!$B$6:$CW$1002,AO$1,0),"")</f>
        <v>2.8426</v>
      </c>
      <c r="AP111">
        <f ca="1">IF(ISNUMBER(VLOOKUP($B111,Currencies!$B$6:$CW$1002,AP$1,0)), VLOOKUP($B111,Currencies!$B$6:$CW$1002,AP$1,0),"")</f>
        <v>2.0861000000000001</v>
      </c>
      <c r="AQ111">
        <f ca="1">IF(ISNUMBER(VLOOKUP($B111,Currencies!$B$6:$CW$1002,AQ$1,0)), VLOOKUP($B111,Currencies!$B$6:$CW$1002,AQ$1,0),"")</f>
        <v>2.0939000000000001</v>
      </c>
      <c r="AR111">
        <f ca="1">IF(ISNUMBER(VLOOKUP($B111,Currencies!$B$6:$CW$1002,AR$1,0)), VLOOKUP($B111,Currencies!$B$6:$CW$1002,AR$1,0),"")</f>
        <v>6.3266999999999998</v>
      </c>
      <c r="AS111">
        <f ca="1">IF(ISNUMBER(VLOOKUP($B111,Currencies!$B$6:$CW$1002,AS$1,0)), VLOOKUP($B111,Currencies!$B$6:$CW$1002,AS$1,0),"")</f>
        <v>111.45</v>
      </c>
      <c r="AT111" t="str">
        <f>IF(ISNUMBER(VLOOKUP($B111,Currencies!$B$6:$CW$1002,AT$1,0)), VLOOKUP($B111,Currencies!$B$6:$CW$1002,AT$1,0),"")</f>
        <v/>
      </c>
      <c r="AU111" t="str">
        <f>IF(ISNUMBER(VLOOKUP($B111,Currencies!$B$6:$CW$1002,AU$1,0)), VLOOKUP($B111,Currencies!$B$6:$CW$1002,AU$1,0),"")</f>
        <v/>
      </c>
      <c r="AV111" t="str">
        <f>IF(ISNUMBER(VLOOKUP($B111,Currencies!$B$6:$CW$1002,AV$1,0)), VLOOKUP($B111,Currencies!$B$6:$CW$1002,AV$1,0),"")</f>
        <v/>
      </c>
    </row>
    <row r="112" spans="2:48">
      <c r="B112" s="12">
        <f>IF(ISNUMBER(Equities!$C113),Equities!B113,"")</f>
        <v>43171</v>
      </c>
      <c r="C112">
        <f t="shared" ca="1" si="6"/>
        <v>185.34620000000001</v>
      </c>
      <c r="D112" t="str">
        <f t="shared" ca="1" si="7"/>
        <v/>
      </c>
      <c r="E112" t="str">
        <f t="shared" ca="1" si="7"/>
        <v/>
      </c>
      <c r="F112" t="str">
        <f t="shared" ca="1" si="7"/>
        <v/>
      </c>
      <c r="G112">
        <f>IF(ISNUMBER(VLOOKUP($B112,Equities!$B$6:$DH$1002,G$1,0)), VLOOKUP($B112,Equities!$B$6:$DH$1002,G$1,0),"")</f>
        <v>97.47</v>
      </c>
      <c r="H112" t="str">
        <f>IF(ISNUMBER(VLOOKUP($B112,Equities!$B$6:$DH$1002,H$1,0)), VLOOKUP($B112,Equities!$B$6:$DH$1002,H$1,0),"")</f>
        <v/>
      </c>
      <c r="I112" t="str">
        <f>IF(ISNUMBER(VLOOKUP($B112,Equities!$B$6:$DH$1002,I$1,0)), VLOOKUP($B112,Equities!$B$6:$DH$1002,I$1,0),"")</f>
        <v/>
      </c>
      <c r="J112" s="70"/>
      <c r="K112">
        <f ca="1">IF(ISNUMBER(VLOOKUP($B112,Equities!$B$6:$DH$1002,K$1,0)), VLOOKUP($B112,Equities!$B$6:$DH$1002,K$1,0),"")</f>
        <v>97.47</v>
      </c>
      <c r="L112">
        <f ca="1">IF(ISNUMBER(VLOOKUP($B112,Equities!$B$6:$DH$1002,L$1,0)), VLOOKUP($B112,Equities!$B$6:$DH$1002,L$1,0),"")</f>
        <v>245.09880000000001</v>
      </c>
      <c r="M112">
        <f ca="1">IF(ISNUMBER(VLOOKUP($B112,Equities!$B$6:$DH$1002,M$1,0)), VLOOKUP($B112,Equities!$B$6:$DH$1002,M$1,0),"")</f>
        <v>234.0009</v>
      </c>
      <c r="N112">
        <f ca="1">IF(ISNUMBER(VLOOKUP($B112,Equities!$B$6:$DH$1002,N$1,0)), VLOOKUP($B112,Equities!$B$6:$DH$1002,N$1,0),"")</f>
        <v>210.47290000000001</v>
      </c>
      <c r="O112">
        <f ca="1">IF(ISNUMBER(VLOOKUP($B112,Equities!$B$6:$DH$1002,O$1,0)), VLOOKUP($B112,Equities!$B$6:$DH$1002,O$1,0),"")</f>
        <v>131.20529999999999</v>
      </c>
      <c r="P112">
        <f ca="1">IF(ISNUMBER(VLOOKUP($B112,Equities!$B$6:$DH$1002,P$1,0)), VLOOKUP($B112,Equities!$B$6:$DH$1002,P$1,0),"")</f>
        <v>228.54839999999999</v>
      </c>
      <c r="Q112">
        <f ca="1">IF(ISNUMBER(VLOOKUP($B112,Equities!$B$6:$DH$1002,Q$1,0)), VLOOKUP($B112,Equities!$B$6:$DH$1002,Q$1,0),"")</f>
        <v>252</v>
      </c>
      <c r="R112">
        <f ca="1">IF(ISNUMBER(VLOOKUP($B112,Equities!$B$6:$DH$1002,R$1,0)), VLOOKUP($B112,Equities!$B$6:$DH$1002,R$1,0),"")</f>
        <v>203.61</v>
      </c>
      <c r="S112">
        <f ca="1">IF(ISNUMBER(VLOOKUP($B112,Equities!$B$6:$DH$1002,S$1,0)), VLOOKUP($B112,Equities!$B$6:$DH$1002,S$1,0),"")</f>
        <v>264.33999999999997</v>
      </c>
      <c r="T112">
        <f ca="1">IF(ISNUMBER(VLOOKUP($B112,Equities!$B$6:$DH$1002,T$1,0)), VLOOKUP($B112,Equities!$B$6:$DH$1002,T$1,0),"")</f>
        <v>69.06</v>
      </c>
      <c r="U112">
        <f ca="1">IF(ISNUMBER(VLOOKUP($B112,Equities!$B$6:$DH$1002,U$1,0)), VLOOKUP($B112,Equities!$B$6:$DH$1002,U$1,0),"")</f>
        <v>278.70999999999998</v>
      </c>
      <c r="V112">
        <f ca="1">IF(ISNUMBER(VLOOKUP($B112,Equities!$B$6:$DH$1002,V$1,0)), VLOOKUP($B112,Equities!$B$6:$DH$1002,V$1,0),"")</f>
        <v>121.53</v>
      </c>
      <c r="W112">
        <f ca="1">IF(ISNUMBER(VLOOKUP($B112,Equities!$B$6:$DH$1002,W$1,0)), VLOOKUP($B112,Equities!$B$6:$DH$1002,W$1,0),"")</f>
        <v>1428.41</v>
      </c>
      <c r="X112">
        <f ca="1">IF(ISNUMBER(VLOOKUP($B112,Equities!$B$6:$DH$1002,X$1,0)), VLOOKUP($B112,Equities!$B$6:$DH$1002,X$1,0),"")</f>
        <v>1772.23</v>
      </c>
      <c r="Y112">
        <f ca="1">IF(ISNUMBER(VLOOKUP($B112,Equities!$B$6:$DH$1002,Y$1,0)), VLOOKUP($B112,Equities!$B$6:$DH$1002,Y$1,0),"")</f>
        <v>1763.06</v>
      </c>
      <c r="Z112">
        <f ca="1">IF(ISNUMBER(VLOOKUP($B112,Equities!$B$6:$DH$1002,Z$1,0)), VLOOKUP($B112,Equities!$B$6:$DH$1002,Z$1,0),"")</f>
        <v>1037.07</v>
      </c>
      <c r="AA112">
        <f ca="1">IF(ISNUMBER(VLOOKUP($B112,Equities!$B$6:$DH$1002,AA$1,0)), VLOOKUP($B112,Equities!$B$6:$DH$1002,AA$1,0),"")</f>
        <v>2428.61</v>
      </c>
      <c r="AB112">
        <f ca="1">IF(ISNUMBER(VLOOKUP($B112,Equities!$B$6:$DH$1002,AB$1,0)), VLOOKUP($B112,Equities!$B$6:$DH$1002,AB$1,0),"")</f>
        <v>922.68</v>
      </c>
      <c r="AC112">
        <f ca="1">IF(ISNUMBER(VLOOKUP($B112,Equities!$B$6:$DH$1002,AC$1,0)), VLOOKUP($B112,Equities!$B$6:$DH$1002,AC$1,0),"")</f>
        <v>727.85</v>
      </c>
      <c r="AD112">
        <f ca="1">IF(ISNUMBER(VLOOKUP($B112,Equities!$B$6:$DH$1002,AD$1,0)), VLOOKUP($B112,Equities!$B$6:$DH$1002,AD$1,0),"")</f>
        <v>890.07</v>
      </c>
      <c r="AE112">
        <f ca="1">IF(ISNUMBER(VLOOKUP($B112,Equities!$B$6:$DH$1002,AE$1,0)), VLOOKUP($B112,Equities!$B$6:$DH$1002,AE$1,0),"")</f>
        <v>960.41</v>
      </c>
      <c r="AF112">
        <f ca="1">IF(ISNUMBER(VLOOKUP($B112,Equities!$B$6:$DH$1002,AF$1,0)), VLOOKUP($B112,Equities!$B$6:$DH$1002,AF$1,0),"")</f>
        <v>976.99</v>
      </c>
      <c r="AG112">
        <f ca="1">IF(ISNUMBER(VLOOKUP($B112,Equities!$B$6:$DH$1002,AG$1,0)), VLOOKUP($B112,Equities!$B$6:$DH$1002,AG$1,0),"")</f>
        <v>1103.9000000000001</v>
      </c>
      <c r="AH112">
        <f ca="1">IF(ISNUMBER(VLOOKUP($B112,Equities!$B$6:$DH$1002,AH$1,0)), VLOOKUP($B112,Equities!$B$6:$DH$1002,AH$1,0),"")</f>
        <v>1092.93</v>
      </c>
      <c r="AI112">
        <f ca="1">IF(ISNUMBER(VLOOKUP($B112,Equities!$B$6:$DH$1002,AI$1,0)), VLOOKUP($B112,Equities!$B$6:$DH$1002,AI$1,0),"")</f>
        <v>935.47</v>
      </c>
      <c r="AJ112">
        <f ca="1">IF(ISNUMBER(VLOOKUP($B112,Equities!$B$6:$DH$1002,AJ$1,0)), VLOOKUP($B112,Equities!$B$6:$DH$1002,AJ$1,0),"")</f>
        <v>15.78</v>
      </c>
      <c r="AK112">
        <f ca="1">IF(ISNUMBER(VLOOKUP($B112,Equities!$B$6:$DH$1002,AK$1,0)), VLOOKUP($B112,Equities!$B$6:$DH$1002,AK$1,0),"")</f>
        <v>20.12</v>
      </c>
      <c r="AL112">
        <f ca="1">IF(ISNUMBER(VLOOKUP($B112,Commodities!$B$6:$CW$1002,AL$1,0)), VLOOKUP($B112,Commodities!$B$6:$CW$1002,AL$1,0),"")</f>
        <v>1320.8</v>
      </c>
      <c r="AM112">
        <f ca="1">IF(ISNUMBER(VLOOKUP($B112,Commodities!$B$6:$CW$1002,AM$1,0)), VLOOKUP($B112,Commodities!$B$6:$CW$1002,AM$1,0),"")</f>
        <v>16.471</v>
      </c>
      <c r="AN112">
        <f ca="1">IF(ISNUMBER(VLOOKUP($B112,Commodities!$B$6:$CW$1002,AN$1,0)), VLOOKUP($B112,Commodities!$B$6:$CW$1002,AN$1,0),"")</f>
        <v>61.36</v>
      </c>
      <c r="AO112">
        <f ca="1">IF(ISNUMBER(VLOOKUP($B112,Currencies!$B$6:$CW$1002,AO$1,0)), VLOOKUP($B112,Currencies!$B$6:$CW$1002,AO$1,0),"")</f>
        <v>2.8681000000000001</v>
      </c>
      <c r="AP112">
        <f ca="1">IF(ISNUMBER(VLOOKUP($B112,Currencies!$B$6:$CW$1002,AP$1,0)), VLOOKUP($B112,Currencies!$B$6:$CW$1002,AP$1,0),"")</f>
        <v>2.0874999999999999</v>
      </c>
      <c r="AQ112">
        <f ca="1">IF(ISNUMBER(VLOOKUP($B112,Currencies!$B$6:$CW$1002,AQ$1,0)), VLOOKUP($B112,Currencies!$B$6:$CW$1002,AQ$1,0),"")</f>
        <v>2.1057000000000001</v>
      </c>
      <c r="AR112">
        <f ca="1">IF(ISNUMBER(VLOOKUP($B112,Currencies!$B$6:$CW$1002,AR$1,0)), VLOOKUP($B112,Currencies!$B$6:$CW$1002,AR$1,0),"")</f>
        <v>6.3247</v>
      </c>
      <c r="AS112">
        <f ca="1">IF(ISNUMBER(VLOOKUP($B112,Currencies!$B$6:$CW$1002,AS$1,0)), VLOOKUP($B112,Currencies!$B$6:$CW$1002,AS$1,0),"")</f>
        <v>111.43</v>
      </c>
      <c r="AT112" t="str">
        <f>IF(ISNUMBER(VLOOKUP($B112,Currencies!$B$6:$CW$1002,AT$1,0)), VLOOKUP($B112,Currencies!$B$6:$CW$1002,AT$1,0),"")</f>
        <v/>
      </c>
      <c r="AU112" t="str">
        <f>IF(ISNUMBER(VLOOKUP($B112,Currencies!$B$6:$CW$1002,AU$1,0)), VLOOKUP($B112,Currencies!$B$6:$CW$1002,AU$1,0),"")</f>
        <v/>
      </c>
      <c r="AV112" t="str">
        <f>IF(ISNUMBER(VLOOKUP($B112,Currencies!$B$6:$CW$1002,AV$1,0)), VLOOKUP($B112,Currencies!$B$6:$CW$1002,AV$1,0),"")</f>
        <v/>
      </c>
    </row>
    <row r="113" spans="2:48">
      <c r="B113" s="12">
        <f>IF(ISNUMBER(Equities!$C114),Equities!B114,"")</f>
        <v>43168</v>
      </c>
      <c r="C113">
        <f t="shared" ca="1" si="6"/>
        <v>182.4864</v>
      </c>
      <c r="D113" t="str">
        <f t="shared" ca="1" si="7"/>
        <v/>
      </c>
      <c r="E113" t="str">
        <f t="shared" ca="1" si="7"/>
        <v/>
      </c>
      <c r="F113" t="str">
        <f t="shared" ca="1" si="7"/>
        <v/>
      </c>
      <c r="G113">
        <f>IF(ISNUMBER(VLOOKUP($B113,Equities!$B$6:$DH$1002,G$1,0)), VLOOKUP($B113,Equities!$B$6:$DH$1002,G$1,0),"")</f>
        <v>95.78</v>
      </c>
      <c r="H113" t="str">
        <f>IF(ISNUMBER(VLOOKUP($B113,Equities!$B$6:$DH$1002,H$1,0)), VLOOKUP($B113,Equities!$B$6:$DH$1002,H$1,0),"")</f>
        <v/>
      </c>
      <c r="I113" t="str">
        <f>IF(ISNUMBER(VLOOKUP($B113,Equities!$B$6:$DH$1002,I$1,0)), VLOOKUP($B113,Equities!$B$6:$DH$1002,I$1,0),"")</f>
        <v/>
      </c>
      <c r="J113" s="70"/>
      <c r="K113">
        <f ca="1">IF(ISNUMBER(VLOOKUP($B113,Equities!$B$6:$DH$1002,K$1,0)), VLOOKUP($B113,Equities!$B$6:$DH$1002,K$1,0),"")</f>
        <v>95.78</v>
      </c>
      <c r="L113">
        <f ca="1">IF(ISNUMBER(VLOOKUP($B113,Equities!$B$6:$DH$1002,L$1,0)), VLOOKUP($B113,Equities!$B$6:$DH$1002,L$1,0),"")</f>
        <v>244.07910000000001</v>
      </c>
      <c r="M113">
        <f ca="1">IF(ISNUMBER(VLOOKUP($B113,Equities!$B$6:$DH$1002,M$1,0)), VLOOKUP($B113,Equities!$B$6:$DH$1002,M$1,0),"")</f>
        <v>234.19059999999999</v>
      </c>
      <c r="N113">
        <f ca="1">IF(ISNUMBER(VLOOKUP($B113,Equities!$B$6:$DH$1002,N$1,0)), VLOOKUP($B113,Equities!$B$6:$DH$1002,N$1,0),"")</f>
        <v>210.2099</v>
      </c>
      <c r="O113">
        <f ca="1">IF(ISNUMBER(VLOOKUP($B113,Equities!$B$6:$DH$1002,O$1,0)), VLOOKUP($B113,Equities!$B$6:$DH$1002,O$1,0),"")</f>
        <v>130.94</v>
      </c>
      <c r="P113">
        <f ca="1">IF(ISNUMBER(VLOOKUP($B113,Equities!$B$6:$DH$1002,P$1,0)), VLOOKUP($B113,Equities!$B$6:$DH$1002,P$1,0),"")</f>
        <v>228.4425</v>
      </c>
      <c r="Q113">
        <f ca="1">IF(ISNUMBER(VLOOKUP($B113,Equities!$B$6:$DH$1002,Q$1,0)), VLOOKUP($B113,Equities!$B$6:$DH$1002,Q$1,0),"")</f>
        <v>250.51</v>
      </c>
      <c r="R113">
        <f ca="1">IF(ISNUMBER(VLOOKUP($B113,Equities!$B$6:$DH$1002,R$1,0)), VLOOKUP($B113,Equities!$B$6:$DH$1002,R$1,0),"")</f>
        <v>202.46</v>
      </c>
      <c r="S113">
        <f ca="1">IF(ISNUMBER(VLOOKUP($B113,Equities!$B$6:$DH$1002,S$1,0)), VLOOKUP($B113,Equities!$B$6:$DH$1002,S$1,0),"")</f>
        <v>264.89</v>
      </c>
      <c r="T113">
        <f ca="1">IF(ISNUMBER(VLOOKUP($B113,Equities!$B$6:$DH$1002,T$1,0)), VLOOKUP($B113,Equities!$B$6:$DH$1002,T$1,0),"")</f>
        <v>68.86</v>
      </c>
      <c r="U113">
        <f ca="1">IF(ISNUMBER(VLOOKUP($B113,Equities!$B$6:$DH$1002,U$1,0)), VLOOKUP($B113,Equities!$B$6:$DH$1002,U$1,0),"")</f>
        <v>277.51</v>
      </c>
      <c r="V113">
        <f ca="1">IF(ISNUMBER(VLOOKUP($B113,Equities!$B$6:$DH$1002,V$1,0)), VLOOKUP($B113,Equities!$B$6:$DH$1002,V$1,0),"")</f>
        <v>120.7</v>
      </c>
      <c r="W113">
        <f ca="1">IF(ISNUMBER(VLOOKUP($B113,Equities!$B$6:$DH$1002,W$1,0)), VLOOKUP($B113,Equities!$B$6:$DH$1002,W$1,0),"")</f>
        <v>1410.45</v>
      </c>
      <c r="X113">
        <f ca="1">IF(ISNUMBER(VLOOKUP($B113,Equities!$B$6:$DH$1002,X$1,0)), VLOOKUP($B113,Equities!$B$6:$DH$1002,X$1,0),"")</f>
        <v>1753.95</v>
      </c>
      <c r="Y113">
        <f ca="1">IF(ISNUMBER(VLOOKUP($B113,Equities!$B$6:$DH$1002,Y$1,0)), VLOOKUP($B113,Equities!$B$6:$DH$1002,Y$1,0),"")</f>
        <v>1730.92</v>
      </c>
      <c r="Z113">
        <f ca="1">IF(ISNUMBER(VLOOKUP($B113,Equities!$B$6:$DH$1002,Z$1,0)), VLOOKUP($B113,Equities!$B$6:$DH$1002,Z$1,0),"")</f>
        <v>1039.57</v>
      </c>
      <c r="AA113">
        <f ca="1">IF(ISNUMBER(VLOOKUP($B113,Equities!$B$6:$DH$1002,AA$1,0)), VLOOKUP($B113,Equities!$B$6:$DH$1002,AA$1,0),"")</f>
        <v>2428.61</v>
      </c>
      <c r="AB113">
        <f ca="1">IF(ISNUMBER(VLOOKUP($B113,Equities!$B$6:$DH$1002,AB$1,0)), VLOOKUP($B113,Equities!$B$6:$DH$1002,AB$1,0),"")</f>
        <v>921.95</v>
      </c>
      <c r="AC113">
        <f ca="1">IF(ISNUMBER(VLOOKUP($B113,Equities!$B$6:$DH$1002,AC$1,0)), VLOOKUP($B113,Equities!$B$6:$DH$1002,AC$1,0),"")</f>
        <v>728.23</v>
      </c>
      <c r="AD113">
        <f ca="1">IF(ISNUMBER(VLOOKUP($B113,Equities!$B$6:$DH$1002,AD$1,0)), VLOOKUP($B113,Equities!$B$6:$DH$1002,AD$1,0),"")</f>
        <v>889.01</v>
      </c>
      <c r="AE113">
        <f ca="1">IF(ISNUMBER(VLOOKUP($B113,Equities!$B$6:$DH$1002,AE$1,0)), VLOOKUP($B113,Equities!$B$6:$DH$1002,AE$1,0),"")</f>
        <v>958.42</v>
      </c>
      <c r="AF113">
        <f ca="1">IF(ISNUMBER(VLOOKUP($B113,Equities!$B$6:$DH$1002,AF$1,0)), VLOOKUP($B113,Equities!$B$6:$DH$1002,AF$1,0),"")</f>
        <v>976.45</v>
      </c>
      <c r="AG113">
        <f ca="1">IF(ISNUMBER(VLOOKUP($B113,Equities!$B$6:$DH$1002,AG$1,0)), VLOOKUP($B113,Equities!$B$6:$DH$1002,AG$1,0),"")</f>
        <v>1104.93</v>
      </c>
      <c r="AH113">
        <f ca="1">IF(ISNUMBER(VLOOKUP($B113,Equities!$B$6:$DH$1002,AH$1,0)), VLOOKUP($B113,Equities!$B$6:$DH$1002,AH$1,0),"")</f>
        <v>1092.58</v>
      </c>
      <c r="AI113">
        <f ca="1">IF(ISNUMBER(VLOOKUP($B113,Equities!$B$6:$DH$1002,AI$1,0)), VLOOKUP($B113,Equities!$B$6:$DH$1002,AI$1,0),"")</f>
        <v>933.62</v>
      </c>
      <c r="AJ113">
        <f ca="1">IF(ISNUMBER(VLOOKUP($B113,Equities!$B$6:$DH$1002,AJ$1,0)), VLOOKUP($B113,Equities!$B$6:$DH$1002,AJ$1,0),"")</f>
        <v>14.64</v>
      </c>
      <c r="AK113">
        <f ca="1">IF(ISNUMBER(VLOOKUP($B113,Equities!$B$6:$DH$1002,AK$1,0)), VLOOKUP($B113,Equities!$B$6:$DH$1002,AK$1,0),"")</f>
        <v>20.53</v>
      </c>
      <c r="AL113">
        <f ca="1">IF(ISNUMBER(VLOOKUP($B113,Commodities!$B$6:$CW$1002,AL$1,0)), VLOOKUP($B113,Commodities!$B$6:$CW$1002,AL$1,0),"")</f>
        <v>1324</v>
      </c>
      <c r="AM113">
        <f ca="1">IF(ISNUMBER(VLOOKUP($B113,Commodities!$B$6:$CW$1002,AM$1,0)), VLOOKUP($B113,Commodities!$B$6:$CW$1002,AM$1,0),"")</f>
        <v>16.545999999999999</v>
      </c>
      <c r="AN113">
        <f ca="1">IF(ISNUMBER(VLOOKUP($B113,Commodities!$B$6:$CW$1002,AN$1,0)), VLOOKUP($B113,Commodities!$B$6:$CW$1002,AN$1,0),"")</f>
        <v>62.04</v>
      </c>
      <c r="AO113">
        <f ca="1">IF(ISNUMBER(VLOOKUP($B113,Currencies!$B$6:$CW$1002,AO$1,0)), VLOOKUP($B113,Currencies!$B$6:$CW$1002,AO$1,0),"")</f>
        <v>2.8938000000000001</v>
      </c>
      <c r="AP113">
        <f ca="1">IF(ISNUMBER(VLOOKUP($B113,Currencies!$B$6:$CW$1002,AP$1,0)), VLOOKUP($B113,Currencies!$B$6:$CW$1002,AP$1,0),"")</f>
        <v>2.1103000000000001</v>
      </c>
      <c r="AQ113">
        <f ca="1">IF(ISNUMBER(VLOOKUP($B113,Currencies!$B$6:$CW$1002,AQ$1,0)), VLOOKUP($B113,Currencies!$B$6:$CW$1002,AQ$1,0),"")</f>
        <v>2.1255999999999999</v>
      </c>
      <c r="AR113">
        <f ca="1">IF(ISNUMBER(VLOOKUP($B113,Currencies!$B$6:$CW$1002,AR$1,0)), VLOOKUP($B113,Currencies!$B$6:$CW$1002,AR$1,0),"")</f>
        <v>6.3306000000000004</v>
      </c>
      <c r="AS113">
        <f ca="1">IF(ISNUMBER(VLOOKUP($B113,Currencies!$B$6:$CW$1002,AS$1,0)), VLOOKUP($B113,Currencies!$B$6:$CW$1002,AS$1,0),"")</f>
        <v>111.4</v>
      </c>
      <c r="AT113" t="str">
        <f>IF(ISNUMBER(VLOOKUP($B113,Currencies!$B$6:$CW$1002,AT$1,0)), VLOOKUP($B113,Currencies!$B$6:$CW$1002,AT$1,0),"")</f>
        <v/>
      </c>
      <c r="AU113" t="str">
        <f>IF(ISNUMBER(VLOOKUP($B113,Currencies!$B$6:$CW$1002,AU$1,0)), VLOOKUP($B113,Currencies!$B$6:$CW$1002,AU$1,0),"")</f>
        <v/>
      </c>
      <c r="AV113" t="str">
        <f>IF(ISNUMBER(VLOOKUP($B113,Currencies!$B$6:$CW$1002,AV$1,0)), VLOOKUP($B113,Currencies!$B$6:$CW$1002,AV$1,0),"")</f>
        <v/>
      </c>
    </row>
    <row r="114" spans="2:48">
      <c r="B114" s="12">
        <f>IF(ISNUMBER(Equities!$C115),Equities!B115,"")</f>
        <v>43167</v>
      </c>
      <c r="C114">
        <f t="shared" ca="1" si="6"/>
        <v>179.4255</v>
      </c>
      <c r="D114" t="str">
        <f t="shared" ca="1" si="7"/>
        <v/>
      </c>
      <c r="E114" t="str">
        <f t="shared" ca="1" si="7"/>
        <v/>
      </c>
      <c r="F114" t="str">
        <f t="shared" ca="1" si="7"/>
        <v/>
      </c>
      <c r="G114">
        <f>IF(ISNUMBER(VLOOKUP($B114,Equities!$B$6:$DH$1002,G$1,0)), VLOOKUP($B114,Equities!$B$6:$DH$1002,G$1,0),"")</f>
        <v>94.57</v>
      </c>
      <c r="H114" t="str">
        <f>IF(ISNUMBER(VLOOKUP($B114,Equities!$B$6:$DH$1002,H$1,0)), VLOOKUP($B114,Equities!$B$6:$DH$1002,H$1,0),"")</f>
        <v/>
      </c>
      <c r="I114" t="str">
        <f>IF(ISNUMBER(VLOOKUP($B114,Equities!$B$6:$DH$1002,I$1,0)), VLOOKUP($B114,Equities!$B$6:$DH$1002,I$1,0),"")</f>
        <v/>
      </c>
      <c r="J114" s="70"/>
      <c r="K114">
        <f ca="1">IF(ISNUMBER(VLOOKUP($B114,Equities!$B$6:$DH$1002,K$1,0)), VLOOKUP($B114,Equities!$B$6:$DH$1002,K$1,0),"")</f>
        <v>94.57</v>
      </c>
      <c r="L114">
        <f ca="1">IF(ISNUMBER(VLOOKUP($B114,Equities!$B$6:$DH$1002,L$1,0)), VLOOKUP($B114,Equities!$B$6:$DH$1002,L$1,0),"")</f>
        <v>239.78639999999999</v>
      </c>
      <c r="M114">
        <f ca="1">IF(ISNUMBER(VLOOKUP($B114,Equities!$B$6:$DH$1002,M$1,0)), VLOOKUP($B114,Equities!$B$6:$DH$1002,M$1,0),"")</f>
        <v>231.8553</v>
      </c>
      <c r="N114">
        <f ca="1">IF(ISNUMBER(VLOOKUP($B114,Equities!$B$6:$DH$1002,N$1,0)), VLOOKUP($B114,Equities!$B$6:$DH$1002,N$1,0),"")</f>
        <v>207.53880000000001</v>
      </c>
      <c r="O114">
        <f ca="1">IF(ISNUMBER(VLOOKUP($B114,Equities!$B$6:$DH$1002,O$1,0)), VLOOKUP($B114,Equities!$B$6:$DH$1002,O$1,0),"")</f>
        <v>129.2372</v>
      </c>
      <c r="P114">
        <f ca="1">IF(ISNUMBER(VLOOKUP($B114,Equities!$B$6:$DH$1002,P$1,0)), VLOOKUP($B114,Equities!$B$6:$DH$1002,P$1,0),"")</f>
        <v>227.13939999999999</v>
      </c>
      <c r="Q114">
        <f ca="1">IF(ISNUMBER(VLOOKUP($B114,Equities!$B$6:$DH$1002,Q$1,0)), VLOOKUP($B114,Equities!$B$6:$DH$1002,Q$1,0),"")</f>
        <v>248.34</v>
      </c>
      <c r="R114">
        <f ca="1">IF(ISNUMBER(VLOOKUP($B114,Equities!$B$6:$DH$1002,R$1,0)), VLOOKUP($B114,Equities!$B$6:$DH$1002,R$1,0),"")</f>
        <v>201.72</v>
      </c>
      <c r="S114">
        <f ca="1">IF(ISNUMBER(VLOOKUP($B114,Equities!$B$6:$DH$1002,S$1,0)), VLOOKUP($B114,Equities!$B$6:$DH$1002,S$1,0),"")</f>
        <v>261.47000000000003</v>
      </c>
      <c r="T114">
        <f ca="1">IF(ISNUMBER(VLOOKUP($B114,Equities!$B$6:$DH$1002,T$1,0)), VLOOKUP($B114,Equities!$B$6:$DH$1002,T$1,0),"")</f>
        <v>68.78</v>
      </c>
      <c r="U114">
        <f ca="1">IF(ISNUMBER(VLOOKUP($B114,Equities!$B$6:$DH$1002,U$1,0)), VLOOKUP($B114,Equities!$B$6:$DH$1002,U$1,0),"")</f>
        <v>274.92</v>
      </c>
      <c r="V114">
        <f ca="1">IF(ISNUMBER(VLOOKUP($B114,Equities!$B$6:$DH$1002,V$1,0)), VLOOKUP($B114,Equities!$B$6:$DH$1002,V$1,0),"")</f>
        <v>120.57</v>
      </c>
      <c r="W114">
        <f ca="1">IF(ISNUMBER(VLOOKUP($B114,Equities!$B$6:$DH$1002,W$1,0)), VLOOKUP($B114,Equities!$B$6:$DH$1002,W$1,0),"")</f>
        <v>1400.65</v>
      </c>
      <c r="X114">
        <f ca="1">IF(ISNUMBER(VLOOKUP($B114,Equities!$B$6:$DH$1002,X$1,0)), VLOOKUP($B114,Equities!$B$6:$DH$1002,X$1,0),"")</f>
        <v>1723.6</v>
      </c>
      <c r="Y114">
        <f ca="1">IF(ISNUMBER(VLOOKUP($B114,Equities!$B$6:$DH$1002,Y$1,0)), VLOOKUP($B114,Equities!$B$6:$DH$1002,Y$1,0),"")</f>
        <v>1709.8</v>
      </c>
      <c r="Z114">
        <f ca="1">IF(ISNUMBER(VLOOKUP($B114,Equities!$B$6:$DH$1002,Z$1,0)), VLOOKUP($B114,Equities!$B$6:$DH$1002,Z$1,0),"")</f>
        <v>1037.95</v>
      </c>
      <c r="AA114">
        <f ca="1">IF(ISNUMBER(VLOOKUP($B114,Equities!$B$6:$DH$1002,AA$1,0)), VLOOKUP($B114,Equities!$B$6:$DH$1002,AA$1,0),"")</f>
        <v>2427.04</v>
      </c>
      <c r="AB114">
        <f ca="1">IF(ISNUMBER(VLOOKUP($B114,Equities!$B$6:$DH$1002,AB$1,0)), VLOOKUP($B114,Equities!$B$6:$DH$1002,AB$1,0),"")</f>
        <v>923.77</v>
      </c>
      <c r="AC114">
        <f ca="1">IF(ISNUMBER(VLOOKUP($B114,Equities!$B$6:$DH$1002,AC$1,0)), VLOOKUP($B114,Equities!$B$6:$DH$1002,AC$1,0),"")</f>
        <v>727.52</v>
      </c>
      <c r="AD114">
        <f ca="1">IF(ISNUMBER(VLOOKUP($B114,Equities!$B$6:$DH$1002,AD$1,0)), VLOOKUP($B114,Equities!$B$6:$DH$1002,AD$1,0),"")</f>
        <v>889.76</v>
      </c>
      <c r="AE114">
        <f ca="1">IF(ISNUMBER(VLOOKUP($B114,Equities!$B$6:$DH$1002,AE$1,0)), VLOOKUP($B114,Equities!$B$6:$DH$1002,AE$1,0),"")</f>
        <v>957.89</v>
      </c>
      <c r="AF114">
        <f ca="1">IF(ISNUMBER(VLOOKUP($B114,Equities!$B$6:$DH$1002,AF$1,0)), VLOOKUP($B114,Equities!$B$6:$DH$1002,AF$1,0),"")</f>
        <v>976.41</v>
      </c>
      <c r="AG114">
        <f ca="1">IF(ISNUMBER(VLOOKUP($B114,Equities!$B$6:$DH$1002,AG$1,0)), VLOOKUP($B114,Equities!$B$6:$DH$1002,AG$1,0),"")</f>
        <v>1104.83</v>
      </c>
      <c r="AH114">
        <f ca="1">IF(ISNUMBER(VLOOKUP($B114,Equities!$B$6:$DH$1002,AH$1,0)), VLOOKUP($B114,Equities!$B$6:$DH$1002,AH$1,0),"")</f>
        <v>1091.8900000000001</v>
      </c>
      <c r="AI114">
        <f ca="1">IF(ISNUMBER(VLOOKUP($B114,Equities!$B$6:$DH$1002,AI$1,0)), VLOOKUP($B114,Equities!$B$6:$DH$1002,AI$1,0),"")</f>
        <v>934.49</v>
      </c>
      <c r="AJ114">
        <f ca="1">IF(ISNUMBER(VLOOKUP($B114,Equities!$B$6:$DH$1002,AJ$1,0)), VLOOKUP($B114,Equities!$B$6:$DH$1002,AJ$1,0),"")</f>
        <v>16.54</v>
      </c>
      <c r="AK114">
        <f ca="1">IF(ISNUMBER(VLOOKUP($B114,Equities!$B$6:$DH$1002,AK$1,0)), VLOOKUP($B114,Equities!$B$6:$DH$1002,AK$1,0),"")</f>
        <v>22.7</v>
      </c>
      <c r="AL114">
        <f ca="1">IF(ISNUMBER(VLOOKUP($B114,Commodities!$B$6:$CW$1002,AL$1,0)), VLOOKUP($B114,Commodities!$B$6:$CW$1002,AL$1,0),"")</f>
        <v>1321.7</v>
      </c>
      <c r="AM114">
        <f ca="1">IF(ISNUMBER(VLOOKUP($B114,Commodities!$B$6:$CW$1002,AM$1,0)), VLOOKUP($B114,Commodities!$B$6:$CW$1002,AM$1,0),"")</f>
        <v>16.436</v>
      </c>
      <c r="AN114">
        <f ca="1">IF(ISNUMBER(VLOOKUP($B114,Commodities!$B$6:$CW$1002,AN$1,0)), VLOOKUP($B114,Commodities!$B$6:$CW$1002,AN$1,0),"")</f>
        <v>60.12</v>
      </c>
      <c r="AO114">
        <f ca="1">IF(ISNUMBER(VLOOKUP($B114,Currencies!$B$6:$CW$1002,AO$1,0)), VLOOKUP($B114,Currencies!$B$6:$CW$1002,AO$1,0),"")</f>
        <v>2.8571</v>
      </c>
      <c r="AP114">
        <f ca="1">IF(ISNUMBER(VLOOKUP($B114,Currencies!$B$6:$CW$1002,AP$1,0)), VLOOKUP($B114,Currencies!$B$6:$CW$1002,AP$1,0),"")</f>
        <v>2.1135999999999999</v>
      </c>
      <c r="AQ114">
        <f ca="1">IF(ISNUMBER(VLOOKUP($B114,Currencies!$B$6:$CW$1002,AQ$1,0)), VLOOKUP($B114,Currencies!$B$6:$CW$1002,AQ$1,0),"")</f>
        <v>2.1187999999999998</v>
      </c>
      <c r="AR114">
        <f ca="1">IF(ISNUMBER(VLOOKUP($B114,Currencies!$B$6:$CW$1002,AR$1,0)), VLOOKUP($B114,Currencies!$B$6:$CW$1002,AR$1,0),"")</f>
        <v>6.3433999999999999</v>
      </c>
      <c r="AS114">
        <f ca="1">IF(ISNUMBER(VLOOKUP($B114,Currencies!$B$6:$CW$1002,AS$1,0)), VLOOKUP($B114,Currencies!$B$6:$CW$1002,AS$1,0),"")</f>
        <v>111.09</v>
      </c>
      <c r="AT114" t="str">
        <f>IF(ISNUMBER(VLOOKUP($B114,Currencies!$B$6:$CW$1002,AT$1,0)), VLOOKUP($B114,Currencies!$B$6:$CW$1002,AT$1,0),"")</f>
        <v/>
      </c>
      <c r="AU114" t="str">
        <f>IF(ISNUMBER(VLOOKUP($B114,Currencies!$B$6:$CW$1002,AU$1,0)), VLOOKUP($B114,Currencies!$B$6:$CW$1002,AU$1,0),"")</f>
        <v/>
      </c>
      <c r="AV114" t="str">
        <f>IF(ISNUMBER(VLOOKUP($B114,Currencies!$B$6:$CW$1002,AV$1,0)), VLOOKUP($B114,Currencies!$B$6:$CW$1002,AV$1,0),"")</f>
        <v/>
      </c>
    </row>
    <row r="115" spans="2:48">
      <c r="B115" s="12">
        <f>IF(ISNUMBER(Equities!$C116),Equities!B116,"")</f>
        <v>43166</v>
      </c>
      <c r="C115">
        <f t="shared" ca="1" si="6"/>
        <v>176.85470000000001</v>
      </c>
      <c r="D115" t="str">
        <f t="shared" ca="1" si="7"/>
        <v/>
      </c>
      <c r="E115" t="str">
        <f t="shared" ca="1" si="7"/>
        <v/>
      </c>
      <c r="F115" t="str">
        <f t="shared" ca="1" si="7"/>
        <v/>
      </c>
      <c r="G115">
        <f>IF(ISNUMBER(VLOOKUP($B115,Equities!$B$6:$DH$1002,G$1,0)), VLOOKUP($B115,Equities!$B$6:$DH$1002,G$1,0),"")</f>
        <v>93.48</v>
      </c>
      <c r="H115" t="str">
        <f>IF(ISNUMBER(VLOOKUP($B115,Equities!$B$6:$DH$1002,H$1,0)), VLOOKUP($B115,Equities!$B$6:$DH$1002,H$1,0),"")</f>
        <v/>
      </c>
      <c r="I115" t="str">
        <f>IF(ISNUMBER(VLOOKUP($B115,Equities!$B$6:$DH$1002,I$1,0)), VLOOKUP($B115,Equities!$B$6:$DH$1002,I$1,0),"")</f>
        <v/>
      </c>
      <c r="J115" s="70"/>
      <c r="K115">
        <f ca="1">IF(ISNUMBER(VLOOKUP($B115,Equities!$B$6:$DH$1002,K$1,0)), VLOOKUP($B115,Equities!$B$6:$DH$1002,K$1,0),"")</f>
        <v>93.48</v>
      </c>
      <c r="L115">
        <f ca="1">IF(ISNUMBER(VLOOKUP($B115,Equities!$B$6:$DH$1002,L$1,0)), VLOOKUP($B115,Equities!$B$6:$DH$1002,L$1,0),"")</f>
        <v>238.4898</v>
      </c>
      <c r="M115">
        <f ca="1">IF(ISNUMBER(VLOOKUP($B115,Equities!$B$6:$DH$1002,M$1,0)), VLOOKUP($B115,Equities!$B$6:$DH$1002,M$1,0),"")</f>
        <v>230.2345</v>
      </c>
      <c r="N115">
        <f ca="1">IF(ISNUMBER(VLOOKUP($B115,Equities!$B$6:$DH$1002,N$1,0)), VLOOKUP($B115,Equities!$B$6:$DH$1002,N$1,0),"")</f>
        <v>207.70760000000001</v>
      </c>
      <c r="O115">
        <f ca="1">IF(ISNUMBER(VLOOKUP($B115,Equities!$B$6:$DH$1002,O$1,0)), VLOOKUP($B115,Equities!$B$6:$DH$1002,O$1,0),"")</f>
        <v>128.87530000000001</v>
      </c>
      <c r="P115">
        <f ca="1">IF(ISNUMBER(VLOOKUP($B115,Equities!$B$6:$DH$1002,P$1,0)), VLOOKUP($B115,Equities!$B$6:$DH$1002,P$1,0),"")</f>
        <v>225.22669999999999</v>
      </c>
      <c r="Q115">
        <f ca="1">IF(ISNUMBER(VLOOKUP($B115,Equities!$B$6:$DH$1002,Q$1,0)), VLOOKUP($B115,Equities!$B$6:$DH$1002,Q$1,0),"")</f>
        <v>247.54</v>
      </c>
      <c r="R115">
        <f ca="1">IF(ISNUMBER(VLOOKUP($B115,Equities!$B$6:$DH$1002,R$1,0)), VLOOKUP($B115,Equities!$B$6:$DH$1002,R$1,0),"")</f>
        <v>200.24</v>
      </c>
      <c r="S115">
        <f ca="1">IF(ISNUMBER(VLOOKUP($B115,Equities!$B$6:$DH$1002,S$1,0)), VLOOKUP($B115,Equities!$B$6:$DH$1002,S$1,0),"")</f>
        <v>260.29000000000002</v>
      </c>
      <c r="T115">
        <f ca="1">IF(ISNUMBER(VLOOKUP($B115,Equities!$B$6:$DH$1002,T$1,0)), VLOOKUP($B115,Equities!$B$6:$DH$1002,T$1,0),"")</f>
        <v>68.42</v>
      </c>
      <c r="U115">
        <f ca="1">IF(ISNUMBER(VLOOKUP($B115,Equities!$B$6:$DH$1002,U$1,0)), VLOOKUP($B115,Equities!$B$6:$DH$1002,U$1,0),"")</f>
        <v>275.41000000000003</v>
      </c>
      <c r="V115">
        <f ca="1">IF(ISNUMBER(VLOOKUP($B115,Equities!$B$6:$DH$1002,V$1,0)), VLOOKUP($B115,Equities!$B$6:$DH$1002,V$1,0),"")</f>
        <v>119.71</v>
      </c>
      <c r="W115">
        <f ca="1">IF(ISNUMBER(VLOOKUP($B115,Equities!$B$6:$DH$1002,W$1,0)), VLOOKUP($B115,Equities!$B$6:$DH$1002,W$1,0),"")</f>
        <v>1377.55</v>
      </c>
      <c r="X115">
        <f ca="1">IF(ISNUMBER(VLOOKUP($B115,Equities!$B$6:$DH$1002,X$1,0)), VLOOKUP($B115,Equities!$B$6:$DH$1002,X$1,0),"")</f>
        <v>1697.96</v>
      </c>
      <c r="Y115">
        <f ca="1">IF(ISNUMBER(VLOOKUP($B115,Equities!$B$6:$DH$1002,Y$1,0)), VLOOKUP($B115,Equities!$B$6:$DH$1002,Y$1,0),"")</f>
        <v>1691.39</v>
      </c>
      <c r="Z115">
        <f ca="1">IF(ISNUMBER(VLOOKUP($B115,Equities!$B$6:$DH$1002,Z$1,0)), VLOOKUP($B115,Equities!$B$6:$DH$1002,Z$1,0),"")</f>
        <v>1037.29</v>
      </c>
      <c r="AA115">
        <f ca="1">IF(ISNUMBER(VLOOKUP($B115,Equities!$B$6:$DH$1002,AA$1,0)), VLOOKUP($B115,Equities!$B$6:$DH$1002,AA$1,0),"")</f>
        <v>2430.44</v>
      </c>
      <c r="AB115">
        <f ca="1">IF(ISNUMBER(VLOOKUP($B115,Equities!$B$6:$DH$1002,AB$1,0)), VLOOKUP($B115,Equities!$B$6:$DH$1002,AB$1,0),"")</f>
        <v>924.12</v>
      </c>
      <c r="AC115">
        <f ca="1">IF(ISNUMBER(VLOOKUP($B115,Equities!$B$6:$DH$1002,AC$1,0)), VLOOKUP($B115,Equities!$B$6:$DH$1002,AC$1,0),"")</f>
        <v>726.3</v>
      </c>
      <c r="AD115">
        <f ca="1">IF(ISNUMBER(VLOOKUP($B115,Equities!$B$6:$DH$1002,AD$1,0)), VLOOKUP($B115,Equities!$B$6:$DH$1002,AD$1,0),"")</f>
        <v>889.87</v>
      </c>
      <c r="AE115">
        <f ca="1">IF(ISNUMBER(VLOOKUP($B115,Equities!$B$6:$DH$1002,AE$1,0)), VLOOKUP($B115,Equities!$B$6:$DH$1002,AE$1,0),"")</f>
        <v>957.99</v>
      </c>
      <c r="AF115">
        <f ca="1">IF(ISNUMBER(VLOOKUP($B115,Equities!$B$6:$DH$1002,AF$1,0)), VLOOKUP($B115,Equities!$B$6:$DH$1002,AF$1,0),"")</f>
        <v>976.24</v>
      </c>
      <c r="AG115">
        <f ca="1">IF(ISNUMBER(VLOOKUP($B115,Equities!$B$6:$DH$1002,AG$1,0)), VLOOKUP($B115,Equities!$B$6:$DH$1002,AG$1,0),"")</f>
        <v>1103.52</v>
      </c>
      <c r="AH115">
        <f ca="1">IF(ISNUMBER(VLOOKUP($B115,Equities!$B$6:$DH$1002,AH$1,0)), VLOOKUP($B115,Equities!$B$6:$DH$1002,AH$1,0),"")</f>
        <v>1093.19</v>
      </c>
      <c r="AI115">
        <f ca="1">IF(ISNUMBER(VLOOKUP($B115,Equities!$B$6:$DH$1002,AI$1,0)), VLOOKUP($B115,Equities!$B$6:$DH$1002,AI$1,0),"")</f>
        <v>934.28</v>
      </c>
      <c r="AJ115">
        <f ca="1">IF(ISNUMBER(VLOOKUP($B115,Equities!$B$6:$DH$1002,AJ$1,0)), VLOOKUP($B115,Equities!$B$6:$DH$1002,AJ$1,0),"")</f>
        <v>17.760000000000002</v>
      </c>
      <c r="AK115">
        <f ca="1">IF(ISNUMBER(VLOOKUP($B115,Equities!$B$6:$DH$1002,AK$1,0)), VLOOKUP($B115,Equities!$B$6:$DH$1002,AK$1,0),"")</f>
        <v>23.38</v>
      </c>
      <c r="AL115">
        <f ca="1">IF(ISNUMBER(VLOOKUP($B115,Commodities!$B$6:$CW$1002,AL$1,0)), VLOOKUP($B115,Commodities!$B$6:$CW$1002,AL$1,0),"")</f>
        <v>1327.6</v>
      </c>
      <c r="AM115">
        <f ca="1">IF(ISNUMBER(VLOOKUP($B115,Commodities!$B$6:$CW$1002,AM$1,0)), VLOOKUP($B115,Commodities!$B$6:$CW$1002,AM$1,0),"")</f>
        <v>16.428000000000001</v>
      </c>
      <c r="AN115">
        <f ca="1">IF(ISNUMBER(VLOOKUP($B115,Commodities!$B$6:$CW$1002,AN$1,0)), VLOOKUP($B115,Commodities!$B$6:$CW$1002,AN$1,0),"")</f>
        <v>61.15</v>
      </c>
      <c r="AO115">
        <f ca="1">IF(ISNUMBER(VLOOKUP($B115,Currencies!$B$6:$CW$1002,AO$1,0)), VLOOKUP($B115,Currencies!$B$6:$CW$1002,AO$1,0),"")</f>
        <v>2.8826999999999998</v>
      </c>
      <c r="AP115">
        <f ca="1">IF(ISNUMBER(VLOOKUP($B115,Currencies!$B$6:$CW$1002,AP$1,0)), VLOOKUP($B115,Currencies!$B$6:$CW$1002,AP$1,0),"")</f>
        <v>2.1471999999999998</v>
      </c>
      <c r="AQ115">
        <f ca="1">IF(ISNUMBER(VLOOKUP($B115,Currencies!$B$6:$CW$1002,AQ$1,0)), VLOOKUP($B115,Currencies!$B$6:$CW$1002,AQ$1,0),"")</f>
        <v>2.1318999999999999</v>
      </c>
      <c r="AR115">
        <f ca="1">IF(ISNUMBER(VLOOKUP($B115,Currencies!$B$6:$CW$1002,AR$1,0)), VLOOKUP($B115,Currencies!$B$6:$CW$1002,AR$1,0),"")</f>
        <v>6.3198999999999996</v>
      </c>
      <c r="AS115">
        <f ca="1">IF(ISNUMBER(VLOOKUP($B115,Currencies!$B$6:$CW$1002,AS$1,0)), VLOOKUP($B115,Currencies!$B$6:$CW$1002,AS$1,0),"")</f>
        <v>111.45</v>
      </c>
      <c r="AT115" t="str">
        <f>IF(ISNUMBER(VLOOKUP($B115,Currencies!$B$6:$CW$1002,AT$1,0)), VLOOKUP($B115,Currencies!$B$6:$CW$1002,AT$1,0),"")</f>
        <v/>
      </c>
      <c r="AU115" t="str">
        <f>IF(ISNUMBER(VLOOKUP($B115,Currencies!$B$6:$CW$1002,AU$1,0)), VLOOKUP($B115,Currencies!$B$6:$CW$1002,AU$1,0),"")</f>
        <v/>
      </c>
      <c r="AV115" t="str">
        <f>IF(ISNUMBER(VLOOKUP($B115,Currencies!$B$6:$CW$1002,AV$1,0)), VLOOKUP($B115,Currencies!$B$6:$CW$1002,AV$1,0),"")</f>
        <v/>
      </c>
    </row>
    <row r="116" spans="2:48">
      <c r="B116" s="12">
        <f>IF(ISNUMBER(Equities!$C117),Equities!B117,"")</f>
        <v>43165</v>
      </c>
      <c r="C116">
        <f t="shared" ca="1" si="6"/>
        <v>177.53729999999999</v>
      </c>
      <c r="D116" t="str">
        <f t="shared" ca="1" si="7"/>
        <v/>
      </c>
      <c r="E116" t="str">
        <f t="shared" ca="1" si="7"/>
        <v/>
      </c>
      <c r="F116" t="str">
        <f t="shared" ca="1" si="7"/>
        <v/>
      </c>
      <c r="G116">
        <f>IF(ISNUMBER(VLOOKUP($B116,Equities!$B$6:$DH$1002,G$1,0)), VLOOKUP($B116,Equities!$B$6:$DH$1002,G$1,0),"")</f>
        <v>93.91</v>
      </c>
      <c r="H116" t="str">
        <f>IF(ISNUMBER(VLOOKUP($B116,Equities!$B$6:$DH$1002,H$1,0)), VLOOKUP($B116,Equities!$B$6:$DH$1002,H$1,0),"")</f>
        <v/>
      </c>
      <c r="I116" t="str">
        <f>IF(ISNUMBER(VLOOKUP($B116,Equities!$B$6:$DH$1002,I$1,0)), VLOOKUP($B116,Equities!$B$6:$DH$1002,I$1,0),"")</f>
        <v/>
      </c>
      <c r="J116" s="70"/>
      <c r="K116">
        <f ca="1">IF(ISNUMBER(VLOOKUP($B116,Equities!$B$6:$DH$1002,K$1,0)), VLOOKUP($B116,Equities!$B$6:$DH$1002,K$1,0),"")</f>
        <v>93.91</v>
      </c>
      <c r="L116">
        <f ca="1">IF(ISNUMBER(VLOOKUP($B116,Equities!$B$6:$DH$1002,L$1,0)), VLOOKUP($B116,Equities!$B$6:$DH$1002,L$1,0),"")</f>
        <v>237.33369999999999</v>
      </c>
      <c r="M116">
        <f ca="1">IF(ISNUMBER(VLOOKUP($B116,Equities!$B$6:$DH$1002,M$1,0)), VLOOKUP($B116,Equities!$B$6:$DH$1002,M$1,0),"")</f>
        <v>229.32849999999999</v>
      </c>
      <c r="N116">
        <f ca="1">IF(ISNUMBER(VLOOKUP($B116,Equities!$B$6:$DH$1002,N$1,0)), VLOOKUP($B116,Equities!$B$6:$DH$1002,N$1,0),"")</f>
        <v>209.36770000000001</v>
      </c>
      <c r="O116">
        <f ca="1">IF(ISNUMBER(VLOOKUP($B116,Equities!$B$6:$DH$1002,O$1,0)), VLOOKUP($B116,Equities!$B$6:$DH$1002,O$1,0),"")</f>
        <v>129.13489999999999</v>
      </c>
      <c r="P116">
        <f ca="1">IF(ISNUMBER(VLOOKUP($B116,Equities!$B$6:$DH$1002,P$1,0)), VLOOKUP($B116,Equities!$B$6:$DH$1002,P$1,0),"")</f>
        <v>226.33029999999999</v>
      </c>
      <c r="Q116">
        <f ca="1">IF(ISNUMBER(VLOOKUP($B116,Equities!$B$6:$DH$1002,Q$1,0)), VLOOKUP($B116,Equities!$B$6:$DH$1002,Q$1,0),"")</f>
        <v>248.94</v>
      </c>
      <c r="R116">
        <f ca="1">IF(ISNUMBER(VLOOKUP($B116,Equities!$B$6:$DH$1002,R$1,0)), VLOOKUP($B116,Equities!$B$6:$DH$1002,R$1,0),"")</f>
        <v>199.5</v>
      </c>
      <c r="S116">
        <f ca="1">IF(ISNUMBER(VLOOKUP($B116,Equities!$B$6:$DH$1002,S$1,0)), VLOOKUP($B116,Equities!$B$6:$DH$1002,S$1,0),"")</f>
        <v>260.47000000000003</v>
      </c>
      <c r="T116">
        <f ca="1">IF(ISNUMBER(VLOOKUP($B116,Equities!$B$6:$DH$1002,T$1,0)), VLOOKUP($B116,Equities!$B$6:$DH$1002,T$1,0),"")</f>
        <v>68.45</v>
      </c>
      <c r="U116">
        <f ca="1">IF(ISNUMBER(VLOOKUP($B116,Equities!$B$6:$DH$1002,U$1,0)), VLOOKUP($B116,Equities!$B$6:$DH$1002,U$1,0),"")</f>
        <v>276.20999999999998</v>
      </c>
      <c r="V116">
        <f ca="1">IF(ISNUMBER(VLOOKUP($B116,Equities!$B$6:$DH$1002,V$1,0)), VLOOKUP($B116,Equities!$B$6:$DH$1002,V$1,0),"")</f>
        <v>120.09</v>
      </c>
      <c r="W116">
        <f ca="1">IF(ISNUMBER(VLOOKUP($B116,Equities!$B$6:$DH$1002,W$1,0)), VLOOKUP($B116,Equities!$B$6:$DH$1002,W$1,0),"")</f>
        <v>1383.11</v>
      </c>
      <c r="X116">
        <f ca="1">IF(ISNUMBER(VLOOKUP($B116,Equities!$B$6:$DH$1002,X$1,0)), VLOOKUP($B116,Equities!$B$6:$DH$1002,X$1,0),"")</f>
        <v>1696.69</v>
      </c>
      <c r="Y116">
        <f ca="1">IF(ISNUMBER(VLOOKUP($B116,Equities!$B$6:$DH$1002,Y$1,0)), VLOOKUP($B116,Equities!$B$6:$DH$1002,Y$1,0),"")</f>
        <v>1700.59</v>
      </c>
      <c r="Z116">
        <f ca="1">IF(ISNUMBER(VLOOKUP($B116,Equities!$B$6:$DH$1002,Z$1,0)), VLOOKUP($B116,Equities!$B$6:$DH$1002,Z$1,0),"")</f>
        <v>1035.52</v>
      </c>
      <c r="AA116">
        <f ca="1">IF(ISNUMBER(VLOOKUP($B116,Equities!$B$6:$DH$1002,AA$1,0)), VLOOKUP($B116,Equities!$B$6:$DH$1002,AA$1,0),"")</f>
        <v>2433.1</v>
      </c>
      <c r="AB116">
        <f ca="1">IF(ISNUMBER(VLOOKUP($B116,Equities!$B$6:$DH$1002,AB$1,0)), VLOOKUP($B116,Equities!$B$6:$DH$1002,AB$1,0),"")</f>
        <v>924.77</v>
      </c>
      <c r="AC116">
        <f ca="1">IF(ISNUMBER(VLOOKUP($B116,Equities!$B$6:$DH$1002,AC$1,0)), VLOOKUP($B116,Equities!$B$6:$DH$1002,AC$1,0),"")</f>
        <v>727.56</v>
      </c>
      <c r="AD116">
        <f ca="1">IF(ISNUMBER(VLOOKUP($B116,Equities!$B$6:$DH$1002,AD$1,0)), VLOOKUP($B116,Equities!$B$6:$DH$1002,AD$1,0),"")</f>
        <v>891.29</v>
      </c>
      <c r="AE116">
        <f ca="1">IF(ISNUMBER(VLOOKUP($B116,Equities!$B$6:$DH$1002,AE$1,0)), VLOOKUP($B116,Equities!$B$6:$DH$1002,AE$1,0),"")</f>
        <v>956.87</v>
      </c>
      <c r="AF116">
        <f ca="1">IF(ISNUMBER(VLOOKUP($B116,Equities!$B$6:$DH$1002,AF$1,0)), VLOOKUP($B116,Equities!$B$6:$DH$1002,AF$1,0),"")</f>
        <v>975.94</v>
      </c>
      <c r="AG116">
        <f ca="1">IF(ISNUMBER(VLOOKUP($B116,Equities!$B$6:$DH$1002,AG$1,0)), VLOOKUP($B116,Equities!$B$6:$DH$1002,AG$1,0),"")</f>
        <v>1105.1400000000001</v>
      </c>
      <c r="AH116">
        <f ca="1">IF(ISNUMBER(VLOOKUP($B116,Equities!$B$6:$DH$1002,AH$1,0)), VLOOKUP($B116,Equities!$B$6:$DH$1002,AH$1,0),"")</f>
        <v>1093.6300000000001</v>
      </c>
      <c r="AI116">
        <f ca="1">IF(ISNUMBER(VLOOKUP($B116,Equities!$B$6:$DH$1002,AI$1,0)), VLOOKUP($B116,Equities!$B$6:$DH$1002,AI$1,0),"")</f>
        <v>934.11</v>
      </c>
      <c r="AJ116">
        <f ca="1">IF(ISNUMBER(VLOOKUP($B116,Equities!$B$6:$DH$1002,AJ$1,0)), VLOOKUP($B116,Equities!$B$6:$DH$1002,AJ$1,0),"")</f>
        <v>18.36</v>
      </c>
      <c r="AK116">
        <f ca="1">IF(ISNUMBER(VLOOKUP($B116,Equities!$B$6:$DH$1002,AK$1,0)), VLOOKUP($B116,Equities!$B$6:$DH$1002,AK$1,0),"")</f>
        <v>23.68</v>
      </c>
      <c r="AL116">
        <f ca="1">IF(ISNUMBER(VLOOKUP($B116,Commodities!$B$6:$CW$1002,AL$1,0)), VLOOKUP($B116,Commodities!$B$6:$CW$1002,AL$1,0),"")</f>
        <v>1335.2</v>
      </c>
      <c r="AM116">
        <f ca="1">IF(ISNUMBER(VLOOKUP($B116,Commodities!$B$6:$CW$1002,AM$1,0)), VLOOKUP($B116,Commodities!$B$6:$CW$1002,AM$1,0),"")</f>
        <v>16.715</v>
      </c>
      <c r="AN116">
        <f ca="1">IF(ISNUMBER(VLOOKUP($B116,Commodities!$B$6:$CW$1002,AN$1,0)), VLOOKUP($B116,Commodities!$B$6:$CW$1002,AN$1,0),"")</f>
        <v>62.6</v>
      </c>
      <c r="AO116">
        <f ca="1">IF(ISNUMBER(VLOOKUP($B116,Currencies!$B$6:$CW$1002,AO$1,0)), VLOOKUP($B116,Currencies!$B$6:$CW$1002,AO$1,0),"")</f>
        <v>2.8862999999999999</v>
      </c>
      <c r="AP116">
        <f ca="1">IF(ISNUMBER(VLOOKUP($B116,Currencies!$B$6:$CW$1002,AP$1,0)), VLOOKUP($B116,Currencies!$B$6:$CW$1002,AP$1,0),"")</f>
        <v>2.1276000000000002</v>
      </c>
      <c r="AQ116">
        <f ca="1">IF(ISNUMBER(VLOOKUP($B116,Currencies!$B$6:$CW$1002,AQ$1,0)), VLOOKUP($B116,Currencies!$B$6:$CW$1002,AQ$1,0),"")</f>
        <v>2.1284999999999998</v>
      </c>
      <c r="AR116">
        <f ca="1">IF(ISNUMBER(VLOOKUP($B116,Currencies!$B$6:$CW$1002,AR$1,0)), VLOOKUP($B116,Currencies!$B$6:$CW$1002,AR$1,0),"")</f>
        <v>6.3105000000000002</v>
      </c>
      <c r="AS116">
        <f ca="1">IF(ISNUMBER(VLOOKUP($B116,Currencies!$B$6:$CW$1002,AS$1,0)), VLOOKUP($B116,Currencies!$B$6:$CW$1002,AS$1,0),"")</f>
        <v>111.54</v>
      </c>
      <c r="AT116" t="str">
        <f>IF(ISNUMBER(VLOOKUP($B116,Currencies!$B$6:$CW$1002,AT$1,0)), VLOOKUP($B116,Currencies!$B$6:$CW$1002,AT$1,0),"")</f>
        <v/>
      </c>
      <c r="AU116" t="str">
        <f>IF(ISNUMBER(VLOOKUP($B116,Currencies!$B$6:$CW$1002,AU$1,0)), VLOOKUP($B116,Currencies!$B$6:$CW$1002,AU$1,0),"")</f>
        <v/>
      </c>
      <c r="AV116" t="str">
        <f>IF(ISNUMBER(VLOOKUP($B116,Currencies!$B$6:$CW$1002,AV$1,0)), VLOOKUP($B116,Currencies!$B$6:$CW$1002,AV$1,0),"")</f>
        <v/>
      </c>
    </row>
    <row r="117" spans="2:48">
      <c r="B117" s="12">
        <f>IF(ISNUMBER(Equities!$C118),Equities!B118,"")</f>
        <v>43164</v>
      </c>
      <c r="C117">
        <f t="shared" ca="1" si="6"/>
        <v>174.33439999999999</v>
      </c>
      <c r="D117" t="str">
        <f t="shared" ca="1" si="7"/>
        <v/>
      </c>
      <c r="E117" t="str">
        <f t="shared" ca="1" si="7"/>
        <v/>
      </c>
      <c r="F117" t="str">
        <f t="shared" ca="1" si="7"/>
        <v/>
      </c>
      <c r="G117">
        <f>IF(ISNUMBER(VLOOKUP($B117,Equities!$B$6:$DH$1002,G$1,0)), VLOOKUP($B117,Equities!$B$6:$DH$1002,G$1,0),"")</f>
        <v>91.69</v>
      </c>
      <c r="H117" t="str">
        <f>IF(ISNUMBER(VLOOKUP($B117,Equities!$B$6:$DH$1002,H$1,0)), VLOOKUP($B117,Equities!$B$6:$DH$1002,H$1,0),"")</f>
        <v/>
      </c>
      <c r="I117" t="str">
        <f>IF(ISNUMBER(VLOOKUP($B117,Equities!$B$6:$DH$1002,I$1,0)), VLOOKUP($B117,Equities!$B$6:$DH$1002,I$1,0),"")</f>
        <v/>
      </c>
      <c r="J117" s="70"/>
      <c r="K117">
        <f ca="1">IF(ISNUMBER(VLOOKUP($B117,Equities!$B$6:$DH$1002,K$1,0)), VLOOKUP($B117,Equities!$B$6:$DH$1002,K$1,0),"")</f>
        <v>91.69</v>
      </c>
      <c r="L117">
        <f ca="1">IF(ISNUMBER(VLOOKUP($B117,Equities!$B$6:$DH$1002,L$1,0)), VLOOKUP($B117,Equities!$B$6:$DH$1002,L$1,0),"")</f>
        <v>236.21690000000001</v>
      </c>
      <c r="M117">
        <f ca="1">IF(ISNUMBER(VLOOKUP($B117,Equities!$B$6:$DH$1002,M$1,0)), VLOOKUP($B117,Equities!$B$6:$DH$1002,M$1,0),"")</f>
        <v>229.31280000000001</v>
      </c>
      <c r="N117">
        <f ca="1">IF(ISNUMBER(VLOOKUP($B117,Equities!$B$6:$DH$1002,N$1,0)), VLOOKUP($B117,Equities!$B$6:$DH$1002,N$1,0),"")</f>
        <v>208.35210000000001</v>
      </c>
      <c r="O117">
        <f ca="1">IF(ISNUMBER(VLOOKUP($B117,Equities!$B$6:$DH$1002,O$1,0)), VLOOKUP($B117,Equities!$B$6:$DH$1002,O$1,0),"")</f>
        <v>128.2372</v>
      </c>
      <c r="P117">
        <f ca="1">IF(ISNUMBER(VLOOKUP($B117,Equities!$B$6:$DH$1002,P$1,0)), VLOOKUP($B117,Equities!$B$6:$DH$1002,P$1,0),"")</f>
        <v>225.77529999999999</v>
      </c>
      <c r="Q117">
        <f ca="1">IF(ISNUMBER(VLOOKUP($B117,Equities!$B$6:$DH$1002,Q$1,0)), VLOOKUP($B117,Equities!$B$6:$DH$1002,Q$1,0),"")</f>
        <v>246.87</v>
      </c>
      <c r="R117">
        <f ca="1">IF(ISNUMBER(VLOOKUP($B117,Equities!$B$6:$DH$1002,R$1,0)), VLOOKUP($B117,Equities!$B$6:$DH$1002,R$1,0),"")</f>
        <v>198.68</v>
      </c>
      <c r="S117">
        <f ca="1">IF(ISNUMBER(VLOOKUP($B117,Equities!$B$6:$DH$1002,S$1,0)), VLOOKUP($B117,Equities!$B$6:$DH$1002,S$1,0),"")</f>
        <v>258.74</v>
      </c>
      <c r="T117">
        <f ca="1">IF(ISNUMBER(VLOOKUP($B117,Equities!$B$6:$DH$1002,T$1,0)), VLOOKUP($B117,Equities!$B$6:$DH$1002,T$1,0),"")</f>
        <v>67.930000000000007</v>
      </c>
      <c r="U117">
        <f ca="1">IF(ISNUMBER(VLOOKUP($B117,Equities!$B$6:$DH$1002,U$1,0)), VLOOKUP($B117,Equities!$B$6:$DH$1002,U$1,0),"")</f>
        <v>272.89</v>
      </c>
      <c r="V117">
        <f ca="1">IF(ISNUMBER(VLOOKUP($B117,Equities!$B$6:$DH$1002,V$1,0)), VLOOKUP($B117,Equities!$B$6:$DH$1002,V$1,0),"")</f>
        <v>120.47</v>
      </c>
      <c r="W117">
        <f ca="1">IF(ISNUMBER(VLOOKUP($B117,Equities!$B$6:$DH$1002,W$1,0)), VLOOKUP($B117,Equities!$B$6:$DH$1002,W$1,0),"")</f>
        <v>1356.93</v>
      </c>
      <c r="X117">
        <f ca="1">IF(ISNUMBER(VLOOKUP($B117,Equities!$B$6:$DH$1002,X$1,0)), VLOOKUP($B117,Equities!$B$6:$DH$1002,X$1,0),"")</f>
        <v>1678.55</v>
      </c>
      <c r="Y117">
        <f ca="1">IF(ISNUMBER(VLOOKUP($B117,Equities!$B$6:$DH$1002,Y$1,0)), VLOOKUP($B117,Equities!$B$6:$DH$1002,Y$1,0),"")</f>
        <v>1657.34</v>
      </c>
      <c r="Z117">
        <f ca="1">IF(ISNUMBER(VLOOKUP($B117,Equities!$B$6:$DH$1002,Z$1,0)), VLOOKUP($B117,Equities!$B$6:$DH$1002,Z$1,0),"")</f>
        <v>1035.9100000000001</v>
      </c>
      <c r="AA117">
        <f ca="1">IF(ISNUMBER(VLOOKUP($B117,Equities!$B$6:$DH$1002,AA$1,0)), VLOOKUP($B117,Equities!$B$6:$DH$1002,AA$1,0),"")</f>
        <v>2429.61</v>
      </c>
      <c r="AB117">
        <f ca="1">IF(ISNUMBER(VLOOKUP($B117,Equities!$B$6:$DH$1002,AB$1,0)), VLOOKUP($B117,Equities!$B$6:$DH$1002,AB$1,0),"")</f>
        <v>926.41</v>
      </c>
      <c r="AC117">
        <f ca="1">IF(ISNUMBER(VLOOKUP($B117,Equities!$B$6:$DH$1002,AC$1,0)), VLOOKUP($B117,Equities!$B$6:$DH$1002,AC$1,0),"")</f>
        <v>728.39</v>
      </c>
      <c r="AD117">
        <f ca="1">IF(ISNUMBER(VLOOKUP($B117,Equities!$B$6:$DH$1002,AD$1,0)), VLOOKUP($B117,Equities!$B$6:$DH$1002,AD$1,0),"")</f>
        <v>890.63</v>
      </c>
      <c r="AE117">
        <f ca="1">IF(ISNUMBER(VLOOKUP($B117,Equities!$B$6:$DH$1002,AE$1,0)), VLOOKUP($B117,Equities!$B$6:$DH$1002,AE$1,0),"")</f>
        <v>956.01</v>
      </c>
      <c r="AF117">
        <f ca="1">IF(ISNUMBER(VLOOKUP($B117,Equities!$B$6:$DH$1002,AF$1,0)), VLOOKUP($B117,Equities!$B$6:$DH$1002,AF$1,0),"")</f>
        <v>976.04</v>
      </c>
      <c r="AG117">
        <f ca="1">IF(ISNUMBER(VLOOKUP($B117,Equities!$B$6:$DH$1002,AG$1,0)), VLOOKUP($B117,Equities!$B$6:$DH$1002,AG$1,0),"")</f>
        <v>1105.03</v>
      </c>
      <c r="AH117">
        <f ca="1">IF(ISNUMBER(VLOOKUP($B117,Equities!$B$6:$DH$1002,AH$1,0)), VLOOKUP($B117,Equities!$B$6:$DH$1002,AH$1,0),"")</f>
        <v>1093.28</v>
      </c>
      <c r="AI117">
        <f ca="1">IF(ISNUMBER(VLOOKUP($B117,Equities!$B$6:$DH$1002,AI$1,0)), VLOOKUP($B117,Equities!$B$6:$DH$1002,AI$1,0),"")</f>
        <v>934.1</v>
      </c>
      <c r="AJ117">
        <f ca="1">IF(ISNUMBER(VLOOKUP($B117,Equities!$B$6:$DH$1002,AJ$1,0)), VLOOKUP($B117,Equities!$B$6:$DH$1002,AJ$1,0),"")</f>
        <v>18.73</v>
      </c>
      <c r="AK117">
        <f ca="1">IF(ISNUMBER(VLOOKUP($B117,Equities!$B$6:$DH$1002,AK$1,0)), VLOOKUP($B117,Equities!$B$6:$DH$1002,AK$1,0),"")</f>
        <v>24.24</v>
      </c>
      <c r="AL117">
        <f ca="1">IF(ISNUMBER(VLOOKUP($B117,Commodities!$B$6:$CW$1002,AL$1,0)), VLOOKUP($B117,Commodities!$B$6:$CW$1002,AL$1,0),"")</f>
        <v>1319.9</v>
      </c>
      <c r="AM117">
        <f ca="1">IF(ISNUMBER(VLOOKUP($B117,Commodities!$B$6:$CW$1002,AM$1,0)), VLOOKUP($B117,Commodities!$B$6:$CW$1002,AM$1,0),"")</f>
        <v>16.338000000000001</v>
      </c>
      <c r="AN117">
        <f ca="1">IF(ISNUMBER(VLOOKUP($B117,Commodities!$B$6:$CW$1002,AN$1,0)), VLOOKUP($B117,Commodities!$B$6:$CW$1002,AN$1,0),"")</f>
        <v>62.57</v>
      </c>
      <c r="AO117">
        <f ca="1">IF(ISNUMBER(VLOOKUP($B117,Currencies!$B$6:$CW$1002,AO$1,0)), VLOOKUP($B117,Currencies!$B$6:$CW$1002,AO$1,0),"")</f>
        <v>2.8807999999999998</v>
      </c>
      <c r="AP117">
        <f ca="1">IF(ISNUMBER(VLOOKUP($B117,Currencies!$B$6:$CW$1002,AP$1,0)), VLOOKUP($B117,Currencies!$B$6:$CW$1002,AP$1,0),"")</f>
        <v>2.125</v>
      </c>
      <c r="AQ117">
        <f ca="1">IF(ISNUMBER(VLOOKUP($B117,Currencies!$B$6:$CW$1002,AQ$1,0)), VLOOKUP($B117,Currencies!$B$6:$CW$1002,AQ$1,0),"")</f>
        <v>2.1385000000000001</v>
      </c>
      <c r="AR117">
        <f ca="1">IF(ISNUMBER(VLOOKUP($B117,Currencies!$B$6:$CW$1002,AR$1,0)), VLOOKUP($B117,Currencies!$B$6:$CW$1002,AR$1,0),"")</f>
        <v>6.3349000000000002</v>
      </c>
      <c r="AS117">
        <f ca="1">IF(ISNUMBER(VLOOKUP($B117,Currencies!$B$6:$CW$1002,AS$1,0)), VLOOKUP($B117,Currencies!$B$6:$CW$1002,AS$1,0),"")</f>
        <v>111.18</v>
      </c>
      <c r="AT117" t="str">
        <f>IF(ISNUMBER(VLOOKUP($B117,Currencies!$B$6:$CW$1002,AT$1,0)), VLOOKUP($B117,Currencies!$B$6:$CW$1002,AT$1,0),"")</f>
        <v/>
      </c>
      <c r="AU117" t="str">
        <f>IF(ISNUMBER(VLOOKUP($B117,Currencies!$B$6:$CW$1002,AU$1,0)), VLOOKUP($B117,Currencies!$B$6:$CW$1002,AU$1,0),"")</f>
        <v/>
      </c>
      <c r="AV117" t="str">
        <f>IF(ISNUMBER(VLOOKUP($B117,Currencies!$B$6:$CW$1002,AV$1,0)), VLOOKUP($B117,Currencies!$B$6:$CW$1002,AV$1,0),"")</f>
        <v/>
      </c>
    </row>
    <row r="118" spans="2:48">
      <c r="B118" s="12">
        <f>IF(ISNUMBER(Equities!$C119),Equities!B119,"")</f>
        <v>43161</v>
      </c>
      <c r="C118">
        <f t="shared" ca="1" si="6"/>
        <v>177.3613</v>
      </c>
      <c r="D118" t="str">
        <f t="shared" ca="1" si="7"/>
        <v/>
      </c>
      <c r="E118" t="str">
        <f t="shared" ca="1" si="7"/>
        <v/>
      </c>
      <c r="F118" t="str">
        <f t="shared" ca="1" si="7"/>
        <v/>
      </c>
      <c r="G118">
        <f>IF(ISNUMBER(VLOOKUP($B118,Equities!$B$6:$DH$1002,G$1,0)), VLOOKUP($B118,Equities!$B$6:$DH$1002,G$1,0),"")</f>
        <v>92.95</v>
      </c>
      <c r="H118" t="str">
        <f>IF(ISNUMBER(VLOOKUP($B118,Equities!$B$6:$DH$1002,H$1,0)), VLOOKUP($B118,Equities!$B$6:$DH$1002,H$1,0),"")</f>
        <v/>
      </c>
      <c r="I118" t="str">
        <f>IF(ISNUMBER(VLOOKUP($B118,Equities!$B$6:$DH$1002,I$1,0)), VLOOKUP($B118,Equities!$B$6:$DH$1002,I$1,0),"")</f>
        <v/>
      </c>
      <c r="J118" s="70"/>
      <c r="K118">
        <f ca="1">IF(ISNUMBER(VLOOKUP($B118,Equities!$B$6:$DH$1002,K$1,0)), VLOOKUP($B118,Equities!$B$6:$DH$1002,K$1,0),"")</f>
        <v>92.95</v>
      </c>
      <c r="L118">
        <f ca="1">IF(ISNUMBER(VLOOKUP($B118,Equities!$B$6:$DH$1002,L$1,0)), VLOOKUP($B118,Equities!$B$6:$DH$1002,L$1,0),"")</f>
        <v>234.19329999999999</v>
      </c>
      <c r="M118">
        <f ca="1">IF(ISNUMBER(VLOOKUP($B118,Equities!$B$6:$DH$1002,M$1,0)), VLOOKUP($B118,Equities!$B$6:$DH$1002,M$1,0),"")</f>
        <v>227.0061</v>
      </c>
      <c r="N118">
        <f ca="1">IF(ISNUMBER(VLOOKUP($B118,Equities!$B$6:$DH$1002,N$1,0)), VLOOKUP($B118,Equities!$B$6:$DH$1002,N$1,0),"")</f>
        <v>206.12139999999999</v>
      </c>
      <c r="O118">
        <f ca="1">IF(ISNUMBER(VLOOKUP($B118,Equities!$B$6:$DH$1002,O$1,0)), VLOOKUP($B118,Equities!$B$6:$DH$1002,O$1,0),"")</f>
        <v>127.4983</v>
      </c>
      <c r="P118">
        <f ca="1">IF(ISNUMBER(VLOOKUP($B118,Equities!$B$6:$DH$1002,P$1,0)), VLOOKUP($B118,Equities!$B$6:$DH$1002,P$1,0),"")</f>
        <v>223.57820000000001</v>
      </c>
      <c r="Q118">
        <f ca="1">IF(ISNUMBER(VLOOKUP($B118,Equities!$B$6:$DH$1002,Q$1,0)), VLOOKUP($B118,Equities!$B$6:$DH$1002,Q$1,0),"")</f>
        <v>245.39</v>
      </c>
      <c r="R118">
        <f ca="1">IF(ISNUMBER(VLOOKUP($B118,Equities!$B$6:$DH$1002,R$1,0)), VLOOKUP($B118,Equities!$B$6:$DH$1002,R$1,0),"")</f>
        <v>197.88</v>
      </c>
      <c r="S118">
        <f ca="1">IF(ISNUMBER(VLOOKUP($B118,Equities!$B$6:$DH$1002,S$1,0)), VLOOKUP($B118,Equities!$B$6:$DH$1002,S$1,0),"")</f>
        <v>257.02999999999997</v>
      </c>
      <c r="T118">
        <f ca="1">IF(ISNUMBER(VLOOKUP($B118,Equities!$B$6:$DH$1002,T$1,0)), VLOOKUP($B118,Equities!$B$6:$DH$1002,T$1,0),"")</f>
        <v>67.27</v>
      </c>
      <c r="U118">
        <f ca="1">IF(ISNUMBER(VLOOKUP($B118,Equities!$B$6:$DH$1002,U$1,0)), VLOOKUP($B118,Equities!$B$6:$DH$1002,U$1,0),"")</f>
        <v>270.73</v>
      </c>
      <c r="V118">
        <f ca="1">IF(ISNUMBER(VLOOKUP($B118,Equities!$B$6:$DH$1002,V$1,0)), VLOOKUP($B118,Equities!$B$6:$DH$1002,V$1,0),"")</f>
        <v>118.67</v>
      </c>
      <c r="W118">
        <f ca="1">IF(ISNUMBER(VLOOKUP($B118,Equities!$B$6:$DH$1002,W$1,0)), VLOOKUP($B118,Equities!$B$6:$DH$1002,W$1,0),"")</f>
        <v>1372.14</v>
      </c>
      <c r="X118">
        <f ca="1">IF(ISNUMBER(VLOOKUP($B118,Equities!$B$6:$DH$1002,X$1,0)), VLOOKUP($B118,Equities!$B$6:$DH$1002,X$1,0),"")</f>
        <v>1708.27</v>
      </c>
      <c r="Y118">
        <f ca="1">IF(ISNUMBER(VLOOKUP($B118,Equities!$B$6:$DH$1002,Y$1,0)), VLOOKUP($B118,Equities!$B$6:$DH$1002,Y$1,0),"")</f>
        <v>1679.42</v>
      </c>
      <c r="Z118">
        <f ca="1">IF(ISNUMBER(VLOOKUP($B118,Equities!$B$6:$DH$1002,Z$1,0)), VLOOKUP($B118,Equities!$B$6:$DH$1002,Z$1,0),"")</f>
        <v>1037.79</v>
      </c>
      <c r="AA118">
        <f ca="1">IF(ISNUMBER(VLOOKUP($B118,Equities!$B$6:$DH$1002,AA$1,0)), VLOOKUP($B118,Equities!$B$6:$DH$1002,AA$1,0),"")</f>
        <v>2431.5100000000002</v>
      </c>
      <c r="AB118">
        <f ca="1">IF(ISNUMBER(VLOOKUP($B118,Equities!$B$6:$DH$1002,AB$1,0)), VLOOKUP($B118,Equities!$B$6:$DH$1002,AB$1,0),"")</f>
        <v>926.04</v>
      </c>
      <c r="AC118">
        <f ca="1">IF(ISNUMBER(VLOOKUP($B118,Equities!$B$6:$DH$1002,AC$1,0)), VLOOKUP($B118,Equities!$B$6:$DH$1002,AC$1,0),"")</f>
        <v>727.49</v>
      </c>
      <c r="AD118">
        <f ca="1">IF(ISNUMBER(VLOOKUP($B118,Equities!$B$6:$DH$1002,AD$1,0)), VLOOKUP($B118,Equities!$B$6:$DH$1002,AD$1,0),"")</f>
        <v>888.49</v>
      </c>
      <c r="AE118">
        <f ca="1">IF(ISNUMBER(VLOOKUP($B118,Equities!$B$6:$DH$1002,AE$1,0)), VLOOKUP($B118,Equities!$B$6:$DH$1002,AE$1,0),"")</f>
        <v>955.1</v>
      </c>
      <c r="AF118">
        <f ca="1">IF(ISNUMBER(VLOOKUP($B118,Equities!$B$6:$DH$1002,AF$1,0)), VLOOKUP($B118,Equities!$B$6:$DH$1002,AF$1,0),"")</f>
        <v>976.39</v>
      </c>
      <c r="AG118">
        <f ca="1">IF(ISNUMBER(VLOOKUP($B118,Equities!$B$6:$DH$1002,AG$1,0)), VLOOKUP($B118,Equities!$B$6:$DH$1002,AG$1,0),"")</f>
        <v>1105.82</v>
      </c>
      <c r="AH118">
        <f ca="1">IF(ISNUMBER(VLOOKUP($B118,Equities!$B$6:$DH$1002,AH$1,0)), VLOOKUP($B118,Equities!$B$6:$DH$1002,AH$1,0),"")</f>
        <v>1091.72</v>
      </c>
      <c r="AI118">
        <f ca="1">IF(ISNUMBER(VLOOKUP($B118,Equities!$B$6:$DH$1002,AI$1,0)), VLOOKUP($B118,Equities!$B$6:$DH$1002,AI$1,0),"")</f>
        <v>934.2</v>
      </c>
      <c r="AJ118">
        <f ca="1">IF(ISNUMBER(VLOOKUP($B118,Equities!$B$6:$DH$1002,AJ$1,0)), VLOOKUP($B118,Equities!$B$6:$DH$1002,AJ$1,0),"")</f>
        <v>19.59</v>
      </c>
      <c r="AK118">
        <f ca="1">IF(ISNUMBER(VLOOKUP($B118,Equities!$B$6:$DH$1002,AK$1,0)), VLOOKUP($B118,Equities!$B$6:$DH$1002,AK$1,0),"")</f>
        <v>24.96</v>
      </c>
      <c r="AL118">
        <f ca="1">IF(ISNUMBER(VLOOKUP($B118,Commodities!$B$6:$CW$1002,AL$1,0)), VLOOKUP($B118,Commodities!$B$6:$CW$1002,AL$1,0),"")</f>
        <v>1323.4</v>
      </c>
      <c r="AM118">
        <f ca="1">IF(ISNUMBER(VLOOKUP($B118,Commodities!$B$6:$CW$1002,AM$1,0)), VLOOKUP($B118,Commodities!$B$6:$CW$1002,AM$1,0),"")</f>
        <v>16.391999999999999</v>
      </c>
      <c r="AN118">
        <f ca="1">IF(ISNUMBER(VLOOKUP($B118,Commodities!$B$6:$CW$1002,AN$1,0)), VLOOKUP($B118,Commodities!$B$6:$CW$1002,AN$1,0),"")</f>
        <v>61.25</v>
      </c>
      <c r="AO118">
        <f ca="1">IF(ISNUMBER(VLOOKUP($B118,Currencies!$B$6:$CW$1002,AO$1,0)), VLOOKUP($B118,Currencies!$B$6:$CW$1002,AO$1,0),"")</f>
        <v>2.8643000000000001</v>
      </c>
      <c r="AP118">
        <f ca="1">IF(ISNUMBER(VLOOKUP($B118,Currencies!$B$6:$CW$1002,AP$1,0)), VLOOKUP($B118,Currencies!$B$6:$CW$1002,AP$1,0),"")</f>
        <v>2.1156000000000001</v>
      </c>
      <c r="AQ118">
        <f ca="1">IF(ISNUMBER(VLOOKUP($B118,Currencies!$B$6:$CW$1002,AQ$1,0)), VLOOKUP($B118,Currencies!$B$6:$CW$1002,AQ$1,0),"")</f>
        <v>2.1354000000000002</v>
      </c>
      <c r="AR118">
        <f ca="1">IF(ISNUMBER(VLOOKUP($B118,Currencies!$B$6:$CW$1002,AR$1,0)), VLOOKUP($B118,Currencies!$B$6:$CW$1002,AR$1,0),"")</f>
        <v>6.3407</v>
      </c>
      <c r="AS118">
        <f ca="1">IF(ISNUMBER(VLOOKUP($B118,Currencies!$B$6:$CW$1002,AS$1,0)), VLOOKUP($B118,Currencies!$B$6:$CW$1002,AS$1,0),"")</f>
        <v>111.02</v>
      </c>
      <c r="AT118" t="str">
        <f>IF(ISNUMBER(VLOOKUP($B118,Currencies!$B$6:$CW$1002,AT$1,0)), VLOOKUP($B118,Currencies!$B$6:$CW$1002,AT$1,0),"")</f>
        <v/>
      </c>
      <c r="AU118" t="str">
        <f>IF(ISNUMBER(VLOOKUP($B118,Currencies!$B$6:$CW$1002,AU$1,0)), VLOOKUP($B118,Currencies!$B$6:$CW$1002,AU$1,0),"")</f>
        <v/>
      </c>
      <c r="AV118" t="str">
        <f>IF(ISNUMBER(VLOOKUP($B118,Currencies!$B$6:$CW$1002,AV$1,0)), VLOOKUP($B118,Currencies!$B$6:$CW$1002,AV$1,0),"")</f>
        <v/>
      </c>
    </row>
    <row r="119" spans="2:48">
      <c r="B119" s="12">
        <f>IF(ISNUMBER(Equities!$C120),Equities!B120,"")</f>
        <v>43160</v>
      </c>
      <c r="C119">
        <f t="shared" ca="1" si="6"/>
        <v>179.5343</v>
      </c>
      <c r="D119" t="str">
        <f t="shared" ca="1" si="7"/>
        <v/>
      </c>
      <c r="E119" t="str">
        <f t="shared" ca="1" si="7"/>
        <v/>
      </c>
      <c r="F119" t="str">
        <f t="shared" ca="1" si="7"/>
        <v/>
      </c>
      <c r="G119">
        <f>IF(ISNUMBER(VLOOKUP($B119,Equities!$B$6:$DH$1002,G$1,0)), VLOOKUP($B119,Equities!$B$6:$DH$1002,G$1,0),"")</f>
        <v>94.38</v>
      </c>
      <c r="H119" t="str">
        <f>IF(ISNUMBER(VLOOKUP($B119,Equities!$B$6:$DH$1002,H$1,0)), VLOOKUP($B119,Equities!$B$6:$DH$1002,H$1,0),"")</f>
        <v/>
      </c>
      <c r="I119" t="str">
        <f>IF(ISNUMBER(VLOOKUP($B119,Equities!$B$6:$DH$1002,I$1,0)), VLOOKUP($B119,Equities!$B$6:$DH$1002,I$1,0),"")</f>
        <v/>
      </c>
      <c r="J119" s="70"/>
      <c r="K119">
        <f ca="1">IF(ISNUMBER(VLOOKUP($B119,Equities!$B$6:$DH$1002,K$1,0)), VLOOKUP($B119,Equities!$B$6:$DH$1002,K$1,0),"")</f>
        <v>94.38</v>
      </c>
      <c r="L119">
        <f ca="1">IF(ISNUMBER(VLOOKUP($B119,Equities!$B$6:$DH$1002,L$1,0)), VLOOKUP($B119,Equities!$B$6:$DH$1002,L$1,0),"")</f>
        <v>232.3578</v>
      </c>
      <c r="M119">
        <f ca="1">IF(ISNUMBER(VLOOKUP($B119,Equities!$B$6:$DH$1002,M$1,0)), VLOOKUP($B119,Equities!$B$6:$DH$1002,M$1,0),"")</f>
        <v>225.7627</v>
      </c>
      <c r="N119">
        <f ca="1">IF(ISNUMBER(VLOOKUP($B119,Equities!$B$6:$DH$1002,N$1,0)), VLOOKUP($B119,Equities!$B$6:$DH$1002,N$1,0),"")</f>
        <v>206.54079999999999</v>
      </c>
      <c r="O119">
        <f ca="1">IF(ISNUMBER(VLOOKUP($B119,Equities!$B$6:$DH$1002,O$1,0)), VLOOKUP($B119,Equities!$B$6:$DH$1002,O$1,0),"")</f>
        <v>127.9782</v>
      </c>
      <c r="P119">
        <f ca="1">IF(ISNUMBER(VLOOKUP($B119,Equities!$B$6:$DH$1002,P$1,0)), VLOOKUP($B119,Equities!$B$6:$DH$1002,P$1,0),"")</f>
        <v>222.91829999999999</v>
      </c>
      <c r="Q119">
        <f ca="1">IF(ISNUMBER(VLOOKUP($B119,Equities!$B$6:$DH$1002,Q$1,0)), VLOOKUP($B119,Equities!$B$6:$DH$1002,Q$1,0),"")</f>
        <v>245.9</v>
      </c>
      <c r="R119">
        <f ca="1">IF(ISNUMBER(VLOOKUP($B119,Equities!$B$6:$DH$1002,R$1,0)), VLOOKUP($B119,Equities!$B$6:$DH$1002,R$1,0),"")</f>
        <v>198.39</v>
      </c>
      <c r="S119">
        <f ca="1">IF(ISNUMBER(VLOOKUP($B119,Equities!$B$6:$DH$1002,S$1,0)), VLOOKUP($B119,Equities!$B$6:$DH$1002,S$1,0),"")</f>
        <v>258.49</v>
      </c>
      <c r="T119">
        <f ca="1">IF(ISNUMBER(VLOOKUP($B119,Equities!$B$6:$DH$1002,T$1,0)), VLOOKUP($B119,Equities!$B$6:$DH$1002,T$1,0),"")</f>
        <v>67.25</v>
      </c>
      <c r="U119">
        <f ca="1">IF(ISNUMBER(VLOOKUP($B119,Equities!$B$6:$DH$1002,U$1,0)), VLOOKUP($B119,Equities!$B$6:$DH$1002,U$1,0),"")</f>
        <v>273.13</v>
      </c>
      <c r="V119">
        <f ca="1">IF(ISNUMBER(VLOOKUP($B119,Equities!$B$6:$DH$1002,V$1,0)), VLOOKUP($B119,Equities!$B$6:$DH$1002,V$1,0),"")</f>
        <v>119.22</v>
      </c>
      <c r="W119">
        <f ca="1">IF(ISNUMBER(VLOOKUP($B119,Equities!$B$6:$DH$1002,W$1,0)), VLOOKUP($B119,Equities!$B$6:$DH$1002,W$1,0),"")</f>
        <v>1380.21</v>
      </c>
      <c r="X119">
        <f ca="1">IF(ISNUMBER(VLOOKUP($B119,Equities!$B$6:$DH$1002,X$1,0)), VLOOKUP($B119,Equities!$B$6:$DH$1002,X$1,0),"")</f>
        <v>1715.05</v>
      </c>
      <c r="Y119">
        <f ca="1">IF(ISNUMBER(VLOOKUP($B119,Equities!$B$6:$DH$1002,Y$1,0)), VLOOKUP($B119,Equities!$B$6:$DH$1002,Y$1,0),"")</f>
        <v>1708.1</v>
      </c>
      <c r="Z119">
        <f ca="1">IF(ISNUMBER(VLOOKUP($B119,Equities!$B$6:$DH$1002,Z$1,0)), VLOOKUP($B119,Equities!$B$6:$DH$1002,Z$1,0),"")</f>
        <v>1038.24</v>
      </c>
      <c r="AA119">
        <f ca="1">IF(ISNUMBER(VLOOKUP($B119,Equities!$B$6:$DH$1002,AA$1,0)), VLOOKUP($B119,Equities!$B$6:$DH$1002,AA$1,0),"")</f>
        <v>2432.88</v>
      </c>
      <c r="AB119">
        <f ca="1">IF(ISNUMBER(VLOOKUP($B119,Equities!$B$6:$DH$1002,AB$1,0)), VLOOKUP($B119,Equities!$B$6:$DH$1002,AB$1,0),"")</f>
        <v>926.53</v>
      </c>
      <c r="AC119">
        <f ca="1">IF(ISNUMBER(VLOOKUP($B119,Equities!$B$6:$DH$1002,AC$1,0)), VLOOKUP($B119,Equities!$B$6:$DH$1002,AC$1,0),"")</f>
        <v>729.76</v>
      </c>
      <c r="AD119">
        <f ca="1">IF(ISNUMBER(VLOOKUP($B119,Equities!$B$6:$DH$1002,AD$1,0)), VLOOKUP($B119,Equities!$B$6:$DH$1002,AD$1,0),"")</f>
        <v>886.49</v>
      </c>
      <c r="AE119">
        <f ca="1">IF(ISNUMBER(VLOOKUP($B119,Equities!$B$6:$DH$1002,AE$1,0)), VLOOKUP($B119,Equities!$B$6:$DH$1002,AE$1,0),"")</f>
        <v>955.41</v>
      </c>
      <c r="AF119">
        <f ca="1">IF(ISNUMBER(VLOOKUP($B119,Equities!$B$6:$DH$1002,AF$1,0)), VLOOKUP($B119,Equities!$B$6:$DH$1002,AF$1,0),"")</f>
        <v>976.5</v>
      </c>
      <c r="AG119">
        <f ca="1">IF(ISNUMBER(VLOOKUP($B119,Equities!$B$6:$DH$1002,AG$1,0)), VLOOKUP($B119,Equities!$B$6:$DH$1002,AG$1,0),"")</f>
        <v>1108.19</v>
      </c>
      <c r="AH119">
        <f ca="1">IF(ISNUMBER(VLOOKUP($B119,Equities!$B$6:$DH$1002,AH$1,0)), VLOOKUP($B119,Equities!$B$6:$DH$1002,AH$1,0),"")</f>
        <v>1090.2</v>
      </c>
      <c r="AI119">
        <f ca="1">IF(ISNUMBER(VLOOKUP($B119,Equities!$B$6:$DH$1002,AI$1,0)), VLOOKUP($B119,Equities!$B$6:$DH$1002,AI$1,0),"")</f>
        <v>933.67</v>
      </c>
      <c r="AJ119">
        <f ca="1">IF(ISNUMBER(VLOOKUP($B119,Equities!$B$6:$DH$1002,AJ$1,0)), VLOOKUP($B119,Equities!$B$6:$DH$1002,AJ$1,0),"")</f>
        <v>22.47</v>
      </c>
      <c r="AK119">
        <f ca="1">IF(ISNUMBER(VLOOKUP($B119,Equities!$B$6:$DH$1002,AK$1,0)), VLOOKUP($B119,Equities!$B$6:$DH$1002,AK$1,0),"")</f>
        <v>26.37</v>
      </c>
      <c r="AL119">
        <f ca="1">IF(ISNUMBER(VLOOKUP($B119,Commodities!$B$6:$CW$1002,AL$1,0)), VLOOKUP($B119,Commodities!$B$6:$CW$1002,AL$1,0),"")</f>
        <v>1305.2</v>
      </c>
      <c r="AM119">
        <f ca="1">IF(ISNUMBER(VLOOKUP($B119,Commodities!$B$6:$CW$1002,AM$1,0)), VLOOKUP($B119,Commodities!$B$6:$CW$1002,AM$1,0),"")</f>
        <v>16.2</v>
      </c>
      <c r="AN119">
        <f ca="1">IF(ISNUMBER(VLOOKUP($B119,Commodities!$B$6:$CW$1002,AN$1,0)), VLOOKUP($B119,Commodities!$B$6:$CW$1002,AN$1,0),"")</f>
        <v>60.99</v>
      </c>
      <c r="AO119">
        <f ca="1">IF(ISNUMBER(VLOOKUP($B119,Currencies!$B$6:$CW$1002,AO$1,0)), VLOOKUP($B119,Currencies!$B$6:$CW$1002,AO$1,0),"")</f>
        <v>2.8077999999999999</v>
      </c>
      <c r="AP119">
        <f ca="1">IF(ISNUMBER(VLOOKUP($B119,Currencies!$B$6:$CW$1002,AP$1,0)), VLOOKUP($B119,Currencies!$B$6:$CW$1002,AP$1,0),"")</f>
        <v>2.0821000000000001</v>
      </c>
      <c r="AQ119">
        <f ca="1">IF(ISNUMBER(VLOOKUP($B119,Currencies!$B$6:$CW$1002,AQ$1,0)), VLOOKUP($B119,Currencies!$B$6:$CW$1002,AQ$1,0),"")</f>
        <v>2.1073</v>
      </c>
      <c r="AR119">
        <f ca="1">IF(ISNUMBER(VLOOKUP($B119,Currencies!$B$6:$CW$1002,AR$1,0)), VLOOKUP($B119,Currencies!$B$6:$CW$1002,AR$1,0),"")</f>
        <v>6.3475000000000001</v>
      </c>
      <c r="AS119">
        <f ca="1">IF(ISNUMBER(VLOOKUP($B119,Currencies!$B$6:$CW$1002,AS$1,0)), VLOOKUP($B119,Currencies!$B$6:$CW$1002,AS$1,0),"")</f>
        <v>110.91</v>
      </c>
      <c r="AT119" t="str">
        <f>IF(ISNUMBER(VLOOKUP($B119,Currencies!$B$6:$CW$1002,AT$1,0)), VLOOKUP($B119,Currencies!$B$6:$CW$1002,AT$1,0),"")</f>
        <v/>
      </c>
      <c r="AU119" t="str">
        <f>IF(ISNUMBER(VLOOKUP($B119,Currencies!$B$6:$CW$1002,AU$1,0)), VLOOKUP($B119,Currencies!$B$6:$CW$1002,AU$1,0),"")</f>
        <v/>
      </c>
      <c r="AV119" t="str">
        <f>IF(ISNUMBER(VLOOKUP($B119,Currencies!$B$6:$CW$1002,AV$1,0)), VLOOKUP($B119,Currencies!$B$6:$CW$1002,AV$1,0),"")</f>
        <v/>
      </c>
    </row>
    <row r="120" spans="2:48">
      <c r="B120" s="12">
        <f>IF(ISNUMBER(Equities!$C121),Equities!B121,"")</f>
        <v>43159</v>
      </c>
      <c r="C120">
        <f t="shared" ca="1" si="6"/>
        <v>179.32689999999999</v>
      </c>
      <c r="D120" t="str">
        <f t="shared" ca="1" si="7"/>
        <v/>
      </c>
      <c r="E120" t="str">
        <f t="shared" ca="1" si="7"/>
        <v/>
      </c>
      <c r="F120" t="str">
        <f t="shared" ca="1" si="7"/>
        <v/>
      </c>
      <c r="G120">
        <f>IF(ISNUMBER(VLOOKUP($B120,Equities!$B$6:$DH$1002,G$1,0)), VLOOKUP($B120,Equities!$B$6:$DH$1002,G$1,0),"")</f>
        <v>94.16</v>
      </c>
      <c r="H120" t="str">
        <f>IF(ISNUMBER(VLOOKUP($B120,Equities!$B$6:$DH$1002,H$1,0)), VLOOKUP($B120,Equities!$B$6:$DH$1002,H$1,0),"")</f>
        <v/>
      </c>
      <c r="I120" t="str">
        <f>IF(ISNUMBER(VLOOKUP($B120,Equities!$B$6:$DH$1002,I$1,0)), VLOOKUP($B120,Equities!$B$6:$DH$1002,I$1,0),"")</f>
        <v/>
      </c>
      <c r="J120" s="70"/>
      <c r="K120">
        <f ca="1">IF(ISNUMBER(VLOOKUP($B120,Equities!$B$6:$DH$1002,K$1,0)), VLOOKUP($B120,Equities!$B$6:$DH$1002,K$1,0),"")</f>
        <v>94.16</v>
      </c>
      <c r="L120">
        <f ca="1">IF(ISNUMBER(VLOOKUP($B120,Equities!$B$6:$DH$1002,L$1,0)), VLOOKUP($B120,Equities!$B$6:$DH$1002,L$1,0),"")</f>
        <v>236.32409999999999</v>
      </c>
      <c r="M120">
        <f ca="1">IF(ISNUMBER(VLOOKUP($B120,Equities!$B$6:$DH$1002,M$1,0)), VLOOKUP($B120,Equities!$B$6:$DH$1002,M$1,0),"")</f>
        <v>229.11340000000001</v>
      </c>
      <c r="N120">
        <f ca="1">IF(ISNUMBER(VLOOKUP($B120,Equities!$B$6:$DH$1002,N$1,0)), VLOOKUP($B120,Equities!$B$6:$DH$1002,N$1,0),"")</f>
        <v>207.64330000000001</v>
      </c>
      <c r="O120">
        <f ca="1">IF(ISNUMBER(VLOOKUP($B120,Equities!$B$6:$DH$1002,O$1,0)), VLOOKUP($B120,Equities!$B$6:$DH$1002,O$1,0),"")</f>
        <v>129.7345</v>
      </c>
      <c r="P120">
        <f ca="1">IF(ISNUMBER(VLOOKUP($B120,Equities!$B$6:$DH$1002,P$1,0)), VLOOKUP($B120,Equities!$B$6:$DH$1002,P$1,0),"")</f>
        <v>224.58439999999999</v>
      </c>
      <c r="Q120">
        <f ca="1">IF(ISNUMBER(VLOOKUP($B120,Equities!$B$6:$DH$1002,Q$1,0)), VLOOKUP($B120,Equities!$B$6:$DH$1002,Q$1,0),"")</f>
        <v>249.26</v>
      </c>
      <c r="R120">
        <f ca="1">IF(ISNUMBER(VLOOKUP($B120,Equities!$B$6:$DH$1002,R$1,0)), VLOOKUP($B120,Equities!$B$6:$DH$1002,R$1,0),"")</f>
        <v>199.37</v>
      </c>
      <c r="S120">
        <f ca="1">IF(ISNUMBER(VLOOKUP($B120,Equities!$B$6:$DH$1002,S$1,0)), VLOOKUP($B120,Equities!$B$6:$DH$1002,S$1,0),"")</f>
        <v>263.29000000000002</v>
      </c>
      <c r="T120">
        <f ca="1">IF(ISNUMBER(VLOOKUP($B120,Equities!$B$6:$DH$1002,T$1,0)), VLOOKUP($B120,Equities!$B$6:$DH$1002,T$1,0),"")</f>
        <v>67.69</v>
      </c>
      <c r="U120">
        <f ca="1">IF(ISNUMBER(VLOOKUP($B120,Equities!$B$6:$DH$1002,U$1,0)), VLOOKUP($B120,Equities!$B$6:$DH$1002,U$1,0),"")</f>
        <v>277.72000000000003</v>
      </c>
      <c r="V120">
        <f ca="1">IF(ISNUMBER(VLOOKUP($B120,Equities!$B$6:$DH$1002,V$1,0)), VLOOKUP($B120,Equities!$B$6:$DH$1002,V$1,0),"")</f>
        <v>119.64</v>
      </c>
      <c r="W120">
        <f ca="1">IF(ISNUMBER(VLOOKUP($B120,Equities!$B$6:$DH$1002,W$1,0)), VLOOKUP($B120,Equities!$B$6:$DH$1002,W$1,0),"")</f>
        <v>1368.85</v>
      </c>
      <c r="X120">
        <f ca="1">IF(ISNUMBER(VLOOKUP($B120,Equities!$B$6:$DH$1002,X$1,0)), VLOOKUP($B120,Equities!$B$6:$DH$1002,X$1,0),"")</f>
        <v>1716.88</v>
      </c>
      <c r="Y120">
        <f ca="1">IF(ISNUMBER(VLOOKUP($B120,Equities!$B$6:$DH$1002,Y$1,0)), VLOOKUP($B120,Equities!$B$6:$DH$1002,Y$1,0),"")</f>
        <v>1703.44</v>
      </c>
      <c r="Z120">
        <f ca="1">IF(ISNUMBER(VLOOKUP($B120,Equities!$B$6:$DH$1002,Z$1,0)), VLOOKUP($B120,Equities!$B$6:$DH$1002,Z$1,0),"")</f>
        <v>1039.1400000000001</v>
      </c>
      <c r="AA120">
        <f ca="1">IF(ISNUMBER(VLOOKUP($B120,Equities!$B$6:$DH$1002,AA$1,0)), VLOOKUP($B120,Equities!$B$6:$DH$1002,AA$1,0),"")</f>
        <v>2431.3000000000002</v>
      </c>
      <c r="AB120">
        <f ca="1">IF(ISNUMBER(VLOOKUP($B120,Equities!$B$6:$DH$1002,AB$1,0)), VLOOKUP($B120,Equities!$B$6:$DH$1002,AB$1,0),"")</f>
        <v>925.91</v>
      </c>
      <c r="AC120">
        <f ca="1">IF(ISNUMBER(VLOOKUP($B120,Equities!$B$6:$DH$1002,AC$1,0)), VLOOKUP($B120,Equities!$B$6:$DH$1002,AC$1,0),"")</f>
        <v>732.11</v>
      </c>
      <c r="AD120">
        <f ca="1">IF(ISNUMBER(VLOOKUP($B120,Equities!$B$6:$DH$1002,AD$1,0)), VLOOKUP($B120,Equities!$B$6:$DH$1002,AD$1,0),"")</f>
        <v>886.23</v>
      </c>
      <c r="AE120">
        <f ca="1">IF(ISNUMBER(VLOOKUP($B120,Equities!$B$6:$DH$1002,AE$1,0)), VLOOKUP($B120,Equities!$B$6:$DH$1002,AE$1,0),"")</f>
        <v>955.28</v>
      </c>
      <c r="AF120">
        <f ca="1">IF(ISNUMBER(VLOOKUP($B120,Equities!$B$6:$DH$1002,AF$1,0)), VLOOKUP($B120,Equities!$B$6:$DH$1002,AF$1,0),"")</f>
        <v>976.05</v>
      </c>
      <c r="AG120">
        <f ca="1">IF(ISNUMBER(VLOOKUP($B120,Equities!$B$6:$DH$1002,AG$1,0)), VLOOKUP($B120,Equities!$B$6:$DH$1002,AG$1,0),"")</f>
        <v>1108.75</v>
      </c>
      <c r="AH120">
        <f ca="1">IF(ISNUMBER(VLOOKUP($B120,Equities!$B$6:$DH$1002,AH$1,0)), VLOOKUP($B120,Equities!$B$6:$DH$1002,AH$1,0),"")</f>
        <v>1090.52</v>
      </c>
      <c r="AI120">
        <f ca="1">IF(ISNUMBER(VLOOKUP($B120,Equities!$B$6:$DH$1002,AI$1,0)), VLOOKUP($B120,Equities!$B$6:$DH$1002,AI$1,0),"")</f>
        <v>934.12</v>
      </c>
      <c r="AJ120">
        <f ca="1">IF(ISNUMBER(VLOOKUP($B120,Equities!$B$6:$DH$1002,AJ$1,0)), VLOOKUP($B120,Equities!$B$6:$DH$1002,AJ$1,0),"")</f>
        <v>19.850000000000001</v>
      </c>
      <c r="AK120">
        <f ca="1">IF(ISNUMBER(VLOOKUP($B120,Equities!$B$6:$DH$1002,AK$1,0)), VLOOKUP($B120,Equities!$B$6:$DH$1002,AK$1,0),"")</f>
        <v>25.81</v>
      </c>
      <c r="AL120">
        <f ca="1">IF(ISNUMBER(VLOOKUP($B120,Commodities!$B$6:$CW$1002,AL$1,0)), VLOOKUP($B120,Commodities!$B$6:$CW$1002,AL$1,0),"")</f>
        <v>1317.9</v>
      </c>
      <c r="AM120">
        <f ca="1">IF(ISNUMBER(VLOOKUP($B120,Commodities!$B$6:$CW$1002,AM$1,0)), VLOOKUP($B120,Commodities!$B$6:$CW$1002,AM$1,0),"")</f>
        <v>16.324000000000002</v>
      </c>
      <c r="AN120">
        <f ca="1">IF(ISNUMBER(VLOOKUP($B120,Commodities!$B$6:$CW$1002,AN$1,0)), VLOOKUP($B120,Commodities!$B$6:$CW$1002,AN$1,0),"")</f>
        <v>61.64</v>
      </c>
      <c r="AO120">
        <f ca="1">IF(ISNUMBER(VLOOKUP($B120,Currencies!$B$6:$CW$1002,AO$1,0)), VLOOKUP($B120,Currencies!$B$6:$CW$1002,AO$1,0),"")</f>
        <v>2.8605999999999998</v>
      </c>
      <c r="AP120">
        <f ca="1">IF(ISNUMBER(VLOOKUP($B120,Currencies!$B$6:$CW$1002,AP$1,0)), VLOOKUP($B120,Currencies!$B$6:$CW$1002,AP$1,0),"")</f>
        <v>2.0867</v>
      </c>
      <c r="AQ120">
        <f ca="1">IF(ISNUMBER(VLOOKUP($B120,Currencies!$B$6:$CW$1002,AQ$1,0)), VLOOKUP($B120,Currencies!$B$6:$CW$1002,AQ$1,0),"")</f>
        <v>2.1191</v>
      </c>
      <c r="AR120">
        <f ca="1">IF(ISNUMBER(VLOOKUP($B120,Currencies!$B$6:$CW$1002,AR$1,0)), VLOOKUP($B120,Currencies!$B$6:$CW$1002,AR$1,0),"")</f>
        <v>6.3311000000000002</v>
      </c>
      <c r="AS120">
        <f ca="1">IF(ISNUMBER(VLOOKUP($B120,Currencies!$B$6:$CW$1002,AS$1,0)), VLOOKUP($B120,Currencies!$B$6:$CW$1002,AS$1,0),"")</f>
        <v>110.96</v>
      </c>
      <c r="AT120" t="str">
        <f>IF(ISNUMBER(VLOOKUP($B120,Currencies!$B$6:$CW$1002,AT$1,0)), VLOOKUP($B120,Currencies!$B$6:$CW$1002,AT$1,0),"")</f>
        <v/>
      </c>
      <c r="AU120" t="str">
        <f>IF(ISNUMBER(VLOOKUP($B120,Currencies!$B$6:$CW$1002,AU$1,0)), VLOOKUP($B120,Currencies!$B$6:$CW$1002,AU$1,0),"")</f>
        <v/>
      </c>
      <c r="AV120" t="str">
        <f>IF(ISNUMBER(VLOOKUP($B120,Currencies!$B$6:$CW$1002,AV$1,0)), VLOOKUP($B120,Currencies!$B$6:$CW$1002,AV$1,0),"")</f>
        <v/>
      </c>
    </row>
    <row r="121" spans="2:48">
      <c r="B121" s="12">
        <f>IF(ISNUMBER(Equities!$C122),Equities!B122,"")</f>
        <v>43158</v>
      </c>
      <c r="C121">
        <f t="shared" ca="1" si="6"/>
        <v>180.70939999999999</v>
      </c>
      <c r="D121" t="str">
        <f t="shared" ca="1" si="7"/>
        <v/>
      </c>
      <c r="E121" t="str">
        <f t="shared" ca="1" si="7"/>
        <v/>
      </c>
      <c r="F121" t="str">
        <f t="shared" ca="1" si="7"/>
        <v/>
      </c>
      <c r="G121">
        <f>IF(ISNUMBER(VLOOKUP($B121,Equities!$B$6:$DH$1002,G$1,0)), VLOOKUP($B121,Equities!$B$6:$DH$1002,G$1,0),"")</f>
        <v>95.58</v>
      </c>
      <c r="H121" t="str">
        <f>IF(ISNUMBER(VLOOKUP($B121,Equities!$B$6:$DH$1002,H$1,0)), VLOOKUP($B121,Equities!$B$6:$DH$1002,H$1,0),"")</f>
        <v/>
      </c>
      <c r="I121" t="str">
        <f>IF(ISNUMBER(VLOOKUP($B121,Equities!$B$6:$DH$1002,I$1,0)), VLOOKUP($B121,Equities!$B$6:$DH$1002,I$1,0),"")</f>
        <v/>
      </c>
      <c r="J121" s="70"/>
      <c r="K121">
        <f ca="1">IF(ISNUMBER(VLOOKUP($B121,Equities!$B$6:$DH$1002,K$1,0)), VLOOKUP($B121,Equities!$B$6:$DH$1002,K$1,0),"")</f>
        <v>95.58</v>
      </c>
      <c r="L121">
        <f ca="1">IF(ISNUMBER(VLOOKUP($B121,Equities!$B$6:$DH$1002,L$1,0)), VLOOKUP($B121,Equities!$B$6:$DH$1002,L$1,0),"")</f>
        <v>237.7774</v>
      </c>
      <c r="M121">
        <f ca="1">IF(ISNUMBER(VLOOKUP($B121,Equities!$B$6:$DH$1002,M$1,0)), VLOOKUP($B121,Equities!$B$6:$DH$1002,M$1,0),"")</f>
        <v>232.53880000000001</v>
      </c>
      <c r="N121">
        <f ca="1">IF(ISNUMBER(VLOOKUP($B121,Equities!$B$6:$DH$1002,N$1,0)), VLOOKUP($B121,Equities!$B$6:$DH$1002,N$1,0),"")</f>
        <v>211.834</v>
      </c>
      <c r="O121">
        <f ca="1">IF(ISNUMBER(VLOOKUP($B121,Equities!$B$6:$DH$1002,O$1,0)), VLOOKUP($B121,Equities!$B$6:$DH$1002,O$1,0),"")</f>
        <v>131.2346</v>
      </c>
      <c r="P121">
        <f ca="1">IF(ISNUMBER(VLOOKUP($B121,Equities!$B$6:$DH$1002,P$1,0)), VLOOKUP($B121,Equities!$B$6:$DH$1002,P$1,0),"")</f>
        <v>226.71690000000001</v>
      </c>
      <c r="Q121">
        <f ca="1">IF(ISNUMBER(VLOOKUP($B121,Equities!$B$6:$DH$1002,Q$1,0)), VLOOKUP($B121,Equities!$B$6:$DH$1002,Q$1,0),"")</f>
        <v>250.8</v>
      </c>
      <c r="R121">
        <f ca="1">IF(ISNUMBER(VLOOKUP($B121,Equities!$B$6:$DH$1002,R$1,0)), VLOOKUP($B121,Equities!$B$6:$DH$1002,R$1,0),"")</f>
        <v>200.14</v>
      </c>
      <c r="S121">
        <f ca="1">IF(ISNUMBER(VLOOKUP($B121,Equities!$B$6:$DH$1002,S$1,0)), VLOOKUP($B121,Equities!$B$6:$DH$1002,S$1,0),"")</f>
        <v>266.62</v>
      </c>
      <c r="T121">
        <f ca="1">IF(ISNUMBER(VLOOKUP($B121,Equities!$B$6:$DH$1002,T$1,0)), VLOOKUP($B121,Equities!$B$6:$DH$1002,T$1,0),"")</f>
        <v>68.33</v>
      </c>
      <c r="U121">
        <f ca="1">IF(ISNUMBER(VLOOKUP($B121,Equities!$B$6:$DH$1002,U$1,0)), VLOOKUP($B121,Equities!$B$6:$DH$1002,U$1,0),"")</f>
        <v>282.14999999999998</v>
      </c>
      <c r="V121">
        <f ca="1">IF(ISNUMBER(VLOOKUP($B121,Equities!$B$6:$DH$1002,V$1,0)), VLOOKUP($B121,Equities!$B$6:$DH$1002,V$1,0),"")</f>
        <v>120.77</v>
      </c>
      <c r="W121">
        <f ca="1">IF(ISNUMBER(VLOOKUP($B121,Equities!$B$6:$DH$1002,W$1,0)), VLOOKUP($B121,Equities!$B$6:$DH$1002,W$1,0),"")</f>
        <v>1370.21</v>
      </c>
      <c r="X121">
        <f ca="1">IF(ISNUMBER(VLOOKUP($B121,Equities!$B$6:$DH$1002,X$1,0)), VLOOKUP($B121,Equities!$B$6:$DH$1002,X$1,0),"")</f>
        <v>1718.25</v>
      </c>
      <c r="Y121">
        <f ca="1">IF(ISNUMBER(VLOOKUP($B121,Equities!$B$6:$DH$1002,Y$1,0)), VLOOKUP($B121,Equities!$B$6:$DH$1002,Y$1,0),"")</f>
        <v>1732.6</v>
      </c>
      <c r="Z121">
        <f ca="1">IF(ISNUMBER(VLOOKUP($B121,Equities!$B$6:$DH$1002,Z$1,0)), VLOOKUP($B121,Equities!$B$6:$DH$1002,Z$1,0),"")</f>
        <v>1038.83</v>
      </c>
      <c r="AA121">
        <f ca="1">IF(ISNUMBER(VLOOKUP($B121,Equities!$B$6:$DH$1002,AA$1,0)), VLOOKUP($B121,Equities!$B$6:$DH$1002,AA$1,0),"")</f>
        <v>2434.96</v>
      </c>
      <c r="AB121">
        <f ca="1">IF(ISNUMBER(VLOOKUP($B121,Equities!$B$6:$DH$1002,AB$1,0)), VLOOKUP($B121,Equities!$B$6:$DH$1002,AB$1,0),"")</f>
        <v>925.03</v>
      </c>
      <c r="AC121">
        <f ca="1">IF(ISNUMBER(VLOOKUP($B121,Equities!$B$6:$DH$1002,AC$1,0)), VLOOKUP($B121,Equities!$B$6:$DH$1002,AC$1,0),"")</f>
        <v>731.68</v>
      </c>
      <c r="AD121">
        <f ca="1">IF(ISNUMBER(VLOOKUP($B121,Equities!$B$6:$DH$1002,AD$1,0)), VLOOKUP($B121,Equities!$B$6:$DH$1002,AD$1,0),"")</f>
        <v>885.38</v>
      </c>
      <c r="AE121">
        <f ca="1">IF(ISNUMBER(VLOOKUP($B121,Equities!$B$6:$DH$1002,AE$1,0)), VLOOKUP($B121,Equities!$B$6:$DH$1002,AE$1,0),"")</f>
        <v>954.04</v>
      </c>
      <c r="AF121">
        <f ca="1">IF(ISNUMBER(VLOOKUP($B121,Equities!$B$6:$DH$1002,AF$1,0)), VLOOKUP($B121,Equities!$B$6:$DH$1002,AF$1,0),"")</f>
        <v>977.85</v>
      </c>
      <c r="AG121">
        <f ca="1">IF(ISNUMBER(VLOOKUP($B121,Equities!$B$6:$DH$1002,AG$1,0)), VLOOKUP($B121,Equities!$B$6:$DH$1002,AG$1,0),"")</f>
        <v>1107.76</v>
      </c>
      <c r="AH121">
        <f ca="1">IF(ISNUMBER(VLOOKUP($B121,Equities!$B$6:$DH$1002,AH$1,0)), VLOOKUP($B121,Equities!$B$6:$DH$1002,AH$1,0),"")</f>
        <v>1092.27</v>
      </c>
      <c r="AI121">
        <f ca="1">IF(ISNUMBER(VLOOKUP($B121,Equities!$B$6:$DH$1002,AI$1,0)), VLOOKUP($B121,Equities!$B$6:$DH$1002,AI$1,0),"")</f>
        <v>934.16</v>
      </c>
      <c r="AJ121">
        <f ca="1">IF(ISNUMBER(VLOOKUP($B121,Equities!$B$6:$DH$1002,AJ$1,0)), VLOOKUP($B121,Equities!$B$6:$DH$1002,AJ$1,0),"")</f>
        <v>18.59</v>
      </c>
      <c r="AK121">
        <f ca="1">IF(ISNUMBER(VLOOKUP($B121,Equities!$B$6:$DH$1002,AK$1,0)), VLOOKUP($B121,Equities!$B$6:$DH$1002,AK$1,0),"")</f>
        <v>24.44</v>
      </c>
      <c r="AL121">
        <f ca="1">IF(ISNUMBER(VLOOKUP($B121,Commodities!$B$6:$CW$1002,AL$1,0)), VLOOKUP($B121,Commodities!$B$6:$CW$1002,AL$1,0),"")</f>
        <v>1318.6</v>
      </c>
      <c r="AM121">
        <f ca="1">IF(ISNUMBER(VLOOKUP($B121,Commodities!$B$6:$CW$1002,AM$1,0)), VLOOKUP($B121,Commodities!$B$6:$CW$1002,AM$1,0),"")</f>
        <v>16.346</v>
      </c>
      <c r="AN121">
        <f ca="1">IF(ISNUMBER(VLOOKUP($B121,Commodities!$B$6:$CW$1002,AN$1,0)), VLOOKUP($B121,Commodities!$B$6:$CW$1002,AN$1,0),"")</f>
        <v>63.01</v>
      </c>
      <c r="AO121">
        <f ca="1">IF(ISNUMBER(VLOOKUP($B121,Currencies!$B$6:$CW$1002,AO$1,0)), VLOOKUP($B121,Currencies!$B$6:$CW$1002,AO$1,0),"")</f>
        <v>2.8933999999999997</v>
      </c>
      <c r="AP121">
        <f ca="1">IF(ISNUMBER(VLOOKUP($B121,Currencies!$B$6:$CW$1002,AP$1,0)), VLOOKUP($B121,Currencies!$B$6:$CW$1002,AP$1,0),"")</f>
        <v>2.1057000000000001</v>
      </c>
      <c r="AQ121">
        <f ca="1">IF(ISNUMBER(VLOOKUP($B121,Currencies!$B$6:$CW$1002,AQ$1,0)), VLOOKUP($B121,Currencies!$B$6:$CW$1002,AQ$1,0),"")</f>
        <v>2.1341999999999999</v>
      </c>
      <c r="AR121">
        <f ca="1">IF(ISNUMBER(VLOOKUP($B121,Currencies!$B$6:$CW$1002,AR$1,0)), VLOOKUP($B121,Currencies!$B$6:$CW$1002,AR$1,0),"")</f>
        <v>6.3263999999999996</v>
      </c>
      <c r="AS121">
        <f ca="1">IF(ISNUMBER(VLOOKUP($B121,Currencies!$B$6:$CW$1002,AS$1,0)), VLOOKUP($B121,Currencies!$B$6:$CW$1002,AS$1,0),"")</f>
        <v>111.25</v>
      </c>
      <c r="AT121" t="str">
        <f>IF(ISNUMBER(VLOOKUP($B121,Currencies!$B$6:$CW$1002,AT$1,0)), VLOOKUP($B121,Currencies!$B$6:$CW$1002,AT$1,0),"")</f>
        <v/>
      </c>
      <c r="AU121" t="str">
        <f>IF(ISNUMBER(VLOOKUP($B121,Currencies!$B$6:$CW$1002,AU$1,0)), VLOOKUP($B121,Currencies!$B$6:$CW$1002,AU$1,0),"")</f>
        <v/>
      </c>
      <c r="AV121" t="str">
        <f>IF(ISNUMBER(VLOOKUP($B121,Currencies!$B$6:$CW$1002,AV$1,0)), VLOOKUP($B121,Currencies!$B$6:$CW$1002,AV$1,0),"")</f>
        <v/>
      </c>
    </row>
    <row r="122" spans="2:48">
      <c r="B122" s="12">
        <f>IF(ISNUMBER(Equities!$C123),Equities!B123,"")</f>
        <v>43157</v>
      </c>
      <c r="C122">
        <f t="shared" ca="1" si="6"/>
        <v>182.8245</v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>
        <f>IF(ISNUMBER(VLOOKUP($B122,Equities!$B$6:$DH$1002,G$1,0)), VLOOKUP($B122,Equities!$B$6:$DH$1002,G$1,0),"")</f>
        <v>97.25</v>
      </c>
      <c r="H122" t="str">
        <f>IF(ISNUMBER(VLOOKUP($B122,Equities!$B$6:$DH$1002,H$1,0)), VLOOKUP($B122,Equities!$B$6:$DH$1002,H$1,0),"")</f>
        <v/>
      </c>
      <c r="I122" t="str">
        <f>IF(ISNUMBER(VLOOKUP($B122,Equities!$B$6:$DH$1002,I$1,0)), VLOOKUP($B122,Equities!$B$6:$DH$1002,I$1,0),"")</f>
        <v/>
      </c>
      <c r="J122" s="70"/>
      <c r="K122">
        <f ca="1">IF(ISNUMBER(VLOOKUP($B122,Equities!$B$6:$DH$1002,K$1,0)), VLOOKUP($B122,Equities!$B$6:$DH$1002,K$1,0),"")</f>
        <v>97.25</v>
      </c>
      <c r="L122">
        <f ca="1">IF(ISNUMBER(VLOOKUP($B122,Equities!$B$6:$DH$1002,L$1,0)), VLOOKUP($B122,Equities!$B$6:$DH$1002,L$1,0),"")</f>
        <v>239.5196</v>
      </c>
      <c r="M122">
        <f ca="1">IF(ISNUMBER(VLOOKUP($B122,Equities!$B$6:$DH$1002,M$1,0)), VLOOKUP($B122,Equities!$B$6:$DH$1002,M$1,0),"")</f>
        <v>234.48220000000001</v>
      </c>
      <c r="N122">
        <f ca="1">IF(ISNUMBER(VLOOKUP($B122,Equities!$B$6:$DH$1002,N$1,0)), VLOOKUP($B122,Equities!$B$6:$DH$1002,N$1,0),"")</f>
        <v>214.05420000000001</v>
      </c>
      <c r="O122">
        <f ca="1">IF(ISNUMBER(VLOOKUP($B122,Equities!$B$6:$DH$1002,O$1,0)), VLOOKUP($B122,Equities!$B$6:$DH$1002,O$1,0),"")</f>
        <v>131.8152</v>
      </c>
      <c r="P122">
        <f ca="1">IF(ISNUMBER(VLOOKUP($B122,Equities!$B$6:$DH$1002,P$1,0)), VLOOKUP($B122,Equities!$B$6:$DH$1002,P$1,0),"")</f>
        <v>229.57509999999999</v>
      </c>
      <c r="Q122">
        <f ca="1">IF(ISNUMBER(VLOOKUP($B122,Equities!$B$6:$DH$1002,Q$1,0)), VLOOKUP($B122,Equities!$B$6:$DH$1002,Q$1,0),"")</f>
        <v>254.1</v>
      </c>
      <c r="R122">
        <f ca="1">IF(ISNUMBER(VLOOKUP($B122,Equities!$B$6:$DH$1002,R$1,0)), VLOOKUP($B122,Equities!$B$6:$DH$1002,R$1,0),"")</f>
        <v>203.27</v>
      </c>
      <c r="S122">
        <f ca="1">IF(ISNUMBER(VLOOKUP($B122,Equities!$B$6:$DH$1002,S$1,0)), VLOOKUP($B122,Equities!$B$6:$DH$1002,S$1,0),"")</f>
        <v>268.58999999999997</v>
      </c>
      <c r="T122">
        <f ca="1">IF(ISNUMBER(VLOOKUP($B122,Equities!$B$6:$DH$1002,T$1,0)), VLOOKUP($B122,Equities!$B$6:$DH$1002,T$1,0),"")</f>
        <v>69.19</v>
      </c>
      <c r="U122">
        <f ca="1">IF(ISNUMBER(VLOOKUP($B122,Equities!$B$6:$DH$1002,U$1,0)), VLOOKUP($B122,Equities!$B$6:$DH$1002,U$1,0),"")</f>
        <v>284.85000000000002</v>
      </c>
      <c r="V122">
        <f ca="1">IF(ISNUMBER(VLOOKUP($B122,Equities!$B$6:$DH$1002,V$1,0)), VLOOKUP($B122,Equities!$B$6:$DH$1002,V$1,0),"")</f>
        <v>122.26</v>
      </c>
      <c r="W122">
        <f ca="1">IF(ISNUMBER(VLOOKUP($B122,Equities!$B$6:$DH$1002,W$1,0)), VLOOKUP($B122,Equities!$B$6:$DH$1002,W$1,0),"")</f>
        <v>1385.89</v>
      </c>
      <c r="X122">
        <f ca="1">IF(ISNUMBER(VLOOKUP($B122,Equities!$B$6:$DH$1002,X$1,0)), VLOOKUP($B122,Equities!$B$6:$DH$1002,X$1,0),"")</f>
        <v>1740.39</v>
      </c>
      <c r="Y122">
        <f ca="1">IF(ISNUMBER(VLOOKUP($B122,Equities!$B$6:$DH$1002,Y$1,0)), VLOOKUP($B122,Equities!$B$6:$DH$1002,Y$1,0),"")</f>
        <v>1764.1</v>
      </c>
      <c r="Z122">
        <f ca="1">IF(ISNUMBER(VLOOKUP($B122,Equities!$B$6:$DH$1002,Z$1,0)), VLOOKUP($B122,Equities!$B$6:$DH$1002,Z$1,0),"")</f>
        <v>1038.07</v>
      </c>
      <c r="AA122">
        <f ca="1">IF(ISNUMBER(VLOOKUP($B122,Equities!$B$6:$DH$1002,AA$1,0)), VLOOKUP($B122,Equities!$B$6:$DH$1002,AA$1,0),"")</f>
        <v>2433.4</v>
      </c>
      <c r="AB122">
        <f ca="1">IF(ISNUMBER(VLOOKUP($B122,Equities!$B$6:$DH$1002,AB$1,0)), VLOOKUP($B122,Equities!$B$6:$DH$1002,AB$1,0),"")</f>
        <v>926.23</v>
      </c>
      <c r="AC122">
        <f ca="1">IF(ISNUMBER(VLOOKUP($B122,Equities!$B$6:$DH$1002,AC$1,0)), VLOOKUP($B122,Equities!$B$6:$DH$1002,AC$1,0),"")</f>
        <v>731.22</v>
      </c>
      <c r="AD122">
        <f ca="1">IF(ISNUMBER(VLOOKUP($B122,Equities!$B$6:$DH$1002,AD$1,0)), VLOOKUP($B122,Equities!$B$6:$DH$1002,AD$1,0),"")</f>
        <v>886.16</v>
      </c>
      <c r="AE122">
        <f ca="1">IF(ISNUMBER(VLOOKUP($B122,Equities!$B$6:$DH$1002,AE$1,0)), VLOOKUP($B122,Equities!$B$6:$DH$1002,AE$1,0),"")</f>
        <v>954.02</v>
      </c>
      <c r="AF122">
        <f ca="1">IF(ISNUMBER(VLOOKUP($B122,Equities!$B$6:$DH$1002,AF$1,0)), VLOOKUP($B122,Equities!$B$6:$DH$1002,AF$1,0),"")</f>
        <v>978.47</v>
      </c>
      <c r="AG122">
        <f ca="1">IF(ISNUMBER(VLOOKUP($B122,Equities!$B$6:$DH$1002,AG$1,0)), VLOOKUP($B122,Equities!$B$6:$DH$1002,AG$1,0),"")</f>
        <v>1109.27</v>
      </c>
      <c r="AH122">
        <f ca="1">IF(ISNUMBER(VLOOKUP($B122,Equities!$B$6:$DH$1002,AH$1,0)), VLOOKUP($B122,Equities!$B$6:$DH$1002,AH$1,0),"")</f>
        <v>1093.23</v>
      </c>
      <c r="AI122">
        <f ca="1">IF(ISNUMBER(VLOOKUP($B122,Equities!$B$6:$DH$1002,AI$1,0)), VLOOKUP($B122,Equities!$B$6:$DH$1002,AI$1,0),"")</f>
        <v>934.3</v>
      </c>
      <c r="AJ122">
        <f ca="1">IF(ISNUMBER(VLOOKUP($B122,Equities!$B$6:$DH$1002,AJ$1,0)), VLOOKUP($B122,Equities!$B$6:$DH$1002,AJ$1,0),"")</f>
        <v>15.8</v>
      </c>
      <c r="AK122">
        <f ca="1">IF(ISNUMBER(VLOOKUP($B122,Equities!$B$6:$DH$1002,AK$1,0)), VLOOKUP($B122,Equities!$B$6:$DH$1002,AK$1,0),"")</f>
        <v>20.71</v>
      </c>
      <c r="AL122">
        <f ca="1">IF(ISNUMBER(VLOOKUP($B122,Commodities!$B$6:$CW$1002,AL$1,0)), VLOOKUP($B122,Commodities!$B$6:$CW$1002,AL$1,0),"")</f>
        <v>1330.7</v>
      </c>
      <c r="AM122">
        <f ca="1">IF(ISNUMBER(VLOOKUP($B122,Commodities!$B$6:$CW$1002,AM$1,0)), VLOOKUP($B122,Commodities!$B$6:$CW$1002,AM$1,0),"")</f>
        <v>16.55</v>
      </c>
      <c r="AN122">
        <f ca="1">IF(ISNUMBER(VLOOKUP($B122,Commodities!$B$6:$CW$1002,AN$1,0)), VLOOKUP($B122,Commodities!$B$6:$CW$1002,AN$1,0),"")</f>
        <v>63.91</v>
      </c>
      <c r="AO122">
        <f ca="1">IF(ISNUMBER(VLOOKUP($B122,Currencies!$B$6:$CW$1002,AO$1,0)), VLOOKUP($B122,Currencies!$B$6:$CW$1002,AO$1,0),"")</f>
        <v>2.8622999999999998</v>
      </c>
      <c r="AP122">
        <f ca="1">IF(ISNUMBER(VLOOKUP($B122,Currencies!$B$6:$CW$1002,AP$1,0)), VLOOKUP($B122,Currencies!$B$6:$CW$1002,AP$1,0),"")</f>
        <v>2.1080000000000001</v>
      </c>
      <c r="AQ122">
        <f ca="1">IF(ISNUMBER(VLOOKUP($B122,Currencies!$B$6:$CW$1002,AQ$1,0)), VLOOKUP($B122,Currencies!$B$6:$CW$1002,AQ$1,0),"")</f>
        <v>2.1358999999999999</v>
      </c>
      <c r="AR122">
        <f ca="1">IF(ISNUMBER(VLOOKUP($B122,Currencies!$B$6:$CW$1002,AR$1,0)), VLOOKUP($B122,Currencies!$B$6:$CW$1002,AR$1,0),"")</f>
        <v>6.2946</v>
      </c>
      <c r="AS122">
        <f ca="1">IF(ISNUMBER(VLOOKUP($B122,Currencies!$B$6:$CW$1002,AS$1,0)), VLOOKUP($B122,Currencies!$B$6:$CW$1002,AS$1,0),"")</f>
        <v>111.61</v>
      </c>
      <c r="AT122" t="str">
        <f>IF(ISNUMBER(VLOOKUP($B122,Currencies!$B$6:$CW$1002,AT$1,0)), VLOOKUP($B122,Currencies!$B$6:$CW$1002,AT$1,0),"")</f>
        <v/>
      </c>
      <c r="AU122" t="str">
        <f>IF(ISNUMBER(VLOOKUP($B122,Currencies!$B$6:$CW$1002,AU$1,0)), VLOOKUP($B122,Currencies!$B$6:$CW$1002,AU$1,0),"")</f>
        <v/>
      </c>
      <c r="AV122" t="str">
        <f>IF(ISNUMBER(VLOOKUP($B122,Currencies!$B$6:$CW$1002,AV$1,0)), VLOOKUP($B122,Currencies!$B$6:$CW$1002,AV$1,0),"")</f>
        <v/>
      </c>
    </row>
    <row r="123" spans="2:48">
      <c r="B123" s="12">
        <f>IF(ISNUMBER(Equities!$C124),Equities!B124,"")</f>
        <v>43154</v>
      </c>
      <c r="C123">
        <f t="shared" ca="1" si="6"/>
        <v>181.33500000000001</v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>
        <f>IF(ISNUMBER(VLOOKUP($B123,Equities!$B$6:$DH$1002,G$1,0)), VLOOKUP($B123,Equities!$B$6:$DH$1002,G$1,0),"")</f>
        <v>96.85</v>
      </c>
      <c r="H123" t="str">
        <f>IF(ISNUMBER(VLOOKUP($B123,Equities!$B$6:$DH$1002,H$1,0)), VLOOKUP($B123,Equities!$B$6:$DH$1002,H$1,0),"")</f>
        <v/>
      </c>
      <c r="I123" t="str">
        <f>IF(ISNUMBER(VLOOKUP($B123,Equities!$B$6:$DH$1002,I$1,0)), VLOOKUP($B123,Equities!$B$6:$DH$1002,I$1,0),"")</f>
        <v/>
      </c>
      <c r="J123" s="70"/>
      <c r="K123">
        <f ca="1">IF(ISNUMBER(VLOOKUP($B123,Equities!$B$6:$DH$1002,K$1,0)), VLOOKUP($B123,Equities!$B$6:$DH$1002,K$1,0),"")</f>
        <v>96.85</v>
      </c>
      <c r="L123">
        <f ca="1">IF(ISNUMBER(VLOOKUP($B123,Equities!$B$6:$DH$1002,L$1,0)), VLOOKUP($B123,Equities!$B$6:$DH$1002,L$1,0),"")</f>
        <v>236.2568</v>
      </c>
      <c r="M123">
        <f ca="1">IF(ISNUMBER(VLOOKUP($B123,Equities!$B$6:$DH$1002,M$1,0)), VLOOKUP($B123,Equities!$B$6:$DH$1002,M$1,0),"")</f>
        <v>231.8716</v>
      </c>
      <c r="N123">
        <f ca="1">IF(ISNUMBER(VLOOKUP($B123,Equities!$B$6:$DH$1002,N$1,0)), VLOOKUP($B123,Equities!$B$6:$DH$1002,N$1,0),"")</f>
        <v>212.71039999999999</v>
      </c>
      <c r="O123">
        <f ca="1">IF(ISNUMBER(VLOOKUP($B123,Equities!$B$6:$DH$1002,O$1,0)), VLOOKUP($B123,Equities!$B$6:$DH$1002,O$1,0),"")</f>
        <v>130.75290000000001</v>
      </c>
      <c r="P123">
        <f ca="1">IF(ISNUMBER(VLOOKUP($B123,Equities!$B$6:$DH$1002,P$1,0)), VLOOKUP($B123,Equities!$B$6:$DH$1002,P$1,0),"")</f>
        <v>228.10409999999999</v>
      </c>
      <c r="Q123">
        <f ca="1">IF(ISNUMBER(VLOOKUP($B123,Equities!$B$6:$DH$1002,Q$1,0)), VLOOKUP($B123,Equities!$B$6:$DH$1002,Q$1,0),"")</f>
        <v>252.36</v>
      </c>
      <c r="R123">
        <f ca="1">IF(ISNUMBER(VLOOKUP($B123,Equities!$B$6:$DH$1002,R$1,0)), VLOOKUP($B123,Equities!$B$6:$DH$1002,R$1,0),"")</f>
        <v>201.98</v>
      </c>
      <c r="S123">
        <f ca="1">IF(ISNUMBER(VLOOKUP($B123,Equities!$B$6:$DH$1002,S$1,0)), VLOOKUP($B123,Equities!$B$6:$DH$1002,S$1,0),"")</f>
        <v>266.37</v>
      </c>
      <c r="T123">
        <f ca="1">IF(ISNUMBER(VLOOKUP($B123,Equities!$B$6:$DH$1002,T$1,0)), VLOOKUP($B123,Equities!$B$6:$DH$1002,T$1,0),"")</f>
        <v>68.400000000000006</v>
      </c>
      <c r="U123">
        <f ca="1">IF(ISNUMBER(VLOOKUP($B123,Equities!$B$6:$DH$1002,U$1,0)), VLOOKUP($B123,Equities!$B$6:$DH$1002,U$1,0),"")</f>
        <v>283.33</v>
      </c>
      <c r="V123">
        <f ca="1">IF(ISNUMBER(VLOOKUP($B123,Equities!$B$6:$DH$1002,V$1,0)), VLOOKUP($B123,Equities!$B$6:$DH$1002,V$1,0),"")</f>
        <v>122.32</v>
      </c>
      <c r="W123">
        <f ca="1">IF(ISNUMBER(VLOOKUP($B123,Equities!$B$6:$DH$1002,W$1,0)), VLOOKUP($B123,Equities!$B$6:$DH$1002,W$1,0),"")</f>
        <v>1385.82</v>
      </c>
      <c r="X123">
        <f ca="1">IF(ISNUMBER(VLOOKUP($B123,Equities!$B$6:$DH$1002,X$1,0)), VLOOKUP($B123,Equities!$B$6:$DH$1002,X$1,0),"")</f>
        <v>1742.43</v>
      </c>
      <c r="Y123">
        <f ca="1">IF(ISNUMBER(VLOOKUP($B123,Equities!$B$6:$DH$1002,Y$1,0)), VLOOKUP($B123,Equities!$B$6:$DH$1002,Y$1,0),"")</f>
        <v>1755.6</v>
      </c>
      <c r="Z123">
        <f ca="1">IF(ISNUMBER(VLOOKUP($B123,Equities!$B$6:$DH$1002,Z$1,0)), VLOOKUP($B123,Equities!$B$6:$DH$1002,Z$1,0),"")</f>
        <v>1038.4100000000001</v>
      </c>
      <c r="AA123">
        <f ca="1">IF(ISNUMBER(VLOOKUP($B123,Equities!$B$6:$DH$1002,AA$1,0)), VLOOKUP($B123,Equities!$B$6:$DH$1002,AA$1,0),"")</f>
        <v>2434.87</v>
      </c>
      <c r="AB123">
        <f ca="1">IF(ISNUMBER(VLOOKUP($B123,Equities!$B$6:$DH$1002,AB$1,0)), VLOOKUP($B123,Equities!$B$6:$DH$1002,AB$1,0),"")</f>
        <v>925.32</v>
      </c>
      <c r="AC123">
        <f ca="1">IF(ISNUMBER(VLOOKUP($B123,Equities!$B$6:$DH$1002,AC$1,0)), VLOOKUP($B123,Equities!$B$6:$DH$1002,AC$1,0),"")</f>
        <v>729.87</v>
      </c>
      <c r="AD123">
        <f ca="1">IF(ISNUMBER(VLOOKUP($B123,Equities!$B$6:$DH$1002,AD$1,0)), VLOOKUP($B123,Equities!$B$6:$DH$1002,AD$1,0),"")</f>
        <v>886.91</v>
      </c>
      <c r="AE123">
        <f ca="1">IF(ISNUMBER(VLOOKUP($B123,Equities!$B$6:$DH$1002,AE$1,0)), VLOOKUP($B123,Equities!$B$6:$DH$1002,AE$1,0),"")</f>
        <v>953.01</v>
      </c>
      <c r="AF123">
        <f ca="1">IF(ISNUMBER(VLOOKUP($B123,Equities!$B$6:$DH$1002,AF$1,0)), VLOOKUP($B123,Equities!$B$6:$DH$1002,AF$1,0),"")</f>
        <v>978.7</v>
      </c>
      <c r="AG123">
        <f ca="1">IF(ISNUMBER(VLOOKUP($B123,Equities!$B$6:$DH$1002,AG$1,0)), VLOOKUP($B123,Equities!$B$6:$DH$1002,AG$1,0),"")</f>
        <v>1109.72</v>
      </c>
      <c r="AH123">
        <f ca="1">IF(ISNUMBER(VLOOKUP($B123,Equities!$B$6:$DH$1002,AH$1,0)), VLOOKUP($B123,Equities!$B$6:$DH$1002,AH$1,0),"")</f>
        <v>1092.4000000000001</v>
      </c>
      <c r="AI123">
        <f ca="1">IF(ISNUMBER(VLOOKUP($B123,Equities!$B$6:$DH$1002,AI$1,0)), VLOOKUP($B123,Equities!$B$6:$DH$1002,AI$1,0),"")</f>
        <v>933.97</v>
      </c>
      <c r="AJ123">
        <f ca="1">IF(ISNUMBER(VLOOKUP($B123,Equities!$B$6:$DH$1002,AJ$1,0)), VLOOKUP($B123,Equities!$B$6:$DH$1002,AJ$1,0),"")</f>
        <v>16.489999999999998</v>
      </c>
      <c r="AK123">
        <f ca="1">IF(ISNUMBER(VLOOKUP($B123,Equities!$B$6:$DH$1002,AK$1,0)), VLOOKUP($B123,Equities!$B$6:$DH$1002,AK$1,0),"")</f>
        <v>21.26</v>
      </c>
      <c r="AL123">
        <f ca="1">IF(ISNUMBER(VLOOKUP($B123,Commodities!$B$6:$CW$1002,AL$1,0)), VLOOKUP($B123,Commodities!$B$6:$CW$1002,AL$1,0),"")</f>
        <v>1328.2</v>
      </c>
      <c r="AM123">
        <f ca="1">IF(ISNUMBER(VLOOKUP($B123,Commodities!$B$6:$CW$1002,AM$1,0)), VLOOKUP($B123,Commodities!$B$6:$CW$1002,AM$1,0),"")</f>
        <v>16.484000000000002</v>
      </c>
      <c r="AN123">
        <f ca="1">IF(ISNUMBER(VLOOKUP($B123,Commodities!$B$6:$CW$1002,AN$1,0)), VLOOKUP($B123,Commodities!$B$6:$CW$1002,AN$1,0),"")</f>
        <v>63.55</v>
      </c>
      <c r="AO123">
        <f ca="1">IF(ISNUMBER(VLOOKUP($B123,Currencies!$B$6:$CW$1002,AO$1,0)), VLOOKUP($B123,Currencies!$B$6:$CW$1002,AO$1,0),"")</f>
        <v>2.8660000000000001</v>
      </c>
      <c r="AP123">
        <f ca="1">IF(ISNUMBER(VLOOKUP($B123,Currencies!$B$6:$CW$1002,AP$1,0)), VLOOKUP($B123,Currencies!$B$6:$CW$1002,AP$1,0),"")</f>
        <v>2.0909</v>
      </c>
      <c r="AQ123">
        <f ca="1">IF(ISNUMBER(VLOOKUP($B123,Currencies!$B$6:$CW$1002,AQ$1,0)), VLOOKUP($B123,Currencies!$B$6:$CW$1002,AQ$1,0),"")</f>
        <v>2.1263999999999998</v>
      </c>
      <c r="AR123">
        <f ca="1">IF(ISNUMBER(VLOOKUP($B123,Currencies!$B$6:$CW$1002,AR$1,0)), VLOOKUP($B123,Currencies!$B$6:$CW$1002,AR$1,0),"")</f>
        <v>6.3262</v>
      </c>
      <c r="AS123">
        <f ca="1">IF(ISNUMBER(VLOOKUP($B123,Currencies!$B$6:$CW$1002,AS$1,0)), VLOOKUP($B123,Currencies!$B$6:$CW$1002,AS$1,0),"")</f>
        <v>111.29</v>
      </c>
      <c r="AT123" t="str">
        <f>IF(ISNUMBER(VLOOKUP($B123,Currencies!$B$6:$CW$1002,AT$1,0)), VLOOKUP($B123,Currencies!$B$6:$CW$1002,AT$1,0),"")</f>
        <v/>
      </c>
      <c r="AU123" t="str">
        <f>IF(ISNUMBER(VLOOKUP($B123,Currencies!$B$6:$CW$1002,AU$1,0)), VLOOKUP($B123,Currencies!$B$6:$CW$1002,AU$1,0),"")</f>
        <v/>
      </c>
      <c r="AV123" t="str">
        <f>IF(ISNUMBER(VLOOKUP($B123,Currencies!$B$6:$CW$1002,AV$1,0)), VLOOKUP($B123,Currencies!$B$6:$CW$1002,AV$1,0),"")</f>
        <v/>
      </c>
    </row>
    <row r="124" spans="2:48">
      <c r="B124" s="12">
        <f>IF(ISNUMBER(Equities!$C125),Equities!B125,"")</f>
        <v>43153</v>
      </c>
      <c r="C124">
        <f t="shared" ca="1" si="6"/>
        <v>179.22739999999999</v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>
        <f>IF(ISNUMBER(VLOOKUP($B124,Equities!$B$6:$DH$1002,G$1,0)), VLOOKUP($B124,Equities!$B$6:$DH$1002,G$1,0),"")</f>
        <v>95.38</v>
      </c>
      <c r="H124" t="str">
        <f>IF(ISNUMBER(VLOOKUP($B124,Equities!$B$6:$DH$1002,H$1,0)), VLOOKUP($B124,Equities!$B$6:$DH$1002,H$1,0),"")</f>
        <v/>
      </c>
      <c r="I124" t="str">
        <f>IF(ISNUMBER(VLOOKUP($B124,Equities!$B$6:$DH$1002,I$1,0)), VLOOKUP($B124,Equities!$B$6:$DH$1002,I$1,0),"")</f>
        <v/>
      </c>
      <c r="J124" s="70"/>
      <c r="K124">
        <f ca="1">IF(ISNUMBER(VLOOKUP($B124,Equities!$B$6:$DH$1002,K$1,0)), VLOOKUP($B124,Equities!$B$6:$DH$1002,K$1,0),"")</f>
        <v>95.38</v>
      </c>
      <c r="L124">
        <f ca="1">IF(ISNUMBER(VLOOKUP($B124,Equities!$B$6:$DH$1002,L$1,0)), VLOOKUP($B124,Equities!$B$6:$DH$1002,L$1,0),"")</f>
        <v>231.84479999999999</v>
      </c>
      <c r="M124">
        <f ca="1">IF(ISNUMBER(VLOOKUP($B124,Equities!$B$6:$DH$1002,M$1,0)), VLOOKUP($B124,Equities!$B$6:$DH$1002,M$1,0),"")</f>
        <v>229.47540000000001</v>
      </c>
      <c r="N124">
        <f ca="1">IF(ISNUMBER(VLOOKUP($B124,Equities!$B$6:$DH$1002,N$1,0)), VLOOKUP($B124,Equities!$B$6:$DH$1002,N$1,0),"")</f>
        <v>209.37370000000001</v>
      </c>
      <c r="O124">
        <f ca="1">IF(ISNUMBER(VLOOKUP($B124,Equities!$B$6:$DH$1002,O$1,0)), VLOOKUP($B124,Equities!$B$6:$DH$1002,O$1,0),"")</f>
        <v>129.71539999999999</v>
      </c>
      <c r="P124">
        <f ca="1">IF(ISNUMBER(VLOOKUP($B124,Equities!$B$6:$DH$1002,P$1,0)), VLOOKUP($B124,Equities!$B$6:$DH$1002,P$1,0),"")</f>
        <v>226.26009999999999</v>
      </c>
      <c r="Q124">
        <f ca="1">IF(ISNUMBER(VLOOKUP($B124,Equities!$B$6:$DH$1002,Q$1,0)), VLOOKUP($B124,Equities!$B$6:$DH$1002,Q$1,0),"")</f>
        <v>250.15</v>
      </c>
      <c r="R124">
        <f ca="1">IF(ISNUMBER(VLOOKUP($B124,Equities!$B$6:$DH$1002,R$1,0)), VLOOKUP($B124,Equities!$B$6:$DH$1002,R$1,0),"")</f>
        <v>199.02</v>
      </c>
      <c r="S124">
        <f ca="1">IF(ISNUMBER(VLOOKUP($B124,Equities!$B$6:$DH$1002,S$1,0)), VLOOKUP($B124,Equities!$B$6:$DH$1002,S$1,0),"")</f>
        <v>264.77</v>
      </c>
      <c r="T124">
        <f ca="1">IF(ISNUMBER(VLOOKUP($B124,Equities!$B$6:$DH$1002,T$1,0)), VLOOKUP($B124,Equities!$B$6:$DH$1002,T$1,0),"")</f>
        <v>67.58</v>
      </c>
      <c r="U124">
        <f ca="1">IF(ISNUMBER(VLOOKUP($B124,Equities!$B$6:$DH$1002,U$1,0)), VLOOKUP($B124,Equities!$B$6:$DH$1002,U$1,0),"")</f>
        <v>281.39</v>
      </c>
      <c r="V124">
        <f ca="1">IF(ISNUMBER(VLOOKUP($B124,Equities!$B$6:$DH$1002,V$1,0)), VLOOKUP($B124,Equities!$B$6:$DH$1002,V$1,0),"")</f>
        <v>119.7</v>
      </c>
      <c r="W124">
        <f ca="1">IF(ISNUMBER(VLOOKUP($B124,Equities!$B$6:$DH$1002,W$1,0)), VLOOKUP($B124,Equities!$B$6:$DH$1002,W$1,0),"")</f>
        <v>1374.6</v>
      </c>
      <c r="X124">
        <f ca="1">IF(ISNUMBER(VLOOKUP($B124,Equities!$B$6:$DH$1002,X$1,0)), VLOOKUP($B124,Equities!$B$6:$DH$1002,X$1,0),"")</f>
        <v>1712.11</v>
      </c>
      <c r="Y124">
        <f ca="1">IF(ISNUMBER(VLOOKUP($B124,Equities!$B$6:$DH$1002,Y$1,0)), VLOOKUP($B124,Equities!$B$6:$DH$1002,Y$1,0),"")</f>
        <v>1729.34</v>
      </c>
      <c r="Z124">
        <f ca="1">IF(ISNUMBER(VLOOKUP($B124,Equities!$B$6:$DH$1002,Z$1,0)), VLOOKUP($B124,Equities!$B$6:$DH$1002,Z$1,0),"")</f>
        <v>1038.22</v>
      </c>
      <c r="AA124">
        <f ca="1">IF(ISNUMBER(VLOOKUP($B124,Equities!$B$6:$DH$1002,AA$1,0)), VLOOKUP($B124,Equities!$B$6:$DH$1002,AA$1,0),"")</f>
        <v>2435.3200000000002</v>
      </c>
      <c r="AB124">
        <f ca="1">IF(ISNUMBER(VLOOKUP($B124,Equities!$B$6:$DH$1002,AB$1,0)), VLOOKUP($B124,Equities!$B$6:$DH$1002,AB$1,0),"")</f>
        <v>926.45</v>
      </c>
      <c r="AC124">
        <f ca="1">IF(ISNUMBER(VLOOKUP($B124,Equities!$B$6:$DH$1002,AC$1,0)), VLOOKUP($B124,Equities!$B$6:$DH$1002,AC$1,0),"")</f>
        <v>728.86</v>
      </c>
      <c r="AD124">
        <f ca="1">IF(ISNUMBER(VLOOKUP($B124,Equities!$B$6:$DH$1002,AD$1,0)), VLOOKUP($B124,Equities!$B$6:$DH$1002,AD$1,0),"")</f>
        <v>887</v>
      </c>
      <c r="AE124">
        <f ca="1">IF(ISNUMBER(VLOOKUP($B124,Equities!$B$6:$DH$1002,AE$1,0)), VLOOKUP($B124,Equities!$B$6:$DH$1002,AE$1,0),"")</f>
        <v>952.95</v>
      </c>
      <c r="AF124">
        <f ca="1">IF(ISNUMBER(VLOOKUP($B124,Equities!$B$6:$DH$1002,AF$1,0)), VLOOKUP($B124,Equities!$B$6:$DH$1002,AF$1,0),"")</f>
        <v>977.98</v>
      </c>
      <c r="AG124">
        <f ca="1">IF(ISNUMBER(VLOOKUP($B124,Equities!$B$6:$DH$1002,AG$1,0)), VLOOKUP($B124,Equities!$B$6:$DH$1002,AG$1,0),"")</f>
        <v>1109.06</v>
      </c>
      <c r="AH124">
        <f ca="1">IF(ISNUMBER(VLOOKUP($B124,Equities!$B$6:$DH$1002,AH$1,0)), VLOOKUP($B124,Equities!$B$6:$DH$1002,AH$1,0),"")</f>
        <v>1091.9000000000001</v>
      </c>
      <c r="AI124">
        <f ca="1">IF(ISNUMBER(VLOOKUP($B124,Equities!$B$6:$DH$1002,AI$1,0)), VLOOKUP($B124,Equities!$B$6:$DH$1002,AI$1,0),"")</f>
        <v>933.71</v>
      </c>
      <c r="AJ124">
        <f ca="1">IF(ISNUMBER(VLOOKUP($B124,Equities!$B$6:$DH$1002,AJ$1,0)), VLOOKUP($B124,Equities!$B$6:$DH$1002,AJ$1,0),"")</f>
        <v>18.72</v>
      </c>
      <c r="AK124">
        <f ca="1">IF(ISNUMBER(VLOOKUP($B124,Equities!$B$6:$DH$1002,AK$1,0)), VLOOKUP($B124,Equities!$B$6:$DH$1002,AK$1,0),"")</f>
        <v>23.14</v>
      </c>
      <c r="AL124">
        <f ca="1">IF(ISNUMBER(VLOOKUP($B124,Commodities!$B$6:$CW$1002,AL$1,0)), VLOOKUP($B124,Commodities!$B$6:$CW$1002,AL$1,0),"")</f>
        <v>1330.6</v>
      </c>
      <c r="AM124">
        <f ca="1">IF(ISNUMBER(VLOOKUP($B124,Commodities!$B$6:$CW$1002,AM$1,0)), VLOOKUP($B124,Commodities!$B$6:$CW$1002,AM$1,0),"")</f>
        <v>16.587</v>
      </c>
      <c r="AN124">
        <f ca="1">IF(ISNUMBER(VLOOKUP($B124,Commodities!$B$6:$CW$1002,AN$1,0)), VLOOKUP($B124,Commodities!$B$6:$CW$1002,AN$1,0),"")</f>
        <v>62.77</v>
      </c>
      <c r="AO124">
        <f ca="1">IF(ISNUMBER(VLOOKUP($B124,Currencies!$B$6:$CW$1002,AO$1,0)), VLOOKUP($B124,Currencies!$B$6:$CW$1002,AO$1,0),"")</f>
        <v>2.9207000000000001</v>
      </c>
      <c r="AP124">
        <f ca="1">IF(ISNUMBER(VLOOKUP($B124,Currencies!$B$6:$CW$1002,AP$1,0)), VLOOKUP($B124,Currencies!$B$6:$CW$1002,AP$1,0),"")</f>
        <v>2.0676000000000001</v>
      </c>
      <c r="AQ124">
        <f ca="1">IF(ISNUMBER(VLOOKUP($B124,Currencies!$B$6:$CW$1002,AQ$1,0)), VLOOKUP($B124,Currencies!$B$6:$CW$1002,AQ$1,0),"")</f>
        <v>2.12</v>
      </c>
      <c r="AR124">
        <f ca="1">IF(ISNUMBER(VLOOKUP($B124,Currencies!$B$6:$CW$1002,AR$1,0)), VLOOKUP($B124,Currencies!$B$6:$CW$1002,AR$1,0),"")</f>
        <v>6.3342999999999998</v>
      </c>
      <c r="AS124">
        <f ca="1">IF(ISNUMBER(VLOOKUP($B124,Currencies!$B$6:$CW$1002,AS$1,0)), VLOOKUP($B124,Currencies!$B$6:$CW$1002,AS$1,0),"")</f>
        <v>111.05</v>
      </c>
      <c r="AT124" t="str">
        <f>IF(ISNUMBER(VLOOKUP($B124,Currencies!$B$6:$CW$1002,AT$1,0)), VLOOKUP($B124,Currencies!$B$6:$CW$1002,AT$1,0),"")</f>
        <v/>
      </c>
      <c r="AU124" t="str">
        <f>IF(ISNUMBER(VLOOKUP($B124,Currencies!$B$6:$CW$1002,AU$1,0)), VLOOKUP($B124,Currencies!$B$6:$CW$1002,AU$1,0),"")</f>
        <v/>
      </c>
      <c r="AV124" t="str">
        <f>IF(ISNUMBER(VLOOKUP($B124,Currencies!$B$6:$CW$1002,AV$1,0)), VLOOKUP($B124,Currencies!$B$6:$CW$1002,AV$1,0),"")</f>
        <v/>
      </c>
    </row>
    <row r="125" spans="2:48">
      <c r="B125" s="12">
        <f>IF(ISNUMBER(Equities!$C126),Equities!B126,"")</f>
        <v>43152</v>
      </c>
      <c r="C125">
        <f t="shared" ca="1" si="6"/>
        <v>180.31120000000001</v>
      </c>
      <c r="D125" t="str">
        <f t="shared" ca="1" si="7"/>
        <v/>
      </c>
      <c r="E125" t="str">
        <f t="shared" ca="1" si="7"/>
        <v/>
      </c>
      <c r="F125" t="str">
        <f t="shared" ca="1" si="7"/>
        <v/>
      </c>
      <c r="G125">
        <f>IF(ISNUMBER(VLOOKUP($B125,Equities!$B$6:$DH$1002,G$1,0)), VLOOKUP($B125,Equities!$B$6:$DH$1002,G$1,0),"")</f>
        <v>96.42</v>
      </c>
      <c r="H125" t="str">
        <f>IF(ISNUMBER(VLOOKUP($B125,Equities!$B$6:$DH$1002,H$1,0)), VLOOKUP($B125,Equities!$B$6:$DH$1002,H$1,0),"")</f>
        <v/>
      </c>
      <c r="I125" t="str">
        <f>IF(ISNUMBER(VLOOKUP($B125,Equities!$B$6:$DH$1002,I$1,0)), VLOOKUP($B125,Equities!$B$6:$DH$1002,I$1,0),"")</f>
        <v/>
      </c>
      <c r="J125" s="70"/>
      <c r="K125">
        <f ca="1">IF(ISNUMBER(VLOOKUP($B125,Equities!$B$6:$DH$1002,K$1,0)), VLOOKUP($B125,Equities!$B$6:$DH$1002,K$1,0),"")</f>
        <v>96.42</v>
      </c>
      <c r="L125">
        <f ca="1">IF(ISNUMBER(VLOOKUP($B125,Equities!$B$6:$DH$1002,L$1,0)), VLOOKUP($B125,Equities!$B$6:$DH$1002,L$1,0),"")</f>
        <v>231.87979999999999</v>
      </c>
      <c r="M125">
        <f ca="1">IF(ISNUMBER(VLOOKUP($B125,Equities!$B$6:$DH$1002,M$1,0)), VLOOKUP($B125,Equities!$B$6:$DH$1002,M$1,0),"")</f>
        <v>229.6103</v>
      </c>
      <c r="N125">
        <f ca="1">IF(ISNUMBER(VLOOKUP($B125,Equities!$B$6:$DH$1002,N$1,0)), VLOOKUP($B125,Equities!$B$6:$DH$1002,N$1,0),"")</f>
        <v>208.29769999999999</v>
      </c>
      <c r="O125">
        <f ca="1">IF(ISNUMBER(VLOOKUP($B125,Equities!$B$6:$DH$1002,O$1,0)), VLOOKUP($B125,Equities!$B$6:$DH$1002,O$1,0),"")</f>
        <v>130.45429999999999</v>
      </c>
      <c r="P125">
        <f ca="1">IF(ISNUMBER(VLOOKUP($B125,Equities!$B$6:$DH$1002,P$1,0)), VLOOKUP($B125,Equities!$B$6:$DH$1002,P$1,0),"")</f>
        <v>226.1576</v>
      </c>
      <c r="Q125">
        <f ca="1">IF(ISNUMBER(VLOOKUP($B125,Equities!$B$6:$DH$1002,Q$1,0)), VLOOKUP($B125,Equities!$B$6:$DH$1002,Q$1,0),"")</f>
        <v>250.47</v>
      </c>
      <c r="R125">
        <f ca="1">IF(ISNUMBER(VLOOKUP($B125,Equities!$B$6:$DH$1002,R$1,0)), VLOOKUP($B125,Equities!$B$6:$DH$1002,R$1,0),"")</f>
        <v>198.3</v>
      </c>
      <c r="S125">
        <f ca="1">IF(ISNUMBER(VLOOKUP($B125,Equities!$B$6:$DH$1002,S$1,0)), VLOOKUP($B125,Equities!$B$6:$DH$1002,S$1,0),"")</f>
        <v>264.63</v>
      </c>
      <c r="T125">
        <f ca="1">IF(ISNUMBER(VLOOKUP($B125,Equities!$B$6:$DH$1002,T$1,0)), VLOOKUP($B125,Equities!$B$6:$DH$1002,T$1,0),"")</f>
        <v>67.56</v>
      </c>
      <c r="U125">
        <f ca="1">IF(ISNUMBER(VLOOKUP($B125,Equities!$B$6:$DH$1002,U$1,0)), VLOOKUP($B125,Equities!$B$6:$DH$1002,U$1,0),"")</f>
        <v>280.88</v>
      </c>
      <c r="V125">
        <f ca="1">IF(ISNUMBER(VLOOKUP($B125,Equities!$B$6:$DH$1002,V$1,0)), VLOOKUP($B125,Equities!$B$6:$DH$1002,V$1,0),"")</f>
        <v>119.12</v>
      </c>
      <c r="W125">
        <f ca="1">IF(ISNUMBER(VLOOKUP($B125,Equities!$B$6:$DH$1002,W$1,0)), VLOOKUP($B125,Equities!$B$6:$DH$1002,W$1,0),"")</f>
        <v>1384.38</v>
      </c>
      <c r="X125">
        <f ca="1">IF(ISNUMBER(VLOOKUP($B125,Equities!$B$6:$DH$1002,X$1,0)), VLOOKUP($B125,Equities!$B$6:$DH$1002,X$1,0),"")</f>
        <v>1725.27</v>
      </c>
      <c r="Y125">
        <f ca="1">IF(ISNUMBER(VLOOKUP($B125,Equities!$B$6:$DH$1002,Y$1,0)), VLOOKUP($B125,Equities!$B$6:$DH$1002,Y$1,0),"")</f>
        <v>1748.97</v>
      </c>
      <c r="Z125">
        <f ca="1">IF(ISNUMBER(VLOOKUP($B125,Equities!$B$6:$DH$1002,Z$1,0)), VLOOKUP($B125,Equities!$B$6:$DH$1002,Z$1,0),"")</f>
        <v>1037.0899999999999</v>
      </c>
      <c r="AA125">
        <f ca="1">IF(ISNUMBER(VLOOKUP($B125,Equities!$B$6:$DH$1002,AA$1,0)), VLOOKUP($B125,Equities!$B$6:$DH$1002,AA$1,0),"")</f>
        <v>2433.1799999999998</v>
      </c>
      <c r="AB125">
        <f ca="1">IF(ISNUMBER(VLOOKUP($B125,Equities!$B$6:$DH$1002,AB$1,0)), VLOOKUP($B125,Equities!$B$6:$DH$1002,AB$1,0),"")</f>
        <v>927.51</v>
      </c>
      <c r="AC125">
        <f ca="1">IF(ISNUMBER(VLOOKUP($B125,Equities!$B$6:$DH$1002,AC$1,0)), VLOOKUP($B125,Equities!$B$6:$DH$1002,AC$1,0),"")</f>
        <v>728.36</v>
      </c>
      <c r="AD125">
        <f ca="1">IF(ISNUMBER(VLOOKUP($B125,Equities!$B$6:$DH$1002,AD$1,0)), VLOOKUP($B125,Equities!$B$6:$DH$1002,AD$1,0),"")</f>
        <v>886.35</v>
      </c>
      <c r="AE125">
        <f ca="1">IF(ISNUMBER(VLOOKUP($B125,Equities!$B$6:$DH$1002,AE$1,0)), VLOOKUP($B125,Equities!$B$6:$DH$1002,AE$1,0),"")</f>
        <v>953.57</v>
      </c>
      <c r="AF125">
        <f ca="1">IF(ISNUMBER(VLOOKUP($B125,Equities!$B$6:$DH$1002,AF$1,0)), VLOOKUP($B125,Equities!$B$6:$DH$1002,AF$1,0),"")</f>
        <v>977.66</v>
      </c>
      <c r="AG125">
        <f ca="1">IF(ISNUMBER(VLOOKUP($B125,Equities!$B$6:$DH$1002,AG$1,0)), VLOOKUP($B125,Equities!$B$6:$DH$1002,AG$1,0),"")</f>
        <v>1108.68</v>
      </c>
      <c r="AH125">
        <f ca="1">IF(ISNUMBER(VLOOKUP($B125,Equities!$B$6:$DH$1002,AH$1,0)), VLOOKUP($B125,Equities!$B$6:$DH$1002,AH$1,0),"")</f>
        <v>1090.4000000000001</v>
      </c>
      <c r="AI125">
        <f ca="1">IF(ISNUMBER(VLOOKUP($B125,Equities!$B$6:$DH$1002,AI$1,0)), VLOOKUP($B125,Equities!$B$6:$DH$1002,AI$1,0),"")</f>
        <v>934.77</v>
      </c>
      <c r="AJ125">
        <f ca="1">IF(ISNUMBER(VLOOKUP($B125,Equities!$B$6:$DH$1002,AJ$1,0)), VLOOKUP($B125,Equities!$B$6:$DH$1002,AJ$1,0),"")</f>
        <v>20.02</v>
      </c>
      <c r="AK125">
        <f ca="1">IF(ISNUMBER(VLOOKUP($B125,Equities!$B$6:$DH$1002,AK$1,0)), VLOOKUP($B125,Equities!$B$6:$DH$1002,AK$1,0),"")</f>
        <v>23.32</v>
      </c>
      <c r="AL125">
        <f ca="1">IF(ISNUMBER(VLOOKUP($B125,Commodities!$B$6:$CW$1002,AL$1,0)), VLOOKUP($B125,Commodities!$B$6:$CW$1002,AL$1,0),"")</f>
        <v>1330</v>
      </c>
      <c r="AM125">
        <f ca="1">IF(ISNUMBER(VLOOKUP($B125,Commodities!$B$6:$CW$1002,AM$1,0)), VLOOKUP($B125,Commodities!$B$6:$CW$1002,AM$1,0),"")</f>
        <v>16.617000000000001</v>
      </c>
      <c r="AN125">
        <f ca="1">IF(ISNUMBER(VLOOKUP($B125,Commodities!$B$6:$CW$1002,AN$1,0)), VLOOKUP($B125,Commodities!$B$6:$CW$1002,AN$1,0),"")</f>
        <v>61.68</v>
      </c>
      <c r="AO125">
        <f ca="1">IF(ISNUMBER(VLOOKUP($B125,Currencies!$B$6:$CW$1002,AO$1,0)), VLOOKUP($B125,Currencies!$B$6:$CW$1002,AO$1,0),"")</f>
        <v>2.95</v>
      </c>
      <c r="AP125">
        <f ca="1">IF(ISNUMBER(VLOOKUP($B125,Currencies!$B$6:$CW$1002,AP$1,0)), VLOOKUP($B125,Currencies!$B$6:$CW$1002,AP$1,0),"")</f>
        <v>2.0699999999999998</v>
      </c>
      <c r="AQ125">
        <f ca="1">IF(ISNUMBER(VLOOKUP($B125,Currencies!$B$6:$CW$1002,AQ$1,0)), VLOOKUP($B125,Currencies!$B$6:$CW$1002,AQ$1,0),"")</f>
        <v>2.1267999999999998</v>
      </c>
      <c r="AR125">
        <f ca="1">IF(ISNUMBER(VLOOKUP($B125,Currencies!$B$6:$CW$1002,AR$1,0)), VLOOKUP($B125,Currencies!$B$6:$CW$1002,AR$1,0),"")</f>
        <v>6.3376000000000001</v>
      </c>
      <c r="AS125">
        <f ca="1">IF(ISNUMBER(VLOOKUP($B125,Currencies!$B$6:$CW$1002,AS$1,0)), VLOOKUP($B125,Currencies!$B$6:$CW$1002,AS$1,0),"")</f>
        <v>111.05</v>
      </c>
      <c r="AT125" t="str">
        <f>IF(ISNUMBER(VLOOKUP($B125,Currencies!$B$6:$CW$1002,AT$1,0)), VLOOKUP($B125,Currencies!$B$6:$CW$1002,AT$1,0),"")</f>
        <v/>
      </c>
      <c r="AU125" t="str">
        <f>IF(ISNUMBER(VLOOKUP($B125,Currencies!$B$6:$CW$1002,AU$1,0)), VLOOKUP($B125,Currencies!$B$6:$CW$1002,AU$1,0),"")</f>
        <v/>
      </c>
      <c r="AV125" t="str">
        <f>IF(ISNUMBER(VLOOKUP($B125,Currencies!$B$6:$CW$1002,AV$1,0)), VLOOKUP($B125,Currencies!$B$6:$CW$1002,AV$1,0),"")</f>
        <v/>
      </c>
    </row>
    <row r="126" spans="2:48">
      <c r="B126" s="12">
        <f>IF(ISNUMBER(Equities!$C127),Equities!B127,"")</f>
        <v>43151</v>
      </c>
      <c r="C126">
        <f t="shared" ca="1" si="6"/>
        <v>178.38310000000001</v>
      </c>
      <c r="D126" t="str">
        <f t="shared" ca="1" si="7"/>
        <v/>
      </c>
      <c r="E126" t="str">
        <f t="shared" ca="1" si="7"/>
        <v/>
      </c>
      <c r="F126" t="str">
        <f t="shared" ca="1" si="7"/>
        <v/>
      </c>
      <c r="G126">
        <f>IF(ISNUMBER(VLOOKUP($B126,Equities!$B$6:$DH$1002,G$1,0)), VLOOKUP($B126,Equities!$B$6:$DH$1002,G$1,0),"")</f>
        <v>94.71</v>
      </c>
      <c r="H126" t="str">
        <f>IF(ISNUMBER(VLOOKUP($B126,Equities!$B$6:$DH$1002,H$1,0)), VLOOKUP($B126,Equities!$B$6:$DH$1002,H$1,0),"")</f>
        <v/>
      </c>
      <c r="I126" t="str">
        <f>IF(ISNUMBER(VLOOKUP($B126,Equities!$B$6:$DH$1002,I$1,0)), VLOOKUP($B126,Equities!$B$6:$DH$1002,I$1,0),"")</f>
        <v/>
      </c>
      <c r="J126" s="70"/>
      <c r="K126">
        <f ca="1">IF(ISNUMBER(VLOOKUP($B126,Equities!$B$6:$DH$1002,K$1,0)), VLOOKUP($B126,Equities!$B$6:$DH$1002,K$1,0),"")</f>
        <v>94.71</v>
      </c>
      <c r="L126">
        <f ca="1">IF(ISNUMBER(VLOOKUP($B126,Equities!$B$6:$DH$1002,L$1,0)), VLOOKUP($B126,Equities!$B$6:$DH$1002,L$1,0),"")</f>
        <v>232.99770000000001</v>
      </c>
      <c r="M126">
        <f ca="1">IF(ISNUMBER(VLOOKUP($B126,Equities!$B$6:$DH$1002,M$1,0)), VLOOKUP($B126,Equities!$B$6:$DH$1002,M$1,0),"")</f>
        <v>230.57130000000001</v>
      </c>
      <c r="N126">
        <f ca="1">IF(ISNUMBER(VLOOKUP($B126,Equities!$B$6:$DH$1002,N$1,0)), VLOOKUP($B126,Equities!$B$6:$DH$1002,N$1,0),"")</f>
        <v>210.58170000000001</v>
      </c>
      <c r="O126">
        <f ca="1">IF(ISNUMBER(VLOOKUP($B126,Equities!$B$6:$DH$1002,O$1,0)), VLOOKUP($B126,Equities!$B$6:$DH$1002,O$1,0),"")</f>
        <v>130.34649999999999</v>
      </c>
      <c r="P126">
        <f ca="1">IF(ISNUMBER(VLOOKUP($B126,Equities!$B$6:$DH$1002,P$1,0)), VLOOKUP($B126,Equities!$B$6:$DH$1002,P$1,0),"")</f>
        <v>228.04499999999999</v>
      </c>
      <c r="Q126">
        <f ca="1">IF(ISNUMBER(VLOOKUP($B126,Equities!$B$6:$DH$1002,Q$1,0)), VLOOKUP($B126,Equities!$B$6:$DH$1002,Q$1,0),"")</f>
        <v>250.72</v>
      </c>
      <c r="R126">
        <f ca="1">IF(ISNUMBER(VLOOKUP($B126,Equities!$B$6:$DH$1002,R$1,0)), VLOOKUP($B126,Equities!$B$6:$DH$1002,R$1,0),"")</f>
        <v>200.3</v>
      </c>
      <c r="S126">
        <f ca="1">IF(ISNUMBER(VLOOKUP($B126,Equities!$B$6:$DH$1002,S$1,0)), VLOOKUP($B126,Equities!$B$6:$DH$1002,S$1,0),"")</f>
        <v>264.95</v>
      </c>
      <c r="T126">
        <f ca="1">IF(ISNUMBER(VLOOKUP($B126,Equities!$B$6:$DH$1002,T$1,0)), VLOOKUP($B126,Equities!$B$6:$DH$1002,T$1,0),"")</f>
        <v>68.2</v>
      </c>
      <c r="U126">
        <f ca="1">IF(ISNUMBER(VLOOKUP($B126,Equities!$B$6:$DH$1002,U$1,0)), VLOOKUP($B126,Equities!$B$6:$DH$1002,U$1,0),"")</f>
        <v>281.20999999999998</v>
      </c>
      <c r="V126">
        <f ca="1">IF(ISNUMBER(VLOOKUP($B126,Equities!$B$6:$DH$1002,V$1,0)), VLOOKUP($B126,Equities!$B$6:$DH$1002,V$1,0),"")</f>
        <v>120.44</v>
      </c>
      <c r="W126">
        <f ca="1">IF(ISNUMBER(VLOOKUP($B126,Equities!$B$6:$DH$1002,W$1,0)), VLOOKUP($B126,Equities!$B$6:$DH$1002,W$1,0),"")</f>
        <v>1373.56</v>
      </c>
      <c r="X126">
        <f ca="1">IF(ISNUMBER(VLOOKUP($B126,Equities!$B$6:$DH$1002,X$1,0)), VLOOKUP($B126,Equities!$B$6:$DH$1002,X$1,0),"")</f>
        <v>1703.72</v>
      </c>
      <c r="Y126">
        <f ca="1">IF(ISNUMBER(VLOOKUP($B126,Equities!$B$6:$DH$1002,Y$1,0)), VLOOKUP($B126,Equities!$B$6:$DH$1002,Y$1,0),"")</f>
        <v>1716.69</v>
      </c>
      <c r="Z126">
        <f ca="1">IF(ISNUMBER(VLOOKUP($B126,Equities!$B$6:$DH$1002,Z$1,0)), VLOOKUP($B126,Equities!$B$6:$DH$1002,Z$1,0),"")</f>
        <v>1035.1300000000001</v>
      </c>
      <c r="AA126">
        <f ca="1">IF(ISNUMBER(VLOOKUP($B126,Equities!$B$6:$DH$1002,AA$1,0)), VLOOKUP($B126,Equities!$B$6:$DH$1002,AA$1,0),"")</f>
        <v>2429.33</v>
      </c>
      <c r="AB126">
        <f ca="1">IF(ISNUMBER(VLOOKUP($B126,Equities!$B$6:$DH$1002,AB$1,0)), VLOOKUP($B126,Equities!$B$6:$DH$1002,AB$1,0),"")</f>
        <v>927.4</v>
      </c>
      <c r="AC126">
        <f ca="1">IF(ISNUMBER(VLOOKUP($B126,Equities!$B$6:$DH$1002,AC$1,0)), VLOOKUP($B126,Equities!$B$6:$DH$1002,AC$1,0),"")</f>
        <v>729.58</v>
      </c>
      <c r="AD126">
        <f ca="1">IF(ISNUMBER(VLOOKUP($B126,Equities!$B$6:$DH$1002,AD$1,0)), VLOOKUP($B126,Equities!$B$6:$DH$1002,AD$1,0),"")</f>
        <v>887.61</v>
      </c>
      <c r="AE126">
        <f ca="1">IF(ISNUMBER(VLOOKUP($B126,Equities!$B$6:$DH$1002,AE$1,0)), VLOOKUP($B126,Equities!$B$6:$DH$1002,AE$1,0),"")</f>
        <v>953.2</v>
      </c>
      <c r="AF126">
        <f ca="1">IF(ISNUMBER(VLOOKUP($B126,Equities!$B$6:$DH$1002,AF$1,0)), VLOOKUP($B126,Equities!$B$6:$DH$1002,AF$1,0),"")</f>
        <v>978.81</v>
      </c>
      <c r="AG126">
        <f ca="1">IF(ISNUMBER(VLOOKUP($B126,Equities!$B$6:$DH$1002,AG$1,0)), VLOOKUP($B126,Equities!$B$6:$DH$1002,AG$1,0),"")</f>
        <v>1109.71</v>
      </c>
      <c r="AH126">
        <f ca="1">IF(ISNUMBER(VLOOKUP($B126,Equities!$B$6:$DH$1002,AH$1,0)), VLOOKUP($B126,Equities!$B$6:$DH$1002,AH$1,0),"")</f>
        <v>1090.6300000000001</v>
      </c>
      <c r="AI126">
        <f ca="1">IF(ISNUMBER(VLOOKUP($B126,Equities!$B$6:$DH$1002,AI$1,0)), VLOOKUP($B126,Equities!$B$6:$DH$1002,AI$1,0),"")</f>
        <v>934.93</v>
      </c>
      <c r="AJ126">
        <f ca="1">IF(ISNUMBER(VLOOKUP($B126,Equities!$B$6:$DH$1002,AJ$1,0)), VLOOKUP($B126,Equities!$B$6:$DH$1002,AJ$1,0),"")</f>
        <v>20.6</v>
      </c>
      <c r="AK126">
        <f ca="1">IF(ISNUMBER(VLOOKUP($B126,Equities!$B$6:$DH$1002,AK$1,0)), VLOOKUP($B126,Equities!$B$6:$DH$1002,AK$1,0),"")</f>
        <v>24.04</v>
      </c>
      <c r="AL126">
        <f ca="1">IF(ISNUMBER(VLOOKUP($B126,Commodities!$B$6:$CW$1002,AL$1,0)), VLOOKUP($B126,Commodities!$B$6:$CW$1002,AL$1,0),"")</f>
        <v>1328.8</v>
      </c>
      <c r="AM126">
        <f ca="1">IF(ISNUMBER(VLOOKUP($B126,Commodities!$B$6:$CW$1002,AM$1,0)), VLOOKUP($B126,Commodities!$B$6:$CW$1002,AM$1,0),"")</f>
        <v>16.437999999999999</v>
      </c>
      <c r="AN126">
        <f ca="1">IF(ISNUMBER(VLOOKUP($B126,Commodities!$B$6:$CW$1002,AN$1,0)), VLOOKUP($B126,Commodities!$B$6:$CW$1002,AN$1,0),"")</f>
        <v>61.9</v>
      </c>
      <c r="AO126">
        <f ca="1">IF(ISNUMBER(VLOOKUP($B126,Currencies!$B$6:$CW$1002,AO$1,0)), VLOOKUP($B126,Currencies!$B$6:$CW$1002,AO$1,0),"")</f>
        <v>2.8895999999999997</v>
      </c>
      <c r="AP126">
        <f ca="1">IF(ISNUMBER(VLOOKUP($B126,Currencies!$B$6:$CW$1002,AP$1,0)), VLOOKUP($B126,Currencies!$B$6:$CW$1002,AP$1,0),"")</f>
        <v>2.0554000000000001</v>
      </c>
      <c r="AQ126">
        <f ca="1">IF(ISNUMBER(VLOOKUP($B126,Currencies!$B$6:$CW$1002,AQ$1,0)), VLOOKUP($B126,Currencies!$B$6:$CW$1002,AQ$1,0),"")</f>
        <v>2.1093999999999999</v>
      </c>
      <c r="AR126">
        <f ca="1">IF(ISNUMBER(VLOOKUP($B126,Currencies!$B$6:$CW$1002,AR$1,0)), VLOOKUP($B126,Currencies!$B$6:$CW$1002,AR$1,0),"")</f>
        <v>6.3405000000000005</v>
      </c>
      <c r="AS126">
        <f ca="1">IF(ISNUMBER(VLOOKUP($B126,Currencies!$B$6:$CW$1002,AS$1,0)), VLOOKUP($B126,Currencies!$B$6:$CW$1002,AS$1,0),"")</f>
        <v>111.19</v>
      </c>
      <c r="AT126" t="str">
        <f>IF(ISNUMBER(VLOOKUP($B126,Currencies!$B$6:$CW$1002,AT$1,0)), VLOOKUP($B126,Currencies!$B$6:$CW$1002,AT$1,0),"")</f>
        <v/>
      </c>
      <c r="AU126" t="str">
        <f>IF(ISNUMBER(VLOOKUP($B126,Currencies!$B$6:$CW$1002,AU$1,0)), VLOOKUP($B126,Currencies!$B$6:$CW$1002,AU$1,0),"")</f>
        <v/>
      </c>
      <c r="AV126" t="str">
        <f>IF(ISNUMBER(VLOOKUP($B126,Currencies!$B$6:$CW$1002,AV$1,0)), VLOOKUP($B126,Currencies!$B$6:$CW$1002,AV$1,0),"")</f>
        <v/>
      </c>
    </row>
    <row r="127" spans="2:48">
      <c r="B127" s="12">
        <f>IF(ISNUMBER(Equities!$C128),Equities!B128,"")</f>
        <v>43150</v>
      </c>
      <c r="C127">
        <f t="shared" ca="1" si="6"/>
        <v>176.93119999999999</v>
      </c>
      <c r="D127" t="str">
        <f t="shared" ca="1" si="7"/>
        <v/>
      </c>
      <c r="E127" t="str">
        <f t="shared" ca="1" si="7"/>
        <v/>
      </c>
      <c r="F127" t="str">
        <f t="shared" ca="1" si="7"/>
        <v/>
      </c>
      <c r="G127">
        <f>IF(ISNUMBER(VLOOKUP($B127,Equities!$B$6:$DH$1002,G$1,0)), VLOOKUP($B127,Equities!$B$6:$DH$1002,G$1,0),"")</f>
        <v>94.69</v>
      </c>
      <c r="H127" t="str">
        <f>IF(ISNUMBER(VLOOKUP($B127,Equities!$B$6:$DH$1002,H$1,0)), VLOOKUP($B127,Equities!$B$6:$DH$1002,H$1,0),"")</f>
        <v/>
      </c>
      <c r="I127" t="str">
        <f>IF(ISNUMBER(VLOOKUP($B127,Equities!$B$6:$DH$1002,I$1,0)), VLOOKUP($B127,Equities!$B$6:$DH$1002,I$1,0),"")</f>
        <v/>
      </c>
      <c r="J127" s="70"/>
      <c r="K127">
        <f ca="1">IF(ISNUMBER(VLOOKUP($B127,Equities!$B$6:$DH$1002,K$1,0)), VLOOKUP($B127,Equities!$B$6:$DH$1002,K$1,0),"")</f>
        <v>94.69</v>
      </c>
      <c r="L127">
        <f ca="1">IF(ISNUMBER(VLOOKUP($B127,Equities!$B$6:$DH$1002,L$1,0)), VLOOKUP($B127,Equities!$B$6:$DH$1002,L$1,0),"")</f>
        <v>232.51249999999999</v>
      </c>
      <c r="M127">
        <f ca="1">IF(ISNUMBER(VLOOKUP($B127,Equities!$B$6:$DH$1002,M$1,0)), VLOOKUP($B127,Equities!$B$6:$DH$1002,M$1,0),"")</f>
        <v>232.35560000000001</v>
      </c>
      <c r="N127">
        <f ca="1">IF(ISNUMBER(VLOOKUP($B127,Equities!$B$6:$DH$1002,N$1,0)), VLOOKUP($B127,Equities!$B$6:$DH$1002,N$1,0),"")</f>
        <v>211.18029999999999</v>
      </c>
      <c r="O127">
        <f ca="1">IF(ISNUMBER(VLOOKUP($B127,Equities!$B$6:$DH$1002,O$1,0)), VLOOKUP($B127,Equities!$B$6:$DH$1002,O$1,0),"")</f>
        <v>130.7834</v>
      </c>
      <c r="P127">
        <f ca="1">IF(ISNUMBER(VLOOKUP($B127,Equities!$B$6:$DH$1002,P$1,0)), VLOOKUP($B127,Equities!$B$6:$DH$1002,P$1,0),"")</f>
        <v>231.32769999999999</v>
      </c>
      <c r="Q127">
        <f ca="1">IF(ISNUMBER(VLOOKUP($B127,Equities!$B$6:$DH$1002,Q$1,0)), VLOOKUP($B127,Equities!$B$6:$DH$1002,Q$1,0),"")</f>
        <v>251.75</v>
      </c>
      <c r="R127">
        <f ca="1">IF(ISNUMBER(VLOOKUP($B127,Equities!$B$6:$DH$1002,R$1,0)), VLOOKUP($B127,Equities!$B$6:$DH$1002,R$1,0),"")</f>
        <v>201.75</v>
      </c>
      <c r="S127">
        <f ca="1">IF(ISNUMBER(VLOOKUP($B127,Equities!$B$6:$DH$1002,S$1,0)), VLOOKUP($B127,Equities!$B$6:$DH$1002,S$1,0),"")</f>
        <v>266.45999999999998</v>
      </c>
      <c r="T127">
        <f ca="1">IF(ISNUMBER(VLOOKUP($B127,Equities!$B$6:$DH$1002,T$1,0)), VLOOKUP($B127,Equities!$B$6:$DH$1002,T$1,0),"")</f>
        <v>68.790000000000006</v>
      </c>
      <c r="U127">
        <f ca="1">IF(ISNUMBER(VLOOKUP($B127,Equities!$B$6:$DH$1002,U$1,0)), VLOOKUP($B127,Equities!$B$6:$DH$1002,U$1,0),"")</f>
        <v>282.17</v>
      </c>
      <c r="V127">
        <f ca="1">IF(ISNUMBER(VLOOKUP($B127,Equities!$B$6:$DH$1002,V$1,0)), VLOOKUP($B127,Equities!$B$6:$DH$1002,V$1,0),"")</f>
        <v>121.35</v>
      </c>
      <c r="W127">
        <f ca="1">IF(ISNUMBER(VLOOKUP($B127,Equities!$B$6:$DH$1002,W$1,0)), VLOOKUP($B127,Equities!$B$6:$DH$1002,W$1,0),"")</f>
        <v>1359.03</v>
      </c>
      <c r="X127">
        <f ca="1">IF(ISNUMBER(VLOOKUP($B127,Equities!$B$6:$DH$1002,X$1,0)), VLOOKUP($B127,Equities!$B$6:$DH$1002,X$1,0),"")</f>
        <v>1688.88</v>
      </c>
      <c r="Y127">
        <f ca="1">IF(ISNUMBER(VLOOKUP($B127,Equities!$B$6:$DH$1002,Y$1,0)), VLOOKUP($B127,Equities!$B$6:$DH$1002,Y$1,0),"")</f>
        <v>1718.5</v>
      </c>
      <c r="Z127">
        <f ca="1">IF(ISNUMBER(VLOOKUP($B127,Equities!$B$6:$DH$1002,Z$1,0)), VLOOKUP($B127,Equities!$B$6:$DH$1002,Z$1,0),"")</f>
        <v>1034.6500000000001</v>
      </c>
      <c r="AA127">
        <f ca="1">IF(ISNUMBER(VLOOKUP($B127,Equities!$B$6:$DH$1002,AA$1,0)), VLOOKUP($B127,Equities!$B$6:$DH$1002,AA$1,0),"")</f>
        <v>2434.0100000000002</v>
      </c>
      <c r="AB127">
        <f ca="1">IF(ISNUMBER(VLOOKUP($B127,Equities!$B$6:$DH$1002,AB$1,0)), VLOOKUP($B127,Equities!$B$6:$DH$1002,AB$1,0),"")</f>
        <v>929.5</v>
      </c>
      <c r="AC127">
        <f ca="1">IF(ISNUMBER(VLOOKUP($B127,Equities!$B$6:$DH$1002,AC$1,0)), VLOOKUP($B127,Equities!$B$6:$DH$1002,AC$1,0),"")</f>
        <v>728.86</v>
      </c>
      <c r="AD127">
        <f ca="1">IF(ISNUMBER(VLOOKUP($B127,Equities!$B$6:$DH$1002,AD$1,0)), VLOOKUP($B127,Equities!$B$6:$DH$1002,AD$1,0),"")</f>
        <v>886.23</v>
      </c>
      <c r="AE127">
        <f ca="1">IF(ISNUMBER(VLOOKUP($B127,Equities!$B$6:$DH$1002,AE$1,0)), VLOOKUP($B127,Equities!$B$6:$DH$1002,AE$1,0),"")</f>
        <v>954.11</v>
      </c>
      <c r="AF127">
        <f ca="1">IF(ISNUMBER(VLOOKUP($B127,Equities!$B$6:$DH$1002,AF$1,0)), VLOOKUP($B127,Equities!$B$6:$DH$1002,AF$1,0),"")</f>
        <v>977.96</v>
      </c>
      <c r="AG127">
        <f ca="1">IF(ISNUMBER(VLOOKUP($B127,Equities!$B$6:$DH$1002,AG$1,0)), VLOOKUP($B127,Equities!$B$6:$DH$1002,AG$1,0),"")</f>
        <v>1109.19</v>
      </c>
      <c r="AH127">
        <f ca="1">IF(ISNUMBER(VLOOKUP($B127,Equities!$B$6:$DH$1002,AH$1,0)), VLOOKUP($B127,Equities!$B$6:$DH$1002,AH$1,0),"")</f>
        <v>1091.17</v>
      </c>
      <c r="AI127">
        <f ca="1">IF(ISNUMBER(VLOOKUP($B127,Equities!$B$6:$DH$1002,AI$1,0)), VLOOKUP($B127,Equities!$B$6:$DH$1002,AI$1,0),"")</f>
        <v>934.11</v>
      </c>
      <c r="AJ127">
        <f ca="1">IF(ISNUMBER(VLOOKUP($B127,Equities!$B$6:$DH$1002,AJ$1,0)), VLOOKUP($B127,Equities!$B$6:$DH$1002,AJ$1,0),"")</f>
        <v>19.46</v>
      </c>
      <c r="AK127">
        <f ca="1">IF(ISNUMBER(VLOOKUP($B127,Equities!$B$6:$DH$1002,AK$1,0)), VLOOKUP($B127,Equities!$B$6:$DH$1002,AK$1,0),"")</f>
        <v>23.11</v>
      </c>
      <c r="AL127">
        <f ca="1">IF(ISNUMBER(VLOOKUP($B127,Commodities!$B$6:$CW$1002,AL$1,0)), VLOOKUP($B127,Commodities!$B$6:$CW$1002,AL$1,0),"")</f>
        <v>1353.2</v>
      </c>
      <c r="AM127">
        <f ca="1">IF(ISNUMBER(VLOOKUP($B127,Commodities!$B$6:$CW$1002,AM$1,0)), VLOOKUP($B127,Commodities!$B$6:$CW$1002,AM$1,0),"")</f>
        <v>16.712</v>
      </c>
      <c r="AN127">
        <f ca="1">IF(ISNUMBER(VLOOKUP($B127,Commodities!$B$6:$CW$1002,AN$1,0)), VLOOKUP($B127,Commodities!$B$6:$CW$1002,AN$1,0),"")</f>
        <v>61.68</v>
      </c>
      <c r="AO127">
        <f ca="1">IF(ISNUMBER(VLOOKUP($B127,Currencies!$B$6:$CW$1002,AO$1,0)), VLOOKUP($B127,Currencies!$B$6:$CW$1002,AO$1,0),"")</f>
        <v>2.8749000000000002</v>
      </c>
      <c r="AP127">
        <f ca="1">IF(ISNUMBER(VLOOKUP($B127,Currencies!$B$6:$CW$1002,AP$1,0)), VLOOKUP($B127,Currencies!$B$6:$CW$1002,AP$1,0),"")</f>
        <v>2.0499000000000001</v>
      </c>
      <c r="AQ127">
        <f ca="1">IF(ISNUMBER(VLOOKUP($B127,Currencies!$B$6:$CW$1002,AQ$1,0)), VLOOKUP($B127,Currencies!$B$6:$CW$1002,AQ$1,0),"")</f>
        <v>2.0991</v>
      </c>
      <c r="AR127">
        <f ca="1">IF(ISNUMBER(VLOOKUP($B127,Currencies!$B$6:$CW$1002,AR$1,0)), VLOOKUP($B127,Currencies!$B$6:$CW$1002,AR$1,0),"")</f>
        <v>6.3053999999999997</v>
      </c>
      <c r="AS127">
        <f ca="1">IF(ISNUMBER(VLOOKUP($B127,Currencies!$B$6:$CW$1002,AS$1,0)), VLOOKUP($B127,Currencies!$B$6:$CW$1002,AS$1,0),"")</f>
        <v>111.72</v>
      </c>
      <c r="AT127" t="str">
        <f>IF(ISNUMBER(VLOOKUP($B127,Currencies!$B$6:$CW$1002,AT$1,0)), VLOOKUP($B127,Currencies!$B$6:$CW$1002,AT$1,0),"")</f>
        <v/>
      </c>
      <c r="AU127" t="str">
        <f>IF(ISNUMBER(VLOOKUP($B127,Currencies!$B$6:$CW$1002,AU$1,0)), VLOOKUP($B127,Currencies!$B$6:$CW$1002,AU$1,0),"")</f>
        <v/>
      </c>
      <c r="AV127" t="str">
        <f>IF(ISNUMBER(VLOOKUP($B127,Currencies!$B$6:$CW$1002,AV$1,0)), VLOOKUP($B127,Currencies!$B$6:$CW$1002,AV$1,0),"")</f>
        <v/>
      </c>
    </row>
    <row r="128" spans="2:48">
      <c r="B128" s="12">
        <f>IF(ISNUMBER(Equities!$C129),Equities!B129,"")</f>
        <v>43147</v>
      </c>
      <c r="C128">
        <f t="shared" ca="1" si="6"/>
        <v>176.88659999999999</v>
      </c>
      <c r="D128" t="str">
        <f t="shared" ca="1" si="7"/>
        <v/>
      </c>
      <c r="E128" t="str">
        <f t="shared" ca="1" si="7"/>
        <v/>
      </c>
      <c r="F128" t="str">
        <f t="shared" ca="1" si="7"/>
        <v/>
      </c>
      <c r="G128">
        <f>IF(ISNUMBER(VLOOKUP($B128,Equities!$B$6:$DH$1002,G$1,0)), VLOOKUP($B128,Equities!$B$6:$DH$1002,G$1,0),"")</f>
        <v>94.69</v>
      </c>
      <c r="H128" t="str">
        <f>IF(ISNUMBER(VLOOKUP($B128,Equities!$B$6:$DH$1002,H$1,0)), VLOOKUP($B128,Equities!$B$6:$DH$1002,H$1,0),"")</f>
        <v/>
      </c>
      <c r="I128" t="str">
        <f>IF(ISNUMBER(VLOOKUP($B128,Equities!$B$6:$DH$1002,I$1,0)), VLOOKUP($B128,Equities!$B$6:$DH$1002,I$1,0),"")</f>
        <v/>
      </c>
      <c r="J128" s="70"/>
      <c r="K128">
        <f ca="1">IF(ISNUMBER(VLOOKUP($B128,Equities!$B$6:$DH$1002,K$1,0)), VLOOKUP($B128,Equities!$B$6:$DH$1002,K$1,0),"")</f>
        <v>94.69</v>
      </c>
      <c r="L128">
        <f ca="1">IF(ISNUMBER(VLOOKUP($B128,Equities!$B$6:$DH$1002,L$1,0)), VLOOKUP($B128,Equities!$B$6:$DH$1002,L$1,0),"")</f>
        <v>232.4718</v>
      </c>
      <c r="M128">
        <f ca="1">IF(ISNUMBER(VLOOKUP($B128,Equities!$B$6:$DH$1002,M$1,0)), VLOOKUP($B128,Equities!$B$6:$DH$1002,M$1,0),"")</f>
        <v>233.0153</v>
      </c>
      <c r="N128">
        <f ca="1">IF(ISNUMBER(VLOOKUP($B128,Equities!$B$6:$DH$1002,N$1,0)), VLOOKUP($B128,Equities!$B$6:$DH$1002,N$1,0),"")</f>
        <v>211.55439999999999</v>
      </c>
      <c r="O128">
        <f ca="1">IF(ISNUMBER(VLOOKUP($B128,Equities!$B$6:$DH$1002,O$1,0)), VLOOKUP($B128,Equities!$B$6:$DH$1002,O$1,0),"")</f>
        <v>130.83699999999999</v>
      </c>
      <c r="P128">
        <f ca="1">IF(ISNUMBER(VLOOKUP($B128,Equities!$B$6:$DH$1002,P$1,0)), VLOOKUP($B128,Equities!$B$6:$DH$1002,P$1,0),"")</f>
        <v>232.3407</v>
      </c>
      <c r="Q128">
        <f ca="1">IF(ISNUMBER(VLOOKUP($B128,Equities!$B$6:$DH$1002,Q$1,0)), VLOOKUP($B128,Equities!$B$6:$DH$1002,Q$1,0),"")</f>
        <v>251.86</v>
      </c>
      <c r="R128">
        <f ca="1">IF(ISNUMBER(VLOOKUP($B128,Equities!$B$6:$DH$1002,R$1,0)), VLOOKUP($B128,Equities!$B$6:$DH$1002,R$1,0),"")</f>
        <v>201.26</v>
      </c>
      <c r="S128">
        <f ca="1">IF(ISNUMBER(VLOOKUP($B128,Equities!$B$6:$DH$1002,S$1,0)), VLOOKUP($B128,Equities!$B$6:$DH$1002,S$1,0),"")</f>
        <v>266.23</v>
      </c>
      <c r="T128">
        <f ca="1">IF(ISNUMBER(VLOOKUP($B128,Equities!$B$6:$DH$1002,T$1,0)), VLOOKUP($B128,Equities!$B$6:$DH$1002,T$1,0),"")</f>
        <v>68.73</v>
      </c>
      <c r="U128">
        <f ca="1">IF(ISNUMBER(VLOOKUP($B128,Equities!$B$6:$DH$1002,U$1,0)), VLOOKUP($B128,Equities!$B$6:$DH$1002,U$1,0),"")</f>
        <v>283.04000000000002</v>
      </c>
      <c r="V128">
        <f ca="1">IF(ISNUMBER(VLOOKUP($B128,Equities!$B$6:$DH$1002,V$1,0)), VLOOKUP($B128,Equities!$B$6:$DH$1002,V$1,0),"")</f>
        <v>121.49</v>
      </c>
      <c r="W128">
        <f ca="1">IF(ISNUMBER(VLOOKUP($B128,Equities!$B$6:$DH$1002,W$1,0)), VLOOKUP($B128,Equities!$B$6:$DH$1002,W$1,0),"")</f>
        <v>1358.87</v>
      </c>
      <c r="X128">
        <f ca="1">IF(ISNUMBER(VLOOKUP($B128,Equities!$B$6:$DH$1002,X$1,0)), VLOOKUP($B128,Equities!$B$6:$DH$1002,X$1,0),"")</f>
        <v>1688.88</v>
      </c>
      <c r="Y128">
        <f ca="1">IF(ISNUMBER(VLOOKUP($B128,Equities!$B$6:$DH$1002,Y$1,0)), VLOOKUP($B128,Equities!$B$6:$DH$1002,Y$1,0),"")</f>
        <v>1718.5</v>
      </c>
      <c r="Z128">
        <f ca="1">IF(ISNUMBER(VLOOKUP($B128,Equities!$B$6:$DH$1002,Z$1,0)), VLOOKUP($B128,Equities!$B$6:$DH$1002,Z$1,0),"")</f>
        <v>1034.6500000000001</v>
      </c>
      <c r="AA128">
        <f ca="1">IF(ISNUMBER(VLOOKUP($B128,Equities!$B$6:$DH$1002,AA$1,0)), VLOOKUP($B128,Equities!$B$6:$DH$1002,AA$1,0),"")</f>
        <v>2434.0100000000002</v>
      </c>
      <c r="AB128">
        <f ca="1">IF(ISNUMBER(VLOOKUP($B128,Equities!$B$6:$DH$1002,AB$1,0)), VLOOKUP($B128,Equities!$B$6:$DH$1002,AB$1,0),"")</f>
        <v>929.5</v>
      </c>
      <c r="AC128">
        <f ca="1">IF(ISNUMBER(VLOOKUP($B128,Equities!$B$6:$DH$1002,AC$1,0)), VLOOKUP($B128,Equities!$B$6:$DH$1002,AC$1,0),"")</f>
        <v>728.86</v>
      </c>
      <c r="AD128">
        <f ca="1">IF(ISNUMBER(VLOOKUP($B128,Equities!$B$6:$DH$1002,AD$1,0)), VLOOKUP($B128,Equities!$B$6:$DH$1002,AD$1,0),"")</f>
        <v>886.23</v>
      </c>
      <c r="AE128">
        <f ca="1">IF(ISNUMBER(VLOOKUP($B128,Equities!$B$6:$DH$1002,AE$1,0)), VLOOKUP($B128,Equities!$B$6:$DH$1002,AE$1,0),"")</f>
        <v>954.11</v>
      </c>
      <c r="AF128">
        <f ca="1">IF(ISNUMBER(VLOOKUP($B128,Equities!$B$6:$DH$1002,AF$1,0)), VLOOKUP($B128,Equities!$B$6:$DH$1002,AF$1,0),"")</f>
        <v>977.96</v>
      </c>
      <c r="AG128">
        <f ca="1">IF(ISNUMBER(VLOOKUP($B128,Equities!$B$6:$DH$1002,AG$1,0)), VLOOKUP($B128,Equities!$B$6:$DH$1002,AG$1,0),"")</f>
        <v>1109.19</v>
      </c>
      <c r="AH128">
        <f ca="1">IF(ISNUMBER(VLOOKUP($B128,Equities!$B$6:$DH$1002,AH$1,0)), VLOOKUP($B128,Equities!$B$6:$DH$1002,AH$1,0),"")</f>
        <v>1091.17</v>
      </c>
      <c r="AI128">
        <f ca="1">IF(ISNUMBER(VLOOKUP($B128,Equities!$B$6:$DH$1002,AI$1,0)), VLOOKUP($B128,Equities!$B$6:$DH$1002,AI$1,0),"")</f>
        <v>934.11</v>
      </c>
      <c r="AJ128">
        <f ca="1">IF(ISNUMBER(VLOOKUP($B128,Equities!$B$6:$DH$1002,AJ$1,0)), VLOOKUP($B128,Equities!$B$6:$DH$1002,AJ$1,0),"")</f>
        <v>19.46</v>
      </c>
      <c r="AK128">
        <f ca="1">IF(ISNUMBER(VLOOKUP($B128,Equities!$B$6:$DH$1002,AK$1,0)), VLOOKUP($B128,Equities!$B$6:$DH$1002,AK$1,0),"")</f>
        <v>23.11</v>
      </c>
      <c r="AL128">
        <f ca="1">IF(ISNUMBER(VLOOKUP($B128,Commodities!$B$6:$CW$1002,AL$1,0)), VLOOKUP($B128,Commodities!$B$6:$CW$1002,AL$1,0),"")</f>
        <v>1353.2</v>
      </c>
      <c r="AM128">
        <f ca="1">IF(ISNUMBER(VLOOKUP($B128,Commodities!$B$6:$CW$1002,AM$1,0)), VLOOKUP($B128,Commodities!$B$6:$CW$1002,AM$1,0),"")</f>
        <v>16.712</v>
      </c>
      <c r="AN128">
        <f ca="1">IF(ISNUMBER(VLOOKUP($B128,Commodities!$B$6:$CW$1002,AN$1,0)), VLOOKUP($B128,Commodities!$B$6:$CW$1002,AN$1,0),"")</f>
        <v>61.68</v>
      </c>
      <c r="AO128">
        <f ca="1">IF(ISNUMBER(VLOOKUP($B128,Currencies!$B$6:$CW$1002,AO$1,0)), VLOOKUP($B128,Currencies!$B$6:$CW$1002,AO$1,0),"")</f>
        <v>2.8749000000000002</v>
      </c>
      <c r="AP128">
        <f ca="1">IF(ISNUMBER(VLOOKUP($B128,Currencies!$B$6:$CW$1002,AP$1,0)), VLOOKUP($B128,Currencies!$B$6:$CW$1002,AP$1,0),"")</f>
        <v>2.0499000000000001</v>
      </c>
      <c r="AQ128">
        <f ca="1">IF(ISNUMBER(VLOOKUP($B128,Currencies!$B$6:$CW$1002,AQ$1,0)), VLOOKUP($B128,Currencies!$B$6:$CW$1002,AQ$1,0),"")</f>
        <v>2.0991</v>
      </c>
      <c r="AR128">
        <f ca="1">IF(ISNUMBER(VLOOKUP($B128,Currencies!$B$6:$CW$1002,AR$1,0)), VLOOKUP($B128,Currencies!$B$6:$CW$1002,AR$1,0),"")</f>
        <v>6.2987000000000002</v>
      </c>
      <c r="AS128">
        <f ca="1">IF(ISNUMBER(VLOOKUP($B128,Currencies!$B$6:$CW$1002,AS$1,0)), VLOOKUP($B128,Currencies!$B$6:$CW$1002,AS$1,0),"")</f>
        <v>111.82</v>
      </c>
      <c r="AT128" t="str">
        <f>IF(ISNUMBER(VLOOKUP($B128,Currencies!$B$6:$CW$1002,AT$1,0)), VLOOKUP($B128,Currencies!$B$6:$CW$1002,AT$1,0),"")</f>
        <v/>
      </c>
      <c r="AU128" t="str">
        <f>IF(ISNUMBER(VLOOKUP($B128,Currencies!$B$6:$CW$1002,AU$1,0)), VLOOKUP($B128,Currencies!$B$6:$CW$1002,AU$1,0),"")</f>
        <v/>
      </c>
      <c r="AV128" t="str">
        <f>IF(ISNUMBER(VLOOKUP($B128,Currencies!$B$6:$CW$1002,AV$1,0)), VLOOKUP($B128,Currencies!$B$6:$CW$1002,AV$1,0),"")</f>
        <v/>
      </c>
    </row>
    <row r="129" spans="2:48">
      <c r="B129" s="12">
        <f>IF(ISNUMBER(Equities!$C130),Equities!B130,"")</f>
        <v>43146</v>
      </c>
      <c r="C129">
        <f t="shared" ca="1" si="6"/>
        <v>177.2287</v>
      </c>
      <c r="D129" t="str">
        <f t="shared" ca="1" si="7"/>
        <v/>
      </c>
      <c r="E129" t="str">
        <f t="shared" ca="1" si="7"/>
        <v/>
      </c>
      <c r="F129" t="str">
        <f t="shared" ca="1" si="7"/>
        <v/>
      </c>
      <c r="G129">
        <f>IF(ISNUMBER(VLOOKUP($B129,Equities!$B$6:$DH$1002,G$1,0)), VLOOKUP($B129,Equities!$B$6:$DH$1002,G$1,0),"")</f>
        <v>95.01</v>
      </c>
      <c r="H129" t="str">
        <f>IF(ISNUMBER(VLOOKUP($B129,Equities!$B$6:$DH$1002,H$1,0)), VLOOKUP($B129,Equities!$B$6:$DH$1002,H$1,0),"")</f>
        <v/>
      </c>
      <c r="I129" t="str">
        <f>IF(ISNUMBER(VLOOKUP($B129,Equities!$B$6:$DH$1002,I$1,0)), VLOOKUP($B129,Equities!$B$6:$DH$1002,I$1,0),"")</f>
        <v/>
      </c>
      <c r="J129" s="70"/>
      <c r="K129">
        <f ca="1">IF(ISNUMBER(VLOOKUP($B129,Equities!$B$6:$DH$1002,K$1,0)), VLOOKUP($B129,Equities!$B$6:$DH$1002,K$1,0),"")</f>
        <v>95.01</v>
      </c>
      <c r="L129">
        <f ca="1">IF(ISNUMBER(VLOOKUP($B129,Equities!$B$6:$DH$1002,L$1,0)), VLOOKUP($B129,Equities!$B$6:$DH$1002,L$1,0),"")</f>
        <v>232.7277</v>
      </c>
      <c r="M129">
        <f ca="1">IF(ISNUMBER(VLOOKUP($B129,Equities!$B$6:$DH$1002,M$1,0)), VLOOKUP($B129,Equities!$B$6:$DH$1002,M$1,0),"")</f>
        <v>230.9931</v>
      </c>
      <c r="N129">
        <f ca="1">IF(ISNUMBER(VLOOKUP($B129,Equities!$B$6:$DH$1002,N$1,0)), VLOOKUP($B129,Equities!$B$6:$DH$1002,N$1,0),"")</f>
        <v>211.1369</v>
      </c>
      <c r="O129">
        <f ca="1">IF(ISNUMBER(VLOOKUP($B129,Equities!$B$6:$DH$1002,O$1,0)), VLOOKUP($B129,Equities!$B$6:$DH$1002,O$1,0),"")</f>
        <v>130.6258</v>
      </c>
      <c r="P129">
        <f ca="1">IF(ISNUMBER(VLOOKUP($B129,Equities!$B$6:$DH$1002,P$1,0)), VLOOKUP($B129,Equities!$B$6:$DH$1002,P$1,0),"")</f>
        <v>230.62889999999999</v>
      </c>
      <c r="Q129">
        <f ca="1">IF(ISNUMBER(VLOOKUP($B129,Equities!$B$6:$DH$1002,Q$1,0)), VLOOKUP($B129,Equities!$B$6:$DH$1002,Q$1,0),"")</f>
        <v>251.65</v>
      </c>
      <c r="R129">
        <f ca="1">IF(ISNUMBER(VLOOKUP($B129,Equities!$B$6:$DH$1002,R$1,0)), VLOOKUP($B129,Equities!$B$6:$DH$1002,R$1,0),"")</f>
        <v>199.85</v>
      </c>
      <c r="S129">
        <f ca="1">IF(ISNUMBER(VLOOKUP($B129,Equities!$B$6:$DH$1002,S$1,0)), VLOOKUP($B129,Equities!$B$6:$DH$1002,S$1,0),"")</f>
        <v>265</v>
      </c>
      <c r="T129">
        <f ca="1">IF(ISNUMBER(VLOOKUP($B129,Equities!$B$6:$DH$1002,T$1,0)), VLOOKUP($B129,Equities!$B$6:$DH$1002,T$1,0),"")</f>
        <v>68.22</v>
      </c>
      <c r="U129">
        <f ca="1">IF(ISNUMBER(VLOOKUP($B129,Equities!$B$6:$DH$1002,U$1,0)), VLOOKUP($B129,Equities!$B$6:$DH$1002,U$1,0),"")</f>
        <v>282.83</v>
      </c>
      <c r="V129">
        <f ca="1">IF(ISNUMBER(VLOOKUP($B129,Equities!$B$6:$DH$1002,V$1,0)), VLOOKUP($B129,Equities!$B$6:$DH$1002,V$1,0),"")</f>
        <v>120.26</v>
      </c>
      <c r="W129">
        <f ca="1">IF(ISNUMBER(VLOOKUP($B129,Equities!$B$6:$DH$1002,W$1,0)), VLOOKUP($B129,Equities!$B$6:$DH$1002,W$1,0),"")</f>
        <v>1359.43</v>
      </c>
      <c r="X129">
        <f ca="1">IF(ISNUMBER(VLOOKUP($B129,Equities!$B$6:$DH$1002,X$1,0)), VLOOKUP($B129,Equities!$B$6:$DH$1002,X$1,0),"")</f>
        <v>1690.96</v>
      </c>
      <c r="Y129">
        <f ca="1">IF(ISNUMBER(VLOOKUP($B129,Equities!$B$6:$DH$1002,Y$1,0)), VLOOKUP($B129,Equities!$B$6:$DH$1002,Y$1,0),"")</f>
        <v>1725.03</v>
      </c>
      <c r="Z129">
        <f ca="1">IF(ISNUMBER(VLOOKUP($B129,Equities!$B$6:$DH$1002,Z$1,0)), VLOOKUP($B129,Equities!$B$6:$DH$1002,Z$1,0),"")</f>
        <v>1036.1500000000001</v>
      </c>
      <c r="AA129">
        <f ca="1">IF(ISNUMBER(VLOOKUP($B129,Equities!$B$6:$DH$1002,AA$1,0)), VLOOKUP($B129,Equities!$B$6:$DH$1002,AA$1,0),"")</f>
        <v>2431.0300000000002</v>
      </c>
      <c r="AB129">
        <f ca="1">IF(ISNUMBER(VLOOKUP($B129,Equities!$B$6:$DH$1002,AB$1,0)), VLOOKUP($B129,Equities!$B$6:$DH$1002,AB$1,0),"")</f>
        <v>929.66</v>
      </c>
      <c r="AC129">
        <f ca="1">IF(ISNUMBER(VLOOKUP($B129,Equities!$B$6:$DH$1002,AC$1,0)), VLOOKUP($B129,Equities!$B$6:$DH$1002,AC$1,0),"")</f>
        <v>729.61</v>
      </c>
      <c r="AD129">
        <f ca="1">IF(ISNUMBER(VLOOKUP($B129,Equities!$B$6:$DH$1002,AD$1,0)), VLOOKUP($B129,Equities!$B$6:$DH$1002,AD$1,0),"")</f>
        <v>887.42</v>
      </c>
      <c r="AE129">
        <f ca="1">IF(ISNUMBER(VLOOKUP($B129,Equities!$B$6:$DH$1002,AE$1,0)), VLOOKUP($B129,Equities!$B$6:$DH$1002,AE$1,0),"")</f>
        <v>953.78</v>
      </c>
      <c r="AF129">
        <f ca="1">IF(ISNUMBER(VLOOKUP($B129,Equities!$B$6:$DH$1002,AF$1,0)), VLOOKUP($B129,Equities!$B$6:$DH$1002,AF$1,0),"")</f>
        <v>977.86</v>
      </c>
      <c r="AG129">
        <f ca="1">IF(ISNUMBER(VLOOKUP($B129,Equities!$B$6:$DH$1002,AG$1,0)), VLOOKUP($B129,Equities!$B$6:$DH$1002,AG$1,0),"")</f>
        <v>1110.33</v>
      </c>
      <c r="AH129">
        <f ca="1">IF(ISNUMBER(VLOOKUP($B129,Equities!$B$6:$DH$1002,AH$1,0)), VLOOKUP($B129,Equities!$B$6:$DH$1002,AH$1,0),"")</f>
        <v>1091.26</v>
      </c>
      <c r="AI129">
        <f ca="1">IF(ISNUMBER(VLOOKUP($B129,Equities!$B$6:$DH$1002,AI$1,0)), VLOOKUP($B129,Equities!$B$6:$DH$1002,AI$1,0),"")</f>
        <v>934.41</v>
      </c>
      <c r="AJ129">
        <f ca="1">IF(ISNUMBER(VLOOKUP($B129,Equities!$B$6:$DH$1002,AJ$1,0)), VLOOKUP($B129,Equities!$B$6:$DH$1002,AJ$1,0),"")</f>
        <v>19.13</v>
      </c>
      <c r="AK129">
        <f ca="1">IF(ISNUMBER(VLOOKUP($B129,Equities!$B$6:$DH$1002,AK$1,0)), VLOOKUP($B129,Equities!$B$6:$DH$1002,AK$1,0),"")</f>
        <v>24.02</v>
      </c>
      <c r="AL129">
        <f ca="1">IF(ISNUMBER(VLOOKUP($B129,Commodities!$B$6:$CW$1002,AL$1,0)), VLOOKUP($B129,Commodities!$B$6:$CW$1002,AL$1,0),"")</f>
        <v>1352.1</v>
      </c>
      <c r="AM129">
        <f ca="1">IF(ISNUMBER(VLOOKUP($B129,Commodities!$B$6:$CW$1002,AM$1,0)), VLOOKUP($B129,Commodities!$B$6:$CW$1002,AM$1,0),"")</f>
        <v>16.795999999999999</v>
      </c>
      <c r="AN129">
        <f ca="1">IF(ISNUMBER(VLOOKUP($B129,Commodities!$B$6:$CW$1002,AN$1,0)), VLOOKUP($B129,Commodities!$B$6:$CW$1002,AN$1,0),"")</f>
        <v>61.34</v>
      </c>
      <c r="AO129">
        <f ca="1">IF(ISNUMBER(VLOOKUP($B129,Currencies!$B$6:$CW$1002,AO$1,0)), VLOOKUP($B129,Currencies!$B$6:$CW$1002,AO$1,0),"")</f>
        <v>2.9095</v>
      </c>
      <c r="AP129">
        <f ca="1">IF(ISNUMBER(VLOOKUP($B129,Currencies!$B$6:$CW$1002,AP$1,0)), VLOOKUP($B129,Currencies!$B$6:$CW$1002,AP$1,0),"")</f>
        <v>2.0455000000000001</v>
      </c>
      <c r="AQ129">
        <f ca="1">IF(ISNUMBER(VLOOKUP($B129,Currencies!$B$6:$CW$1002,AQ$1,0)), VLOOKUP($B129,Currencies!$B$6:$CW$1002,AQ$1,0),"")</f>
        <v>2.1135000000000002</v>
      </c>
      <c r="AR129">
        <f ca="1">IF(ISNUMBER(VLOOKUP($B129,Currencies!$B$6:$CW$1002,AR$1,0)), VLOOKUP($B129,Currencies!$B$6:$CW$1002,AR$1,0),"")</f>
        <v>6.2823000000000002</v>
      </c>
      <c r="AS129">
        <f ca="1">IF(ISNUMBER(VLOOKUP($B129,Currencies!$B$6:$CW$1002,AS$1,0)), VLOOKUP($B129,Currencies!$B$6:$CW$1002,AS$1,0),"")</f>
        <v>112.08</v>
      </c>
      <c r="AT129" t="str">
        <f>IF(ISNUMBER(VLOOKUP($B129,Currencies!$B$6:$CW$1002,AT$1,0)), VLOOKUP($B129,Currencies!$B$6:$CW$1002,AT$1,0),"")</f>
        <v/>
      </c>
      <c r="AU129" t="str">
        <f>IF(ISNUMBER(VLOOKUP($B129,Currencies!$B$6:$CW$1002,AU$1,0)), VLOOKUP($B129,Currencies!$B$6:$CW$1002,AU$1,0),"")</f>
        <v/>
      </c>
      <c r="AV129" t="str">
        <f>IF(ISNUMBER(VLOOKUP($B129,Currencies!$B$6:$CW$1002,AV$1,0)), VLOOKUP($B129,Currencies!$B$6:$CW$1002,AV$1,0),"")</f>
        <v/>
      </c>
    </row>
    <row r="130" spans="2:48">
      <c r="B130" s="12">
        <f>IF(ISNUMBER(Equities!$C131),Equities!B131,"")</f>
        <v>43145</v>
      </c>
      <c r="C130">
        <f t="shared" ca="1" si="6"/>
        <v>174.28450000000001</v>
      </c>
      <c r="D130" t="str">
        <f t="shared" ca="1" si="7"/>
        <v/>
      </c>
      <c r="E130" t="str">
        <f t="shared" ca="1" si="7"/>
        <v/>
      </c>
      <c r="F130" t="str">
        <f t="shared" ca="1" si="7"/>
        <v/>
      </c>
      <c r="G130">
        <f>IF(ISNUMBER(VLOOKUP($B130,Equities!$B$6:$DH$1002,G$1,0)), VLOOKUP($B130,Equities!$B$6:$DH$1002,G$1,0),"")</f>
        <v>92.95</v>
      </c>
      <c r="H130" t="str">
        <f>IF(ISNUMBER(VLOOKUP($B130,Equities!$B$6:$DH$1002,H$1,0)), VLOOKUP($B130,Equities!$B$6:$DH$1002,H$1,0),"")</f>
        <v/>
      </c>
      <c r="I130" t="str">
        <f>IF(ISNUMBER(VLOOKUP($B130,Equities!$B$6:$DH$1002,I$1,0)), VLOOKUP($B130,Equities!$B$6:$DH$1002,I$1,0),"")</f>
        <v/>
      </c>
      <c r="J130" s="70"/>
      <c r="K130">
        <f ca="1">IF(ISNUMBER(VLOOKUP($B130,Equities!$B$6:$DH$1002,K$1,0)), VLOOKUP($B130,Equities!$B$6:$DH$1002,K$1,0),"")</f>
        <v>92.95</v>
      </c>
      <c r="L130">
        <f ca="1">IF(ISNUMBER(VLOOKUP($B130,Equities!$B$6:$DH$1002,L$1,0)), VLOOKUP($B130,Equities!$B$6:$DH$1002,L$1,0),"")</f>
        <v>228.39429999999999</v>
      </c>
      <c r="M130">
        <f ca="1">IF(ISNUMBER(VLOOKUP($B130,Equities!$B$6:$DH$1002,M$1,0)), VLOOKUP($B130,Equities!$B$6:$DH$1002,M$1,0),"")</f>
        <v>228.3835</v>
      </c>
      <c r="N130">
        <f ca="1">IF(ISNUMBER(VLOOKUP($B130,Equities!$B$6:$DH$1002,N$1,0)), VLOOKUP($B130,Equities!$B$6:$DH$1002,N$1,0),"")</f>
        <v>211.3185</v>
      </c>
      <c r="O130">
        <f ca="1">IF(ISNUMBER(VLOOKUP($B130,Equities!$B$6:$DH$1002,O$1,0)), VLOOKUP($B130,Equities!$B$6:$DH$1002,O$1,0),"")</f>
        <v>129.42740000000001</v>
      </c>
      <c r="P130">
        <f ca="1">IF(ISNUMBER(VLOOKUP($B130,Equities!$B$6:$DH$1002,P$1,0)), VLOOKUP($B130,Equities!$B$6:$DH$1002,P$1,0),"")</f>
        <v>228.2123</v>
      </c>
      <c r="Q130">
        <f ca="1">IF(ISNUMBER(VLOOKUP($B130,Equities!$B$6:$DH$1002,Q$1,0)), VLOOKUP($B130,Equities!$B$6:$DH$1002,Q$1,0),"")</f>
        <v>249.02</v>
      </c>
      <c r="R130">
        <f ca="1">IF(ISNUMBER(VLOOKUP($B130,Equities!$B$6:$DH$1002,R$1,0)), VLOOKUP($B130,Equities!$B$6:$DH$1002,R$1,0),"")</f>
        <v>198.44</v>
      </c>
      <c r="S130">
        <f ca="1">IF(ISNUMBER(VLOOKUP($B130,Equities!$B$6:$DH$1002,S$1,0)), VLOOKUP($B130,Equities!$B$6:$DH$1002,S$1,0),"")</f>
        <v>260.86</v>
      </c>
      <c r="T130">
        <f ca="1">IF(ISNUMBER(VLOOKUP($B130,Equities!$B$6:$DH$1002,T$1,0)), VLOOKUP($B130,Equities!$B$6:$DH$1002,T$1,0),"")</f>
        <v>67.510000000000005</v>
      </c>
      <c r="U130">
        <f ca="1">IF(ISNUMBER(VLOOKUP($B130,Equities!$B$6:$DH$1002,U$1,0)), VLOOKUP($B130,Equities!$B$6:$DH$1002,U$1,0),"")</f>
        <v>279.11</v>
      </c>
      <c r="V130">
        <f ca="1">IF(ISNUMBER(VLOOKUP($B130,Equities!$B$6:$DH$1002,V$1,0)), VLOOKUP($B130,Equities!$B$6:$DH$1002,V$1,0),"")</f>
        <v>118.78</v>
      </c>
      <c r="W130">
        <f ca="1">IF(ISNUMBER(VLOOKUP($B130,Equities!$B$6:$DH$1002,W$1,0)), VLOOKUP($B130,Equities!$B$6:$DH$1002,W$1,0),"")</f>
        <v>1338.34</v>
      </c>
      <c r="X130">
        <f ca="1">IF(ISNUMBER(VLOOKUP($B130,Equities!$B$6:$DH$1002,X$1,0)), VLOOKUP($B130,Equities!$B$6:$DH$1002,X$1,0),"")</f>
        <v>1662.83</v>
      </c>
      <c r="Y130">
        <f ca="1">IF(ISNUMBER(VLOOKUP($B130,Equities!$B$6:$DH$1002,Y$1,0)), VLOOKUP($B130,Equities!$B$6:$DH$1002,Y$1,0),"")</f>
        <v>1686.35</v>
      </c>
      <c r="Z130">
        <f ca="1">IF(ISNUMBER(VLOOKUP($B130,Equities!$B$6:$DH$1002,Z$1,0)), VLOOKUP($B130,Equities!$B$6:$DH$1002,Z$1,0),"")</f>
        <v>1035.8900000000001</v>
      </c>
      <c r="AA130">
        <f ca="1">IF(ISNUMBER(VLOOKUP($B130,Equities!$B$6:$DH$1002,AA$1,0)), VLOOKUP($B130,Equities!$B$6:$DH$1002,AA$1,0),"")</f>
        <v>2436.5</v>
      </c>
      <c r="AB130">
        <f ca="1">IF(ISNUMBER(VLOOKUP($B130,Equities!$B$6:$DH$1002,AB$1,0)), VLOOKUP($B130,Equities!$B$6:$DH$1002,AB$1,0),"")</f>
        <v>929.15</v>
      </c>
      <c r="AC130">
        <f ca="1">IF(ISNUMBER(VLOOKUP($B130,Equities!$B$6:$DH$1002,AC$1,0)), VLOOKUP($B130,Equities!$B$6:$DH$1002,AC$1,0),"")</f>
        <v>729.63</v>
      </c>
      <c r="AD130">
        <f ca="1">IF(ISNUMBER(VLOOKUP($B130,Equities!$B$6:$DH$1002,AD$1,0)), VLOOKUP($B130,Equities!$B$6:$DH$1002,AD$1,0),"")</f>
        <v>886.78</v>
      </c>
      <c r="AE130">
        <f ca="1">IF(ISNUMBER(VLOOKUP($B130,Equities!$B$6:$DH$1002,AE$1,0)), VLOOKUP($B130,Equities!$B$6:$DH$1002,AE$1,0),"")</f>
        <v>952.39</v>
      </c>
      <c r="AF130">
        <f ca="1">IF(ISNUMBER(VLOOKUP($B130,Equities!$B$6:$DH$1002,AF$1,0)), VLOOKUP($B130,Equities!$B$6:$DH$1002,AF$1,0),"")</f>
        <v>977.55</v>
      </c>
      <c r="AG130">
        <f ca="1">IF(ISNUMBER(VLOOKUP($B130,Equities!$B$6:$DH$1002,AG$1,0)), VLOOKUP($B130,Equities!$B$6:$DH$1002,AG$1,0),"")</f>
        <v>1109.51</v>
      </c>
      <c r="AH130">
        <f ca="1">IF(ISNUMBER(VLOOKUP($B130,Equities!$B$6:$DH$1002,AH$1,0)), VLOOKUP($B130,Equities!$B$6:$DH$1002,AH$1,0),"")</f>
        <v>1091.1500000000001</v>
      </c>
      <c r="AI130">
        <f ca="1">IF(ISNUMBER(VLOOKUP($B130,Equities!$B$6:$DH$1002,AI$1,0)), VLOOKUP($B130,Equities!$B$6:$DH$1002,AI$1,0),"")</f>
        <v>935.94</v>
      </c>
      <c r="AJ130">
        <f ca="1">IF(ISNUMBER(VLOOKUP($B130,Equities!$B$6:$DH$1002,AJ$1,0)), VLOOKUP($B130,Equities!$B$6:$DH$1002,AJ$1,0),"")</f>
        <v>19.260000000000002</v>
      </c>
      <c r="AK130">
        <f ca="1">IF(ISNUMBER(VLOOKUP($B130,Equities!$B$6:$DH$1002,AK$1,0)), VLOOKUP($B130,Equities!$B$6:$DH$1002,AK$1,0),"")</f>
        <v>22.49</v>
      </c>
      <c r="AL130">
        <f ca="1">IF(ISNUMBER(VLOOKUP($B130,Commodities!$B$6:$CW$1002,AL$1,0)), VLOOKUP($B130,Commodities!$B$6:$CW$1002,AL$1,0),"")</f>
        <v>1355.5</v>
      </c>
      <c r="AM130">
        <f ca="1">IF(ISNUMBER(VLOOKUP($B130,Commodities!$B$6:$CW$1002,AM$1,0)), VLOOKUP($B130,Commodities!$B$6:$CW$1002,AM$1,0),"")</f>
        <v>16.878</v>
      </c>
      <c r="AN130">
        <f ca="1">IF(ISNUMBER(VLOOKUP($B130,Commodities!$B$6:$CW$1002,AN$1,0)), VLOOKUP($B130,Commodities!$B$6:$CW$1002,AN$1,0),"")</f>
        <v>60.6</v>
      </c>
      <c r="AO130">
        <f ca="1">IF(ISNUMBER(VLOOKUP($B130,Currencies!$B$6:$CW$1002,AO$1,0)), VLOOKUP($B130,Currencies!$B$6:$CW$1002,AO$1,0),"")</f>
        <v>2.9022000000000001</v>
      </c>
      <c r="AP130">
        <f ca="1">IF(ISNUMBER(VLOOKUP($B130,Currencies!$B$6:$CW$1002,AP$1,0)), VLOOKUP($B130,Currencies!$B$6:$CW$1002,AP$1,0),"")</f>
        <v>2.036</v>
      </c>
      <c r="AQ130">
        <f ca="1">IF(ISNUMBER(VLOOKUP($B130,Currencies!$B$6:$CW$1002,AQ$1,0)), VLOOKUP($B130,Currencies!$B$6:$CW$1002,AQ$1,0),"")</f>
        <v>2.1095999999999999</v>
      </c>
      <c r="AR130">
        <f ca="1">IF(ISNUMBER(VLOOKUP($B130,Currencies!$B$6:$CW$1002,AR$1,0)), VLOOKUP($B130,Currencies!$B$6:$CW$1002,AR$1,0),"")</f>
        <v>6.3125999999999998</v>
      </c>
      <c r="AS130">
        <f ca="1">IF(ISNUMBER(VLOOKUP($B130,Currencies!$B$6:$CW$1002,AS$1,0)), VLOOKUP($B130,Currencies!$B$6:$CW$1002,AS$1,0),"")</f>
        <v>111.63</v>
      </c>
      <c r="AT130" t="str">
        <f>IF(ISNUMBER(VLOOKUP($B130,Currencies!$B$6:$CW$1002,AT$1,0)), VLOOKUP($B130,Currencies!$B$6:$CW$1002,AT$1,0),"")</f>
        <v/>
      </c>
      <c r="AU130" t="str">
        <f>IF(ISNUMBER(VLOOKUP($B130,Currencies!$B$6:$CW$1002,AU$1,0)), VLOOKUP($B130,Currencies!$B$6:$CW$1002,AU$1,0),"")</f>
        <v/>
      </c>
      <c r="AV130" t="str">
        <f>IF(ISNUMBER(VLOOKUP($B130,Currencies!$B$6:$CW$1002,AV$1,0)), VLOOKUP($B130,Currencies!$B$6:$CW$1002,AV$1,0),"")</f>
        <v/>
      </c>
    </row>
    <row r="131" spans="2:48">
      <c r="B131" s="12">
        <f>IF(ISNUMBER(Equities!$C132),Equities!B132,"")</f>
        <v>43144</v>
      </c>
      <c r="C131">
        <f t="shared" ca="1" si="6"/>
        <v>170.89920000000001</v>
      </c>
      <c r="D131" t="str">
        <f t="shared" ca="1" si="7"/>
        <v/>
      </c>
      <c r="E131" t="str">
        <f t="shared" ca="1" si="7"/>
        <v/>
      </c>
      <c r="F131" t="str">
        <f t="shared" ca="1" si="7"/>
        <v/>
      </c>
      <c r="G131">
        <f>IF(ISNUMBER(VLOOKUP($B131,Equities!$B$6:$DH$1002,G$1,0)), VLOOKUP($B131,Equities!$B$6:$DH$1002,G$1,0),"")</f>
        <v>90.58</v>
      </c>
      <c r="H131" t="str">
        <f>IF(ISNUMBER(VLOOKUP($B131,Equities!$B$6:$DH$1002,H$1,0)), VLOOKUP($B131,Equities!$B$6:$DH$1002,H$1,0),"")</f>
        <v/>
      </c>
      <c r="I131" t="str">
        <f>IF(ISNUMBER(VLOOKUP($B131,Equities!$B$6:$DH$1002,I$1,0)), VLOOKUP($B131,Equities!$B$6:$DH$1002,I$1,0),"")</f>
        <v/>
      </c>
      <c r="J131" s="70"/>
      <c r="K131">
        <f ca="1">IF(ISNUMBER(VLOOKUP($B131,Equities!$B$6:$DH$1002,K$1,0)), VLOOKUP($B131,Equities!$B$6:$DH$1002,K$1,0),"")</f>
        <v>90.58</v>
      </c>
      <c r="L131">
        <f ca="1">IF(ISNUMBER(VLOOKUP($B131,Equities!$B$6:$DH$1002,L$1,0)), VLOOKUP($B131,Equities!$B$6:$DH$1002,L$1,0),"")</f>
        <v>224.3707</v>
      </c>
      <c r="M131">
        <f ca="1">IF(ISNUMBER(VLOOKUP($B131,Equities!$B$6:$DH$1002,M$1,0)), VLOOKUP($B131,Equities!$B$6:$DH$1002,M$1,0),"")</f>
        <v>225.51990000000001</v>
      </c>
      <c r="N131">
        <f ca="1">IF(ISNUMBER(VLOOKUP($B131,Equities!$B$6:$DH$1002,N$1,0)), VLOOKUP($B131,Equities!$B$6:$DH$1002,N$1,0),"")</f>
        <v>209.0171</v>
      </c>
      <c r="O131">
        <f ca="1">IF(ISNUMBER(VLOOKUP($B131,Equities!$B$6:$DH$1002,O$1,0)), VLOOKUP($B131,Equities!$B$6:$DH$1002,O$1,0),"")</f>
        <v>127.3184</v>
      </c>
      <c r="P131">
        <f ca="1">IF(ISNUMBER(VLOOKUP($B131,Equities!$B$6:$DH$1002,P$1,0)), VLOOKUP($B131,Equities!$B$6:$DH$1002,P$1,0),"")</f>
        <v>227.28389999999999</v>
      </c>
      <c r="Q131">
        <f ca="1">IF(ISNUMBER(VLOOKUP($B131,Equities!$B$6:$DH$1002,Q$1,0)), VLOOKUP($B131,Equities!$B$6:$DH$1002,Q$1,0),"")</f>
        <v>245.88</v>
      </c>
      <c r="R131">
        <f ca="1">IF(ISNUMBER(VLOOKUP($B131,Equities!$B$6:$DH$1002,R$1,0)), VLOOKUP($B131,Equities!$B$6:$DH$1002,R$1,0),"")</f>
        <v>198.59</v>
      </c>
      <c r="S131">
        <f ca="1">IF(ISNUMBER(VLOOKUP($B131,Equities!$B$6:$DH$1002,S$1,0)), VLOOKUP($B131,Equities!$B$6:$DH$1002,S$1,0),"")</f>
        <v>258.05</v>
      </c>
      <c r="T131">
        <f ca="1">IF(ISNUMBER(VLOOKUP($B131,Equities!$B$6:$DH$1002,T$1,0)), VLOOKUP($B131,Equities!$B$6:$DH$1002,T$1,0),"")</f>
        <v>67.66</v>
      </c>
      <c r="U131">
        <f ca="1">IF(ISNUMBER(VLOOKUP($B131,Equities!$B$6:$DH$1002,U$1,0)), VLOOKUP($B131,Equities!$B$6:$DH$1002,U$1,0),"")</f>
        <v>275.49</v>
      </c>
      <c r="V131">
        <f ca="1">IF(ISNUMBER(VLOOKUP($B131,Equities!$B$6:$DH$1002,V$1,0)), VLOOKUP($B131,Equities!$B$6:$DH$1002,V$1,0),"")</f>
        <v>118.87</v>
      </c>
      <c r="W131">
        <f ca="1">IF(ISNUMBER(VLOOKUP($B131,Equities!$B$6:$DH$1002,W$1,0)), VLOOKUP($B131,Equities!$B$6:$DH$1002,W$1,0),"")</f>
        <v>1315.94</v>
      </c>
      <c r="X131">
        <f ca="1">IF(ISNUMBER(VLOOKUP($B131,Equities!$B$6:$DH$1002,X$1,0)), VLOOKUP($B131,Equities!$B$6:$DH$1002,X$1,0),"")</f>
        <v>1633.56</v>
      </c>
      <c r="Y131">
        <f ca="1">IF(ISNUMBER(VLOOKUP($B131,Equities!$B$6:$DH$1002,Y$1,0)), VLOOKUP($B131,Equities!$B$6:$DH$1002,Y$1,0),"")</f>
        <v>1641.38</v>
      </c>
      <c r="Z131">
        <f ca="1">IF(ISNUMBER(VLOOKUP($B131,Equities!$B$6:$DH$1002,Z$1,0)), VLOOKUP($B131,Equities!$B$6:$DH$1002,Z$1,0),"")</f>
        <v>1034.57</v>
      </c>
      <c r="AA131">
        <f ca="1">IF(ISNUMBER(VLOOKUP($B131,Equities!$B$6:$DH$1002,AA$1,0)), VLOOKUP($B131,Equities!$B$6:$DH$1002,AA$1,0),"")</f>
        <v>2434.9499999999998</v>
      </c>
      <c r="AB131">
        <f ca="1">IF(ISNUMBER(VLOOKUP($B131,Equities!$B$6:$DH$1002,AB$1,0)), VLOOKUP($B131,Equities!$B$6:$DH$1002,AB$1,0),"")</f>
        <v>931.28</v>
      </c>
      <c r="AC131">
        <f ca="1">IF(ISNUMBER(VLOOKUP($B131,Equities!$B$6:$DH$1002,AC$1,0)), VLOOKUP($B131,Equities!$B$6:$DH$1002,AC$1,0),"")</f>
        <v>730.09</v>
      </c>
      <c r="AD131">
        <f ca="1">IF(ISNUMBER(VLOOKUP($B131,Equities!$B$6:$DH$1002,AD$1,0)), VLOOKUP($B131,Equities!$B$6:$DH$1002,AD$1,0),"")</f>
        <v>883.47</v>
      </c>
      <c r="AE131">
        <f ca="1">IF(ISNUMBER(VLOOKUP($B131,Equities!$B$6:$DH$1002,AE$1,0)), VLOOKUP($B131,Equities!$B$6:$DH$1002,AE$1,0),"")</f>
        <v>952.45</v>
      </c>
      <c r="AF131">
        <f ca="1">IF(ISNUMBER(VLOOKUP($B131,Equities!$B$6:$DH$1002,AF$1,0)), VLOOKUP($B131,Equities!$B$6:$DH$1002,AF$1,0),"")</f>
        <v>979.47</v>
      </c>
      <c r="AG131">
        <f ca="1">IF(ISNUMBER(VLOOKUP($B131,Equities!$B$6:$DH$1002,AG$1,0)), VLOOKUP($B131,Equities!$B$6:$DH$1002,AG$1,0),"")</f>
        <v>1110.7</v>
      </c>
      <c r="AH131">
        <f ca="1">IF(ISNUMBER(VLOOKUP($B131,Equities!$B$6:$DH$1002,AH$1,0)), VLOOKUP($B131,Equities!$B$6:$DH$1002,AH$1,0),"")</f>
        <v>1089.3699999999999</v>
      </c>
      <c r="AI131">
        <f ca="1">IF(ISNUMBER(VLOOKUP($B131,Equities!$B$6:$DH$1002,AI$1,0)), VLOOKUP($B131,Equities!$B$6:$DH$1002,AI$1,0),"")</f>
        <v>936.71</v>
      </c>
      <c r="AJ131">
        <f ca="1">IF(ISNUMBER(VLOOKUP($B131,Equities!$B$6:$DH$1002,AJ$1,0)), VLOOKUP($B131,Equities!$B$6:$DH$1002,AJ$1,0),"")</f>
        <v>24.97</v>
      </c>
      <c r="AK131">
        <f ca="1">IF(ISNUMBER(VLOOKUP($B131,Equities!$B$6:$DH$1002,AK$1,0)), VLOOKUP($B131,Equities!$B$6:$DH$1002,AK$1,0),"")</f>
        <v>26.3</v>
      </c>
      <c r="AL131">
        <f ca="1">IF(ISNUMBER(VLOOKUP($B131,Commodities!$B$6:$CW$1002,AL$1,0)), VLOOKUP($B131,Commodities!$B$6:$CW$1002,AL$1,0),"")</f>
        <v>1328.1</v>
      </c>
      <c r="AM131">
        <f ca="1">IF(ISNUMBER(VLOOKUP($B131,Commodities!$B$6:$CW$1002,AM$1,0)), VLOOKUP($B131,Commodities!$B$6:$CW$1002,AM$1,0),"")</f>
        <v>16.527999999999999</v>
      </c>
      <c r="AN131">
        <f ca="1">IF(ISNUMBER(VLOOKUP($B131,Commodities!$B$6:$CW$1002,AN$1,0)), VLOOKUP($B131,Commodities!$B$6:$CW$1002,AN$1,0),"")</f>
        <v>59.19</v>
      </c>
      <c r="AO131">
        <f ca="1">IF(ISNUMBER(VLOOKUP($B131,Currencies!$B$6:$CW$1002,AO$1,0)), VLOOKUP($B131,Currencies!$B$6:$CW$1002,AO$1,0),"")</f>
        <v>2.8294000000000001</v>
      </c>
      <c r="AP131">
        <f ca="1">IF(ISNUMBER(VLOOKUP($B131,Currencies!$B$6:$CW$1002,AP$1,0)), VLOOKUP($B131,Currencies!$B$6:$CW$1002,AP$1,0),"")</f>
        <v>1.9504999999999999</v>
      </c>
      <c r="AQ131">
        <f ca="1">IF(ISNUMBER(VLOOKUP($B131,Currencies!$B$6:$CW$1002,AQ$1,0)), VLOOKUP($B131,Currencies!$B$6:$CW$1002,AQ$1,0),"")</f>
        <v>2.0556000000000001</v>
      </c>
      <c r="AR131">
        <f ca="1">IF(ISNUMBER(VLOOKUP($B131,Currencies!$B$6:$CW$1002,AR$1,0)), VLOOKUP($B131,Currencies!$B$6:$CW$1002,AR$1,0),"")</f>
        <v>6.3338000000000001</v>
      </c>
      <c r="AS131">
        <f ca="1">IF(ISNUMBER(VLOOKUP($B131,Currencies!$B$6:$CW$1002,AS$1,0)), VLOOKUP($B131,Currencies!$B$6:$CW$1002,AS$1,0),"")</f>
        <v>111.16</v>
      </c>
      <c r="AT131" t="str">
        <f>IF(ISNUMBER(VLOOKUP($B131,Currencies!$B$6:$CW$1002,AT$1,0)), VLOOKUP($B131,Currencies!$B$6:$CW$1002,AT$1,0),"")</f>
        <v/>
      </c>
      <c r="AU131" t="str">
        <f>IF(ISNUMBER(VLOOKUP($B131,Currencies!$B$6:$CW$1002,AU$1,0)), VLOOKUP($B131,Currencies!$B$6:$CW$1002,AU$1,0),"")</f>
        <v/>
      </c>
      <c r="AV131" t="str">
        <f>IF(ISNUMBER(VLOOKUP($B131,Currencies!$B$6:$CW$1002,AV$1,0)), VLOOKUP($B131,Currencies!$B$6:$CW$1002,AV$1,0),"")</f>
        <v/>
      </c>
    </row>
    <row r="132" spans="2:48">
      <c r="B132" s="12">
        <f>IF(ISNUMBER(Equities!$C133),Equities!B133,"")</f>
        <v>43143</v>
      </c>
      <c r="C132">
        <f t="shared" ca="1" si="6"/>
        <v>167.4359</v>
      </c>
      <c r="D132" t="str">
        <f t="shared" ca="1" si="7"/>
        <v/>
      </c>
      <c r="E132" t="str">
        <f t="shared" ca="1" si="7"/>
        <v/>
      </c>
      <c r="F132" t="str">
        <f t="shared" ca="1" si="7"/>
        <v/>
      </c>
      <c r="G132">
        <f>IF(ISNUMBER(VLOOKUP($B132,Equities!$B$6:$DH$1002,G$1,0)), VLOOKUP($B132,Equities!$B$6:$DH$1002,G$1,0),"")</f>
        <v>89.04</v>
      </c>
      <c r="H132" t="str">
        <f>IF(ISNUMBER(VLOOKUP($B132,Equities!$B$6:$DH$1002,H$1,0)), VLOOKUP($B132,Equities!$B$6:$DH$1002,H$1,0),"")</f>
        <v/>
      </c>
      <c r="I132" t="str">
        <f>IF(ISNUMBER(VLOOKUP($B132,Equities!$B$6:$DH$1002,I$1,0)), VLOOKUP($B132,Equities!$B$6:$DH$1002,I$1,0),"")</f>
        <v/>
      </c>
      <c r="J132" s="70"/>
      <c r="K132">
        <f ca="1">IF(ISNUMBER(VLOOKUP($B132,Equities!$B$6:$DH$1002,K$1,0)), VLOOKUP($B132,Equities!$B$6:$DH$1002,K$1,0),"")</f>
        <v>89.04</v>
      </c>
      <c r="L132">
        <f ca="1">IF(ISNUMBER(VLOOKUP($B132,Equities!$B$6:$DH$1002,L$1,0)), VLOOKUP($B132,Equities!$B$6:$DH$1002,L$1,0),"")</f>
        <v>223.60300000000001</v>
      </c>
      <c r="M132">
        <f ca="1">IF(ISNUMBER(VLOOKUP($B132,Equities!$B$6:$DH$1002,M$1,0)), VLOOKUP($B132,Equities!$B$6:$DH$1002,M$1,0),"")</f>
        <v>225.46940000000001</v>
      </c>
      <c r="N132">
        <f ca="1">IF(ISNUMBER(VLOOKUP($B132,Equities!$B$6:$DH$1002,N$1,0)), VLOOKUP($B132,Equities!$B$6:$DH$1002,N$1,0),"")</f>
        <v>209.28059999999999</v>
      </c>
      <c r="O132">
        <f ca="1">IF(ISNUMBER(VLOOKUP($B132,Equities!$B$6:$DH$1002,O$1,0)), VLOOKUP($B132,Equities!$B$6:$DH$1002,O$1,0),"")</f>
        <v>126.88460000000001</v>
      </c>
      <c r="P132">
        <f ca="1">IF(ISNUMBER(VLOOKUP($B132,Equities!$B$6:$DH$1002,P$1,0)), VLOOKUP($B132,Equities!$B$6:$DH$1002,P$1,0),"")</f>
        <v>226.6951</v>
      </c>
      <c r="Q132">
        <f ca="1">IF(ISNUMBER(VLOOKUP($B132,Equities!$B$6:$DH$1002,Q$1,0)), VLOOKUP($B132,Equities!$B$6:$DH$1002,Q$1,0),"")</f>
        <v>245.15</v>
      </c>
      <c r="R132">
        <f ca="1">IF(ISNUMBER(VLOOKUP($B132,Equities!$B$6:$DH$1002,R$1,0)), VLOOKUP($B132,Equities!$B$6:$DH$1002,R$1,0),"")</f>
        <v>197.7</v>
      </c>
      <c r="S132">
        <f ca="1">IF(ISNUMBER(VLOOKUP($B132,Equities!$B$6:$DH$1002,S$1,0)), VLOOKUP($B132,Equities!$B$6:$DH$1002,S$1,0),"")</f>
        <v>257.88</v>
      </c>
      <c r="T132">
        <f ca="1">IF(ISNUMBER(VLOOKUP($B132,Equities!$B$6:$DH$1002,T$1,0)), VLOOKUP($B132,Equities!$B$6:$DH$1002,T$1,0),"")</f>
        <v>67.58</v>
      </c>
      <c r="U132">
        <f ca="1">IF(ISNUMBER(VLOOKUP($B132,Equities!$B$6:$DH$1002,U$1,0)), VLOOKUP($B132,Equities!$B$6:$DH$1002,U$1,0),"")</f>
        <v>274.27999999999997</v>
      </c>
      <c r="V132">
        <f ca="1">IF(ISNUMBER(VLOOKUP($B132,Equities!$B$6:$DH$1002,V$1,0)), VLOOKUP($B132,Equities!$B$6:$DH$1002,V$1,0),"")</f>
        <v>118.66</v>
      </c>
      <c r="W132">
        <f ca="1">IF(ISNUMBER(VLOOKUP($B132,Equities!$B$6:$DH$1002,W$1,0)), VLOOKUP($B132,Equities!$B$6:$DH$1002,W$1,0),"")</f>
        <v>1295.6600000000001</v>
      </c>
      <c r="X132">
        <f ca="1">IF(ISNUMBER(VLOOKUP($B132,Equities!$B$6:$DH$1002,X$1,0)), VLOOKUP($B132,Equities!$B$6:$DH$1002,X$1,0),"")</f>
        <v>1589.33</v>
      </c>
      <c r="Y132">
        <f ca="1">IF(ISNUMBER(VLOOKUP($B132,Equities!$B$6:$DH$1002,Y$1,0)), VLOOKUP($B132,Equities!$B$6:$DH$1002,Y$1,0),"")</f>
        <v>1615.94</v>
      </c>
      <c r="Z132">
        <f ca="1">IF(ISNUMBER(VLOOKUP($B132,Equities!$B$6:$DH$1002,Z$1,0)), VLOOKUP($B132,Equities!$B$6:$DH$1002,Z$1,0),"")</f>
        <v>1032.25</v>
      </c>
      <c r="AA132">
        <f ca="1">IF(ISNUMBER(VLOOKUP($B132,Equities!$B$6:$DH$1002,AA$1,0)), VLOOKUP($B132,Equities!$B$6:$DH$1002,AA$1,0),"")</f>
        <v>2438.25</v>
      </c>
      <c r="AB132">
        <f ca="1">IF(ISNUMBER(VLOOKUP($B132,Equities!$B$6:$DH$1002,AB$1,0)), VLOOKUP($B132,Equities!$B$6:$DH$1002,AB$1,0),"")</f>
        <v>930.13</v>
      </c>
      <c r="AC132">
        <f ca="1">IF(ISNUMBER(VLOOKUP($B132,Equities!$B$6:$DH$1002,AC$1,0)), VLOOKUP($B132,Equities!$B$6:$DH$1002,AC$1,0),"")</f>
        <v>729.98</v>
      </c>
      <c r="AD132">
        <f ca="1">IF(ISNUMBER(VLOOKUP($B132,Equities!$B$6:$DH$1002,AD$1,0)), VLOOKUP($B132,Equities!$B$6:$DH$1002,AD$1,0),"")</f>
        <v>882.34</v>
      </c>
      <c r="AE132">
        <f ca="1">IF(ISNUMBER(VLOOKUP($B132,Equities!$B$6:$DH$1002,AE$1,0)), VLOOKUP($B132,Equities!$B$6:$DH$1002,AE$1,0),"")</f>
        <v>952.65</v>
      </c>
      <c r="AF132">
        <f ca="1">IF(ISNUMBER(VLOOKUP($B132,Equities!$B$6:$DH$1002,AF$1,0)), VLOOKUP($B132,Equities!$B$6:$DH$1002,AF$1,0),"")</f>
        <v>980.68</v>
      </c>
      <c r="AG132">
        <f ca="1">IF(ISNUMBER(VLOOKUP($B132,Equities!$B$6:$DH$1002,AG$1,0)), VLOOKUP($B132,Equities!$B$6:$DH$1002,AG$1,0),"")</f>
        <v>1110.4100000000001</v>
      </c>
      <c r="AH132">
        <f ca="1">IF(ISNUMBER(VLOOKUP($B132,Equities!$B$6:$DH$1002,AH$1,0)), VLOOKUP($B132,Equities!$B$6:$DH$1002,AH$1,0),"")</f>
        <v>1089.8800000000001</v>
      </c>
      <c r="AI132">
        <f ca="1">IF(ISNUMBER(VLOOKUP($B132,Equities!$B$6:$DH$1002,AI$1,0)), VLOOKUP($B132,Equities!$B$6:$DH$1002,AI$1,0),"")</f>
        <v>935.95</v>
      </c>
      <c r="AJ132">
        <f ca="1">IF(ISNUMBER(VLOOKUP($B132,Equities!$B$6:$DH$1002,AJ$1,0)), VLOOKUP($B132,Equities!$B$6:$DH$1002,AJ$1,0),"")</f>
        <v>25.61</v>
      </c>
      <c r="AK132">
        <f ca="1">IF(ISNUMBER(VLOOKUP($B132,Equities!$B$6:$DH$1002,AK$1,0)), VLOOKUP($B132,Equities!$B$6:$DH$1002,AK$1,0),"")</f>
        <v>27.74</v>
      </c>
      <c r="AL132">
        <f ca="1">IF(ISNUMBER(VLOOKUP($B132,Commodities!$B$6:$CW$1002,AL$1,0)), VLOOKUP($B132,Commodities!$B$6:$CW$1002,AL$1,0),"")</f>
        <v>1324.2</v>
      </c>
      <c r="AM132">
        <f ca="1">IF(ISNUMBER(VLOOKUP($B132,Commodities!$B$6:$CW$1002,AM$1,0)), VLOOKUP($B132,Commodities!$B$6:$CW$1002,AM$1,0),"")</f>
        <v>16.57</v>
      </c>
      <c r="AN132">
        <f ca="1">IF(ISNUMBER(VLOOKUP($B132,Commodities!$B$6:$CW$1002,AN$1,0)), VLOOKUP($B132,Commodities!$B$6:$CW$1002,AN$1,0),"")</f>
        <v>59.29</v>
      </c>
      <c r="AO132">
        <f ca="1">IF(ISNUMBER(VLOOKUP($B132,Currencies!$B$6:$CW$1002,AO$1,0)), VLOOKUP($B132,Currencies!$B$6:$CW$1002,AO$1,0),"")</f>
        <v>2.8585000000000003</v>
      </c>
      <c r="AP132">
        <f ca="1">IF(ISNUMBER(VLOOKUP($B132,Currencies!$B$6:$CW$1002,AP$1,0)), VLOOKUP($B132,Currencies!$B$6:$CW$1002,AP$1,0),"")</f>
        <v>1.9567000000000001</v>
      </c>
      <c r="AQ132">
        <f ca="1">IF(ISNUMBER(VLOOKUP($B132,Currencies!$B$6:$CW$1002,AQ$1,0)), VLOOKUP($B132,Currencies!$B$6:$CW$1002,AQ$1,0),"")</f>
        <v>2.0710000000000002</v>
      </c>
      <c r="AR132">
        <f ca="1">IF(ISNUMBER(VLOOKUP($B132,Currencies!$B$6:$CW$1002,AR$1,0)), VLOOKUP($B132,Currencies!$B$6:$CW$1002,AR$1,0),"")</f>
        <v>6.3236999999999997</v>
      </c>
      <c r="AS132">
        <f ca="1">IF(ISNUMBER(VLOOKUP($B132,Currencies!$B$6:$CW$1002,AS$1,0)), VLOOKUP($B132,Currencies!$B$6:$CW$1002,AS$1,0),"")</f>
        <v>111.25</v>
      </c>
      <c r="AT132" t="str">
        <f>IF(ISNUMBER(VLOOKUP($B132,Currencies!$B$6:$CW$1002,AT$1,0)), VLOOKUP($B132,Currencies!$B$6:$CW$1002,AT$1,0),"")</f>
        <v/>
      </c>
      <c r="AU132" t="str">
        <f>IF(ISNUMBER(VLOOKUP($B132,Currencies!$B$6:$CW$1002,AU$1,0)), VLOOKUP($B132,Currencies!$B$6:$CW$1002,AU$1,0),"")</f>
        <v/>
      </c>
      <c r="AV132" t="str">
        <f>IF(ISNUMBER(VLOOKUP($B132,Currencies!$B$6:$CW$1002,AV$1,0)), VLOOKUP($B132,Currencies!$B$6:$CW$1002,AV$1,0),"")</f>
        <v/>
      </c>
    </row>
    <row r="133" spans="2:48">
      <c r="B133" s="12">
        <f>IF(ISNUMBER(Equities!$C134),Equities!B134,"")</f>
        <v>43140</v>
      </c>
      <c r="C133">
        <f t="shared" ca="1" si="6"/>
        <v>165.5839</v>
      </c>
      <c r="D133" t="str">
        <f t="shared" ca="1" si="7"/>
        <v/>
      </c>
      <c r="E133" t="str">
        <f t="shared" ca="1" si="7"/>
        <v/>
      </c>
      <c r="F133" t="str">
        <f ca="1">IF(ISNUMBER(VLOOKUP($B133,INDIRECT(F$3&amp;"!"&amp;$B$3),2,0)), VLOOKUP($B133,INDIRECT(F$3&amp;"!"&amp;$B$3),2,0),"")</f>
        <v/>
      </c>
      <c r="G133">
        <f>IF(ISNUMBER(VLOOKUP($B133,Equities!$B$6:$DH$1002,G$1,0)), VLOOKUP($B133,Equities!$B$6:$DH$1002,G$1,0),"")</f>
        <v>88.6</v>
      </c>
      <c r="H133" t="str">
        <f>IF(ISNUMBER(VLOOKUP($B133,Equities!$B$6:$DH$1002,H$1,0)), VLOOKUP($B133,Equities!$B$6:$DH$1002,H$1,0),"")</f>
        <v/>
      </c>
      <c r="I133" t="str">
        <f>IF(ISNUMBER(VLOOKUP($B133,Equities!$B$6:$DH$1002,I$1,0)), VLOOKUP($B133,Equities!$B$6:$DH$1002,I$1,0),"")</f>
        <v/>
      </c>
      <c r="J133" s="70"/>
      <c r="K133">
        <f ca="1">IF(ISNUMBER(VLOOKUP($B133,Equities!$B$6:$DH$1002,K$1,0)), VLOOKUP($B133,Equities!$B$6:$DH$1002,K$1,0),"")</f>
        <v>88.6</v>
      </c>
      <c r="L133">
        <f ca="1">IF(ISNUMBER(VLOOKUP($B133,Equities!$B$6:$DH$1002,L$1,0)), VLOOKUP($B133,Equities!$B$6:$DH$1002,L$1,0),"")</f>
        <v>219.96270000000001</v>
      </c>
      <c r="M133">
        <f ca="1">IF(ISNUMBER(VLOOKUP($B133,Equities!$B$6:$DH$1002,M$1,0)), VLOOKUP($B133,Equities!$B$6:$DH$1002,M$1,0),"")</f>
        <v>222.9847</v>
      </c>
      <c r="N133">
        <f ca="1">IF(ISNUMBER(VLOOKUP($B133,Equities!$B$6:$DH$1002,N$1,0)), VLOOKUP($B133,Equities!$B$6:$DH$1002,N$1,0),"")</f>
        <v>205.9023</v>
      </c>
      <c r="O133">
        <f ca="1">IF(ISNUMBER(VLOOKUP($B133,Equities!$B$6:$DH$1002,O$1,0)), VLOOKUP($B133,Equities!$B$6:$DH$1002,O$1,0),"")</f>
        <v>125.5853</v>
      </c>
      <c r="P133">
        <f ca="1">IF(ISNUMBER(VLOOKUP($B133,Equities!$B$6:$DH$1002,P$1,0)), VLOOKUP($B133,Equities!$B$6:$DH$1002,P$1,0),"")</f>
        <v>224.39779999999999</v>
      </c>
      <c r="Q133">
        <f ca="1">IF(ISNUMBER(VLOOKUP($B133,Equities!$B$6:$DH$1002,Q$1,0)), VLOOKUP($B133,Equities!$B$6:$DH$1002,Q$1,0),"")</f>
        <v>242.29</v>
      </c>
      <c r="R133">
        <f ca="1">IF(ISNUMBER(VLOOKUP($B133,Equities!$B$6:$DH$1002,R$1,0)), VLOOKUP($B133,Equities!$B$6:$DH$1002,R$1,0),"")</f>
        <v>197.23</v>
      </c>
      <c r="S133">
        <f ca="1">IF(ISNUMBER(VLOOKUP($B133,Equities!$B$6:$DH$1002,S$1,0)), VLOOKUP($B133,Equities!$B$6:$DH$1002,S$1,0),"")</f>
        <v>254.9</v>
      </c>
      <c r="T133">
        <f ca="1">IF(ISNUMBER(VLOOKUP($B133,Equities!$B$6:$DH$1002,T$1,0)), VLOOKUP($B133,Equities!$B$6:$DH$1002,T$1,0),"")</f>
        <v>67.010000000000005</v>
      </c>
      <c r="U133">
        <f ca="1">IF(ISNUMBER(VLOOKUP($B133,Equities!$B$6:$DH$1002,U$1,0)), VLOOKUP($B133,Equities!$B$6:$DH$1002,U$1,0),"")</f>
        <v>269.45</v>
      </c>
      <c r="V133">
        <f ca="1">IF(ISNUMBER(VLOOKUP($B133,Equities!$B$6:$DH$1002,V$1,0)), VLOOKUP($B133,Equities!$B$6:$DH$1002,V$1,0),"")</f>
        <v>117.91</v>
      </c>
      <c r="W133">
        <f ca="1">IF(ISNUMBER(VLOOKUP($B133,Equities!$B$6:$DH$1002,W$1,0)), VLOOKUP($B133,Equities!$B$6:$DH$1002,W$1,0),"")</f>
        <v>1272.6600000000001</v>
      </c>
      <c r="X133">
        <f ca="1">IF(ISNUMBER(VLOOKUP($B133,Equities!$B$6:$DH$1002,X$1,0)), VLOOKUP($B133,Equities!$B$6:$DH$1002,X$1,0),"")</f>
        <v>1564.65</v>
      </c>
      <c r="Y133">
        <f ca="1">IF(ISNUMBER(VLOOKUP($B133,Equities!$B$6:$DH$1002,Y$1,0)), VLOOKUP($B133,Equities!$B$6:$DH$1002,Y$1,0),"")</f>
        <v>1610.32</v>
      </c>
      <c r="Z133">
        <f ca="1">IF(ISNUMBER(VLOOKUP($B133,Equities!$B$6:$DH$1002,Z$1,0)), VLOOKUP($B133,Equities!$B$6:$DH$1002,Z$1,0),"")</f>
        <v>1029.81</v>
      </c>
      <c r="AA133">
        <f ca="1">IF(ISNUMBER(VLOOKUP($B133,Equities!$B$6:$DH$1002,AA$1,0)), VLOOKUP($B133,Equities!$B$6:$DH$1002,AA$1,0),"")</f>
        <v>2437.44</v>
      </c>
      <c r="AB133">
        <f ca="1">IF(ISNUMBER(VLOOKUP($B133,Equities!$B$6:$DH$1002,AB$1,0)), VLOOKUP($B133,Equities!$B$6:$DH$1002,AB$1,0),"")</f>
        <v>929.87</v>
      </c>
      <c r="AC133">
        <f ca="1">IF(ISNUMBER(VLOOKUP($B133,Equities!$B$6:$DH$1002,AC$1,0)), VLOOKUP($B133,Equities!$B$6:$DH$1002,AC$1,0),"")</f>
        <v>729.12</v>
      </c>
      <c r="AD133">
        <f ca="1">IF(ISNUMBER(VLOOKUP($B133,Equities!$B$6:$DH$1002,AD$1,0)), VLOOKUP($B133,Equities!$B$6:$DH$1002,AD$1,0),"")</f>
        <v>881.76</v>
      </c>
      <c r="AE133">
        <f ca="1">IF(ISNUMBER(VLOOKUP($B133,Equities!$B$6:$DH$1002,AE$1,0)), VLOOKUP($B133,Equities!$B$6:$DH$1002,AE$1,0),"")</f>
        <v>951.19</v>
      </c>
      <c r="AF133">
        <f ca="1">IF(ISNUMBER(VLOOKUP($B133,Equities!$B$6:$DH$1002,AF$1,0)), VLOOKUP($B133,Equities!$B$6:$DH$1002,AF$1,0),"")</f>
        <v>979.33</v>
      </c>
      <c r="AG133">
        <f ca="1">IF(ISNUMBER(VLOOKUP($B133,Equities!$B$6:$DH$1002,AG$1,0)), VLOOKUP($B133,Equities!$B$6:$DH$1002,AG$1,0),"")</f>
        <v>1111.21</v>
      </c>
      <c r="AH133">
        <f ca="1">IF(ISNUMBER(VLOOKUP($B133,Equities!$B$6:$DH$1002,AH$1,0)), VLOOKUP($B133,Equities!$B$6:$DH$1002,AH$1,0),"")</f>
        <v>1089.44</v>
      </c>
      <c r="AI133">
        <f ca="1">IF(ISNUMBER(VLOOKUP($B133,Equities!$B$6:$DH$1002,AI$1,0)), VLOOKUP($B133,Equities!$B$6:$DH$1002,AI$1,0),"")</f>
        <v>935.61</v>
      </c>
      <c r="AJ133">
        <f ca="1">IF(ISNUMBER(VLOOKUP($B133,Equities!$B$6:$DH$1002,AJ$1,0)), VLOOKUP($B133,Equities!$B$6:$DH$1002,AJ$1,0),"")</f>
        <v>29.06</v>
      </c>
      <c r="AK133">
        <f ca="1">IF(ISNUMBER(VLOOKUP($B133,Equities!$B$6:$DH$1002,AK$1,0)), VLOOKUP($B133,Equities!$B$6:$DH$1002,AK$1,0),"")</f>
        <v>31.92</v>
      </c>
      <c r="AL133">
        <f ca="1">IF(ISNUMBER(VLOOKUP($B133,Commodities!$B$6:$CW$1002,AL$1,0)), VLOOKUP($B133,Commodities!$B$6:$CW$1002,AL$1,0),"")</f>
        <v>1313.1</v>
      </c>
      <c r="AM133">
        <f ca="1">IF(ISNUMBER(VLOOKUP($B133,Commodities!$B$6:$CW$1002,AM$1,0)), VLOOKUP($B133,Commodities!$B$6:$CW$1002,AM$1,0),"")</f>
        <v>16.138999999999999</v>
      </c>
      <c r="AN133">
        <f ca="1">IF(ISNUMBER(VLOOKUP($B133,Commodities!$B$6:$CW$1002,AN$1,0)), VLOOKUP($B133,Commodities!$B$6:$CW$1002,AN$1,0),"")</f>
        <v>59.2</v>
      </c>
      <c r="AO133">
        <f ca="1">IF(ISNUMBER(VLOOKUP($B133,Currencies!$B$6:$CW$1002,AO$1,0)), VLOOKUP($B133,Currencies!$B$6:$CW$1002,AO$1,0),"")</f>
        <v>2.8512</v>
      </c>
      <c r="AP133">
        <f ca="1">IF(ISNUMBER(VLOOKUP($B133,Currencies!$B$6:$CW$1002,AP$1,0)), VLOOKUP($B133,Currencies!$B$6:$CW$1002,AP$1,0),"")</f>
        <v>1.9489999999999998</v>
      </c>
      <c r="AQ133">
        <f ca="1">IF(ISNUMBER(VLOOKUP($B133,Currencies!$B$6:$CW$1002,AQ$1,0)), VLOOKUP($B133,Currencies!$B$6:$CW$1002,AQ$1,0),"")</f>
        <v>2.0668000000000002</v>
      </c>
      <c r="AR133">
        <f ca="1">IF(ISNUMBER(VLOOKUP($B133,Currencies!$B$6:$CW$1002,AR$1,0)), VLOOKUP($B133,Currencies!$B$6:$CW$1002,AR$1,0),"")</f>
        <v>6.3114999999999997</v>
      </c>
      <c r="AS133">
        <f ca="1">IF(ISNUMBER(VLOOKUP($B133,Currencies!$B$6:$CW$1002,AS$1,0)), VLOOKUP($B133,Currencies!$B$6:$CW$1002,AS$1,0),"")</f>
        <v>111.37</v>
      </c>
      <c r="AT133" t="str">
        <f>IF(ISNUMBER(VLOOKUP($B133,Currencies!$B$6:$CW$1002,AT$1,0)), VLOOKUP($B133,Currencies!$B$6:$CW$1002,AT$1,0),"")</f>
        <v/>
      </c>
      <c r="AU133" t="str">
        <f>IF(ISNUMBER(VLOOKUP($B133,Currencies!$B$6:$CW$1002,AU$1,0)), VLOOKUP($B133,Currencies!$B$6:$CW$1002,AU$1,0),"")</f>
        <v/>
      </c>
      <c r="AV133" t="str">
        <f>IF(ISNUMBER(VLOOKUP($B133,Currencies!$B$6:$CW$1002,AV$1,0)), VLOOKUP($B133,Currencies!$B$6:$CW$1002,AV$1,0),"")</f>
        <v/>
      </c>
    </row>
    <row r="134" spans="2:48">
      <c r="B134" s="12">
        <f>IF(ISNUMBER(Equities!$C135),Equities!B135,"")</f>
        <v>43139</v>
      </c>
      <c r="C134" t="str">
        <f t="shared" ca="1" si="6"/>
        <v/>
      </c>
      <c r="D134" t="str">
        <f t="shared" ref="D134:F165" ca="1" si="8">IF(ISNUMBER(VLOOKUP($B134,INDIRECT(D$3&amp;"!"&amp;$B$3),2,0)), VLOOKUP($B134,INDIRECT(D$3&amp;"!"&amp;$B$3),2,0),"")</f>
        <v/>
      </c>
      <c r="E134" t="str">
        <f t="shared" ca="1" si="8"/>
        <v/>
      </c>
      <c r="F134" t="str">
        <f ca="1">IF(ISNUMBER(VLOOKUP($B134,INDIRECT(F$3&amp;"!"&amp;$B$3),2,0)), VLOOKUP($B134,INDIRECT(F$3&amp;"!"&amp;$B$3),2,0),"")</f>
        <v/>
      </c>
      <c r="G134">
        <f>IF(ISNUMBER(VLOOKUP($B134,Equities!$B$6:$DH$1002,G$1,0)), VLOOKUP($B134,Equities!$B$6:$DH$1002,G$1,0),"")</f>
        <v>90.68</v>
      </c>
      <c r="H134" t="str">
        <f>IF(ISNUMBER(VLOOKUP($B134,Equities!$B$6:$DH$1002,H$1,0)), VLOOKUP($B134,Equities!$B$6:$DH$1002,H$1,0),"")</f>
        <v/>
      </c>
      <c r="I134" t="str">
        <f>IF(ISNUMBER(VLOOKUP($B134,Equities!$B$6:$DH$1002,I$1,0)), VLOOKUP($B134,Equities!$B$6:$DH$1002,I$1,0),"")</f>
        <v/>
      </c>
      <c r="J134" s="70"/>
      <c r="K134">
        <f ca="1">IF(ISNUMBER(VLOOKUP($B134,Equities!$B$6:$DH$1002,K$1,0)), VLOOKUP($B134,Equities!$B$6:$DH$1002,K$1,0),"")</f>
        <v>90.68</v>
      </c>
      <c r="L134">
        <f ca="1">IF(ISNUMBER(VLOOKUP($B134,Equities!$B$6:$DH$1002,L$1,0)), VLOOKUP($B134,Equities!$B$6:$DH$1002,L$1,0),"")</f>
        <v>215.87610000000001</v>
      </c>
      <c r="M134">
        <f ca="1">IF(ISNUMBER(VLOOKUP($B134,Equities!$B$6:$DH$1002,M$1,0)), VLOOKUP($B134,Equities!$B$6:$DH$1002,M$1,0),"")</f>
        <v>221.78829999999999</v>
      </c>
      <c r="N134">
        <f ca="1">IF(ISNUMBER(VLOOKUP($B134,Equities!$B$6:$DH$1002,N$1,0)), VLOOKUP($B134,Equities!$B$6:$DH$1002,N$1,0),"")</f>
        <v>208.05099999999999</v>
      </c>
      <c r="O134">
        <f ca="1">IF(ISNUMBER(VLOOKUP($B134,Equities!$B$6:$DH$1002,O$1,0)), VLOOKUP($B134,Equities!$B$6:$DH$1002,O$1,0),"")</f>
        <v>125.42829999999999</v>
      </c>
      <c r="P134">
        <f ca="1">IF(ISNUMBER(VLOOKUP($B134,Equities!$B$6:$DH$1002,P$1,0)), VLOOKUP($B134,Equities!$B$6:$DH$1002,P$1,0),"")</f>
        <v>225.416</v>
      </c>
      <c r="Q134">
        <f ca="1">IF(ISNUMBER(VLOOKUP($B134,Equities!$B$6:$DH$1002,Q$1,0)), VLOOKUP($B134,Equities!$B$6:$DH$1002,Q$1,0),"")</f>
        <v>242.58</v>
      </c>
      <c r="R134">
        <f ca="1">IF(ISNUMBER(VLOOKUP($B134,Equities!$B$6:$DH$1002,R$1,0)), VLOOKUP($B134,Equities!$B$6:$DH$1002,R$1,0),"")</f>
        <v>195.91</v>
      </c>
      <c r="S134">
        <f ca="1">IF(ISNUMBER(VLOOKUP($B134,Equities!$B$6:$DH$1002,S$1,0)), VLOOKUP($B134,Equities!$B$6:$DH$1002,S$1,0),"")</f>
        <v>255.32</v>
      </c>
      <c r="T134">
        <f ca="1">IF(ISNUMBER(VLOOKUP($B134,Equities!$B$6:$DH$1002,T$1,0)), VLOOKUP($B134,Equities!$B$6:$DH$1002,T$1,0),"")</f>
        <v>67.05</v>
      </c>
      <c r="U134">
        <f ca="1">IF(ISNUMBER(VLOOKUP($B134,Equities!$B$6:$DH$1002,U$1,0)), VLOOKUP($B134,Equities!$B$6:$DH$1002,U$1,0),"")</f>
        <v>270.29000000000002</v>
      </c>
      <c r="V134">
        <f ca="1">IF(ISNUMBER(VLOOKUP($B134,Equities!$B$6:$DH$1002,V$1,0)), VLOOKUP($B134,Equities!$B$6:$DH$1002,V$1,0),"")</f>
        <v>117.21</v>
      </c>
      <c r="W134">
        <f ca="1">IF(ISNUMBER(VLOOKUP($B134,Equities!$B$6:$DH$1002,W$1,0)), VLOOKUP($B134,Equities!$B$6:$DH$1002,W$1,0),"")</f>
        <v>1314.23</v>
      </c>
      <c r="X134">
        <f ca="1">IF(ISNUMBER(VLOOKUP($B134,Equities!$B$6:$DH$1002,X$1,0)), VLOOKUP($B134,Equities!$B$6:$DH$1002,X$1,0),"")</f>
        <v>1600.49</v>
      </c>
      <c r="Y134">
        <f ca="1">IF(ISNUMBER(VLOOKUP($B134,Equities!$B$6:$DH$1002,Y$1,0)), VLOOKUP($B134,Equities!$B$6:$DH$1002,Y$1,0),"")</f>
        <v>1648.37</v>
      </c>
      <c r="Z134">
        <f ca="1">IF(ISNUMBER(VLOOKUP($B134,Equities!$B$6:$DH$1002,Z$1,0)), VLOOKUP($B134,Equities!$B$6:$DH$1002,Z$1,0),"")</f>
        <v>1028.76</v>
      </c>
      <c r="AA134">
        <f ca="1">IF(ISNUMBER(VLOOKUP($B134,Equities!$B$6:$DH$1002,AA$1,0)), VLOOKUP($B134,Equities!$B$6:$DH$1002,AA$1,0),"")</f>
        <v>2443.7399999999998</v>
      </c>
      <c r="AB134">
        <f ca="1">IF(ISNUMBER(VLOOKUP($B134,Equities!$B$6:$DH$1002,AB$1,0)), VLOOKUP($B134,Equities!$B$6:$DH$1002,AB$1,0),"")</f>
        <v>929.32</v>
      </c>
      <c r="AC134">
        <f ca="1">IF(ISNUMBER(VLOOKUP($B134,Equities!$B$6:$DH$1002,AC$1,0)), VLOOKUP($B134,Equities!$B$6:$DH$1002,AC$1,0),"")</f>
        <v>727.62</v>
      </c>
      <c r="AD134">
        <f ca="1">IF(ISNUMBER(VLOOKUP($B134,Equities!$B$6:$DH$1002,AD$1,0)), VLOOKUP($B134,Equities!$B$6:$DH$1002,AD$1,0),"")</f>
        <v>880.54</v>
      </c>
      <c r="AE134">
        <f ca="1">IF(ISNUMBER(VLOOKUP($B134,Equities!$B$6:$DH$1002,AE$1,0)), VLOOKUP($B134,Equities!$B$6:$DH$1002,AE$1,0),"")</f>
        <v>951.37</v>
      </c>
      <c r="AF134">
        <f ca="1">IF(ISNUMBER(VLOOKUP($B134,Equities!$B$6:$DH$1002,AF$1,0)), VLOOKUP($B134,Equities!$B$6:$DH$1002,AF$1,0),"")</f>
        <v>980.64</v>
      </c>
      <c r="AG134">
        <f ca="1">IF(ISNUMBER(VLOOKUP($B134,Equities!$B$6:$DH$1002,AG$1,0)), VLOOKUP($B134,Equities!$B$6:$DH$1002,AG$1,0),"")</f>
        <v>1108.04</v>
      </c>
      <c r="AH134">
        <f ca="1">IF(ISNUMBER(VLOOKUP($B134,Equities!$B$6:$DH$1002,AH$1,0)), VLOOKUP($B134,Equities!$B$6:$DH$1002,AH$1,0),"")</f>
        <v>1089.7</v>
      </c>
      <c r="AI134">
        <f ca="1">IF(ISNUMBER(VLOOKUP($B134,Equities!$B$6:$DH$1002,AI$1,0)), VLOOKUP($B134,Equities!$B$6:$DH$1002,AI$1,0),"")</f>
        <v>936.56</v>
      </c>
      <c r="AJ134">
        <f ca="1">IF(ISNUMBER(VLOOKUP($B134,Equities!$B$6:$DH$1002,AJ$1,0)), VLOOKUP($B134,Equities!$B$6:$DH$1002,AJ$1,0),"")</f>
        <v>33.46</v>
      </c>
      <c r="AK134">
        <f ca="1">IF(ISNUMBER(VLOOKUP($B134,Equities!$B$6:$DH$1002,AK$1,0)), VLOOKUP($B134,Equities!$B$6:$DH$1002,AK$1,0),"")</f>
        <v>35.72</v>
      </c>
      <c r="AL134">
        <f ca="1">IF(ISNUMBER(VLOOKUP($B134,Commodities!$B$6:$CW$1002,AL$1,0)), VLOOKUP($B134,Commodities!$B$6:$CW$1002,AL$1,0),"")</f>
        <v>1316.9</v>
      </c>
      <c r="AM134">
        <f ca="1">IF(ISNUMBER(VLOOKUP($B134,Commodities!$B$6:$CW$1002,AM$1,0)), VLOOKUP($B134,Commodities!$B$6:$CW$1002,AM$1,0),"")</f>
        <v>16.341000000000001</v>
      </c>
      <c r="AN134">
        <f ca="1">IF(ISNUMBER(VLOOKUP($B134,Commodities!$B$6:$CW$1002,AN$1,0)), VLOOKUP($B134,Commodities!$B$6:$CW$1002,AN$1,0),"")</f>
        <v>61.15</v>
      </c>
      <c r="AO134">
        <f ca="1">IF(ISNUMBER(VLOOKUP($B134,Currencies!$B$6:$CW$1002,AO$1,0)), VLOOKUP($B134,Currencies!$B$6:$CW$1002,AO$1,0),"")</f>
        <v>2.8239999999999998</v>
      </c>
      <c r="AP134">
        <f ca="1">IF(ISNUMBER(VLOOKUP($B134,Currencies!$B$6:$CW$1002,AP$1,0)), VLOOKUP($B134,Currencies!$B$6:$CW$1002,AP$1,0),"")</f>
        <v>1.9687000000000001</v>
      </c>
      <c r="AQ134">
        <f ca="1">IF(ISNUMBER(VLOOKUP($B134,Currencies!$B$6:$CW$1002,AQ$1,0)), VLOOKUP($B134,Currencies!$B$6:$CW$1002,AQ$1,0),"")</f>
        <v>2.0857999999999999</v>
      </c>
      <c r="AR134">
        <f ca="1">IF(ISNUMBER(VLOOKUP($B134,Currencies!$B$6:$CW$1002,AR$1,0)), VLOOKUP($B134,Currencies!$B$6:$CW$1002,AR$1,0),"")</f>
        <v>6.3646000000000003</v>
      </c>
      <c r="AS134">
        <f ca="1">IF(ISNUMBER(VLOOKUP($B134,Currencies!$B$6:$CW$1002,AS$1,0)), VLOOKUP($B134,Currencies!$B$6:$CW$1002,AS$1,0),"")</f>
        <v>110.61</v>
      </c>
      <c r="AT134" t="str">
        <f>IF(ISNUMBER(VLOOKUP($B134,Currencies!$B$6:$CW$1002,AT$1,0)), VLOOKUP($B134,Currencies!$B$6:$CW$1002,AT$1,0),"")</f>
        <v/>
      </c>
      <c r="AU134" t="str">
        <f>IF(ISNUMBER(VLOOKUP($B134,Currencies!$B$6:$CW$1002,AU$1,0)), VLOOKUP($B134,Currencies!$B$6:$CW$1002,AU$1,0),"")</f>
        <v/>
      </c>
      <c r="AV134" t="str">
        <f>IF(ISNUMBER(VLOOKUP($B134,Currencies!$B$6:$CW$1002,AV$1,0)), VLOOKUP($B134,Currencies!$B$6:$CW$1002,AV$1,0),"")</f>
        <v/>
      </c>
    </row>
    <row r="135" spans="2:48">
      <c r="B135" s="12">
        <f>IF(ISNUMBER(Equities!$C136),Equities!B136,"")</f>
        <v>43138</v>
      </c>
      <c r="C135" t="str">
        <f t="shared" ref="C135" ca="1" si="9">IF(ISNUMBER(VLOOKUP($B135,INDIRECT(C$3&amp;"!"&amp;$B$3),2,0)), VLOOKUP($B135,INDIRECT(C$3&amp;"!"&amp;$B$3),2,0),"")</f>
        <v/>
      </c>
      <c r="D135" t="str">
        <f t="shared" ca="1" si="8"/>
        <v/>
      </c>
      <c r="E135" t="str">
        <f t="shared" ca="1" si="8"/>
        <v/>
      </c>
      <c r="F135" t="str">
        <f ca="1">IF(ISNUMBER(VLOOKUP($B135,INDIRECT(F$3&amp;"!"&amp;$B$3),2,0)), VLOOKUP($B135,INDIRECT(F$3&amp;"!"&amp;$B$3),2,0),"")</f>
        <v/>
      </c>
      <c r="G135">
        <f>IF(ISNUMBER(VLOOKUP($B135,Equities!$B$6:$DH$1002,G$1,0)), VLOOKUP($B135,Equities!$B$6:$DH$1002,G$1,0),"")</f>
        <v>91.55</v>
      </c>
      <c r="H135" t="str">
        <f>IF(ISNUMBER(VLOOKUP($B135,Equities!$B$6:$DH$1002,H$1,0)), VLOOKUP($B135,Equities!$B$6:$DH$1002,H$1,0),"")</f>
        <v/>
      </c>
      <c r="I135" t="str">
        <f>IF(ISNUMBER(VLOOKUP($B135,Equities!$B$6:$DH$1002,I$1,0)), VLOOKUP($B135,Equities!$B$6:$DH$1002,I$1,0),"")</f>
        <v/>
      </c>
      <c r="J135" s="70"/>
      <c r="K135">
        <f ca="1">IF(ISNUMBER(VLOOKUP($B135,Equities!$B$6:$DH$1002,K$1,0)), VLOOKUP($B135,Equities!$B$6:$DH$1002,K$1,0),"")</f>
        <v>91.55</v>
      </c>
      <c r="L135">
        <f ca="1">IF(ISNUMBER(VLOOKUP($B135,Equities!$B$6:$DH$1002,L$1,0)), VLOOKUP($B135,Equities!$B$6:$DH$1002,L$1,0),"")</f>
        <v>224.25700000000001</v>
      </c>
      <c r="M135">
        <f ca="1">IF(ISNUMBER(VLOOKUP($B135,Equities!$B$6:$DH$1002,M$1,0)), VLOOKUP($B135,Equities!$B$6:$DH$1002,M$1,0),"")</f>
        <v>228.0189</v>
      </c>
      <c r="N135">
        <f ca="1">IF(ISNUMBER(VLOOKUP($B135,Equities!$B$6:$DH$1002,N$1,0)), VLOOKUP($B135,Equities!$B$6:$DH$1002,N$1,0),"")</f>
        <v>213.23849999999999</v>
      </c>
      <c r="O135">
        <f ca="1">IF(ISNUMBER(VLOOKUP($B135,Equities!$B$6:$DH$1002,O$1,0)), VLOOKUP($B135,Equities!$B$6:$DH$1002,O$1,0),"")</f>
        <v>128.74019999999999</v>
      </c>
      <c r="P135">
        <f ca="1">IF(ISNUMBER(VLOOKUP($B135,Equities!$B$6:$DH$1002,P$1,0)), VLOOKUP($B135,Equities!$B$6:$DH$1002,P$1,0),"")</f>
        <v>229.37039999999999</v>
      </c>
      <c r="Q135">
        <f ca="1">IF(ISNUMBER(VLOOKUP($B135,Equities!$B$6:$DH$1002,Q$1,0)), VLOOKUP($B135,Equities!$B$6:$DH$1002,Q$1,0),"")</f>
        <v>249.35</v>
      </c>
      <c r="R135">
        <f ca="1">IF(ISNUMBER(VLOOKUP($B135,Equities!$B$6:$DH$1002,R$1,0)), VLOOKUP($B135,Equities!$B$6:$DH$1002,R$1,0),"")</f>
        <v>199.79</v>
      </c>
      <c r="S135">
        <f ca="1">IF(ISNUMBER(VLOOKUP($B135,Equities!$B$6:$DH$1002,S$1,0)), VLOOKUP($B135,Equities!$B$6:$DH$1002,S$1,0),"")</f>
        <v>262.24</v>
      </c>
      <c r="T135">
        <f ca="1">IF(ISNUMBER(VLOOKUP($B135,Equities!$B$6:$DH$1002,T$1,0)), VLOOKUP($B135,Equities!$B$6:$DH$1002,T$1,0),"")</f>
        <v>68.72</v>
      </c>
      <c r="U135">
        <f ca="1">IF(ISNUMBER(VLOOKUP($B135,Equities!$B$6:$DH$1002,U$1,0)), VLOOKUP($B135,Equities!$B$6:$DH$1002,U$1,0),"")</f>
        <v>277.13</v>
      </c>
      <c r="V135">
        <f ca="1">IF(ISNUMBER(VLOOKUP($B135,Equities!$B$6:$DH$1002,V$1,0)), VLOOKUP($B135,Equities!$B$6:$DH$1002,V$1,0),"")</f>
        <v>118.65</v>
      </c>
      <c r="W135">
        <f ca="1">IF(ISNUMBER(VLOOKUP($B135,Equities!$B$6:$DH$1002,W$1,0)), VLOOKUP($B135,Equities!$B$6:$DH$1002,W$1,0),"")</f>
        <v>1316.19</v>
      </c>
      <c r="X135">
        <f ca="1">IF(ISNUMBER(VLOOKUP($B135,Equities!$B$6:$DH$1002,X$1,0)), VLOOKUP($B135,Equities!$B$6:$DH$1002,X$1,0),"")</f>
        <v>1613.46</v>
      </c>
      <c r="Y135">
        <f ca="1">IF(ISNUMBER(VLOOKUP($B135,Equities!$B$6:$DH$1002,Y$1,0)), VLOOKUP($B135,Equities!$B$6:$DH$1002,Y$1,0),"")</f>
        <v>1664.52</v>
      </c>
      <c r="Z135">
        <f ca="1">IF(ISNUMBER(VLOOKUP($B135,Equities!$B$6:$DH$1002,Z$1,0)), VLOOKUP($B135,Equities!$B$6:$DH$1002,Z$1,0),"")</f>
        <v>1032.57</v>
      </c>
      <c r="AA135">
        <f ca="1">IF(ISNUMBER(VLOOKUP($B135,Equities!$B$6:$DH$1002,AA$1,0)), VLOOKUP($B135,Equities!$B$6:$DH$1002,AA$1,0),"")</f>
        <v>2441.5300000000002</v>
      </c>
      <c r="AB135">
        <f ca="1">IF(ISNUMBER(VLOOKUP($B135,Equities!$B$6:$DH$1002,AB$1,0)), VLOOKUP($B135,Equities!$B$6:$DH$1002,AB$1,0),"")</f>
        <v>926.65</v>
      </c>
      <c r="AC135">
        <f ca="1">IF(ISNUMBER(VLOOKUP($B135,Equities!$B$6:$DH$1002,AC$1,0)), VLOOKUP($B135,Equities!$B$6:$DH$1002,AC$1,0),"")</f>
        <v>731.15</v>
      </c>
      <c r="AD135">
        <f ca="1">IF(ISNUMBER(VLOOKUP($B135,Equities!$B$6:$DH$1002,AD$1,0)), VLOOKUP($B135,Equities!$B$6:$DH$1002,AD$1,0),"")</f>
        <v>883.12</v>
      </c>
      <c r="AE135">
        <f ca="1">IF(ISNUMBER(VLOOKUP($B135,Equities!$B$6:$DH$1002,AE$1,0)), VLOOKUP($B135,Equities!$B$6:$DH$1002,AE$1,0),"")</f>
        <v>951.6</v>
      </c>
      <c r="AF135">
        <f ca="1">IF(ISNUMBER(VLOOKUP($B135,Equities!$B$6:$DH$1002,AF$1,0)), VLOOKUP($B135,Equities!$B$6:$DH$1002,AF$1,0),"")</f>
        <v>980.86</v>
      </c>
      <c r="AG135">
        <f ca="1">IF(ISNUMBER(VLOOKUP($B135,Equities!$B$6:$DH$1002,AG$1,0)), VLOOKUP($B135,Equities!$B$6:$DH$1002,AG$1,0),"")</f>
        <v>1108.7</v>
      </c>
      <c r="AH135">
        <f ca="1">IF(ISNUMBER(VLOOKUP($B135,Equities!$B$6:$DH$1002,AH$1,0)), VLOOKUP($B135,Equities!$B$6:$DH$1002,AH$1,0),"")</f>
        <v>1091.69</v>
      </c>
      <c r="AI135">
        <f ca="1">IF(ISNUMBER(VLOOKUP($B135,Equities!$B$6:$DH$1002,AI$1,0)), VLOOKUP($B135,Equities!$B$6:$DH$1002,AI$1,0),"")</f>
        <v>938.36</v>
      </c>
      <c r="AJ135">
        <f ca="1">IF(ISNUMBER(VLOOKUP($B135,Equities!$B$6:$DH$1002,AJ$1,0)), VLOOKUP($B135,Equities!$B$6:$DH$1002,AJ$1,0),"")</f>
        <v>27.73</v>
      </c>
      <c r="AK135">
        <f ca="1">IF(ISNUMBER(VLOOKUP($B135,Equities!$B$6:$DH$1002,AK$1,0)), VLOOKUP($B135,Equities!$B$6:$DH$1002,AK$1,0),"")</f>
        <v>27.42</v>
      </c>
      <c r="AL135">
        <f ca="1">IF(ISNUMBER(VLOOKUP($B135,Commodities!$B$6:$CW$1002,AL$1,0)), VLOOKUP($B135,Commodities!$B$6:$CW$1002,AL$1,0),"")</f>
        <v>1311.6</v>
      </c>
      <c r="AM135">
        <f ca="1">IF(ISNUMBER(VLOOKUP($B135,Commodities!$B$6:$CW$1002,AM$1,0)), VLOOKUP($B135,Commodities!$B$6:$CW$1002,AM$1,0),"")</f>
        <v>16.238</v>
      </c>
      <c r="AN135">
        <f ca="1">IF(ISNUMBER(VLOOKUP($B135,Commodities!$B$6:$CW$1002,AN$1,0)), VLOOKUP($B135,Commodities!$B$6:$CW$1002,AN$1,0),"")</f>
        <v>61.79</v>
      </c>
      <c r="AO135">
        <f ca="1">IF(ISNUMBER(VLOOKUP($B135,Currencies!$B$6:$CW$1002,AO$1,0)), VLOOKUP($B135,Currencies!$B$6:$CW$1002,AO$1,0),"")</f>
        <v>2.8359000000000001</v>
      </c>
      <c r="AP135">
        <f ca="1">IF(ISNUMBER(VLOOKUP($B135,Currencies!$B$6:$CW$1002,AP$1,0)), VLOOKUP($B135,Currencies!$B$6:$CW$1002,AP$1,0),"")</f>
        <v>2.0152999999999999</v>
      </c>
      <c r="AQ135">
        <f ca="1">IF(ISNUMBER(VLOOKUP($B135,Currencies!$B$6:$CW$1002,AQ$1,0)), VLOOKUP($B135,Currencies!$B$6:$CW$1002,AQ$1,0),"")</f>
        <v>2.1200999999999999</v>
      </c>
      <c r="AR135">
        <f ca="1">IF(ISNUMBER(VLOOKUP($B135,Currencies!$B$6:$CW$1002,AR$1,0)), VLOOKUP($B135,Currencies!$B$6:$CW$1002,AR$1,0),"")</f>
        <v>6.3197999999999999</v>
      </c>
      <c r="AS135">
        <f ca="1">IF(ISNUMBER(VLOOKUP($B135,Currencies!$B$6:$CW$1002,AS$1,0)), VLOOKUP($B135,Currencies!$B$6:$CW$1002,AS$1,0),"")</f>
        <v>111.25</v>
      </c>
      <c r="AT135" t="str">
        <f>IF(ISNUMBER(VLOOKUP($B135,Currencies!$B$6:$CW$1002,AT$1,0)), VLOOKUP($B135,Currencies!$B$6:$CW$1002,AT$1,0),"")</f>
        <v/>
      </c>
      <c r="AU135" t="str">
        <f>IF(ISNUMBER(VLOOKUP($B135,Currencies!$B$6:$CW$1002,AU$1,0)), VLOOKUP($B135,Currencies!$B$6:$CW$1002,AU$1,0),"")</f>
        <v/>
      </c>
      <c r="AV135" t="str">
        <f>IF(ISNUMBER(VLOOKUP($B135,Currencies!$B$6:$CW$1002,AV$1,0)), VLOOKUP($B135,Currencies!$B$6:$CW$1002,AV$1,0),"")</f>
        <v/>
      </c>
    </row>
    <row r="136" spans="2:48">
      <c r="B136" s="12" t="str">
        <f>IF(ISNUMBER(Equities!$C137),Equities!B137,"")</f>
        <v/>
      </c>
      <c r="C136" t="str">
        <f t="shared" ref="C136:C187" ca="1" si="10">IF(ISNUMBER(VLOOKUP($B136,INDIRECT(C$3&amp;"!"&amp;$B$3),2,0)), VLOOKUP($B136,INDIRECT(C$3&amp;"!"&amp;$B$3),2,0),"")</f>
        <v/>
      </c>
      <c r="D136" t="str">
        <f t="shared" ca="1" si="8"/>
        <v/>
      </c>
      <c r="E136" t="str">
        <f t="shared" ca="1" si="8"/>
        <v/>
      </c>
      <c r="F136" t="str">
        <f ca="1">IF(ISNUMBER(VLOOKUP($B136,INDIRECT(F$3&amp;"!"&amp;$B$3),2,0)), VLOOKUP($B136,INDIRECT(F$3&amp;"!"&amp;$B$3),2,0),"")</f>
        <v/>
      </c>
      <c r="G136" t="str">
        <f>IF(ISNUMBER(VLOOKUP($B136,Equities!$B$6:$DH$1002,G$1,0)), VLOOKUP($B136,Equities!$B$6:$DH$1002,G$1,0),"")</f>
        <v/>
      </c>
      <c r="H136" t="str">
        <f>IF(ISNUMBER(VLOOKUP($B136,Equities!$B$6:$DH$1002,H$1,0)), VLOOKUP($B136,Equities!$B$6:$DH$1002,H$1,0),"")</f>
        <v/>
      </c>
      <c r="I136" t="str">
        <f>IF(ISNUMBER(VLOOKUP($B136,Equities!$B$6:$DH$1002,I$1,0)), VLOOKUP($B136,Equities!$B$6:$DH$1002,I$1,0),"")</f>
        <v/>
      </c>
      <c r="J136" s="70"/>
      <c r="K136" t="str">
        <f>IF(ISNUMBER(VLOOKUP($B136,Equities!$B$6:$DH$1002,K$1,0)), VLOOKUP($B136,Equities!$B$6:$DH$1002,K$1,0),"")</f>
        <v/>
      </c>
      <c r="L136" t="str">
        <f>IF(ISNUMBER(VLOOKUP($B136,Equities!$B$6:$DH$1002,L$1,0)), VLOOKUP($B136,Equities!$B$6:$DH$1002,L$1,0),"")</f>
        <v/>
      </c>
      <c r="M136" t="str">
        <f>IF(ISNUMBER(VLOOKUP($B136,Equities!$B$6:$DH$1002,M$1,0)), VLOOKUP($B136,Equities!$B$6:$DH$1002,M$1,0),"")</f>
        <v/>
      </c>
      <c r="N136" t="str">
        <f>IF(ISNUMBER(VLOOKUP($B136,Equities!$B$6:$DH$1002,N$1,0)), VLOOKUP($B136,Equities!$B$6:$DH$1002,N$1,0),"")</f>
        <v/>
      </c>
      <c r="O136" t="str">
        <f>IF(ISNUMBER(VLOOKUP($B136,Equities!$B$6:$DH$1002,O$1,0)), VLOOKUP($B136,Equities!$B$6:$DH$1002,O$1,0),"")</f>
        <v/>
      </c>
      <c r="P136" t="str">
        <f>IF(ISNUMBER(VLOOKUP($B136,Equities!$B$6:$DH$1002,P$1,0)), VLOOKUP($B136,Equities!$B$6:$DH$1002,P$1,0),"")</f>
        <v/>
      </c>
      <c r="Q136" t="str">
        <f>IF(ISNUMBER(VLOOKUP($B136,Equities!$B$6:$DH$1002,Q$1,0)), VLOOKUP($B136,Equities!$B$6:$DH$1002,Q$1,0),"")</f>
        <v/>
      </c>
      <c r="R136" t="str">
        <f>IF(ISNUMBER(VLOOKUP($B136,Equities!$B$6:$DH$1002,R$1,0)), VLOOKUP($B136,Equities!$B$6:$DH$1002,R$1,0),"")</f>
        <v/>
      </c>
      <c r="S136" t="str">
        <f>IF(ISNUMBER(VLOOKUP($B136,Equities!$B$6:$DH$1002,S$1,0)), VLOOKUP($B136,Equities!$B$6:$DH$1002,S$1,0),"")</f>
        <v/>
      </c>
      <c r="T136" t="str">
        <f>IF(ISNUMBER(VLOOKUP($B136,Equities!$B$6:$DH$1002,T$1,0)), VLOOKUP($B136,Equities!$B$6:$DH$1002,T$1,0),"")</f>
        <v/>
      </c>
      <c r="U136" t="str">
        <f>IF(ISNUMBER(VLOOKUP($B136,Equities!$B$6:$DH$1002,U$1,0)), VLOOKUP($B136,Equities!$B$6:$DH$1002,U$1,0),"")</f>
        <v/>
      </c>
      <c r="V136" t="str">
        <f>IF(ISNUMBER(VLOOKUP($B136,Equities!$B$6:$DH$1002,V$1,0)), VLOOKUP($B136,Equities!$B$6:$DH$1002,V$1,0),"")</f>
        <v/>
      </c>
      <c r="W136" t="str">
        <f>IF(ISNUMBER(VLOOKUP($B136,Equities!$B$6:$DH$1002,W$1,0)), VLOOKUP($B136,Equities!$B$6:$DH$1002,W$1,0),"")</f>
        <v/>
      </c>
      <c r="X136" t="str">
        <f>IF(ISNUMBER(VLOOKUP($B136,Equities!$B$6:$DH$1002,X$1,0)), VLOOKUP($B136,Equities!$B$6:$DH$1002,X$1,0),"")</f>
        <v/>
      </c>
      <c r="Y136" t="str">
        <f>IF(ISNUMBER(VLOOKUP($B136,Equities!$B$6:$DH$1002,Y$1,0)), VLOOKUP($B136,Equities!$B$6:$DH$1002,Y$1,0),"")</f>
        <v/>
      </c>
      <c r="Z136" t="str">
        <f>IF(ISNUMBER(VLOOKUP($B136,Equities!$B$6:$DH$1002,Z$1,0)), VLOOKUP($B136,Equities!$B$6:$DH$1002,Z$1,0),"")</f>
        <v/>
      </c>
      <c r="AA136" t="str">
        <f>IF(ISNUMBER(VLOOKUP($B136,Equities!$B$6:$DH$1002,AA$1,0)), VLOOKUP($B136,Equities!$B$6:$DH$1002,AA$1,0),"")</f>
        <v/>
      </c>
      <c r="AB136" t="str">
        <f>IF(ISNUMBER(VLOOKUP($B136,Equities!$B$6:$DH$1002,AB$1,0)), VLOOKUP($B136,Equities!$B$6:$DH$1002,AB$1,0),"")</f>
        <v/>
      </c>
      <c r="AC136" t="str">
        <f>IF(ISNUMBER(VLOOKUP($B136,Equities!$B$6:$DH$1002,AC$1,0)), VLOOKUP($B136,Equities!$B$6:$DH$1002,AC$1,0),"")</f>
        <v/>
      </c>
      <c r="AD136" t="str">
        <f>IF(ISNUMBER(VLOOKUP($B136,Equities!$B$6:$DH$1002,AD$1,0)), VLOOKUP($B136,Equities!$B$6:$DH$1002,AD$1,0),"")</f>
        <v/>
      </c>
      <c r="AE136" t="str">
        <f>IF(ISNUMBER(VLOOKUP($B136,Equities!$B$6:$DH$1002,AE$1,0)), VLOOKUP($B136,Equities!$B$6:$DH$1002,AE$1,0),"")</f>
        <v/>
      </c>
      <c r="AF136" t="str">
        <f>IF(ISNUMBER(VLOOKUP($B136,Equities!$B$6:$DH$1002,AF$1,0)), VLOOKUP($B136,Equities!$B$6:$DH$1002,AF$1,0),"")</f>
        <v/>
      </c>
      <c r="AG136" t="str">
        <f>IF(ISNUMBER(VLOOKUP($B136,Equities!$B$6:$DH$1002,AG$1,0)), VLOOKUP($B136,Equities!$B$6:$DH$1002,AG$1,0),"")</f>
        <v/>
      </c>
      <c r="AH136" t="str">
        <f>IF(ISNUMBER(VLOOKUP($B136,Equities!$B$6:$DH$1002,AH$1,0)), VLOOKUP($B136,Equities!$B$6:$DH$1002,AH$1,0),"")</f>
        <v/>
      </c>
      <c r="AI136" t="str">
        <f>IF(ISNUMBER(VLOOKUP($B136,Equities!$B$6:$DH$1002,AI$1,0)), VLOOKUP($B136,Equities!$B$6:$DH$1002,AI$1,0),"")</f>
        <v/>
      </c>
      <c r="AJ136" t="str">
        <f>IF(ISNUMBER(VLOOKUP($B136,Equities!$B$6:$DH$1002,AJ$1,0)), VLOOKUP($B136,Equities!$B$6:$DH$1002,AJ$1,0),"")</f>
        <v/>
      </c>
      <c r="AK136" t="str">
        <f>IF(ISNUMBER(VLOOKUP($B136,Equities!$B$6:$DH$1002,AK$1,0)), VLOOKUP($B136,Equities!$B$6:$DH$1002,AK$1,0),"")</f>
        <v/>
      </c>
      <c r="AL136" t="str">
        <f>IF(ISNUMBER(VLOOKUP($B136,Commodities!$B$6:$CW$1002,AL$1,0)), VLOOKUP($B136,Commodities!$B$6:$CW$1002,AL$1,0),"")</f>
        <v/>
      </c>
      <c r="AM136" t="str">
        <f>IF(ISNUMBER(VLOOKUP($B136,Commodities!$B$6:$CW$1002,AM$1,0)), VLOOKUP($B136,Commodities!$B$6:$CW$1002,AM$1,0),"")</f>
        <v/>
      </c>
      <c r="AN136" t="str">
        <f>IF(ISNUMBER(VLOOKUP($B136,Commodities!$B$6:$CW$1002,AN$1,0)), VLOOKUP($B136,Commodities!$B$6:$CW$1002,AN$1,0),"")</f>
        <v/>
      </c>
      <c r="AO136" t="str">
        <f>IF(ISNUMBER(VLOOKUP($B136,Currencies!$B$6:$CW$1002,AO$1,0)), VLOOKUP($B136,Currencies!$B$6:$CW$1002,AO$1,0),"")</f>
        <v/>
      </c>
      <c r="AP136" t="str">
        <f>IF(ISNUMBER(VLOOKUP($B136,Currencies!$B$6:$CW$1002,AP$1,0)), VLOOKUP($B136,Currencies!$B$6:$CW$1002,AP$1,0),"")</f>
        <v/>
      </c>
      <c r="AQ136" t="str">
        <f>IF(ISNUMBER(VLOOKUP($B136,Currencies!$B$6:$CW$1002,AQ$1,0)), VLOOKUP($B136,Currencies!$B$6:$CW$1002,AQ$1,0),"")</f>
        <v/>
      </c>
      <c r="AR136" t="str">
        <f>IF(ISNUMBER(VLOOKUP($B136,Currencies!$B$6:$CW$1002,AR$1,0)), VLOOKUP($B136,Currencies!$B$6:$CW$1002,AR$1,0),"")</f>
        <v/>
      </c>
      <c r="AS136" t="str">
        <f>IF(ISNUMBER(VLOOKUP($B136,Currencies!$B$6:$CW$1002,AS$1,0)), VLOOKUP($B136,Currencies!$B$6:$CW$1002,AS$1,0),"")</f>
        <v/>
      </c>
      <c r="AT136" t="str">
        <f>IF(ISNUMBER(VLOOKUP($B136,Currencies!$B$6:$CW$1002,AT$1,0)), VLOOKUP($B136,Currencies!$B$6:$CW$1002,AT$1,0),"")</f>
        <v/>
      </c>
      <c r="AU136" t="str">
        <f>IF(ISNUMBER(VLOOKUP($B136,Currencies!$B$6:$CW$1002,AU$1,0)), VLOOKUP($B136,Currencies!$B$6:$CW$1002,AU$1,0),"")</f>
        <v/>
      </c>
      <c r="AV136" t="str">
        <f>IF(ISNUMBER(VLOOKUP($B136,Currencies!$B$6:$CW$1002,AV$1,0)), VLOOKUP($B136,Currencies!$B$6:$CW$1002,AV$1,0),"")</f>
        <v/>
      </c>
    </row>
    <row r="137" spans="2:48">
      <c r="B137" s="12" t="str">
        <f>IF(ISNUMBER(Equities!$C138),Equities!B138,"")</f>
        <v/>
      </c>
      <c r="C137" t="str">
        <f t="shared" ca="1" si="10"/>
        <v/>
      </c>
      <c r="D137" t="str">
        <f t="shared" ca="1" si="8"/>
        <v/>
      </c>
      <c r="E137" t="str">
        <f t="shared" ca="1" si="8"/>
        <v/>
      </c>
      <c r="F137" t="str">
        <f t="shared" ca="1" si="8"/>
        <v/>
      </c>
      <c r="G137" t="str">
        <f>IF(ISNUMBER(VLOOKUP($B137,Equities!$B$6:$DH$1002,G$1,0)), VLOOKUP($B137,Equities!$B$6:$DH$1002,G$1,0),"")</f>
        <v/>
      </c>
      <c r="H137" t="str">
        <f>IF(ISNUMBER(VLOOKUP($B137,Equities!$B$6:$DH$1002,H$1,0)), VLOOKUP($B137,Equities!$B$6:$DH$1002,H$1,0),"")</f>
        <v/>
      </c>
      <c r="I137" t="str">
        <f>IF(ISNUMBER(VLOOKUP($B137,Equities!$B$6:$DH$1002,I$1,0)), VLOOKUP($B137,Equities!$B$6:$DH$1002,I$1,0),"")</f>
        <v/>
      </c>
      <c r="J137" s="70"/>
      <c r="K137" t="str">
        <f>IF(ISNUMBER(VLOOKUP($B137,Equities!$B$6:$DH$1002,K$1,0)), VLOOKUP($B137,Equities!$B$6:$DH$1002,K$1,0),"")</f>
        <v/>
      </c>
      <c r="L137" t="str">
        <f>IF(ISNUMBER(VLOOKUP($B137,Equities!$B$6:$DH$1002,L$1,0)), VLOOKUP($B137,Equities!$B$6:$DH$1002,L$1,0),"")</f>
        <v/>
      </c>
      <c r="M137" t="str">
        <f>IF(ISNUMBER(VLOOKUP($B137,Equities!$B$6:$DH$1002,M$1,0)), VLOOKUP($B137,Equities!$B$6:$DH$1002,M$1,0),"")</f>
        <v/>
      </c>
      <c r="N137" t="str">
        <f>IF(ISNUMBER(VLOOKUP($B137,Equities!$B$6:$DH$1002,N$1,0)), VLOOKUP($B137,Equities!$B$6:$DH$1002,N$1,0),"")</f>
        <v/>
      </c>
      <c r="O137" t="str">
        <f>IF(ISNUMBER(VLOOKUP($B137,Equities!$B$6:$DH$1002,O$1,0)), VLOOKUP($B137,Equities!$B$6:$DH$1002,O$1,0),"")</f>
        <v/>
      </c>
      <c r="P137" t="str">
        <f>IF(ISNUMBER(VLOOKUP($B137,Equities!$B$6:$DH$1002,P$1,0)), VLOOKUP($B137,Equities!$B$6:$DH$1002,P$1,0),"")</f>
        <v/>
      </c>
      <c r="Q137" t="str">
        <f>IF(ISNUMBER(VLOOKUP($B137,Equities!$B$6:$DH$1002,Q$1,0)), VLOOKUP($B137,Equities!$B$6:$DH$1002,Q$1,0),"")</f>
        <v/>
      </c>
      <c r="R137" t="str">
        <f>IF(ISNUMBER(VLOOKUP($B137,Equities!$B$6:$DH$1002,R$1,0)), VLOOKUP($B137,Equities!$B$6:$DH$1002,R$1,0),"")</f>
        <v/>
      </c>
      <c r="S137" t="str">
        <f>IF(ISNUMBER(VLOOKUP($B137,Equities!$B$6:$DH$1002,S$1,0)), VLOOKUP($B137,Equities!$B$6:$DH$1002,S$1,0),"")</f>
        <v/>
      </c>
      <c r="T137" t="str">
        <f>IF(ISNUMBER(VLOOKUP($B137,Equities!$B$6:$DH$1002,T$1,0)), VLOOKUP($B137,Equities!$B$6:$DH$1002,T$1,0),"")</f>
        <v/>
      </c>
      <c r="U137" t="str">
        <f>IF(ISNUMBER(VLOOKUP($B137,Equities!$B$6:$DH$1002,U$1,0)), VLOOKUP($B137,Equities!$B$6:$DH$1002,U$1,0),"")</f>
        <v/>
      </c>
      <c r="V137" t="str">
        <f>IF(ISNUMBER(VLOOKUP($B137,Equities!$B$6:$DH$1002,V$1,0)), VLOOKUP($B137,Equities!$B$6:$DH$1002,V$1,0),"")</f>
        <v/>
      </c>
      <c r="W137" t="str">
        <f>IF(ISNUMBER(VLOOKUP($B137,Equities!$B$6:$DH$1002,W$1,0)), VLOOKUP($B137,Equities!$B$6:$DH$1002,W$1,0),"")</f>
        <v/>
      </c>
      <c r="X137" t="str">
        <f>IF(ISNUMBER(VLOOKUP($B137,Equities!$B$6:$DH$1002,X$1,0)), VLOOKUP($B137,Equities!$B$6:$DH$1002,X$1,0),"")</f>
        <v/>
      </c>
      <c r="Y137" t="str">
        <f>IF(ISNUMBER(VLOOKUP($B137,Equities!$B$6:$DH$1002,Y$1,0)), VLOOKUP($B137,Equities!$B$6:$DH$1002,Y$1,0),"")</f>
        <v/>
      </c>
      <c r="Z137" t="str">
        <f>IF(ISNUMBER(VLOOKUP($B137,Equities!$B$6:$DH$1002,Z$1,0)), VLOOKUP($B137,Equities!$B$6:$DH$1002,Z$1,0),"")</f>
        <v/>
      </c>
      <c r="AA137" t="str">
        <f>IF(ISNUMBER(VLOOKUP($B137,Equities!$B$6:$DH$1002,AA$1,0)), VLOOKUP($B137,Equities!$B$6:$DH$1002,AA$1,0),"")</f>
        <v/>
      </c>
      <c r="AB137" t="str">
        <f>IF(ISNUMBER(VLOOKUP($B137,Equities!$B$6:$DH$1002,AB$1,0)), VLOOKUP($B137,Equities!$B$6:$DH$1002,AB$1,0),"")</f>
        <v/>
      </c>
      <c r="AC137" t="str">
        <f>IF(ISNUMBER(VLOOKUP($B137,Equities!$B$6:$DH$1002,AC$1,0)), VLOOKUP($B137,Equities!$B$6:$DH$1002,AC$1,0),"")</f>
        <v/>
      </c>
      <c r="AD137" t="str">
        <f>IF(ISNUMBER(VLOOKUP($B137,Equities!$B$6:$DH$1002,AD$1,0)), VLOOKUP($B137,Equities!$B$6:$DH$1002,AD$1,0),"")</f>
        <v/>
      </c>
      <c r="AE137" t="str">
        <f>IF(ISNUMBER(VLOOKUP($B137,Equities!$B$6:$DH$1002,AE$1,0)), VLOOKUP($B137,Equities!$B$6:$DH$1002,AE$1,0),"")</f>
        <v/>
      </c>
      <c r="AF137" t="str">
        <f>IF(ISNUMBER(VLOOKUP($B137,Equities!$B$6:$DH$1002,AF$1,0)), VLOOKUP($B137,Equities!$B$6:$DH$1002,AF$1,0),"")</f>
        <v/>
      </c>
      <c r="AG137" t="str">
        <f>IF(ISNUMBER(VLOOKUP($B137,Equities!$B$6:$DH$1002,AG$1,0)), VLOOKUP($B137,Equities!$B$6:$DH$1002,AG$1,0),"")</f>
        <v/>
      </c>
      <c r="AH137" t="str">
        <f>IF(ISNUMBER(VLOOKUP($B137,Equities!$B$6:$DH$1002,AH$1,0)), VLOOKUP($B137,Equities!$B$6:$DH$1002,AH$1,0),"")</f>
        <v/>
      </c>
      <c r="AI137" t="str">
        <f>IF(ISNUMBER(VLOOKUP($B137,Equities!$B$6:$DH$1002,AI$1,0)), VLOOKUP($B137,Equities!$B$6:$DH$1002,AI$1,0),"")</f>
        <v/>
      </c>
      <c r="AJ137" t="str">
        <f>IF(ISNUMBER(VLOOKUP($B137,Equities!$B$6:$DH$1002,AJ$1,0)), VLOOKUP($B137,Equities!$B$6:$DH$1002,AJ$1,0),"")</f>
        <v/>
      </c>
      <c r="AK137" t="str">
        <f>IF(ISNUMBER(VLOOKUP($B137,Equities!$B$6:$DH$1002,AK$1,0)), VLOOKUP($B137,Equities!$B$6:$DH$1002,AK$1,0),"")</f>
        <v/>
      </c>
      <c r="AL137" t="str">
        <f>IF(ISNUMBER(VLOOKUP($B137,Commodities!$B$6:$CW$1002,AL$1,0)), VLOOKUP($B137,Commodities!$B$6:$CW$1002,AL$1,0),"")</f>
        <v/>
      </c>
      <c r="AM137" t="str">
        <f>IF(ISNUMBER(VLOOKUP($B137,Commodities!$B$6:$CW$1002,AM$1,0)), VLOOKUP($B137,Commodities!$B$6:$CW$1002,AM$1,0),"")</f>
        <v/>
      </c>
      <c r="AN137" t="str">
        <f>IF(ISNUMBER(VLOOKUP($B137,Commodities!$B$6:$CW$1002,AN$1,0)), VLOOKUP($B137,Commodities!$B$6:$CW$1002,AN$1,0),"")</f>
        <v/>
      </c>
      <c r="AO137" t="str">
        <f>IF(ISNUMBER(VLOOKUP($B137,Currencies!$B$6:$CW$1002,AO$1,0)), VLOOKUP($B137,Currencies!$B$6:$CW$1002,AO$1,0),"")</f>
        <v/>
      </c>
      <c r="AP137" t="str">
        <f>IF(ISNUMBER(VLOOKUP($B137,Currencies!$B$6:$CW$1002,AP$1,0)), VLOOKUP($B137,Currencies!$B$6:$CW$1002,AP$1,0),"")</f>
        <v/>
      </c>
      <c r="AQ137" t="str">
        <f>IF(ISNUMBER(VLOOKUP($B137,Currencies!$B$6:$CW$1002,AQ$1,0)), VLOOKUP($B137,Currencies!$B$6:$CW$1002,AQ$1,0),"")</f>
        <v/>
      </c>
      <c r="AR137" t="str">
        <f>IF(ISNUMBER(VLOOKUP($B137,Currencies!$B$6:$CW$1002,AR$1,0)), VLOOKUP($B137,Currencies!$B$6:$CW$1002,AR$1,0),"")</f>
        <v/>
      </c>
      <c r="AS137" t="str">
        <f>IF(ISNUMBER(VLOOKUP($B137,Currencies!$B$6:$CW$1002,AS$1,0)), VLOOKUP($B137,Currencies!$B$6:$CW$1002,AS$1,0),"")</f>
        <v/>
      </c>
      <c r="AT137" t="str">
        <f>IF(ISNUMBER(VLOOKUP($B137,Currencies!$B$6:$CW$1002,AT$1,0)), VLOOKUP($B137,Currencies!$B$6:$CW$1002,AT$1,0),"")</f>
        <v/>
      </c>
      <c r="AU137" t="str">
        <f>IF(ISNUMBER(VLOOKUP($B137,Currencies!$B$6:$CW$1002,AU$1,0)), VLOOKUP($B137,Currencies!$B$6:$CW$1002,AU$1,0),"")</f>
        <v/>
      </c>
      <c r="AV137" t="str">
        <f>IF(ISNUMBER(VLOOKUP($B137,Currencies!$B$6:$CW$1002,AV$1,0)), VLOOKUP($B137,Currencies!$B$6:$CW$1002,AV$1,0),"")</f>
        <v/>
      </c>
    </row>
    <row r="138" spans="2:48">
      <c r="B138" s="12" t="str">
        <f>IF(ISNUMBER(Equities!$C139),Equities!B139,"")</f>
        <v/>
      </c>
      <c r="C138" t="str">
        <f t="shared" ca="1" si="10"/>
        <v/>
      </c>
      <c r="D138" t="str">
        <f t="shared" ca="1" si="8"/>
        <v/>
      </c>
      <c r="E138" t="str">
        <f t="shared" ca="1" si="8"/>
        <v/>
      </c>
      <c r="F138" t="str">
        <f t="shared" ca="1" si="8"/>
        <v/>
      </c>
      <c r="G138" t="str">
        <f>IF(ISNUMBER(VLOOKUP($B138,Equities!$B$6:$DH$1002,G$1,0)), VLOOKUP($B138,Equities!$B$6:$DH$1002,G$1,0),"")</f>
        <v/>
      </c>
      <c r="H138" t="str">
        <f>IF(ISNUMBER(VLOOKUP($B138,Equities!$B$6:$DH$1002,H$1,0)), VLOOKUP($B138,Equities!$B$6:$DH$1002,H$1,0),"")</f>
        <v/>
      </c>
      <c r="I138" t="str">
        <f>IF(ISNUMBER(VLOOKUP($B138,Equities!$B$6:$DH$1002,I$1,0)), VLOOKUP($B138,Equities!$B$6:$DH$1002,I$1,0),"")</f>
        <v/>
      </c>
      <c r="J138" s="70"/>
      <c r="K138" t="str">
        <f>IF(ISNUMBER(VLOOKUP($B138,Equities!$B$6:$DH$1002,K$1,0)), VLOOKUP($B138,Equities!$B$6:$DH$1002,K$1,0),"")</f>
        <v/>
      </c>
      <c r="L138" t="str">
        <f>IF(ISNUMBER(VLOOKUP($B138,Equities!$B$6:$DH$1002,L$1,0)), VLOOKUP($B138,Equities!$B$6:$DH$1002,L$1,0),"")</f>
        <v/>
      </c>
      <c r="M138" t="str">
        <f>IF(ISNUMBER(VLOOKUP($B138,Equities!$B$6:$DH$1002,M$1,0)), VLOOKUP($B138,Equities!$B$6:$DH$1002,M$1,0),"")</f>
        <v/>
      </c>
      <c r="N138" t="str">
        <f>IF(ISNUMBER(VLOOKUP($B138,Equities!$B$6:$DH$1002,N$1,0)), VLOOKUP($B138,Equities!$B$6:$DH$1002,N$1,0),"")</f>
        <v/>
      </c>
      <c r="O138" t="str">
        <f>IF(ISNUMBER(VLOOKUP($B138,Equities!$B$6:$DH$1002,O$1,0)), VLOOKUP($B138,Equities!$B$6:$DH$1002,O$1,0),"")</f>
        <v/>
      </c>
      <c r="P138" t="str">
        <f>IF(ISNUMBER(VLOOKUP($B138,Equities!$B$6:$DH$1002,P$1,0)), VLOOKUP($B138,Equities!$B$6:$DH$1002,P$1,0),"")</f>
        <v/>
      </c>
      <c r="Q138" t="str">
        <f>IF(ISNUMBER(VLOOKUP($B138,Equities!$B$6:$DH$1002,Q$1,0)), VLOOKUP($B138,Equities!$B$6:$DH$1002,Q$1,0),"")</f>
        <v/>
      </c>
      <c r="R138" t="str">
        <f>IF(ISNUMBER(VLOOKUP($B138,Equities!$B$6:$DH$1002,R$1,0)), VLOOKUP($B138,Equities!$B$6:$DH$1002,R$1,0),"")</f>
        <v/>
      </c>
      <c r="S138" t="str">
        <f>IF(ISNUMBER(VLOOKUP($B138,Equities!$B$6:$DH$1002,S$1,0)), VLOOKUP($B138,Equities!$B$6:$DH$1002,S$1,0),"")</f>
        <v/>
      </c>
      <c r="T138" t="str">
        <f>IF(ISNUMBER(VLOOKUP($B138,Equities!$B$6:$DH$1002,T$1,0)), VLOOKUP($B138,Equities!$B$6:$DH$1002,T$1,0),"")</f>
        <v/>
      </c>
      <c r="U138" t="str">
        <f>IF(ISNUMBER(VLOOKUP($B138,Equities!$B$6:$DH$1002,U$1,0)), VLOOKUP($B138,Equities!$B$6:$DH$1002,U$1,0),"")</f>
        <v/>
      </c>
      <c r="V138" t="str">
        <f>IF(ISNUMBER(VLOOKUP($B138,Equities!$B$6:$DH$1002,V$1,0)), VLOOKUP($B138,Equities!$B$6:$DH$1002,V$1,0),"")</f>
        <v/>
      </c>
      <c r="W138" t="str">
        <f>IF(ISNUMBER(VLOOKUP($B138,Equities!$B$6:$DH$1002,W$1,0)), VLOOKUP($B138,Equities!$B$6:$DH$1002,W$1,0),"")</f>
        <v/>
      </c>
      <c r="X138" t="str">
        <f>IF(ISNUMBER(VLOOKUP($B138,Equities!$B$6:$DH$1002,X$1,0)), VLOOKUP($B138,Equities!$B$6:$DH$1002,X$1,0),"")</f>
        <v/>
      </c>
      <c r="Y138" t="str">
        <f>IF(ISNUMBER(VLOOKUP($B138,Equities!$B$6:$DH$1002,Y$1,0)), VLOOKUP($B138,Equities!$B$6:$DH$1002,Y$1,0),"")</f>
        <v/>
      </c>
      <c r="Z138" t="str">
        <f>IF(ISNUMBER(VLOOKUP($B138,Equities!$B$6:$DH$1002,Z$1,0)), VLOOKUP($B138,Equities!$B$6:$DH$1002,Z$1,0),"")</f>
        <v/>
      </c>
      <c r="AA138" t="str">
        <f>IF(ISNUMBER(VLOOKUP($B138,Equities!$B$6:$DH$1002,AA$1,0)), VLOOKUP($B138,Equities!$B$6:$DH$1002,AA$1,0),"")</f>
        <v/>
      </c>
      <c r="AB138" t="str">
        <f>IF(ISNUMBER(VLOOKUP($B138,Equities!$B$6:$DH$1002,AB$1,0)), VLOOKUP($B138,Equities!$B$6:$DH$1002,AB$1,0),"")</f>
        <v/>
      </c>
      <c r="AC138" t="str">
        <f>IF(ISNUMBER(VLOOKUP($B138,Equities!$B$6:$DH$1002,AC$1,0)), VLOOKUP($B138,Equities!$B$6:$DH$1002,AC$1,0),"")</f>
        <v/>
      </c>
      <c r="AD138" t="str">
        <f>IF(ISNUMBER(VLOOKUP($B138,Equities!$B$6:$DH$1002,AD$1,0)), VLOOKUP($B138,Equities!$B$6:$DH$1002,AD$1,0),"")</f>
        <v/>
      </c>
      <c r="AE138" t="str">
        <f>IF(ISNUMBER(VLOOKUP($B138,Equities!$B$6:$DH$1002,AE$1,0)), VLOOKUP($B138,Equities!$B$6:$DH$1002,AE$1,0),"")</f>
        <v/>
      </c>
      <c r="AF138" t="str">
        <f>IF(ISNUMBER(VLOOKUP($B138,Equities!$B$6:$DH$1002,AF$1,0)), VLOOKUP($B138,Equities!$B$6:$DH$1002,AF$1,0),"")</f>
        <v/>
      </c>
      <c r="AG138" t="str">
        <f>IF(ISNUMBER(VLOOKUP($B138,Equities!$B$6:$DH$1002,AG$1,0)), VLOOKUP($B138,Equities!$B$6:$DH$1002,AG$1,0),"")</f>
        <v/>
      </c>
      <c r="AH138" t="str">
        <f>IF(ISNUMBER(VLOOKUP($B138,Equities!$B$6:$DH$1002,AH$1,0)), VLOOKUP($B138,Equities!$B$6:$DH$1002,AH$1,0),"")</f>
        <v/>
      </c>
      <c r="AI138" t="str">
        <f>IF(ISNUMBER(VLOOKUP($B138,Equities!$B$6:$DH$1002,AI$1,0)), VLOOKUP($B138,Equities!$B$6:$DH$1002,AI$1,0),"")</f>
        <v/>
      </c>
      <c r="AJ138" t="str">
        <f>IF(ISNUMBER(VLOOKUP($B138,Equities!$B$6:$DH$1002,AJ$1,0)), VLOOKUP($B138,Equities!$B$6:$DH$1002,AJ$1,0),"")</f>
        <v/>
      </c>
      <c r="AK138" t="str">
        <f>IF(ISNUMBER(VLOOKUP($B138,Equities!$B$6:$DH$1002,AK$1,0)), VLOOKUP($B138,Equities!$B$6:$DH$1002,AK$1,0),"")</f>
        <v/>
      </c>
      <c r="AL138" t="str">
        <f>IF(ISNUMBER(VLOOKUP($B138,Commodities!$B$6:$CW$1002,AL$1,0)), VLOOKUP($B138,Commodities!$B$6:$CW$1002,AL$1,0),"")</f>
        <v/>
      </c>
      <c r="AM138" t="str">
        <f>IF(ISNUMBER(VLOOKUP($B138,Commodities!$B$6:$CW$1002,AM$1,0)), VLOOKUP($B138,Commodities!$B$6:$CW$1002,AM$1,0),"")</f>
        <v/>
      </c>
      <c r="AN138" t="str">
        <f>IF(ISNUMBER(VLOOKUP($B138,Commodities!$B$6:$CW$1002,AN$1,0)), VLOOKUP($B138,Commodities!$B$6:$CW$1002,AN$1,0),"")</f>
        <v/>
      </c>
      <c r="AO138" t="str">
        <f>IF(ISNUMBER(VLOOKUP($B138,Currencies!$B$6:$CW$1002,AO$1,0)), VLOOKUP($B138,Currencies!$B$6:$CW$1002,AO$1,0),"")</f>
        <v/>
      </c>
      <c r="AP138" t="str">
        <f>IF(ISNUMBER(VLOOKUP($B138,Currencies!$B$6:$CW$1002,AP$1,0)), VLOOKUP($B138,Currencies!$B$6:$CW$1002,AP$1,0),"")</f>
        <v/>
      </c>
      <c r="AQ138" t="str">
        <f>IF(ISNUMBER(VLOOKUP($B138,Currencies!$B$6:$CW$1002,AQ$1,0)), VLOOKUP($B138,Currencies!$B$6:$CW$1002,AQ$1,0),"")</f>
        <v/>
      </c>
      <c r="AR138" t="str">
        <f>IF(ISNUMBER(VLOOKUP($B138,Currencies!$B$6:$CW$1002,AR$1,0)), VLOOKUP($B138,Currencies!$B$6:$CW$1002,AR$1,0),"")</f>
        <v/>
      </c>
      <c r="AS138" t="str">
        <f>IF(ISNUMBER(VLOOKUP($B138,Currencies!$B$6:$CW$1002,AS$1,0)), VLOOKUP($B138,Currencies!$B$6:$CW$1002,AS$1,0),"")</f>
        <v/>
      </c>
      <c r="AT138" t="str">
        <f>IF(ISNUMBER(VLOOKUP($B138,Currencies!$B$6:$CW$1002,AT$1,0)), VLOOKUP($B138,Currencies!$B$6:$CW$1002,AT$1,0),"")</f>
        <v/>
      </c>
      <c r="AU138" t="str">
        <f>IF(ISNUMBER(VLOOKUP($B138,Currencies!$B$6:$CW$1002,AU$1,0)), VLOOKUP($B138,Currencies!$B$6:$CW$1002,AU$1,0),"")</f>
        <v/>
      </c>
      <c r="AV138" t="str">
        <f>IF(ISNUMBER(VLOOKUP($B138,Currencies!$B$6:$CW$1002,AV$1,0)), VLOOKUP($B138,Currencies!$B$6:$CW$1002,AV$1,0),"")</f>
        <v/>
      </c>
    </row>
    <row r="139" spans="2:48">
      <c r="B139" s="12" t="str">
        <f>IF(ISNUMBER(Equities!$C140),Equities!B140,"")</f>
        <v/>
      </c>
      <c r="C139" t="str">
        <f t="shared" ca="1" si="10"/>
        <v/>
      </c>
      <c r="D139" t="str">
        <f t="shared" ca="1" si="8"/>
        <v/>
      </c>
      <c r="E139" t="str">
        <f t="shared" ca="1" si="8"/>
        <v/>
      </c>
      <c r="F139" t="str">
        <f t="shared" ca="1" si="8"/>
        <v/>
      </c>
      <c r="G139" t="str">
        <f>IF(ISNUMBER(VLOOKUP($B139,Equities!$B$6:$DH$1002,G$1,0)), VLOOKUP($B139,Equities!$B$6:$DH$1002,G$1,0),"")</f>
        <v/>
      </c>
      <c r="H139" t="str">
        <f>IF(ISNUMBER(VLOOKUP($B139,Equities!$B$6:$DH$1002,H$1,0)), VLOOKUP($B139,Equities!$B$6:$DH$1002,H$1,0),"")</f>
        <v/>
      </c>
      <c r="I139" t="str">
        <f>IF(ISNUMBER(VLOOKUP($B139,Equities!$B$6:$DH$1002,I$1,0)), VLOOKUP($B139,Equities!$B$6:$DH$1002,I$1,0),"")</f>
        <v/>
      </c>
      <c r="J139" s="70"/>
      <c r="K139" t="str">
        <f>IF(ISNUMBER(VLOOKUP($B139,Equities!$B$6:$DH$1002,K$1,0)), VLOOKUP($B139,Equities!$B$6:$DH$1002,K$1,0),"")</f>
        <v/>
      </c>
      <c r="L139" t="str">
        <f>IF(ISNUMBER(VLOOKUP($B139,Equities!$B$6:$DH$1002,L$1,0)), VLOOKUP($B139,Equities!$B$6:$DH$1002,L$1,0),"")</f>
        <v/>
      </c>
      <c r="M139" t="str">
        <f>IF(ISNUMBER(VLOOKUP($B139,Equities!$B$6:$DH$1002,M$1,0)), VLOOKUP($B139,Equities!$B$6:$DH$1002,M$1,0),"")</f>
        <v/>
      </c>
      <c r="N139" t="str">
        <f>IF(ISNUMBER(VLOOKUP($B139,Equities!$B$6:$DH$1002,N$1,0)), VLOOKUP($B139,Equities!$B$6:$DH$1002,N$1,0),"")</f>
        <v/>
      </c>
      <c r="O139" t="str">
        <f>IF(ISNUMBER(VLOOKUP($B139,Equities!$B$6:$DH$1002,O$1,0)), VLOOKUP($B139,Equities!$B$6:$DH$1002,O$1,0),"")</f>
        <v/>
      </c>
      <c r="P139" t="str">
        <f>IF(ISNUMBER(VLOOKUP($B139,Equities!$B$6:$DH$1002,P$1,0)), VLOOKUP($B139,Equities!$B$6:$DH$1002,P$1,0),"")</f>
        <v/>
      </c>
      <c r="Q139" t="str">
        <f>IF(ISNUMBER(VLOOKUP($B139,Equities!$B$6:$DH$1002,Q$1,0)), VLOOKUP($B139,Equities!$B$6:$DH$1002,Q$1,0),"")</f>
        <v/>
      </c>
      <c r="R139" t="str">
        <f>IF(ISNUMBER(VLOOKUP($B139,Equities!$B$6:$DH$1002,R$1,0)), VLOOKUP($B139,Equities!$B$6:$DH$1002,R$1,0),"")</f>
        <v/>
      </c>
      <c r="S139" t="str">
        <f>IF(ISNUMBER(VLOOKUP($B139,Equities!$B$6:$DH$1002,S$1,0)), VLOOKUP($B139,Equities!$B$6:$DH$1002,S$1,0),"")</f>
        <v/>
      </c>
      <c r="T139" t="str">
        <f>IF(ISNUMBER(VLOOKUP($B139,Equities!$B$6:$DH$1002,T$1,0)), VLOOKUP($B139,Equities!$B$6:$DH$1002,T$1,0),"")</f>
        <v/>
      </c>
      <c r="U139" t="str">
        <f>IF(ISNUMBER(VLOOKUP($B139,Equities!$B$6:$DH$1002,U$1,0)), VLOOKUP($B139,Equities!$B$6:$DH$1002,U$1,0),"")</f>
        <v/>
      </c>
      <c r="V139" t="str">
        <f>IF(ISNUMBER(VLOOKUP($B139,Equities!$B$6:$DH$1002,V$1,0)), VLOOKUP($B139,Equities!$B$6:$DH$1002,V$1,0),"")</f>
        <v/>
      </c>
      <c r="W139" t="str">
        <f>IF(ISNUMBER(VLOOKUP($B139,Equities!$B$6:$DH$1002,W$1,0)), VLOOKUP($B139,Equities!$B$6:$DH$1002,W$1,0),"")</f>
        <v/>
      </c>
      <c r="X139" t="str">
        <f>IF(ISNUMBER(VLOOKUP($B139,Equities!$B$6:$DH$1002,X$1,0)), VLOOKUP($B139,Equities!$B$6:$DH$1002,X$1,0),"")</f>
        <v/>
      </c>
      <c r="Y139" t="str">
        <f>IF(ISNUMBER(VLOOKUP($B139,Equities!$B$6:$DH$1002,Y$1,0)), VLOOKUP($B139,Equities!$B$6:$DH$1002,Y$1,0),"")</f>
        <v/>
      </c>
      <c r="Z139" t="str">
        <f>IF(ISNUMBER(VLOOKUP($B139,Equities!$B$6:$DH$1002,Z$1,0)), VLOOKUP($B139,Equities!$B$6:$DH$1002,Z$1,0),"")</f>
        <v/>
      </c>
      <c r="AA139" t="str">
        <f>IF(ISNUMBER(VLOOKUP($B139,Equities!$B$6:$DH$1002,AA$1,0)), VLOOKUP($B139,Equities!$B$6:$DH$1002,AA$1,0),"")</f>
        <v/>
      </c>
      <c r="AB139" t="str">
        <f>IF(ISNUMBER(VLOOKUP($B139,Equities!$B$6:$DH$1002,AB$1,0)), VLOOKUP($B139,Equities!$B$6:$DH$1002,AB$1,0),"")</f>
        <v/>
      </c>
      <c r="AC139" t="str">
        <f>IF(ISNUMBER(VLOOKUP($B139,Equities!$B$6:$DH$1002,AC$1,0)), VLOOKUP($B139,Equities!$B$6:$DH$1002,AC$1,0),"")</f>
        <v/>
      </c>
      <c r="AD139" t="str">
        <f>IF(ISNUMBER(VLOOKUP($B139,Equities!$B$6:$DH$1002,AD$1,0)), VLOOKUP($B139,Equities!$B$6:$DH$1002,AD$1,0),"")</f>
        <v/>
      </c>
      <c r="AE139" t="str">
        <f>IF(ISNUMBER(VLOOKUP($B139,Equities!$B$6:$DH$1002,AE$1,0)), VLOOKUP($B139,Equities!$B$6:$DH$1002,AE$1,0),"")</f>
        <v/>
      </c>
      <c r="AF139" t="str">
        <f>IF(ISNUMBER(VLOOKUP($B139,Equities!$B$6:$DH$1002,AF$1,0)), VLOOKUP($B139,Equities!$B$6:$DH$1002,AF$1,0),"")</f>
        <v/>
      </c>
      <c r="AG139" t="str">
        <f>IF(ISNUMBER(VLOOKUP($B139,Equities!$B$6:$DH$1002,AG$1,0)), VLOOKUP($B139,Equities!$B$6:$DH$1002,AG$1,0),"")</f>
        <v/>
      </c>
      <c r="AH139" t="str">
        <f>IF(ISNUMBER(VLOOKUP($B139,Equities!$B$6:$DH$1002,AH$1,0)), VLOOKUP($B139,Equities!$B$6:$DH$1002,AH$1,0),"")</f>
        <v/>
      </c>
      <c r="AI139" t="str">
        <f>IF(ISNUMBER(VLOOKUP($B139,Equities!$B$6:$DH$1002,AI$1,0)), VLOOKUP($B139,Equities!$B$6:$DH$1002,AI$1,0),"")</f>
        <v/>
      </c>
      <c r="AJ139" t="str">
        <f>IF(ISNUMBER(VLOOKUP($B139,Equities!$B$6:$DH$1002,AJ$1,0)), VLOOKUP($B139,Equities!$B$6:$DH$1002,AJ$1,0),"")</f>
        <v/>
      </c>
      <c r="AK139" t="str">
        <f>IF(ISNUMBER(VLOOKUP($B139,Equities!$B$6:$DH$1002,AK$1,0)), VLOOKUP($B139,Equities!$B$6:$DH$1002,AK$1,0),"")</f>
        <v/>
      </c>
      <c r="AL139" t="str">
        <f>IF(ISNUMBER(VLOOKUP($B139,Commodities!$B$6:$CW$1002,AL$1,0)), VLOOKUP($B139,Commodities!$B$6:$CW$1002,AL$1,0),"")</f>
        <v/>
      </c>
      <c r="AM139" t="str">
        <f>IF(ISNUMBER(VLOOKUP($B139,Commodities!$B$6:$CW$1002,AM$1,0)), VLOOKUP($B139,Commodities!$B$6:$CW$1002,AM$1,0),"")</f>
        <v/>
      </c>
      <c r="AN139" t="str">
        <f>IF(ISNUMBER(VLOOKUP($B139,Commodities!$B$6:$CW$1002,AN$1,0)), VLOOKUP($B139,Commodities!$B$6:$CW$1002,AN$1,0),"")</f>
        <v/>
      </c>
      <c r="AO139" t="str">
        <f>IF(ISNUMBER(VLOOKUP($B139,Currencies!$B$6:$CW$1002,AO$1,0)), VLOOKUP($B139,Currencies!$B$6:$CW$1002,AO$1,0),"")</f>
        <v/>
      </c>
      <c r="AP139" t="str">
        <f>IF(ISNUMBER(VLOOKUP($B139,Currencies!$B$6:$CW$1002,AP$1,0)), VLOOKUP($B139,Currencies!$B$6:$CW$1002,AP$1,0),"")</f>
        <v/>
      </c>
      <c r="AQ139" t="str">
        <f>IF(ISNUMBER(VLOOKUP($B139,Currencies!$B$6:$CW$1002,AQ$1,0)), VLOOKUP($B139,Currencies!$B$6:$CW$1002,AQ$1,0),"")</f>
        <v/>
      </c>
      <c r="AR139" t="str">
        <f>IF(ISNUMBER(VLOOKUP($B139,Currencies!$B$6:$CW$1002,AR$1,0)), VLOOKUP($B139,Currencies!$B$6:$CW$1002,AR$1,0),"")</f>
        <v/>
      </c>
      <c r="AS139" t="str">
        <f>IF(ISNUMBER(VLOOKUP($B139,Currencies!$B$6:$CW$1002,AS$1,0)), VLOOKUP($B139,Currencies!$B$6:$CW$1002,AS$1,0),"")</f>
        <v/>
      </c>
      <c r="AT139" t="str">
        <f>IF(ISNUMBER(VLOOKUP($B139,Currencies!$B$6:$CW$1002,AT$1,0)), VLOOKUP($B139,Currencies!$B$6:$CW$1002,AT$1,0),"")</f>
        <v/>
      </c>
      <c r="AU139" t="str">
        <f>IF(ISNUMBER(VLOOKUP($B139,Currencies!$B$6:$CW$1002,AU$1,0)), VLOOKUP($B139,Currencies!$B$6:$CW$1002,AU$1,0),"")</f>
        <v/>
      </c>
      <c r="AV139" t="str">
        <f>IF(ISNUMBER(VLOOKUP($B139,Currencies!$B$6:$CW$1002,AV$1,0)), VLOOKUP($B139,Currencies!$B$6:$CW$1002,AV$1,0),"")</f>
        <v/>
      </c>
    </row>
    <row r="140" spans="2:48">
      <c r="B140" s="12" t="str">
        <f>IF(ISNUMBER(Equities!$C141),Equities!B141,"")</f>
        <v/>
      </c>
      <c r="C140" t="str">
        <f t="shared" ca="1" si="10"/>
        <v/>
      </c>
      <c r="D140" t="str">
        <f t="shared" ca="1" si="8"/>
        <v/>
      </c>
      <c r="E140" t="str">
        <f t="shared" ca="1" si="8"/>
        <v/>
      </c>
      <c r="F140" t="str">
        <f t="shared" ca="1" si="8"/>
        <v/>
      </c>
      <c r="G140" t="str">
        <f>IF(ISNUMBER(VLOOKUP($B140,Equities!$B$6:$DH$1002,G$1,0)), VLOOKUP($B140,Equities!$B$6:$DH$1002,G$1,0),"")</f>
        <v/>
      </c>
      <c r="H140" t="str">
        <f>IF(ISNUMBER(VLOOKUP($B140,Equities!$B$6:$DH$1002,H$1,0)), VLOOKUP($B140,Equities!$B$6:$DH$1002,H$1,0),"")</f>
        <v/>
      </c>
      <c r="I140" t="str">
        <f>IF(ISNUMBER(VLOOKUP($B140,Equities!$B$6:$DH$1002,I$1,0)), VLOOKUP($B140,Equities!$B$6:$DH$1002,I$1,0),"")</f>
        <v/>
      </c>
      <c r="J140" s="70"/>
      <c r="K140" t="str">
        <f>IF(ISNUMBER(VLOOKUP($B140,Equities!$B$6:$DH$1002,K$1,0)), VLOOKUP($B140,Equities!$B$6:$DH$1002,K$1,0),"")</f>
        <v/>
      </c>
      <c r="L140" t="str">
        <f>IF(ISNUMBER(VLOOKUP($B140,Equities!$B$6:$DH$1002,L$1,0)), VLOOKUP($B140,Equities!$B$6:$DH$1002,L$1,0),"")</f>
        <v/>
      </c>
      <c r="M140" t="str">
        <f>IF(ISNUMBER(VLOOKUP($B140,Equities!$B$6:$DH$1002,M$1,0)), VLOOKUP($B140,Equities!$B$6:$DH$1002,M$1,0),"")</f>
        <v/>
      </c>
      <c r="N140" t="str">
        <f>IF(ISNUMBER(VLOOKUP($B140,Equities!$B$6:$DH$1002,N$1,0)), VLOOKUP($B140,Equities!$B$6:$DH$1002,N$1,0),"")</f>
        <v/>
      </c>
      <c r="O140" t="str">
        <f>IF(ISNUMBER(VLOOKUP($B140,Equities!$B$6:$DH$1002,O$1,0)), VLOOKUP($B140,Equities!$B$6:$DH$1002,O$1,0),"")</f>
        <v/>
      </c>
      <c r="P140" t="str">
        <f>IF(ISNUMBER(VLOOKUP($B140,Equities!$B$6:$DH$1002,P$1,0)), VLOOKUP($B140,Equities!$B$6:$DH$1002,P$1,0),"")</f>
        <v/>
      </c>
      <c r="Q140" t="str">
        <f>IF(ISNUMBER(VLOOKUP($B140,Equities!$B$6:$DH$1002,Q$1,0)), VLOOKUP($B140,Equities!$B$6:$DH$1002,Q$1,0),"")</f>
        <v/>
      </c>
      <c r="R140" t="str">
        <f>IF(ISNUMBER(VLOOKUP($B140,Equities!$B$6:$DH$1002,R$1,0)), VLOOKUP($B140,Equities!$B$6:$DH$1002,R$1,0),"")</f>
        <v/>
      </c>
      <c r="S140" t="str">
        <f>IF(ISNUMBER(VLOOKUP($B140,Equities!$B$6:$DH$1002,S$1,0)), VLOOKUP($B140,Equities!$B$6:$DH$1002,S$1,0),"")</f>
        <v/>
      </c>
      <c r="T140" t="str">
        <f>IF(ISNUMBER(VLOOKUP($B140,Equities!$B$6:$DH$1002,T$1,0)), VLOOKUP($B140,Equities!$B$6:$DH$1002,T$1,0),"")</f>
        <v/>
      </c>
      <c r="U140" t="str">
        <f>IF(ISNUMBER(VLOOKUP($B140,Equities!$B$6:$DH$1002,U$1,0)), VLOOKUP($B140,Equities!$B$6:$DH$1002,U$1,0),"")</f>
        <v/>
      </c>
      <c r="V140" t="str">
        <f>IF(ISNUMBER(VLOOKUP($B140,Equities!$B$6:$DH$1002,V$1,0)), VLOOKUP($B140,Equities!$B$6:$DH$1002,V$1,0),"")</f>
        <v/>
      </c>
      <c r="W140" t="str">
        <f>IF(ISNUMBER(VLOOKUP($B140,Equities!$B$6:$DH$1002,W$1,0)), VLOOKUP($B140,Equities!$B$6:$DH$1002,W$1,0),"")</f>
        <v/>
      </c>
      <c r="X140" t="str">
        <f>IF(ISNUMBER(VLOOKUP($B140,Equities!$B$6:$DH$1002,X$1,0)), VLOOKUP($B140,Equities!$B$6:$DH$1002,X$1,0),"")</f>
        <v/>
      </c>
      <c r="Y140" t="str">
        <f>IF(ISNUMBER(VLOOKUP($B140,Equities!$B$6:$DH$1002,Y$1,0)), VLOOKUP($B140,Equities!$B$6:$DH$1002,Y$1,0),"")</f>
        <v/>
      </c>
      <c r="Z140" t="str">
        <f>IF(ISNUMBER(VLOOKUP($B140,Equities!$B$6:$DH$1002,Z$1,0)), VLOOKUP($B140,Equities!$B$6:$DH$1002,Z$1,0),"")</f>
        <v/>
      </c>
      <c r="AA140" t="str">
        <f>IF(ISNUMBER(VLOOKUP($B140,Equities!$B$6:$DH$1002,AA$1,0)), VLOOKUP($B140,Equities!$B$6:$DH$1002,AA$1,0),"")</f>
        <v/>
      </c>
      <c r="AB140" t="str">
        <f>IF(ISNUMBER(VLOOKUP($B140,Equities!$B$6:$DH$1002,AB$1,0)), VLOOKUP($B140,Equities!$B$6:$DH$1002,AB$1,0),"")</f>
        <v/>
      </c>
      <c r="AC140" t="str">
        <f>IF(ISNUMBER(VLOOKUP($B140,Equities!$B$6:$DH$1002,AC$1,0)), VLOOKUP($B140,Equities!$B$6:$DH$1002,AC$1,0),"")</f>
        <v/>
      </c>
      <c r="AD140" t="str">
        <f>IF(ISNUMBER(VLOOKUP($B140,Equities!$B$6:$DH$1002,AD$1,0)), VLOOKUP($B140,Equities!$B$6:$DH$1002,AD$1,0),"")</f>
        <v/>
      </c>
      <c r="AE140" t="str">
        <f>IF(ISNUMBER(VLOOKUP($B140,Equities!$B$6:$DH$1002,AE$1,0)), VLOOKUP($B140,Equities!$B$6:$DH$1002,AE$1,0),"")</f>
        <v/>
      </c>
      <c r="AF140" t="str">
        <f>IF(ISNUMBER(VLOOKUP($B140,Equities!$B$6:$DH$1002,AF$1,0)), VLOOKUP($B140,Equities!$B$6:$DH$1002,AF$1,0),"")</f>
        <v/>
      </c>
      <c r="AG140" t="str">
        <f>IF(ISNUMBER(VLOOKUP($B140,Equities!$B$6:$DH$1002,AG$1,0)), VLOOKUP($B140,Equities!$B$6:$DH$1002,AG$1,0),"")</f>
        <v/>
      </c>
      <c r="AH140" t="str">
        <f>IF(ISNUMBER(VLOOKUP($B140,Equities!$B$6:$DH$1002,AH$1,0)), VLOOKUP($B140,Equities!$B$6:$DH$1002,AH$1,0),"")</f>
        <v/>
      </c>
      <c r="AI140" t="str">
        <f>IF(ISNUMBER(VLOOKUP($B140,Equities!$B$6:$DH$1002,AI$1,0)), VLOOKUP($B140,Equities!$B$6:$DH$1002,AI$1,0),"")</f>
        <v/>
      </c>
      <c r="AJ140" t="str">
        <f>IF(ISNUMBER(VLOOKUP($B140,Equities!$B$6:$DH$1002,AJ$1,0)), VLOOKUP($B140,Equities!$B$6:$DH$1002,AJ$1,0),"")</f>
        <v/>
      </c>
      <c r="AK140" t="str">
        <f>IF(ISNUMBER(VLOOKUP($B140,Equities!$B$6:$DH$1002,AK$1,0)), VLOOKUP($B140,Equities!$B$6:$DH$1002,AK$1,0),"")</f>
        <v/>
      </c>
      <c r="AL140" t="str">
        <f>IF(ISNUMBER(VLOOKUP($B140,Commodities!$B$6:$CW$1002,AL$1,0)), VLOOKUP($B140,Commodities!$B$6:$CW$1002,AL$1,0),"")</f>
        <v/>
      </c>
      <c r="AM140" t="str">
        <f>IF(ISNUMBER(VLOOKUP($B140,Commodities!$B$6:$CW$1002,AM$1,0)), VLOOKUP($B140,Commodities!$B$6:$CW$1002,AM$1,0),"")</f>
        <v/>
      </c>
      <c r="AN140" t="str">
        <f>IF(ISNUMBER(VLOOKUP($B140,Commodities!$B$6:$CW$1002,AN$1,0)), VLOOKUP($B140,Commodities!$B$6:$CW$1002,AN$1,0),"")</f>
        <v/>
      </c>
      <c r="AO140" t="str">
        <f>IF(ISNUMBER(VLOOKUP($B140,Currencies!$B$6:$CW$1002,AO$1,0)), VLOOKUP($B140,Currencies!$B$6:$CW$1002,AO$1,0),"")</f>
        <v/>
      </c>
      <c r="AP140" t="str">
        <f>IF(ISNUMBER(VLOOKUP($B140,Currencies!$B$6:$CW$1002,AP$1,0)), VLOOKUP($B140,Currencies!$B$6:$CW$1002,AP$1,0),"")</f>
        <v/>
      </c>
      <c r="AQ140" t="str">
        <f>IF(ISNUMBER(VLOOKUP($B140,Currencies!$B$6:$CW$1002,AQ$1,0)), VLOOKUP($B140,Currencies!$B$6:$CW$1002,AQ$1,0),"")</f>
        <v/>
      </c>
      <c r="AR140" t="str">
        <f>IF(ISNUMBER(VLOOKUP($B140,Currencies!$B$6:$CW$1002,AR$1,0)), VLOOKUP($B140,Currencies!$B$6:$CW$1002,AR$1,0),"")</f>
        <v/>
      </c>
      <c r="AS140" t="str">
        <f>IF(ISNUMBER(VLOOKUP($B140,Currencies!$B$6:$CW$1002,AS$1,0)), VLOOKUP($B140,Currencies!$B$6:$CW$1002,AS$1,0),"")</f>
        <v/>
      </c>
      <c r="AT140" t="str">
        <f>IF(ISNUMBER(VLOOKUP($B140,Currencies!$B$6:$CW$1002,AT$1,0)), VLOOKUP($B140,Currencies!$B$6:$CW$1002,AT$1,0),"")</f>
        <v/>
      </c>
      <c r="AU140" t="str">
        <f>IF(ISNUMBER(VLOOKUP($B140,Currencies!$B$6:$CW$1002,AU$1,0)), VLOOKUP($B140,Currencies!$B$6:$CW$1002,AU$1,0),"")</f>
        <v/>
      </c>
      <c r="AV140" t="str">
        <f>IF(ISNUMBER(VLOOKUP($B140,Currencies!$B$6:$CW$1002,AV$1,0)), VLOOKUP($B140,Currencies!$B$6:$CW$1002,AV$1,0),"")</f>
        <v/>
      </c>
    </row>
    <row r="141" spans="2:48">
      <c r="B141" s="12" t="str">
        <f>IF(ISNUMBER(Equities!$C142),Equities!B142,"")</f>
        <v/>
      </c>
      <c r="C141" t="str">
        <f t="shared" ca="1" si="10"/>
        <v/>
      </c>
      <c r="D141" t="str">
        <f t="shared" ca="1" si="8"/>
        <v/>
      </c>
      <c r="E141" t="str">
        <f t="shared" ca="1" si="8"/>
        <v/>
      </c>
      <c r="F141" t="str">
        <f t="shared" ca="1" si="8"/>
        <v/>
      </c>
      <c r="G141" t="str">
        <f>IF(ISNUMBER(VLOOKUP($B141,Equities!$B$6:$DH$1002,G$1,0)), VLOOKUP($B141,Equities!$B$6:$DH$1002,G$1,0),"")</f>
        <v/>
      </c>
      <c r="H141" t="str">
        <f>IF(ISNUMBER(VLOOKUP($B141,Equities!$B$6:$DH$1002,H$1,0)), VLOOKUP($B141,Equities!$B$6:$DH$1002,H$1,0),"")</f>
        <v/>
      </c>
      <c r="I141" t="str">
        <f>IF(ISNUMBER(VLOOKUP($B141,Equities!$B$6:$DH$1002,I$1,0)), VLOOKUP($B141,Equities!$B$6:$DH$1002,I$1,0),"")</f>
        <v/>
      </c>
      <c r="J141" s="70"/>
      <c r="K141" t="str">
        <f>IF(ISNUMBER(VLOOKUP($B141,Equities!$B$6:$DH$1002,K$1,0)), VLOOKUP($B141,Equities!$B$6:$DH$1002,K$1,0),"")</f>
        <v/>
      </c>
      <c r="L141" t="str">
        <f>IF(ISNUMBER(VLOOKUP($B141,Equities!$B$6:$DH$1002,L$1,0)), VLOOKUP($B141,Equities!$B$6:$DH$1002,L$1,0),"")</f>
        <v/>
      </c>
      <c r="M141" t="str">
        <f>IF(ISNUMBER(VLOOKUP($B141,Equities!$B$6:$DH$1002,M$1,0)), VLOOKUP($B141,Equities!$B$6:$DH$1002,M$1,0),"")</f>
        <v/>
      </c>
      <c r="N141" t="str">
        <f>IF(ISNUMBER(VLOOKUP($B141,Equities!$B$6:$DH$1002,N$1,0)), VLOOKUP($B141,Equities!$B$6:$DH$1002,N$1,0),"")</f>
        <v/>
      </c>
      <c r="O141" t="str">
        <f>IF(ISNUMBER(VLOOKUP($B141,Equities!$B$6:$DH$1002,O$1,0)), VLOOKUP($B141,Equities!$B$6:$DH$1002,O$1,0),"")</f>
        <v/>
      </c>
      <c r="P141" t="str">
        <f>IF(ISNUMBER(VLOOKUP($B141,Equities!$B$6:$DH$1002,P$1,0)), VLOOKUP($B141,Equities!$B$6:$DH$1002,P$1,0),"")</f>
        <v/>
      </c>
      <c r="Q141" t="str">
        <f>IF(ISNUMBER(VLOOKUP($B141,Equities!$B$6:$DH$1002,Q$1,0)), VLOOKUP($B141,Equities!$B$6:$DH$1002,Q$1,0),"")</f>
        <v/>
      </c>
      <c r="R141" t="str">
        <f>IF(ISNUMBER(VLOOKUP($B141,Equities!$B$6:$DH$1002,R$1,0)), VLOOKUP($B141,Equities!$B$6:$DH$1002,R$1,0),"")</f>
        <v/>
      </c>
      <c r="S141" t="str">
        <f>IF(ISNUMBER(VLOOKUP($B141,Equities!$B$6:$DH$1002,S$1,0)), VLOOKUP($B141,Equities!$B$6:$DH$1002,S$1,0),"")</f>
        <v/>
      </c>
      <c r="T141" t="str">
        <f>IF(ISNUMBER(VLOOKUP($B141,Equities!$B$6:$DH$1002,T$1,0)), VLOOKUP($B141,Equities!$B$6:$DH$1002,T$1,0),"")</f>
        <v/>
      </c>
      <c r="U141" t="str">
        <f>IF(ISNUMBER(VLOOKUP($B141,Equities!$B$6:$DH$1002,U$1,0)), VLOOKUP($B141,Equities!$B$6:$DH$1002,U$1,0),"")</f>
        <v/>
      </c>
      <c r="V141" t="str">
        <f>IF(ISNUMBER(VLOOKUP($B141,Equities!$B$6:$DH$1002,V$1,0)), VLOOKUP($B141,Equities!$B$6:$DH$1002,V$1,0),"")</f>
        <v/>
      </c>
      <c r="W141" t="str">
        <f>IF(ISNUMBER(VLOOKUP($B141,Equities!$B$6:$DH$1002,W$1,0)), VLOOKUP($B141,Equities!$B$6:$DH$1002,W$1,0),"")</f>
        <v/>
      </c>
      <c r="X141" t="str">
        <f>IF(ISNUMBER(VLOOKUP($B141,Equities!$B$6:$DH$1002,X$1,0)), VLOOKUP($B141,Equities!$B$6:$DH$1002,X$1,0),"")</f>
        <v/>
      </c>
      <c r="Y141" t="str">
        <f>IF(ISNUMBER(VLOOKUP($B141,Equities!$B$6:$DH$1002,Y$1,0)), VLOOKUP($B141,Equities!$B$6:$DH$1002,Y$1,0),"")</f>
        <v/>
      </c>
      <c r="Z141" t="str">
        <f>IF(ISNUMBER(VLOOKUP($B141,Equities!$B$6:$DH$1002,Z$1,0)), VLOOKUP($B141,Equities!$B$6:$DH$1002,Z$1,0),"")</f>
        <v/>
      </c>
      <c r="AA141" t="str">
        <f>IF(ISNUMBER(VLOOKUP($B141,Equities!$B$6:$DH$1002,AA$1,0)), VLOOKUP($B141,Equities!$B$6:$DH$1002,AA$1,0),"")</f>
        <v/>
      </c>
      <c r="AB141" t="str">
        <f>IF(ISNUMBER(VLOOKUP($B141,Equities!$B$6:$DH$1002,AB$1,0)), VLOOKUP($B141,Equities!$B$6:$DH$1002,AB$1,0),"")</f>
        <v/>
      </c>
      <c r="AC141" t="str">
        <f>IF(ISNUMBER(VLOOKUP($B141,Equities!$B$6:$DH$1002,AC$1,0)), VLOOKUP($B141,Equities!$B$6:$DH$1002,AC$1,0),"")</f>
        <v/>
      </c>
      <c r="AD141" t="str">
        <f>IF(ISNUMBER(VLOOKUP($B141,Equities!$B$6:$DH$1002,AD$1,0)), VLOOKUP($B141,Equities!$B$6:$DH$1002,AD$1,0),"")</f>
        <v/>
      </c>
      <c r="AE141" t="str">
        <f>IF(ISNUMBER(VLOOKUP($B141,Equities!$B$6:$DH$1002,AE$1,0)), VLOOKUP($B141,Equities!$B$6:$DH$1002,AE$1,0),"")</f>
        <v/>
      </c>
      <c r="AF141" t="str">
        <f>IF(ISNUMBER(VLOOKUP($B141,Equities!$B$6:$DH$1002,AF$1,0)), VLOOKUP($B141,Equities!$B$6:$DH$1002,AF$1,0),"")</f>
        <v/>
      </c>
      <c r="AG141" t="str">
        <f>IF(ISNUMBER(VLOOKUP($B141,Equities!$B$6:$DH$1002,AG$1,0)), VLOOKUP($B141,Equities!$B$6:$DH$1002,AG$1,0),"")</f>
        <v/>
      </c>
      <c r="AH141" t="str">
        <f>IF(ISNUMBER(VLOOKUP($B141,Equities!$B$6:$DH$1002,AH$1,0)), VLOOKUP($B141,Equities!$B$6:$DH$1002,AH$1,0),"")</f>
        <v/>
      </c>
      <c r="AI141" t="str">
        <f>IF(ISNUMBER(VLOOKUP($B141,Equities!$B$6:$DH$1002,AI$1,0)), VLOOKUP($B141,Equities!$B$6:$DH$1002,AI$1,0),"")</f>
        <v/>
      </c>
      <c r="AJ141" t="str">
        <f>IF(ISNUMBER(VLOOKUP($B141,Equities!$B$6:$DH$1002,AJ$1,0)), VLOOKUP($B141,Equities!$B$6:$DH$1002,AJ$1,0),"")</f>
        <v/>
      </c>
      <c r="AK141" t="str">
        <f>IF(ISNUMBER(VLOOKUP($B141,Equities!$B$6:$DH$1002,AK$1,0)), VLOOKUP($B141,Equities!$B$6:$DH$1002,AK$1,0),"")</f>
        <v/>
      </c>
      <c r="AL141" t="str">
        <f>IF(ISNUMBER(VLOOKUP($B141,Commodities!$B$6:$CW$1002,AL$1,0)), VLOOKUP($B141,Commodities!$B$6:$CW$1002,AL$1,0),"")</f>
        <v/>
      </c>
      <c r="AM141" t="str">
        <f>IF(ISNUMBER(VLOOKUP($B141,Commodities!$B$6:$CW$1002,AM$1,0)), VLOOKUP($B141,Commodities!$B$6:$CW$1002,AM$1,0),"")</f>
        <v/>
      </c>
      <c r="AN141" t="str">
        <f>IF(ISNUMBER(VLOOKUP($B141,Commodities!$B$6:$CW$1002,AN$1,0)), VLOOKUP($B141,Commodities!$B$6:$CW$1002,AN$1,0),"")</f>
        <v/>
      </c>
      <c r="AO141" t="str">
        <f>IF(ISNUMBER(VLOOKUP($B141,Currencies!$B$6:$CW$1002,AO$1,0)), VLOOKUP($B141,Currencies!$B$6:$CW$1002,AO$1,0),"")</f>
        <v/>
      </c>
      <c r="AP141" t="str">
        <f>IF(ISNUMBER(VLOOKUP($B141,Currencies!$B$6:$CW$1002,AP$1,0)), VLOOKUP($B141,Currencies!$B$6:$CW$1002,AP$1,0),"")</f>
        <v/>
      </c>
      <c r="AQ141" t="str">
        <f>IF(ISNUMBER(VLOOKUP($B141,Currencies!$B$6:$CW$1002,AQ$1,0)), VLOOKUP($B141,Currencies!$B$6:$CW$1002,AQ$1,0),"")</f>
        <v/>
      </c>
      <c r="AR141" t="str">
        <f>IF(ISNUMBER(VLOOKUP($B141,Currencies!$B$6:$CW$1002,AR$1,0)), VLOOKUP($B141,Currencies!$B$6:$CW$1002,AR$1,0),"")</f>
        <v/>
      </c>
      <c r="AS141" t="str">
        <f>IF(ISNUMBER(VLOOKUP($B141,Currencies!$B$6:$CW$1002,AS$1,0)), VLOOKUP($B141,Currencies!$B$6:$CW$1002,AS$1,0),"")</f>
        <v/>
      </c>
      <c r="AT141" t="str">
        <f>IF(ISNUMBER(VLOOKUP($B141,Currencies!$B$6:$CW$1002,AT$1,0)), VLOOKUP($B141,Currencies!$B$6:$CW$1002,AT$1,0),"")</f>
        <v/>
      </c>
      <c r="AU141" t="str">
        <f>IF(ISNUMBER(VLOOKUP($B141,Currencies!$B$6:$CW$1002,AU$1,0)), VLOOKUP($B141,Currencies!$B$6:$CW$1002,AU$1,0),"")</f>
        <v/>
      </c>
      <c r="AV141" t="str">
        <f>IF(ISNUMBER(VLOOKUP($B141,Currencies!$B$6:$CW$1002,AV$1,0)), VLOOKUP($B141,Currencies!$B$6:$CW$1002,AV$1,0),"")</f>
        <v/>
      </c>
    </row>
    <row r="142" spans="2:48">
      <c r="B142" s="12" t="str">
        <f>IF(ISNUMBER(Equities!$C143),Equities!B143,"")</f>
        <v/>
      </c>
      <c r="C142" t="str">
        <f t="shared" ca="1" si="10"/>
        <v/>
      </c>
      <c r="D142" t="str">
        <f t="shared" ca="1" si="8"/>
        <v/>
      </c>
      <c r="E142" t="str">
        <f t="shared" ca="1" si="8"/>
        <v/>
      </c>
      <c r="F142" t="str">
        <f t="shared" ca="1" si="8"/>
        <v/>
      </c>
      <c r="G142" t="str">
        <f>IF(ISNUMBER(VLOOKUP($B142,Equities!$B$6:$DH$1002,G$1,0)), VLOOKUP($B142,Equities!$B$6:$DH$1002,G$1,0),"")</f>
        <v/>
      </c>
      <c r="H142" t="str">
        <f>IF(ISNUMBER(VLOOKUP($B142,Equities!$B$6:$DH$1002,H$1,0)), VLOOKUP($B142,Equities!$B$6:$DH$1002,H$1,0),"")</f>
        <v/>
      </c>
      <c r="I142" t="str">
        <f>IF(ISNUMBER(VLOOKUP($B142,Equities!$B$6:$DH$1002,I$1,0)), VLOOKUP($B142,Equities!$B$6:$DH$1002,I$1,0),"")</f>
        <v/>
      </c>
      <c r="J142" s="70"/>
      <c r="K142" t="str">
        <f>IF(ISNUMBER(VLOOKUP($B142,Equities!$B$6:$DH$1002,K$1,0)), VLOOKUP($B142,Equities!$B$6:$DH$1002,K$1,0),"")</f>
        <v/>
      </c>
      <c r="L142" t="str">
        <f>IF(ISNUMBER(VLOOKUP($B142,Equities!$B$6:$DH$1002,L$1,0)), VLOOKUP($B142,Equities!$B$6:$DH$1002,L$1,0),"")</f>
        <v/>
      </c>
      <c r="M142" t="str">
        <f>IF(ISNUMBER(VLOOKUP($B142,Equities!$B$6:$DH$1002,M$1,0)), VLOOKUP($B142,Equities!$B$6:$DH$1002,M$1,0),"")</f>
        <v/>
      </c>
      <c r="N142" t="str">
        <f>IF(ISNUMBER(VLOOKUP($B142,Equities!$B$6:$DH$1002,N$1,0)), VLOOKUP($B142,Equities!$B$6:$DH$1002,N$1,0),"")</f>
        <v/>
      </c>
      <c r="O142" t="str">
        <f>IF(ISNUMBER(VLOOKUP($B142,Equities!$B$6:$DH$1002,O$1,0)), VLOOKUP($B142,Equities!$B$6:$DH$1002,O$1,0),"")</f>
        <v/>
      </c>
      <c r="P142" t="str">
        <f>IF(ISNUMBER(VLOOKUP($B142,Equities!$B$6:$DH$1002,P$1,0)), VLOOKUP($B142,Equities!$B$6:$DH$1002,P$1,0),"")</f>
        <v/>
      </c>
      <c r="Q142" t="str">
        <f>IF(ISNUMBER(VLOOKUP($B142,Equities!$B$6:$DH$1002,Q$1,0)), VLOOKUP($B142,Equities!$B$6:$DH$1002,Q$1,0),"")</f>
        <v/>
      </c>
      <c r="R142" t="str">
        <f>IF(ISNUMBER(VLOOKUP($B142,Equities!$B$6:$DH$1002,R$1,0)), VLOOKUP($B142,Equities!$B$6:$DH$1002,R$1,0),"")</f>
        <v/>
      </c>
      <c r="S142" t="str">
        <f>IF(ISNUMBER(VLOOKUP($B142,Equities!$B$6:$DH$1002,S$1,0)), VLOOKUP($B142,Equities!$B$6:$DH$1002,S$1,0),"")</f>
        <v/>
      </c>
      <c r="T142" t="str">
        <f>IF(ISNUMBER(VLOOKUP($B142,Equities!$B$6:$DH$1002,T$1,0)), VLOOKUP($B142,Equities!$B$6:$DH$1002,T$1,0),"")</f>
        <v/>
      </c>
      <c r="U142" t="str">
        <f>IF(ISNUMBER(VLOOKUP($B142,Equities!$B$6:$DH$1002,U$1,0)), VLOOKUP($B142,Equities!$B$6:$DH$1002,U$1,0),"")</f>
        <v/>
      </c>
      <c r="V142" t="str">
        <f>IF(ISNUMBER(VLOOKUP($B142,Equities!$B$6:$DH$1002,V$1,0)), VLOOKUP($B142,Equities!$B$6:$DH$1002,V$1,0),"")</f>
        <v/>
      </c>
      <c r="W142" t="str">
        <f>IF(ISNUMBER(VLOOKUP($B142,Equities!$B$6:$DH$1002,W$1,0)), VLOOKUP($B142,Equities!$B$6:$DH$1002,W$1,0),"")</f>
        <v/>
      </c>
      <c r="X142" t="str">
        <f>IF(ISNUMBER(VLOOKUP($B142,Equities!$B$6:$DH$1002,X$1,0)), VLOOKUP($B142,Equities!$B$6:$DH$1002,X$1,0),"")</f>
        <v/>
      </c>
      <c r="Y142" t="str">
        <f>IF(ISNUMBER(VLOOKUP($B142,Equities!$B$6:$DH$1002,Y$1,0)), VLOOKUP($B142,Equities!$B$6:$DH$1002,Y$1,0),"")</f>
        <v/>
      </c>
      <c r="Z142" t="str">
        <f>IF(ISNUMBER(VLOOKUP($B142,Equities!$B$6:$DH$1002,Z$1,0)), VLOOKUP($B142,Equities!$B$6:$DH$1002,Z$1,0),"")</f>
        <v/>
      </c>
      <c r="AA142" t="str">
        <f>IF(ISNUMBER(VLOOKUP($B142,Equities!$B$6:$DH$1002,AA$1,0)), VLOOKUP($B142,Equities!$B$6:$DH$1002,AA$1,0),"")</f>
        <v/>
      </c>
      <c r="AB142" t="str">
        <f>IF(ISNUMBER(VLOOKUP($B142,Equities!$B$6:$DH$1002,AB$1,0)), VLOOKUP($B142,Equities!$B$6:$DH$1002,AB$1,0),"")</f>
        <v/>
      </c>
      <c r="AC142" t="str">
        <f>IF(ISNUMBER(VLOOKUP($B142,Equities!$B$6:$DH$1002,AC$1,0)), VLOOKUP($B142,Equities!$B$6:$DH$1002,AC$1,0),"")</f>
        <v/>
      </c>
      <c r="AD142" t="str">
        <f>IF(ISNUMBER(VLOOKUP($B142,Equities!$B$6:$DH$1002,AD$1,0)), VLOOKUP($B142,Equities!$B$6:$DH$1002,AD$1,0),"")</f>
        <v/>
      </c>
      <c r="AE142" t="str">
        <f>IF(ISNUMBER(VLOOKUP($B142,Equities!$B$6:$DH$1002,AE$1,0)), VLOOKUP($B142,Equities!$B$6:$DH$1002,AE$1,0),"")</f>
        <v/>
      </c>
      <c r="AF142" t="str">
        <f>IF(ISNUMBER(VLOOKUP($B142,Equities!$B$6:$DH$1002,AF$1,0)), VLOOKUP($B142,Equities!$B$6:$DH$1002,AF$1,0),"")</f>
        <v/>
      </c>
      <c r="AG142" t="str">
        <f>IF(ISNUMBER(VLOOKUP($B142,Equities!$B$6:$DH$1002,AG$1,0)), VLOOKUP($B142,Equities!$B$6:$DH$1002,AG$1,0),"")</f>
        <v/>
      </c>
      <c r="AH142" t="str">
        <f>IF(ISNUMBER(VLOOKUP($B142,Equities!$B$6:$DH$1002,AH$1,0)), VLOOKUP($B142,Equities!$B$6:$DH$1002,AH$1,0),"")</f>
        <v/>
      </c>
      <c r="AI142" t="str">
        <f>IF(ISNUMBER(VLOOKUP($B142,Equities!$B$6:$DH$1002,AI$1,0)), VLOOKUP($B142,Equities!$B$6:$DH$1002,AI$1,0),"")</f>
        <v/>
      </c>
      <c r="AJ142" t="str">
        <f>IF(ISNUMBER(VLOOKUP($B142,Equities!$B$6:$DH$1002,AJ$1,0)), VLOOKUP($B142,Equities!$B$6:$DH$1002,AJ$1,0),"")</f>
        <v/>
      </c>
      <c r="AK142" t="str">
        <f>IF(ISNUMBER(VLOOKUP($B142,Equities!$B$6:$DH$1002,AK$1,0)), VLOOKUP($B142,Equities!$B$6:$DH$1002,AK$1,0),"")</f>
        <v/>
      </c>
      <c r="AL142" t="str">
        <f>IF(ISNUMBER(VLOOKUP($B142,Commodities!$B$6:$CW$1002,AL$1,0)), VLOOKUP($B142,Commodities!$B$6:$CW$1002,AL$1,0),"")</f>
        <v/>
      </c>
      <c r="AM142" t="str">
        <f>IF(ISNUMBER(VLOOKUP($B142,Commodities!$B$6:$CW$1002,AM$1,0)), VLOOKUP($B142,Commodities!$B$6:$CW$1002,AM$1,0),"")</f>
        <v/>
      </c>
      <c r="AN142" t="str">
        <f>IF(ISNUMBER(VLOOKUP($B142,Commodities!$B$6:$CW$1002,AN$1,0)), VLOOKUP($B142,Commodities!$B$6:$CW$1002,AN$1,0),"")</f>
        <v/>
      </c>
      <c r="AO142" t="str">
        <f>IF(ISNUMBER(VLOOKUP($B142,Currencies!$B$6:$CW$1002,AO$1,0)), VLOOKUP($B142,Currencies!$B$6:$CW$1002,AO$1,0),"")</f>
        <v/>
      </c>
      <c r="AP142" t="str">
        <f>IF(ISNUMBER(VLOOKUP($B142,Currencies!$B$6:$CW$1002,AP$1,0)), VLOOKUP($B142,Currencies!$B$6:$CW$1002,AP$1,0),"")</f>
        <v/>
      </c>
      <c r="AQ142" t="str">
        <f>IF(ISNUMBER(VLOOKUP($B142,Currencies!$B$6:$CW$1002,AQ$1,0)), VLOOKUP($B142,Currencies!$B$6:$CW$1002,AQ$1,0),"")</f>
        <v/>
      </c>
      <c r="AR142" t="str">
        <f>IF(ISNUMBER(VLOOKUP($B142,Currencies!$B$6:$CW$1002,AR$1,0)), VLOOKUP($B142,Currencies!$B$6:$CW$1002,AR$1,0),"")</f>
        <v/>
      </c>
      <c r="AS142" t="str">
        <f>IF(ISNUMBER(VLOOKUP($B142,Currencies!$B$6:$CW$1002,AS$1,0)), VLOOKUP($B142,Currencies!$B$6:$CW$1002,AS$1,0),"")</f>
        <v/>
      </c>
      <c r="AT142" t="str">
        <f>IF(ISNUMBER(VLOOKUP($B142,Currencies!$B$6:$CW$1002,AT$1,0)), VLOOKUP($B142,Currencies!$B$6:$CW$1002,AT$1,0),"")</f>
        <v/>
      </c>
      <c r="AU142" t="str">
        <f>IF(ISNUMBER(VLOOKUP($B142,Currencies!$B$6:$CW$1002,AU$1,0)), VLOOKUP($B142,Currencies!$B$6:$CW$1002,AU$1,0),"")</f>
        <v/>
      </c>
      <c r="AV142" t="str">
        <f>IF(ISNUMBER(VLOOKUP($B142,Currencies!$B$6:$CW$1002,AV$1,0)), VLOOKUP($B142,Currencies!$B$6:$CW$1002,AV$1,0),"")</f>
        <v/>
      </c>
    </row>
    <row r="143" spans="2:48">
      <c r="B143" s="12" t="str">
        <f>IF(ISNUMBER(Equities!$C144),Equities!B144,"")</f>
        <v/>
      </c>
      <c r="C143" t="str">
        <f t="shared" ca="1" si="10"/>
        <v/>
      </c>
      <c r="D143" t="str">
        <f t="shared" ca="1" si="8"/>
        <v/>
      </c>
      <c r="E143" t="str">
        <f t="shared" ca="1" si="8"/>
        <v/>
      </c>
      <c r="F143" t="str">
        <f t="shared" ca="1" si="8"/>
        <v/>
      </c>
      <c r="G143" t="str">
        <f>IF(ISNUMBER(VLOOKUP($B143,Equities!$B$6:$DH$1002,G$1,0)), VLOOKUP($B143,Equities!$B$6:$DH$1002,G$1,0),"")</f>
        <v/>
      </c>
      <c r="H143" t="str">
        <f>IF(ISNUMBER(VLOOKUP($B143,Equities!$B$6:$DH$1002,H$1,0)), VLOOKUP($B143,Equities!$B$6:$DH$1002,H$1,0),"")</f>
        <v/>
      </c>
      <c r="I143" t="str">
        <f>IF(ISNUMBER(VLOOKUP($B143,Equities!$B$6:$DH$1002,I$1,0)), VLOOKUP($B143,Equities!$B$6:$DH$1002,I$1,0),"")</f>
        <v/>
      </c>
      <c r="J143" s="70"/>
      <c r="K143" t="str">
        <f>IF(ISNUMBER(VLOOKUP($B143,Equities!$B$6:$DH$1002,K$1,0)), VLOOKUP($B143,Equities!$B$6:$DH$1002,K$1,0),"")</f>
        <v/>
      </c>
      <c r="L143" t="str">
        <f>IF(ISNUMBER(VLOOKUP($B143,Equities!$B$6:$DH$1002,L$1,0)), VLOOKUP($B143,Equities!$B$6:$DH$1002,L$1,0),"")</f>
        <v/>
      </c>
      <c r="M143" t="str">
        <f>IF(ISNUMBER(VLOOKUP($B143,Equities!$B$6:$DH$1002,M$1,0)), VLOOKUP($B143,Equities!$B$6:$DH$1002,M$1,0),"")</f>
        <v/>
      </c>
      <c r="N143" t="str">
        <f>IF(ISNUMBER(VLOOKUP($B143,Equities!$B$6:$DH$1002,N$1,0)), VLOOKUP($B143,Equities!$B$6:$DH$1002,N$1,0),"")</f>
        <v/>
      </c>
      <c r="O143" t="str">
        <f>IF(ISNUMBER(VLOOKUP($B143,Equities!$B$6:$DH$1002,O$1,0)), VLOOKUP($B143,Equities!$B$6:$DH$1002,O$1,0),"")</f>
        <v/>
      </c>
      <c r="P143" t="str">
        <f>IF(ISNUMBER(VLOOKUP($B143,Equities!$B$6:$DH$1002,P$1,0)), VLOOKUP($B143,Equities!$B$6:$DH$1002,P$1,0),"")</f>
        <v/>
      </c>
      <c r="Q143" t="str">
        <f>IF(ISNUMBER(VLOOKUP($B143,Equities!$B$6:$DH$1002,Q$1,0)), VLOOKUP($B143,Equities!$B$6:$DH$1002,Q$1,0),"")</f>
        <v/>
      </c>
      <c r="R143" t="str">
        <f>IF(ISNUMBER(VLOOKUP($B143,Equities!$B$6:$DH$1002,R$1,0)), VLOOKUP($B143,Equities!$B$6:$DH$1002,R$1,0),"")</f>
        <v/>
      </c>
      <c r="S143" t="str">
        <f>IF(ISNUMBER(VLOOKUP($B143,Equities!$B$6:$DH$1002,S$1,0)), VLOOKUP($B143,Equities!$B$6:$DH$1002,S$1,0),"")</f>
        <v/>
      </c>
      <c r="T143" t="str">
        <f>IF(ISNUMBER(VLOOKUP($B143,Equities!$B$6:$DH$1002,T$1,0)), VLOOKUP($B143,Equities!$B$6:$DH$1002,T$1,0),"")</f>
        <v/>
      </c>
      <c r="U143" t="str">
        <f>IF(ISNUMBER(VLOOKUP($B143,Equities!$B$6:$DH$1002,U$1,0)), VLOOKUP($B143,Equities!$B$6:$DH$1002,U$1,0),"")</f>
        <v/>
      </c>
      <c r="V143" t="str">
        <f>IF(ISNUMBER(VLOOKUP($B143,Equities!$B$6:$DH$1002,V$1,0)), VLOOKUP($B143,Equities!$B$6:$DH$1002,V$1,0),"")</f>
        <v/>
      </c>
      <c r="W143" t="str">
        <f>IF(ISNUMBER(VLOOKUP($B143,Equities!$B$6:$DH$1002,W$1,0)), VLOOKUP($B143,Equities!$B$6:$DH$1002,W$1,0),"")</f>
        <v/>
      </c>
      <c r="X143" t="str">
        <f>IF(ISNUMBER(VLOOKUP($B143,Equities!$B$6:$DH$1002,X$1,0)), VLOOKUP($B143,Equities!$B$6:$DH$1002,X$1,0),"")</f>
        <v/>
      </c>
      <c r="Y143" t="str">
        <f>IF(ISNUMBER(VLOOKUP($B143,Equities!$B$6:$DH$1002,Y$1,0)), VLOOKUP($B143,Equities!$B$6:$DH$1002,Y$1,0),"")</f>
        <v/>
      </c>
      <c r="Z143" t="str">
        <f>IF(ISNUMBER(VLOOKUP($B143,Equities!$B$6:$DH$1002,Z$1,0)), VLOOKUP($B143,Equities!$B$6:$DH$1002,Z$1,0),"")</f>
        <v/>
      </c>
      <c r="AA143" t="str">
        <f>IF(ISNUMBER(VLOOKUP($B143,Equities!$B$6:$DH$1002,AA$1,0)), VLOOKUP($B143,Equities!$B$6:$DH$1002,AA$1,0),"")</f>
        <v/>
      </c>
      <c r="AB143" t="str">
        <f>IF(ISNUMBER(VLOOKUP($B143,Equities!$B$6:$DH$1002,AB$1,0)), VLOOKUP($B143,Equities!$B$6:$DH$1002,AB$1,0),"")</f>
        <v/>
      </c>
      <c r="AC143" t="str">
        <f>IF(ISNUMBER(VLOOKUP($B143,Equities!$B$6:$DH$1002,AC$1,0)), VLOOKUP($B143,Equities!$B$6:$DH$1002,AC$1,0),"")</f>
        <v/>
      </c>
      <c r="AD143" t="str">
        <f>IF(ISNUMBER(VLOOKUP($B143,Equities!$B$6:$DH$1002,AD$1,0)), VLOOKUP($B143,Equities!$B$6:$DH$1002,AD$1,0),"")</f>
        <v/>
      </c>
      <c r="AE143" t="str">
        <f>IF(ISNUMBER(VLOOKUP($B143,Equities!$B$6:$DH$1002,AE$1,0)), VLOOKUP($B143,Equities!$B$6:$DH$1002,AE$1,0),"")</f>
        <v/>
      </c>
      <c r="AF143" t="str">
        <f>IF(ISNUMBER(VLOOKUP($B143,Equities!$B$6:$DH$1002,AF$1,0)), VLOOKUP($B143,Equities!$B$6:$DH$1002,AF$1,0),"")</f>
        <v/>
      </c>
      <c r="AG143" t="str">
        <f>IF(ISNUMBER(VLOOKUP($B143,Equities!$B$6:$DH$1002,AG$1,0)), VLOOKUP($B143,Equities!$B$6:$DH$1002,AG$1,0),"")</f>
        <v/>
      </c>
      <c r="AH143" t="str">
        <f>IF(ISNUMBER(VLOOKUP($B143,Equities!$B$6:$DH$1002,AH$1,0)), VLOOKUP($B143,Equities!$B$6:$DH$1002,AH$1,0),"")</f>
        <v/>
      </c>
      <c r="AI143" t="str">
        <f>IF(ISNUMBER(VLOOKUP($B143,Equities!$B$6:$DH$1002,AI$1,0)), VLOOKUP($B143,Equities!$B$6:$DH$1002,AI$1,0),"")</f>
        <v/>
      </c>
      <c r="AJ143" t="str">
        <f>IF(ISNUMBER(VLOOKUP($B143,Equities!$B$6:$DH$1002,AJ$1,0)), VLOOKUP($B143,Equities!$B$6:$DH$1002,AJ$1,0),"")</f>
        <v/>
      </c>
      <c r="AK143" t="str">
        <f>IF(ISNUMBER(VLOOKUP($B143,Equities!$B$6:$DH$1002,AK$1,0)), VLOOKUP($B143,Equities!$B$6:$DH$1002,AK$1,0),"")</f>
        <v/>
      </c>
      <c r="AL143" t="str">
        <f>IF(ISNUMBER(VLOOKUP($B143,Commodities!$B$6:$CW$1002,AL$1,0)), VLOOKUP($B143,Commodities!$B$6:$CW$1002,AL$1,0),"")</f>
        <v/>
      </c>
      <c r="AM143" t="str">
        <f>IF(ISNUMBER(VLOOKUP($B143,Commodities!$B$6:$CW$1002,AM$1,0)), VLOOKUP($B143,Commodities!$B$6:$CW$1002,AM$1,0),"")</f>
        <v/>
      </c>
      <c r="AN143" t="str">
        <f>IF(ISNUMBER(VLOOKUP($B143,Commodities!$B$6:$CW$1002,AN$1,0)), VLOOKUP($B143,Commodities!$B$6:$CW$1002,AN$1,0),"")</f>
        <v/>
      </c>
      <c r="AO143" t="str">
        <f>IF(ISNUMBER(VLOOKUP($B143,Currencies!$B$6:$CW$1002,AO$1,0)), VLOOKUP($B143,Currencies!$B$6:$CW$1002,AO$1,0),"")</f>
        <v/>
      </c>
      <c r="AP143" t="str">
        <f>IF(ISNUMBER(VLOOKUP($B143,Currencies!$B$6:$CW$1002,AP$1,0)), VLOOKUP($B143,Currencies!$B$6:$CW$1002,AP$1,0),"")</f>
        <v/>
      </c>
      <c r="AQ143" t="str">
        <f>IF(ISNUMBER(VLOOKUP($B143,Currencies!$B$6:$CW$1002,AQ$1,0)), VLOOKUP($B143,Currencies!$B$6:$CW$1002,AQ$1,0),"")</f>
        <v/>
      </c>
      <c r="AR143" t="str">
        <f>IF(ISNUMBER(VLOOKUP($B143,Currencies!$B$6:$CW$1002,AR$1,0)), VLOOKUP($B143,Currencies!$B$6:$CW$1002,AR$1,0),"")</f>
        <v/>
      </c>
      <c r="AS143" t="str">
        <f>IF(ISNUMBER(VLOOKUP($B143,Currencies!$B$6:$CW$1002,AS$1,0)), VLOOKUP($B143,Currencies!$B$6:$CW$1002,AS$1,0),"")</f>
        <v/>
      </c>
      <c r="AT143" t="str">
        <f>IF(ISNUMBER(VLOOKUP($B143,Currencies!$B$6:$CW$1002,AT$1,0)), VLOOKUP($B143,Currencies!$B$6:$CW$1002,AT$1,0),"")</f>
        <v/>
      </c>
      <c r="AU143" t="str">
        <f>IF(ISNUMBER(VLOOKUP($B143,Currencies!$B$6:$CW$1002,AU$1,0)), VLOOKUP($B143,Currencies!$B$6:$CW$1002,AU$1,0),"")</f>
        <v/>
      </c>
      <c r="AV143" t="str">
        <f>IF(ISNUMBER(VLOOKUP($B143,Currencies!$B$6:$CW$1002,AV$1,0)), VLOOKUP($B143,Currencies!$B$6:$CW$1002,AV$1,0),"")</f>
        <v/>
      </c>
    </row>
    <row r="144" spans="2:48">
      <c r="B144" s="12" t="str">
        <f>IF(ISNUMBER(Equities!$C145),Equities!B145,"")</f>
        <v/>
      </c>
      <c r="C144" t="str">
        <f t="shared" ca="1" si="10"/>
        <v/>
      </c>
      <c r="D144" t="str">
        <f t="shared" ca="1" si="8"/>
        <v/>
      </c>
      <c r="E144" t="str">
        <f t="shared" ca="1" si="8"/>
        <v/>
      </c>
      <c r="F144" t="str">
        <f t="shared" ca="1" si="8"/>
        <v/>
      </c>
      <c r="G144" t="str">
        <f>IF(ISNUMBER(VLOOKUP($B144,Equities!$B$6:$DH$1002,G$1,0)), VLOOKUP($B144,Equities!$B$6:$DH$1002,G$1,0),"")</f>
        <v/>
      </c>
      <c r="H144" t="str">
        <f>IF(ISNUMBER(VLOOKUP($B144,Equities!$B$6:$DH$1002,H$1,0)), VLOOKUP($B144,Equities!$B$6:$DH$1002,H$1,0),"")</f>
        <v/>
      </c>
      <c r="I144" t="str">
        <f>IF(ISNUMBER(VLOOKUP($B144,Equities!$B$6:$DH$1002,I$1,0)), VLOOKUP($B144,Equities!$B$6:$DH$1002,I$1,0),"")</f>
        <v/>
      </c>
      <c r="J144" s="70"/>
      <c r="K144" t="str">
        <f>IF(ISNUMBER(VLOOKUP($B144,Equities!$B$6:$DH$1002,K$1,0)), VLOOKUP($B144,Equities!$B$6:$DH$1002,K$1,0),"")</f>
        <v/>
      </c>
      <c r="L144" t="str">
        <f>IF(ISNUMBER(VLOOKUP($B144,Equities!$B$6:$DH$1002,L$1,0)), VLOOKUP($B144,Equities!$B$6:$DH$1002,L$1,0),"")</f>
        <v/>
      </c>
      <c r="M144" t="str">
        <f>IF(ISNUMBER(VLOOKUP($B144,Equities!$B$6:$DH$1002,M$1,0)), VLOOKUP($B144,Equities!$B$6:$DH$1002,M$1,0),"")</f>
        <v/>
      </c>
      <c r="N144" t="str">
        <f>IF(ISNUMBER(VLOOKUP($B144,Equities!$B$6:$DH$1002,N$1,0)), VLOOKUP($B144,Equities!$B$6:$DH$1002,N$1,0),"")</f>
        <v/>
      </c>
      <c r="O144" t="str">
        <f>IF(ISNUMBER(VLOOKUP($B144,Equities!$B$6:$DH$1002,O$1,0)), VLOOKUP($B144,Equities!$B$6:$DH$1002,O$1,0),"")</f>
        <v/>
      </c>
      <c r="P144" t="str">
        <f>IF(ISNUMBER(VLOOKUP($B144,Equities!$B$6:$DH$1002,P$1,0)), VLOOKUP($B144,Equities!$B$6:$DH$1002,P$1,0),"")</f>
        <v/>
      </c>
      <c r="Q144" t="str">
        <f>IF(ISNUMBER(VLOOKUP($B144,Equities!$B$6:$DH$1002,Q$1,0)), VLOOKUP($B144,Equities!$B$6:$DH$1002,Q$1,0),"")</f>
        <v/>
      </c>
      <c r="R144" t="str">
        <f>IF(ISNUMBER(VLOOKUP($B144,Equities!$B$6:$DH$1002,R$1,0)), VLOOKUP($B144,Equities!$B$6:$DH$1002,R$1,0),"")</f>
        <v/>
      </c>
      <c r="S144" t="str">
        <f>IF(ISNUMBER(VLOOKUP($B144,Equities!$B$6:$DH$1002,S$1,0)), VLOOKUP($B144,Equities!$B$6:$DH$1002,S$1,0),"")</f>
        <v/>
      </c>
      <c r="T144" t="str">
        <f>IF(ISNUMBER(VLOOKUP($B144,Equities!$B$6:$DH$1002,T$1,0)), VLOOKUP($B144,Equities!$B$6:$DH$1002,T$1,0),"")</f>
        <v/>
      </c>
      <c r="U144" t="str">
        <f>IF(ISNUMBER(VLOOKUP($B144,Equities!$B$6:$DH$1002,U$1,0)), VLOOKUP($B144,Equities!$B$6:$DH$1002,U$1,0),"")</f>
        <v/>
      </c>
      <c r="V144" t="str">
        <f>IF(ISNUMBER(VLOOKUP($B144,Equities!$B$6:$DH$1002,V$1,0)), VLOOKUP($B144,Equities!$B$6:$DH$1002,V$1,0),"")</f>
        <v/>
      </c>
      <c r="W144" t="str">
        <f>IF(ISNUMBER(VLOOKUP($B144,Equities!$B$6:$DH$1002,W$1,0)), VLOOKUP($B144,Equities!$B$6:$DH$1002,W$1,0),"")</f>
        <v/>
      </c>
      <c r="X144" t="str">
        <f>IF(ISNUMBER(VLOOKUP($B144,Equities!$B$6:$DH$1002,X$1,0)), VLOOKUP($B144,Equities!$B$6:$DH$1002,X$1,0),"")</f>
        <v/>
      </c>
      <c r="Y144" t="str">
        <f>IF(ISNUMBER(VLOOKUP($B144,Equities!$B$6:$DH$1002,Y$1,0)), VLOOKUP($B144,Equities!$B$6:$DH$1002,Y$1,0),"")</f>
        <v/>
      </c>
      <c r="Z144" t="str">
        <f>IF(ISNUMBER(VLOOKUP($B144,Equities!$B$6:$DH$1002,Z$1,0)), VLOOKUP($B144,Equities!$B$6:$DH$1002,Z$1,0),"")</f>
        <v/>
      </c>
      <c r="AA144" t="str">
        <f>IF(ISNUMBER(VLOOKUP($B144,Equities!$B$6:$DH$1002,AA$1,0)), VLOOKUP($B144,Equities!$B$6:$DH$1002,AA$1,0),"")</f>
        <v/>
      </c>
      <c r="AB144" t="str">
        <f>IF(ISNUMBER(VLOOKUP($B144,Equities!$B$6:$DH$1002,AB$1,0)), VLOOKUP($B144,Equities!$B$6:$DH$1002,AB$1,0),"")</f>
        <v/>
      </c>
      <c r="AC144" t="str">
        <f>IF(ISNUMBER(VLOOKUP($B144,Equities!$B$6:$DH$1002,AC$1,0)), VLOOKUP($B144,Equities!$B$6:$DH$1002,AC$1,0),"")</f>
        <v/>
      </c>
      <c r="AD144" t="str">
        <f>IF(ISNUMBER(VLOOKUP($B144,Equities!$B$6:$DH$1002,AD$1,0)), VLOOKUP($B144,Equities!$B$6:$DH$1002,AD$1,0),"")</f>
        <v/>
      </c>
      <c r="AE144" t="str">
        <f>IF(ISNUMBER(VLOOKUP($B144,Equities!$B$6:$DH$1002,AE$1,0)), VLOOKUP($B144,Equities!$B$6:$DH$1002,AE$1,0),"")</f>
        <v/>
      </c>
      <c r="AF144" t="str">
        <f>IF(ISNUMBER(VLOOKUP($B144,Equities!$B$6:$DH$1002,AF$1,0)), VLOOKUP($B144,Equities!$B$6:$DH$1002,AF$1,0),"")</f>
        <v/>
      </c>
      <c r="AG144" t="str">
        <f>IF(ISNUMBER(VLOOKUP($B144,Equities!$B$6:$DH$1002,AG$1,0)), VLOOKUP($B144,Equities!$B$6:$DH$1002,AG$1,0),"")</f>
        <v/>
      </c>
      <c r="AH144" t="str">
        <f>IF(ISNUMBER(VLOOKUP($B144,Equities!$B$6:$DH$1002,AH$1,0)), VLOOKUP($B144,Equities!$B$6:$DH$1002,AH$1,0),"")</f>
        <v/>
      </c>
      <c r="AI144" t="str">
        <f>IF(ISNUMBER(VLOOKUP($B144,Equities!$B$6:$DH$1002,AI$1,0)), VLOOKUP($B144,Equities!$B$6:$DH$1002,AI$1,0),"")</f>
        <v/>
      </c>
      <c r="AJ144" t="str">
        <f>IF(ISNUMBER(VLOOKUP($B144,Equities!$B$6:$DH$1002,AJ$1,0)), VLOOKUP($B144,Equities!$B$6:$DH$1002,AJ$1,0),"")</f>
        <v/>
      </c>
      <c r="AK144" t="str">
        <f>IF(ISNUMBER(VLOOKUP($B144,Equities!$B$6:$DH$1002,AK$1,0)), VLOOKUP($B144,Equities!$B$6:$DH$1002,AK$1,0),"")</f>
        <v/>
      </c>
      <c r="AL144" t="str">
        <f>IF(ISNUMBER(VLOOKUP($B144,Commodities!$B$6:$CW$1002,AL$1,0)), VLOOKUP($B144,Commodities!$B$6:$CW$1002,AL$1,0),"")</f>
        <v/>
      </c>
      <c r="AM144" t="str">
        <f>IF(ISNUMBER(VLOOKUP($B144,Commodities!$B$6:$CW$1002,AM$1,0)), VLOOKUP($B144,Commodities!$B$6:$CW$1002,AM$1,0),"")</f>
        <v/>
      </c>
      <c r="AN144" t="str">
        <f>IF(ISNUMBER(VLOOKUP($B144,Commodities!$B$6:$CW$1002,AN$1,0)), VLOOKUP($B144,Commodities!$B$6:$CW$1002,AN$1,0),"")</f>
        <v/>
      </c>
      <c r="AO144" t="str">
        <f>IF(ISNUMBER(VLOOKUP($B144,Currencies!$B$6:$CW$1002,AO$1,0)), VLOOKUP($B144,Currencies!$B$6:$CW$1002,AO$1,0),"")</f>
        <v/>
      </c>
      <c r="AP144" t="str">
        <f>IF(ISNUMBER(VLOOKUP($B144,Currencies!$B$6:$CW$1002,AP$1,0)), VLOOKUP($B144,Currencies!$B$6:$CW$1002,AP$1,0),"")</f>
        <v/>
      </c>
      <c r="AQ144" t="str">
        <f>IF(ISNUMBER(VLOOKUP($B144,Currencies!$B$6:$CW$1002,AQ$1,0)), VLOOKUP($B144,Currencies!$B$6:$CW$1002,AQ$1,0),"")</f>
        <v/>
      </c>
      <c r="AR144" t="str">
        <f>IF(ISNUMBER(VLOOKUP($B144,Currencies!$B$6:$CW$1002,AR$1,0)), VLOOKUP($B144,Currencies!$B$6:$CW$1002,AR$1,0),"")</f>
        <v/>
      </c>
      <c r="AS144" t="str">
        <f>IF(ISNUMBER(VLOOKUP($B144,Currencies!$B$6:$CW$1002,AS$1,0)), VLOOKUP($B144,Currencies!$B$6:$CW$1002,AS$1,0),"")</f>
        <v/>
      </c>
      <c r="AT144" t="str">
        <f>IF(ISNUMBER(VLOOKUP($B144,Currencies!$B$6:$CW$1002,AT$1,0)), VLOOKUP($B144,Currencies!$B$6:$CW$1002,AT$1,0),"")</f>
        <v/>
      </c>
      <c r="AU144" t="str">
        <f>IF(ISNUMBER(VLOOKUP($B144,Currencies!$B$6:$CW$1002,AU$1,0)), VLOOKUP($B144,Currencies!$B$6:$CW$1002,AU$1,0),"")</f>
        <v/>
      </c>
      <c r="AV144" t="str">
        <f>IF(ISNUMBER(VLOOKUP($B144,Currencies!$B$6:$CW$1002,AV$1,0)), VLOOKUP($B144,Currencies!$B$6:$CW$1002,AV$1,0),"")</f>
        <v/>
      </c>
    </row>
    <row r="145" spans="2:48">
      <c r="B145" s="12" t="str">
        <f>IF(ISNUMBER(Equities!$C146),Equities!B146,"")</f>
        <v/>
      </c>
      <c r="C145" t="str">
        <f t="shared" ca="1" si="10"/>
        <v/>
      </c>
      <c r="D145" t="str">
        <f t="shared" ca="1" si="8"/>
        <v/>
      </c>
      <c r="E145" t="str">
        <f t="shared" ca="1" si="8"/>
        <v/>
      </c>
      <c r="F145" t="str">
        <f t="shared" ca="1" si="8"/>
        <v/>
      </c>
      <c r="G145" t="str">
        <f>IF(ISNUMBER(VLOOKUP($B145,Equities!$B$6:$DH$1002,G$1,0)), VLOOKUP($B145,Equities!$B$6:$DH$1002,G$1,0),"")</f>
        <v/>
      </c>
      <c r="H145" t="str">
        <f>IF(ISNUMBER(VLOOKUP($B145,Equities!$B$6:$DH$1002,H$1,0)), VLOOKUP($B145,Equities!$B$6:$DH$1002,H$1,0),"")</f>
        <v/>
      </c>
      <c r="I145" t="str">
        <f>IF(ISNUMBER(VLOOKUP($B145,Equities!$B$6:$DH$1002,I$1,0)), VLOOKUP($B145,Equities!$B$6:$DH$1002,I$1,0),"")</f>
        <v/>
      </c>
      <c r="J145" s="70"/>
      <c r="K145" t="str">
        <f>IF(ISNUMBER(VLOOKUP($B145,Equities!$B$6:$DH$1002,K$1,0)), VLOOKUP($B145,Equities!$B$6:$DH$1002,K$1,0),"")</f>
        <v/>
      </c>
      <c r="L145" t="str">
        <f>IF(ISNUMBER(VLOOKUP($B145,Equities!$B$6:$DH$1002,L$1,0)), VLOOKUP($B145,Equities!$B$6:$DH$1002,L$1,0),"")</f>
        <v/>
      </c>
      <c r="M145" t="str">
        <f>IF(ISNUMBER(VLOOKUP($B145,Equities!$B$6:$DH$1002,M$1,0)), VLOOKUP($B145,Equities!$B$6:$DH$1002,M$1,0),"")</f>
        <v/>
      </c>
      <c r="N145" t="str">
        <f>IF(ISNUMBER(VLOOKUP($B145,Equities!$B$6:$DH$1002,N$1,0)), VLOOKUP($B145,Equities!$B$6:$DH$1002,N$1,0),"")</f>
        <v/>
      </c>
      <c r="O145" t="str">
        <f>IF(ISNUMBER(VLOOKUP($B145,Equities!$B$6:$DH$1002,O$1,0)), VLOOKUP($B145,Equities!$B$6:$DH$1002,O$1,0),"")</f>
        <v/>
      </c>
      <c r="P145" t="str">
        <f>IF(ISNUMBER(VLOOKUP($B145,Equities!$B$6:$DH$1002,P$1,0)), VLOOKUP($B145,Equities!$B$6:$DH$1002,P$1,0),"")</f>
        <v/>
      </c>
      <c r="Q145" t="str">
        <f>IF(ISNUMBER(VLOOKUP($B145,Equities!$B$6:$DH$1002,Q$1,0)), VLOOKUP($B145,Equities!$B$6:$DH$1002,Q$1,0),"")</f>
        <v/>
      </c>
      <c r="R145" t="str">
        <f>IF(ISNUMBER(VLOOKUP($B145,Equities!$B$6:$DH$1002,R$1,0)), VLOOKUP($B145,Equities!$B$6:$DH$1002,R$1,0),"")</f>
        <v/>
      </c>
      <c r="S145" t="str">
        <f>IF(ISNUMBER(VLOOKUP($B145,Equities!$B$6:$DH$1002,S$1,0)), VLOOKUP($B145,Equities!$B$6:$DH$1002,S$1,0),"")</f>
        <v/>
      </c>
      <c r="T145" t="str">
        <f>IF(ISNUMBER(VLOOKUP($B145,Equities!$B$6:$DH$1002,T$1,0)), VLOOKUP($B145,Equities!$B$6:$DH$1002,T$1,0),"")</f>
        <v/>
      </c>
      <c r="U145" t="str">
        <f>IF(ISNUMBER(VLOOKUP($B145,Equities!$B$6:$DH$1002,U$1,0)), VLOOKUP($B145,Equities!$B$6:$DH$1002,U$1,0),"")</f>
        <v/>
      </c>
      <c r="V145" t="str">
        <f>IF(ISNUMBER(VLOOKUP($B145,Equities!$B$6:$DH$1002,V$1,0)), VLOOKUP($B145,Equities!$B$6:$DH$1002,V$1,0),"")</f>
        <v/>
      </c>
      <c r="W145" t="str">
        <f>IF(ISNUMBER(VLOOKUP($B145,Equities!$B$6:$DH$1002,W$1,0)), VLOOKUP($B145,Equities!$B$6:$DH$1002,W$1,0),"")</f>
        <v/>
      </c>
      <c r="X145" t="str">
        <f>IF(ISNUMBER(VLOOKUP($B145,Equities!$B$6:$DH$1002,X$1,0)), VLOOKUP($B145,Equities!$B$6:$DH$1002,X$1,0),"")</f>
        <v/>
      </c>
      <c r="Y145" t="str">
        <f>IF(ISNUMBER(VLOOKUP($B145,Equities!$B$6:$DH$1002,Y$1,0)), VLOOKUP($B145,Equities!$B$6:$DH$1002,Y$1,0),"")</f>
        <v/>
      </c>
      <c r="Z145" t="str">
        <f>IF(ISNUMBER(VLOOKUP($B145,Equities!$B$6:$DH$1002,Z$1,0)), VLOOKUP($B145,Equities!$B$6:$DH$1002,Z$1,0),"")</f>
        <v/>
      </c>
      <c r="AA145" t="str">
        <f>IF(ISNUMBER(VLOOKUP($B145,Equities!$B$6:$DH$1002,AA$1,0)), VLOOKUP($B145,Equities!$B$6:$DH$1002,AA$1,0),"")</f>
        <v/>
      </c>
      <c r="AB145" t="str">
        <f>IF(ISNUMBER(VLOOKUP($B145,Equities!$B$6:$DH$1002,AB$1,0)), VLOOKUP($B145,Equities!$B$6:$DH$1002,AB$1,0),"")</f>
        <v/>
      </c>
      <c r="AC145" t="str">
        <f>IF(ISNUMBER(VLOOKUP($B145,Equities!$B$6:$DH$1002,AC$1,0)), VLOOKUP($B145,Equities!$B$6:$DH$1002,AC$1,0),"")</f>
        <v/>
      </c>
      <c r="AD145" t="str">
        <f>IF(ISNUMBER(VLOOKUP($B145,Equities!$B$6:$DH$1002,AD$1,0)), VLOOKUP($B145,Equities!$B$6:$DH$1002,AD$1,0),"")</f>
        <v/>
      </c>
      <c r="AE145" t="str">
        <f>IF(ISNUMBER(VLOOKUP($B145,Equities!$B$6:$DH$1002,AE$1,0)), VLOOKUP($B145,Equities!$B$6:$DH$1002,AE$1,0),"")</f>
        <v/>
      </c>
      <c r="AF145" t="str">
        <f>IF(ISNUMBER(VLOOKUP($B145,Equities!$B$6:$DH$1002,AF$1,0)), VLOOKUP($B145,Equities!$B$6:$DH$1002,AF$1,0),"")</f>
        <v/>
      </c>
      <c r="AG145" t="str">
        <f>IF(ISNUMBER(VLOOKUP($B145,Equities!$B$6:$DH$1002,AG$1,0)), VLOOKUP($B145,Equities!$B$6:$DH$1002,AG$1,0),"")</f>
        <v/>
      </c>
      <c r="AH145" t="str">
        <f>IF(ISNUMBER(VLOOKUP($B145,Equities!$B$6:$DH$1002,AH$1,0)), VLOOKUP($B145,Equities!$B$6:$DH$1002,AH$1,0),"")</f>
        <v/>
      </c>
      <c r="AI145" t="str">
        <f>IF(ISNUMBER(VLOOKUP($B145,Equities!$B$6:$DH$1002,AI$1,0)), VLOOKUP($B145,Equities!$B$6:$DH$1002,AI$1,0),"")</f>
        <v/>
      </c>
      <c r="AJ145" t="str">
        <f>IF(ISNUMBER(VLOOKUP($B145,Equities!$B$6:$DH$1002,AJ$1,0)), VLOOKUP($B145,Equities!$B$6:$DH$1002,AJ$1,0),"")</f>
        <v/>
      </c>
      <c r="AK145" t="str">
        <f>IF(ISNUMBER(VLOOKUP($B145,Equities!$B$6:$DH$1002,AK$1,0)), VLOOKUP($B145,Equities!$B$6:$DH$1002,AK$1,0),"")</f>
        <v/>
      </c>
      <c r="AL145" t="str">
        <f>IF(ISNUMBER(VLOOKUP($B145,Commodities!$B$6:$CW$1002,AL$1,0)), VLOOKUP($B145,Commodities!$B$6:$CW$1002,AL$1,0),"")</f>
        <v/>
      </c>
      <c r="AM145" t="str">
        <f>IF(ISNUMBER(VLOOKUP($B145,Commodities!$B$6:$CW$1002,AM$1,0)), VLOOKUP($B145,Commodities!$B$6:$CW$1002,AM$1,0),"")</f>
        <v/>
      </c>
      <c r="AN145" t="str">
        <f>IF(ISNUMBER(VLOOKUP($B145,Commodities!$B$6:$CW$1002,AN$1,0)), VLOOKUP($B145,Commodities!$B$6:$CW$1002,AN$1,0),"")</f>
        <v/>
      </c>
      <c r="AO145" t="str">
        <f>IF(ISNUMBER(VLOOKUP($B145,Currencies!$B$6:$CW$1002,AO$1,0)), VLOOKUP($B145,Currencies!$B$6:$CW$1002,AO$1,0),"")</f>
        <v/>
      </c>
      <c r="AP145" t="str">
        <f>IF(ISNUMBER(VLOOKUP($B145,Currencies!$B$6:$CW$1002,AP$1,0)), VLOOKUP($B145,Currencies!$B$6:$CW$1002,AP$1,0),"")</f>
        <v/>
      </c>
      <c r="AQ145" t="str">
        <f>IF(ISNUMBER(VLOOKUP($B145,Currencies!$B$6:$CW$1002,AQ$1,0)), VLOOKUP($B145,Currencies!$B$6:$CW$1002,AQ$1,0),"")</f>
        <v/>
      </c>
      <c r="AR145" t="str">
        <f>IF(ISNUMBER(VLOOKUP($B145,Currencies!$B$6:$CW$1002,AR$1,0)), VLOOKUP($B145,Currencies!$B$6:$CW$1002,AR$1,0),"")</f>
        <v/>
      </c>
      <c r="AS145" t="str">
        <f>IF(ISNUMBER(VLOOKUP($B145,Currencies!$B$6:$CW$1002,AS$1,0)), VLOOKUP($B145,Currencies!$B$6:$CW$1002,AS$1,0),"")</f>
        <v/>
      </c>
      <c r="AT145" t="str">
        <f>IF(ISNUMBER(VLOOKUP($B145,Currencies!$B$6:$CW$1002,AT$1,0)), VLOOKUP($B145,Currencies!$B$6:$CW$1002,AT$1,0),"")</f>
        <v/>
      </c>
      <c r="AU145" t="str">
        <f>IF(ISNUMBER(VLOOKUP($B145,Currencies!$B$6:$CW$1002,AU$1,0)), VLOOKUP($B145,Currencies!$B$6:$CW$1002,AU$1,0),"")</f>
        <v/>
      </c>
      <c r="AV145" t="str">
        <f>IF(ISNUMBER(VLOOKUP($B145,Currencies!$B$6:$CW$1002,AV$1,0)), VLOOKUP($B145,Currencies!$B$6:$CW$1002,AV$1,0),"")</f>
        <v/>
      </c>
    </row>
    <row r="146" spans="2:48">
      <c r="B146" s="12" t="str">
        <f>IF(ISNUMBER(Equities!$C147),Equities!B147,"")</f>
        <v/>
      </c>
      <c r="C146" t="str">
        <f t="shared" ca="1" si="10"/>
        <v/>
      </c>
      <c r="D146" t="str">
        <f t="shared" ca="1" si="8"/>
        <v/>
      </c>
      <c r="E146" t="str">
        <f t="shared" ca="1" si="8"/>
        <v/>
      </c>
      <c r="F146" t="str">
        <f t="shared" ca="1" si="8"/>
        <v/>
      </c>
      <c r="G146" t="str">
        <f>IF(ISNUMBER(VLOOKUP($B146,Equities!$B$6:$DH$1002,G$1,0)), VLOOKUP($B146,Equities!$B$6:$DH$1002,G$1,0),"")</f>
        <v/>
      </c>
      <c r="H146" t="str">
        <f>IF(ISNUMBER(VLOOKUP($B146,Equities!$B$6:$DH$1002,H$1,0)), VLOOKUP($B146,Equities!$B$6:$DH$1002,H$1,0),"")</f>
        <v/>
      </c>
      <c r="I146" t="str">
        <f>IF(ISNUMBER(VLOOKUP($B146,Equities!$B$6:$DH$1002,I$1,0)), VLOOKUP($B146,Equities!$B$6:$DH$1002,I$1,0),"")</f>
        <v/>
      </c>
      <c r="J146" s="70"/>
      <c r="K146" t="str">
        <f>IF(ISNUMBER(VLOOKUP($B146,Equities!$B$6:$DH$1002,K$1,0)), VLOOKUP($B146,Equities!$B$6:$DH$1002,K$1,0),"")</f>
        <v/>
      </c>
      <c r="L146" t="str">
        <f>IF(ISNUMBER(VLOOKUP($B146,Equities!$B$6:$DH$1002,L$1,0)), VLOOKUP($B146,Equities!$B$6:$DH$1002,L$1,0),"")</f>
        <v/>
      </c>
      <c r="M146" t="str">
        <f>IF(ISNUMBER(VLOOKUP($B146,Equities!$B$6:$DH$1002,M$1,0)), VLOOKUP($B146,Equities!$B$6:$DH$1002,M$1,0),"")</f>
        <v/>
      </c>
      <c r="N146" t="str">
        <f>IF(ISNUMBER(VLOOKUP($B146,Equities!$B$6:$DH$1002,N$1,0)), VLOOKUP($B146,Equities!$B$6:$DH$1002,N$1,0),"")</f>
        <v/>
      </c>
      <c r="O146" t="str">
        <f>IF(ISNUMBER(VLOOKUP($B146,Equities!$B$6:$DH$1002,O$1,0)), VLOOKUP($B146,Equities!$B$6:$DH$1002,O$1,0),"")</f>
        <v/>
      </c>
      <c r="P146" t="str">
        <f>IF(ISNUMBER(VLOOKUP($B146,Equities!$B$6:$DH$1002,P$1,0)), VLOOKUP($B146,Equities!$B$6:$DH$1002,P$1,0),"")</f>
        <v/>
      </c>
      <c r="Q146" t="str">
        <f>IF(ISNUMBER(VLOOKUP($B146,Equities!$B$6:$DH$1002,Q$1,0)), VLOOKUP($B146,Equities!$B$6:$DH$1002,Q$1,0),"")</f>
        <v/>
      </c>
      <c r="R146" t="str">
        <f>IF(ISNUMBER(VLOOKUP($B146,Equities!$B$6:$DH$1002,R$1,0)), VLOOKUP($B146,Equities!$B$6:$DH$1002,R$1,0),"")</f>
        <v/>
      </c>
      <c r="S146" t="str">
        <f>IF(ISNUMBER(VLOOKUP($B146,Equities!$B$6:$DH$1002,S$1,0)), VLOOKUP($B146,Equities!$B$6:$DH$1002,S$1,0),"")</f>
        <v/>
      </c>
      <c r="T146" t="str">
        <f>IF(ISNUMBER(VLOOKUP($B146,Equities!$B$6:$DH$1002,T$1,0)), VLOOKUP($B146,Equities!$B$6:$DH$1002,T$1,0),"")</f>
        <v/>
      </c>
      <c r="U146" t="str">
        <f>IF(ISNUMBER(VLOOKUP($B146,Equities!$B$6:$DH$1002,U$1,0)), VLOOKUP($B146,Equities!$B$6:$DH$1002,U$1,0),"")</f>
        <v/>
      </c>
      <c r="V146" t="str">
        <f>IF(ISNUMBER(VLOOKUP($B146,Equities!$B$6:$DH$1002,V$1,0)), VLOOKUP($B146,Equities!$B$6:$DH$1002,V$1,0),"")</f>
        <v/>
      </c>
      <c r="W146" t="str">
        <f>IF(ISNUMBER(VLOOKUP($B146,Equities!$B$6:$DH$1002,W$1,0)), VLOOKUP($B146,Equities!$B$6:$DH$1002,W$1,0),"")</f>
        <v/>
      </c>
      <c r="X146" t="str">
        <f>IF(ISNUMBER(VLOOKUP($B146,Equities!$B$6:$DH$1002,X$1,0)), VLOOKUP($B146,Equities!$B$6:$DH$1002,X$1,0),"")</f>
        <v/>
      </c>
      <c r="Y146" t="str">
        <f>IF(ISNUMBER(VLOOKUP($B146,Equities!$B$6:$DH$1002,Y$1,0)), VLOOKUP($B146,Equities!$B$6:$DH$1002,Y$1,0),"")</f>
        <v/>
      </c>
      <c r="Z146" t="str">
        <f>IF(ISNUMBER(VLOOKUP($B146,Equities!$B$6:$DH$1002,Z$1,0)), VLOOKUP($B146,Equities!$B$6:$DH$1002,Z$1,0),"")</f>
        <v/>
      </c>
      <c r="AA146" t="str">
        <f>IF(ISNUMBER(VLOOKUP($B146,Equities!$B$6:$DH$1002,AA$1,0)), VLOOKUP($B146,Equities!$B$6:$DH$1002,AA$1,0),"")</f>
        <v/>
      </c>
      <c r="AB146" t="str">
        <f>IF(ISNUMBER(VLOOKUP($B146,Equities!$B$6:$DH$1002,AB$1,0)), VLOOKUP($B146,Equities!$B$6:$DH$1002,AB$1,0),"")</f>
        <v/>
      </c>
      <c r="AC146" t="str">
        <f>IF(ISNUMBER(VLOOKUP($B146,Equities!$B$6:$DH$1002,AC$1,0)), VLOOKUP($B146,Equities!$B$6:$DH$1002,AC$1,0),"")</f>
        <v/>
      </c>
      <c r="AD146" t="str">
        <f>IF(ISNUMBER(VLOOKUP($B146,Equities!$B$6:$DH$1002,AD$1,0)), VLOOKUP($B146,Equities!$B$6:$DH$1002,AD$1,0),"")</f>
        <v/>
      </c>
      <c r="AE146" t="str">
        <f>IF(ISNUMBER(VLOOKUP($B146,Equities!$B$6:$DH$1002,AE$1,0)), VLOOKUP($B146,Equities!$B$6:$DH$1002,AE$1,0),"")</f>
        <v/>
      </c>
      <c r="AF146" t="str">
        <f>IF(ISNUMBER(VLOOKUP($B146,Equities!$B$6:$DH$1002,AF$1,0)), VLOOKUP($B146,Equities!$B$6:$DH$1002,AF$1,0),"")</f>
        <v/>
      </c>
      <c r="AG146" t="str">
        <f>IF(ISNUMBER(VLOOKUP($B146,Equities!$B$6:$DH$1002,AG$1,0)), VLOOKUP($B146,Equities!$B$6:$DH$1002,AG$1,0),"")</f>
        <v/>
      </c>
      <c r="AH146" t="str">
        <f>IF(ISNUMBER(VLOOKUP($B146,Equities!$B$6:$DH$1002,AH$1,0)), VLOOKUP($B146,Equities!$B$6:$DH$1002,AH$1,0),"")</f>
        <v/>
      </c>
      <c r="AI146" t="str">
        <f>IF(ISNUMBER(VLOOKUP($B146,Equities!$B$6:$DH$1002,AI$1,0)), VLOOKUP($B146,Equities!$B$6:$DH$1002,AI$1,0),"")</f>
        <v/>
      </c>
      <c r="AJ146" t="str">
        <f>IF(ISNUMBER(VLOOKUP($B146,Equities!$B$6:$DH$1002,AJ$1,0)), VLOOKUP($B146,Equities!$B$6:$DH$1002,AJ$1,0),"")</f>
        <v/>
      </c>
      <c r="AK146" t="str">
        <f>IF(ISNUMBER(VLOOKUP($B146,Equities!$B$6:$DH$1002,AK$1,0)), VLOOKUP($B146,Equities!$B$6:$DH$1002,AK$1,0),"")</f>
        <v/>
      </c>
      <c r="AL146" t="str">
        <f>IF(ISNUMBER(VLOOKUP($B146,Commodities!$B$6:$CW$1002,AL$1,0)), VLOOKUP($B146,Commodities!$B$6:$CW$1002,AL$1,0),"")</f>
        <v/>
      </c>
      <c r="AM146" t="str">
        <f>IF(ISNUMBER(VLOOKUP($B146,Commodities!$B$6:$CW$1002,AM$1,0)), VLOOKUP($B146,Commodities!$B$6:$CW$1002,AM$1,0),"")</f>
        <v/>
      </c>
      <c r="AN146" t="str">
        <f>IF(ISNUMBER(VLOOKUP($B146,Commodities!$B$6:$CW$1002,AN$1,0)), VLOOKUP($B146,Commodities!$B$6:$CW$1002,AN$1,0),"")</f>
        <v/>
      </c>
      <c r="AO146" t="str">
        <f>IF(ISNUMBER(VLOOKUP($B146,Currencies!$B$6:$CW$1002,AO$1,0)), VLOOKUP($B146,Currencies!$B$6:$CW$1002,AO$1,0),"")</f>
        <v/>
      </c>
      <c r="AP146" t="str">
        <f>IF(ISNUMBER(VLOOKUP($B146,Currencies!$B$6:$CW$1002,AP$1,0)), VLOOKUP($B146,Currencies!$B$6:$CW$1002,AP$1,0),"")</f>
        <v/>
      </c>
      <c r="AQ146" t="str">
        <f>IF(ISNUMBER(VLOOKUP($B146,Currencies!$B$6:$CW$1002,AQ$1,0)), VLOOKUP($B146,Currencies!$B$6:$CW$1002,AQ$1,0),"")</f>
        <v/>
      </c>
      <c r="AR146" t="str">
        <f>IF(ISNUMBER(VLOOKUP($B146,Currencies!$B$6:$CW$1002,AR$1,0)), VLOOKUP($B146,Currencies!$B$6:$CW$1002,AR$1,0),"")</f>
        <v/>
      </c>
      <c r="AS146" t="str">
        <f>IF(ISNUMBER(VLOOKUP($B146,Currencies!$B$6:$CW$1002,AS$1,0)), VLOOKUP($B146,Currencies!$B$6:$CW$1002,AS$1,0),"")</f>
        <v/>
      </c>
      <c r="AT146" t="str">
        <f>IF(ISNUMBER(VLOOKUP($B146,Currencies!$B$6:$CW$1002,AT$1,0)), VLOOKUP($B146,Currencies!$B$6:$CW$1002,AT$1,0),"")</f>
        <v/>
      </c>
      <c r="AU146" t="str">
        <f>IF(ISNUMBER(VLOOKUP($B146,Currencies!$B$6:$CW$1002,AU$1,0)), VLOOKUP($B146,Currencies!$B$6:$CW$1002,AU$1,0),"")</f>
        <v/>
      </c>
      <c r="AV146" t="str">
        <f>IF(ISNUMBER(VLOOKUP($B146,Currencies!$B$6:$CW$1002,AV$1,0)), VLOOKUP($B146,Currencies!$B$6:$CW$1002,AV$1,0),"")</f>
        <v/>
      </c>
    </row>
    <row r="147" spans="2:48">
      <c r="B147" s="12" t="str">
        <f>IF(ISNUMBER(Equities!$C148),Equities!B148,"")</f>
        <v/>
      </c>
      <c r="C147" t="str">
        <f t="shared" ca="1" si="10"/>
        <v/>
      </c>
      <c r="D147" t="str">
        <f t="shared" ca="1" si="8"/>
        <v/>
      </c>
      <c r="E147" t="str">
        <f t="shared" ca="1" si="8"/>
        <v/>
      </c>
      <c r="F147" t="str">
        <f t="shared" ca="1" si="8"/>
        <v/>
      </c>
      <c r="G147" t="str">
        <f>IF(ISNUMBER(VLOOKUP($B147,Equities!$B$6:$DH$1002,G$1,0)), VLOOKUP($B147,Equities!$B$6:$DH$1002,G$1,0),"")</f>
        <v/>
      </c>
      <c r="H147" t="str">
        <f>IF(ISNUMBER(VLOOKUP($B147,Equities!$B$6:$DH$1002,H$1,0)), VLOOKUP($B147,Equities!$B$6:$DH$1002,H$1,0),"")</f>
        <v/>
      </c>
      <c r="I147" t="str">
        <f>IF(ISNUMBER(VLOOKUP($B147,Equities!$B$6:$DH$1002,I$1,0)), VLOOKUP($B147,Equities!$B$6:$DH$1002,I$1,0),"")</f>
        <v/>
      </c>
      <c r="J147" s="70"/>
      <c r="K147" t="str">
        <f>IF(ISNUMBER(VLOOKUP($B147,Equities!$B$6:$DH$1002,K$1,0)), VLOOKUP($B147,Equities!$B$6:$DH$1002,K$1,0),"")</f>
        <v/>
      </c>
      <c r="L147" t="str">
        <f>IF(ISNUMBER(VLOOKUP($B147,Equities!$B$6:$DH$1002,L$1,0)), VLOOKUP($B147,Equities!$B$6:$DH$1002,L$1,0),"")</f>
        <v/>
      </c>
      <c r="M147" t="str">
        <f>IF(ISNUMBER(VLOOKUP($B147,Equities!$B$6:$DH$1002,M$1,0)), VLOOKUP($B147,Equities!$B$6:$DH$1002,M$1,0),"")</f>
        <v/>
      </c>
      <c r="N147" t="str">
        <f>IF(ISNUMBER(VLOOKUP($B147,Equities!$B$6:$DH$1002,N$1,0)), VLOOKUP($B147,Equities!$B$6:$DH$1002,N$1,0),"")</f>
        <v/>
      </c>
      <c r="O147" t="str">
        <f>IF(ISNUMBER(VLOOKUP($B147,Equities!$B$6:$DH$1002,O$1,0)), VLOOKUP($B147,Equities!$B$6:$DH$1002,O$1,0),"")</f>
        <v/>
      </c>
      <c r="P147" t="str">
        <f>IF(ISNUMBER(VLOOKUP($B147,Equities!$B$6:$DH$1002,P$1,0)), VLOOKUP($B147,Equities!$B$6:$DH$1002,P$1,0),"")</f>
        <v/>
      </c>
      <c r="Q147" t="str">
        <f>IF(ISNUMBER(VLOOKUP($B147,Equities!$B$6:$DH$1002,Q$1,0)), VLOOKUP($B147,Equities!$B$6:$DH$1002,Q$1,0),"")</f>
        <v/>
      </c>
      <c r="R147" t="str">
        <f>IF(ISNUMBER(VLOOKUP($B147,Equities!$B$6:$DH$1002,R$1,0)), VLOOKUP($B147,Equities!$B$6:$DH$1002,R$1,0),"")</f>
        <v/>
      </c>
      <c r="S147" t="str">
        <f>IF(ISNUMBER(VLOOKUP($B147,Equities!$B$6:$DH$1002,S$1,0)), VLOOKUP($B147,Equities!$B$6:$DH$1002,S$1,0),"")</f>
        <v/>
      </c>
      <c r="T147" t="str">
        <f>IF(ISNUMBER(VLOOKUP($B147,Equities!$B$6:$DH$1002,T$1,0)), VLOOKUP($B147,Equities!$B$6:$DH$1002,T$1,0),"")</f>
        <v/>
      </c>
      <c r="U147" t="str">
        <f>IF(ISNUMBER(VLOOKUP($B147,Equities!$B$6:$DH$1002,U$1,0)), VLOOKUP($B147,Equities!$B$6:$DH$1002,U$1,0),"")</f>
        <v/>
      </c>
      <c r="V147" t="str">
        <f>IF(ISNUMBER(VLOOKUP($B147,Equities!$B$6:$DH$1002,V$1,0)), VLOOKUP($B147,Equities!$B$6:$DH$1002,V$1,0),"")</f>
        <v/>
      </c>
      <c r="W147" t="str">
        <f>IF(ISNUMBER(VLOOKUP($B147,Equities!$B$6:$DH$1002,W$1,0)), VLOOKUP($B147,Equities!$B$6:$DH$1002,W$1,0),"")</f>
        <v/>
      </c>
      <c r="X147" t="str">
        <f>IF(ISNUMBER(VLOOKUP($B147,Equities!$B$6:$DH$1002,X$1,0)), VLOOKUP($B147,Equities!$B$6:$DH$1002,X$1,0),"")</f>
        <v/>
      </c>
      <c r="Y147" t="str">
        <f>IF(ISNUMBER(VLOOKUP($B147,Equities!$B$6:$DH$1002,Y$1,0)), VLOOKUP($B147,Equities!$B$6:$DH$1002,Y$1,0),"")</f>
        <v/>
      </c>
      <c r="Z147" t="str">
        <f>IF(ISNUMBER(VLOOKUP($B147,Equities!$B$6:$DH$1002,Z$1,0)), VLOOKUP($B147,Equities!$B$6:$DH$1002,Z$1,0),"")</f>
        <v/>
      </c>
      <c r="AA147" t="str">
        <f>IF(ISNUMBER(VLOOKUP($B147,Equities!$B$6:$DH$1002,AA$1,0)), VLOOKUP($B147,Equities!$B$6:$DH$1002,AA$1,0),"")</f>
        <v/>
      </c>
      <c r="AB147" t="str">
        <f>IF(ISNUMBER(VLOOKUP($B147,Equities!$B$6:$DH$1002,AB$1,0)), VLOOKUP($B147,Equities!$B$6:$DH$1002,AB$1,0),"")</f>
        <v/>
      </c>
      <c r="AC147" t="str">
        <f>IF(ISNUMBER(VLOOKUP($B147,Equities!$B$6:$DH$1002,AC$1,0)), VLOOKUP($B147,Equities!$B$6:$DH$1002,AC$1,0),"")</f>
        <v/>
      </c>
      <c r="AD147" t="str">
        <f>IF(ISNUMBER(VLOOKUP($B147,Equities!$B$6:$DH$1002,AD$1,0)), VLOOKUP($B147,Equities!$B$6:$DH$1002,AD$1,0),"")</f>
        <v/>
      </c>
      <c r="AE147" t="str">
        <f>IF(ISNUMBER(VLOOKUP($B147,Equities!$B$6:$DH$1002,AE$1,0)), VLOOKUP($B147,Equities!$B$6:$DH$1002,AE$1,0),"")</f>
        <v/>
      </c>
      <c r="AF147" t="str">
        <f>IF(ISNUMBER(VLOOKUP($B147,Equities!$B$6:$DH$1002,AF$1,0)), VLOOKUP($B147,Equities!$B$6:$DH$1002,AF$1,0),"")</f>
        <v/>
      </c>
      <c r="AG147" t="str">
        <f>IF(ISNUMBER(VLOOKUP($B147,Equities!$B$6:$DH$1002,AG$1,0)), VLOOKUP($B147,Equities!$B$6:$DH$1002,AG$1,0),"")</f>
        <v/>
      </c>
      <c r="AH147" t="str">
        <f>IF(ISNUMBER(VLOOKUP($B147,Equities!$B$6:$DH$1002,AH$1,0)), VLOOKUP($B147,Equities!$B$6:$DH$1002,AH$1,0),"")</f>
        <v/>
      </c>
      <c r="AI147" t="str">
        <f>IF(ISNUMBER(VLOOKUP($B147,Equities!$B$6:$DH$1002,AI$1,0)), VLOOKUP($B147,Equities!$B$6:$DH$1002,AI$1,0),"")</f>
        <v/>
      </c>
      <c r="AJ147" t="str">
        <f>IF(ISNUMBER(VLOOKUP($B147,Equities!$B$6:$DH$1002,AJ$1,0)), VLOOKUP($B147,Equities!$B$6:$DH$1002,AJ$1,0),"")</f>
        <v/>
      </c>
      <c r="AK147" t="str">
        <f>IF(ISNUMBER(VLOOKUP($B147,Equities!$B$6:$DH$1002,AK$1,0)), VLOOKUP($B147,Equities!$B$6:$DH$1002,AK$1,0),"")</f>
        <v/>
      </c>
      <c r="AL147" t="str">
        <f>IF(ISNUMBER(VLOOKUP($B147,Commodities!$B$6:$CW$1002,AL$1,0)), VLOOKUP($B147,Commodities!$B$6:$CW$1002,AL$1,0),"")</f>
        <v/>
      </c>
      <c r="AM147" t="str">
        <f>IF(ISNUMBER(VLOOKUP($B147,Commodities!$B$6:$CW$1002,AM$1,0)), VLOOKUP($B147,Commodities!$B$6:$CW$1002,AM$1,0),"")</f>
        <v/>
      </c>
      <c r="AN147" t="str">
        <f>IF(ISNUMBER(VLOOKUP($B147,Commodities!$B$6:$CW$1002,AN$1,0)), VLOOKUP($B147,Commodities!$B$6:$CW$1002,AN$1,0),"")</f>
        <v/>
      </c>
      <c r="AO147" t="str">
        <f>IF(ISNUMBER(VLOOKUP($B147,Currencies!$B$6:$CW$1002,AO$1,0)), VLOOKUP($B147,Currencies!$B$6:$CW$1002,AO$1,0),"")</f>
        <v/>
      </c>
      <c r="AP147" t="str">
        <f>IF(ISNUMBER(VLOOKUP($B147,Currencies!$B$6:$CW$1002,AP$1,0)), VLOOKUP($B147,Currencies!$B$6:$CW$1002,AP$1,0),"")</f>
        <v/>
      </c>
      <c r="AQ147" t="str">
        <f>IF(ISNUMBER(VLOOKUP($B147,Currencies!$B$6:$CW$1002,AQ$1,0)), VLOOKUP($B147,Currencies!$B$6:$CW$1002,AQ$1,0),"")</f>
        <v/>
      </c>
      <c r="AR147" t="str">
        <f>IF(ISNUMBER(VLOOKUP($B147,Currencies!$B$6:$CW$1002,AR$1,0)), VLOOKUP($B147,Currencies!$B$6:$CW$1002,AR$1,0),"")</f>
        <v/>
      </c>
      <c r="AS147" t="str">
        <f>IF(ISNUMBER(VLOOKUP($B147,Currencies!$B$6:$CW$1002,AS$1,0)), VLOOKUP($B147,Currencies!$B$6:$CW$1002,AS$1,0),"")</f>
        <v/>
      </c>
      <c r="AT147" t="str">
        <f>IF(ISNUMBER(VLOOKUP($B147,Currencies!$B$6:$CW$1002,AT$1,0)), VLOOKUP($B147,Currencies!$B$6:$CW$1002,AT$1,0),"")</f>
        <v/>
      </c>
      <c r="AU147" t="str">
        <f>IF(ISNUMBER(VLOOKUP($B147,Currencies!$B$6:$CW$1002,AU$1,0)), VLOOKUP($B147,Currencies!$B$6:$CW$1002,AU$1,0),"")</f>
        <v/>
      </c>
      <c r="AV147" t="str">
        <f>IF(ISNUMBER(VLOOKUP($B147,Currencies!$B$6:$CW$1002,AV$1,0)), VLOOKUP($B147,Currencies!$B$6:$CW$1002,AV$1,0),"")</f>
        <v/>
      </c>
    </row>
    <row r="148" spans="2:48">
      <c r="B148" s="12" t="str">
        <f>IF(ISNUMBER(Equities!$C149),Equities!B149,"")</f>
        <v/>
      </c>
      <c r="C148" t="str">
        <f t="shared" ca="1" si="10"/>
        <v/>
      </c>
      <c r="D148" t="str">
        <f t="shared" ca="1" si="8"/>
        <v/>
      </c>
      <c r="E148" t="str">
        <f t="shared" ca="1" si="8"/>
        <v/>
      </c>
      <c r="F148" t="str">
        <f t="shared" ca="1" si="8"/>
        <v/>
      </c>
      <c r="G148" t="str">
        <f>IF(ISNUMBER(VLOOKUP($B148,Equities!$B$6:$DH$1002,G$1,0)), VLOOKUP($B148,Equities!$B$6:$DH$1002,G$1,0),"")</f>
        <v/>
      </c>
      <c r="H148" t="str">
        <f>IF(ISNUMBER(VLOOKUP($B148,Equities!$B$6:$DH$1002,H$1,0)), VLOOKUP($B148,Equities!$B$6:$DH$1002,H$1,0),"")</f>
        <v/>
      </c>
      <c r="I148" t="str">
        <f>IF(ISNUMBER(VLOOKUP($B148,Equities!$B$6:$DH$1002,I$1,0)), VLOOKUP($B148,Equities!$B$6:$DH$1002,I$1,0),"")</f>
        <v/>
      </c>
      <c r="J148" s="70"/>
      <c r="K148" t="str">
        <f>IF(ISNUMBER(VLOOKUP($B148,Equities!$B$6:$DH$1002,K$1,0)), VLOOKUP($B148,Equities!$B$6:$DH$1002,K$1,0),"")</f>
        <v/>
      </c>
      <c r="L148" t="str">
        <f>IF(ISNUMBER(VLOOKUP($B148,Equities!$B$6:$DH$1002,L$1,0)), VLOOKUP($B148,Equities!$B$6:$DH$1002,L$1,0),"")</f>
        <v/>
      </c>
      <c r="M148" t="str">
        <f>IF(ISNUMBER(VLOOKUP($B148,Equities!$B$6:$DH$1002,M$1,0)), VLOOKUP($B148,Equities!$B$6:$DH$1002,M$1,0),"")</f>
        <v/>
      </c>
      <c r="N148" t="str">
        <f>IF(ISNUMBER(VLOOKUP($B148,Equities!$B$6:$DH$1002,N$1,0)), VLOOKUP($B148,Equities!$B$6:$DH$1002,N$1,0),"")</f>
        <v/>
      </c>
      <c r="O148" t="str">
        <f>IF(ISNUMBER(VLOOKUP($B148,Equities!$B$6:$DH$1002,O$1,0)), VLOOKUP($B148,Equities!$B$6:$DH$1002,O$1,0),"")</f>
        <v/>
      </c>
      <c r="P148" t="str">
        <f>IF(ISNUMBER(VLOOKUP($B148,Equities!$B$6:$DH$1002,P$1,0)), VLOOKUP($B148,Equities!$B$6:$DH$1002,P$1,0),"")</f>
        <v/>
      </c>
      <c r="Q148" t="str">
        <f>IF(ISNUMBER(VLOOKUP($B148,Equities!$B$6:$DH$1002,Q$1,0)), VLOOKUP($B148,Equities!$B$6:$DH$1002,Q$1,0),"")</f>
        <v/>
      </c>
      <c r="R148" t="str">
        <f>IF(ISNUMBER(VLOOKUP($B148,Equities!$B$6:$DH$1002,R$1,0)), VLOOKUP($B148,Equities!$B$6:$DH$1002,R$1,0),"")</f>
        <v/>
      </c>
      <c r="S148" t="str">
        <f>IF(ISNUMBER(VLOOKUP($B148,Equities!$B$6:$DH$1002,S$1,0)), VLOOKUP($B148,Equities!$B$6:$DH$1002,S$1,0),"")</f>
        <v/>
      </c>
      <c r="T148" t="str">
        <f>IF(ISNUMBER(VLOOKUP($B148,Equities!$B$6:$DH$1002,T$1,0)), VLOOKUP($B148,Equities!$B$6:$DH$1002,T$1,0),"")</f>
        <v/>
      </c>
      <c r="U148" t="str">
        <f>IF(ISNUMBER(VLOOKUP($B148,Equities!$B$6:$DH$1002,U$1,0)), VLOOKUP($B148,Equities!$B$6:$DH$1002,U$1,0),"")</f>
        <v/>
      </c>
      <c r="V148" t="str">
        <f>IF(ISNUMBER(VLOOKUP($B148,Equities!$B$6:$DH$1002,V$1,0)), VLOOKUP($B148,Equities!$B$6:$DH$1002,V$1,0),"")</f>
        <v/>
      </c>
      <c r="W148" t="str">
        <f>IF(ISNUMBER(VLOOKUP($B148,Equities!$B$6:$DH$1002,W$1,0)), VLOOKUP($B148,Equities!$B$6:$DH$1002,W$1,0),"")</f>
        <v/>
      </c>
      <c r="X148" t="str">
        <f>IF(ISNUMBER(VLOOKUP($B148,Equities!$B$6:$DH$1002,X$1,0)), VLOOKUP($B148,Equities!$B$6:$DH$1002,X$1,0),"")</f>
        <v/>
      </c>
      <c r="Y148" t="str">
        <f>IF(ISNUMBER(VLOOKUP($B148,Equities!$B$6:$DH$1002,Y$1,0)), VLOOKUP($B148,Equities!$B$6:$DH$1002,Y$1,0),"")</f>
        <v/>
      </c>
      <c r="Z148" t="str">
        <f>IF(ISNUMBER(VLOOKUP($B148,Equities!$B$6:$DH$1002,Z$1,0)), VLOOKUP($B148,Equities!$B$6:$DH$1002,Z$1,0),"")</f>
        <v/>
      </c>
      <c r="AA148" t="str">
        <f>IF(ISNUMBER(VLOOKUP($B148,Equities!$B$6:$DH$1002,AA$1,0)), VLOOKUP($B148,Equities!$B$6:$DH$1002,AA$1,0),"")</f>
        <v/>
      </c>
      <c r="AB148" t="str">
        <f>IF(ISNUMBER(VLOOKUP($B148,Equities!$B$6:$DH$1002,AB$1,0)), VLOOKUP($B148,Equities!$B$6:$DH$1002,AB$1,0),"")</f>
        <v/>
      </c>
      <c r="AC148" t="str">
        <f>IF(ISNUMBER(VLOOKUP($B148,Equities!$B$6:$DH$1002,AC$1,0)), VLOOKUP($B148,Equities!$B$6:$DH$1002,AC$1,0),"")</f>
        <v/>
      </c>
      <c r="AD148" t="str">
        <f>IF(ISNUMBER(VLOOKUP($B148,Equities!$B$6:$DH$1002,AD$1,0)), VLOOKUP($B148,Equities!$B$6:$DH$1002,AD$1,0),"")</f>
        <v/>
      </c>
      <c r="AE148" t="str">
        <f>IF(ISNUMBER(VLOOKUP($B148,Equities!$B$6:$DH$1002,AE$1,0)), VLOOKUP($B148,Equities!$B$6:$DH$1002,AE$1,0),"")</f>
        <v/>
      </c>
      <c r="AF148" t="str">
        <f>IF(ISNUMBER(VLOOKUP($B148,Equities!$B$6:$DH$1002,AF$1,0)), VLOOKUP($B148,Equities!$B$6:$DH$1002,AF$1,0),"")</f>
        <v/>
      </c>
      <c r="AG148" t="str">
        <f>IF(ISNUMBER(VLOOKUP($B148,Equities!$B$6:$DH$1002,AG$1,0)), VLOOKUP($B148,Equities!$B$6:$DH$1002,AG$1,0),"")</f>
        <v/>
      </c>
      <c r="AH148" t="str">
        <f>IF(ISNUMBER(VLOOKUP($B148,Equities!$B$6:$DH$1002,AH$1,0)), VLOOKUP($B148,Equities!$B$6:$DH$1002,AH$1,0),"")</f>
        <v/>
      </c>
      <c r="AI148" t="str">
        <f>IF(ISNUMBER(VLOOKUP($B148,Equities!$B$6:$DH$1002,AI$1,0)), VLOOKUP($B148,Equities!$B$6:$DH$1002,AI$1,0),"")</f>
        <v/>
      </c>
      <c r="AJ148" t="str">
        <f>IF(ISNUMBER(VLOOKUP($B148,Equities!$B$6:$DH$1002,AJ$1,0)), VLOOKUP($B148,Equities!$B$6:$DH$1002,AJ$1,0),"")</f>
        <v/>
      </c>
      <c r="AK148" t="str">
        <f>IF(ISNUMBER(VLOOKUP($B148,Equities!$B$6:$DH$1002,AK$1,0)), VLOOKUP($B148,Equities!$B$6:$DH$1002,AK$1,0),"")</f>
        <v/>
      </c>
      <c r="AL148" t="str">
        <f>IF(ISNUMBER(VLOOKUP($B148,Commodities!$B$6:$CW$1002,AL$1,0)), VLOOKUP($B148,Commodities!$B$6:$CW$1002,AL$1,0),"")</f>
        <v/>
      </c>
      <c r="AM148" t="str">
        <f>IF(ISNUMBER(VLOOKUP($B148,Commodities!$B$6:$CW$1002,AM$1,0)), VLOOKUP($B148,Commodities!$B$6:$CW$1002,AM$1,0),"")</f>
        <v/>
      </c>
      <c r="AN148" t="str">
        <f>IF(ISNUMBER(VLOOKUP($B148,Commodities!$B$6:$CW$1002,AN$1,0)), VLOOKUP($B148,Commodities!$B$6:$CW$1002,AN$1,0),"")</f>
        <v/>
      </c>
      <c r="AO148" t="str">
        <f>IF(ISNUMBER(VLOOKUP($B148,Currencies!$B$6:$CW$1002,AO$1,0)), VLOOKUP($B148,Currencies!$B$6:$CW$1002,AO$1,0),"")</f>
        <v/>
      </c>
      <c r="AP148" t="str">
        <f>IF(ISNUMBER(VLOOKUP($B148,Currencies!$B$6:$CW$1002,AP$1,0)), VLOOKUP($B148,Currencies!$B$6:$CW$1002,AP$1,0),"")</f>
        <v/>
      </c>
      <c r="AQ148" t="str">
        <f>IF(ISNUMBER(VLOOKUP($B148,Currencies!$B$6:$CW$1002,AQ$1,0)), VLOOKUP($B148,Currencies!$B$6:$CW$1002,AQ$1,0),"")</f>
        <v/>
      </c>
      <c r="AR148" t="str">
        <f>IF(ISNUMBER(VLOOKUP($B148,Currencies!$B$6:$CW$1002,AR$1,0)), VLOOKUP($B148,Currencies!$B$6:$CW$1002,AR$1,0),"")</f>
        <v/>
      </c>
      <c r="AS148" t="str">
        <f>IF(ISNUMBER(VLOOKUP($B148,Currencies!$B$6:$CW$1002,AS$1,0)), VLOOKUP($B148,Currencies!$B$6:$CW$1002,AS$1,0),"")</f>
        <v/>
      </c>
      <c r="AT148" t="str">
        <f>IF(ISNUMBER(VLOOKUP($B148,Currencies!$B$6:$CW$1002,AT$1,0)), VLOOKUP($B148,Currencies!$B$6:$CW$1002,AT$1,0),"")</f>
        <v/>
      </c>
      <c r="AU148" t="str">
        <f>IF(ISNUMBER(VLOOKUP($B148,Currencies!$B$6:$CW$1002,AU$1,0)), VLOOKUP($B148,Currencies!$B$6:$CW$1002,AU$1,0),"")</f>
        <v/>
      </c>
      <c r="AV148" t="str">
        <f>IF(ISNUMBER(VLOOKUP($B148,Currencies!$B$6:$CW$1002,AV$1,0)), VLOOKUP($B148,Currencies!$B$6:$CW$1002,AV$1,0),"")</f>
        <v/>
      </c>
    </row>
    <row r="149" spans="2:48">
      <c r="B149" s="12" t="str">
        <f>IF(ISNUMBER(Equities!$C150),Equities!B150,"")</f>
        <v/>
      </c>
      <c r="C149" t="str">
        <f t="shared" ca="1" si="10"/>
        <v/>
      </c>
      <c r="D149" t="str">
        <f t="shared" ca="1" si="8"/>
        <v/>
      </c>
      <c r="E149" t="str">
        <f t="shared" ca="1" si="8"/>
        <v/>
      </c>
      <c r="F149" t="str">
        <f t="shared" ca="1" si="8"/>
        <v/>
      </c>
      <c r="G149" t="str">
        <f>IF(ISNUMBER(VLOOKUP($B149,Equities!$B$6:$DH$1002,G$1,0)), VLOOKUP($B149,Equities!$B$6:$DH$1002,G$1,0),"")</f>
        <v/>
      </c>
      <c r="H149" t="str">
        <f>IF(ISNUMBER(VLOOKUP($B149,Equities!$B$6:$DH$1002,H$1,0)), VLOOKUP($B149,Equities!$B$6:$DH$1002,H$1,0),"")</f>
        <v/>
      </c>
      <c r="I149" t="str">
        <f>IF(ISNUMBER(VLOOKUP($B149,Equities!$B$6:$DH$1002,I$1,0)), VLOOKUP($B149,Equities!$B$6:$DH$1002,I$1,0),"")</f>
        <v/>
      </c>
      <c r="J149" s="70"/>
      <c r="K149" t="str">
        <f>IF(ISNUMBER(VLOOKUP($B149,Equities!$B$6:$DH$1002,K$1,0)), VLOOKUP($B149,Equities!$B$6:$DH$1002,K$1,0),"")</f>
        <v/>
      </c>
      <c r="L149" t="str">
        <f>IF(ISNUMBER(VLOOKUP($B149,Equities!$B$6:$DH$1002,L$1,0)), VLOOKUP($B149,Equities!$B$6:$DH$1002,L$1,0),"")</f>
        <v/>
      </c>
      <c r="M149" t="str">
        <f>IF(ISNUMBER(VLOOKUP($B149,Equities!$B$6:$DH$1002,M$1,0)), VLOOKUP($B149,Equities!$B$6:$DH$1002,M$1,0),"")</f>
        <v/>
      </c>
      <c r="N149" t="str">
        <f>IF(ISNUMBER(VLOOKUP($B149,Equities!$B$6:$DH$1002,N$1,0)), VLOOKUP($B149,Equities!$B$6:$DH$1002,N$1,0),"")</f>
        <v/>
      </c>
      <c r="O149" t="str">
        <f>IF(ISNUMBER(VLOOKUP($B149,Equities!$B$6:$DH$1002,O$1,0)), VLOOKUP($B149,Equities!$B$6:$DH$1002,O$1,0),"")</f>
        <v/>
      </c>
      <c r="P149" t="str">
        <f>IF(ISNUMBER(VLOOKUP($B149,Equities!$B$6:$DH$1002,P$1,0)), VLOOKUP($B149,Equities!$B$6:$DH$1002,P$1,0),"")</f>
        <v/>
      </c>
      <c r="Q149" t="str">
        <f>IF(ISNUMBER(VLOOKUP($B149,Equities!$B$6:$DH$1002,Q$1,0)), VLOOKUP($B149,Equities!$B$6:$DH$1002,Q$1,0),"")</f>
        <v/>
      </c>
      <c r="R149" t="str">
        <f>IF(ISNUMBER(VLOOKUP($B149,Equities!$B$6:$DH$1002,R$1,0)), VLOOKUP($B149,Equities!$B$6:$DH$1002,R$1,0),"")</f>
        <v/>
      </c>
      <c r="S149" t="str">
        <f>IF(ISNUMBER(VLOOKUP($B149,Equities!$B$6:$DH$1002,S$1,0)), VLOOKUP($B149,Equities!$B$6:$DH$1002,S$1,0),"")</f>
        <v/>
      </c>
      <c r="T149" t="str">
        <f>IF(ISNUMBER(VLOOKUP($B149,Equities!$B$6:$DH$1002,T$1,0)), VLOOKUP($B149,Equities!$B$6:$DH$1002,T$1,0),"")</f>
        <v/>
      </c>
      <c r="U149" t="str">
        <f>IF(ISNUMBER(VLOOKUP($B149,Equities!$B$6:$DH$1002,U$1,0)), VLOOKUP($B149,Equities!$B$6:$DH$1002,U$1,0),"")</f>
        <v/>
      </c>
      <c r="V149" t="str">
        <f>IF(ISNUMBER(VLOOKUP($B149,Equities!$B$6:$DH$1002,V$1,0)), VLOOKUP($B149,Equities!$B$6:$DH$1002,V$1,0),"")</f>
        <v/>
      </c>
      <c r="W149" t="str">
        <f>IF(ISNUMBER(VLOOKUP($B149,Equities!$B$6:$DH$1002,W$1,0)), VLOOKUP($B149,Equities!$B$6:$DH$1002,W$1,0),"")</f>
        <v/>
      </c>
      <c r="X149" t="str">
        <f>IF(ISNUMBER(VLOOKUP($B149,Equities!$B$6:$DH$1002,X$1,0)), VLOOKUP($B149,Equities!$B$6:$DH$1002,X$1,0),"")</f>
        <v/>
      </c>
      <c r="Y149" t="str">
        <f>IF(ISNUMBER(VLOOKUP($B149,Equities!$B$6:$DH$1002,Y$1,0)), VLOOKUP($B149,Equities!$B$6:$DH$1002,Y$1,0),"")</f>
        <v/>
      </c>
      <c r="Z149" t="str">
        <f>IF(ISNUMBER(VLOOKUP($B149,Equities!$B$6:$DH$1002,Z$1,0)), VLOOKUP($B149,Equities!$B$6:$DH$1002,Z$1,0),"")</f>
        <v/>
      </c>
      <c r="AA149" t="str">
        <f>IF(ISNUMBER(VLOOKUP($B149,Equities!$B$6:$DH$1002,AA$1,0)), VLOOKUP($B149,Equities!$B$6:$DH$1002,AA$1,0),"")</f>
        <v/>
      </c>
      <c r="AB149" t="str">
        <f>IF(ISNUMBER(VLOOKUP($B149,Equities!$B$6:$DH$1002,AB$1,0)), VLOOKUP($B149,Equities!$B$6:$DH$1002,AB$1,0),"")</f>
        <v/>
      </c>
      <c r="AC149" t="str">
        <f>IF(ISNUMBER(VLOOKUP($B149,Equities!$B$6:$DH$1002,AC$1,0)), VLOOKUP($B149,Equities!$B$6:$DH$1002,AC$1,0),"")</f>
        <v/>
      </c>
      <c r="AD149" t="str">
        <f>IF(ISNUMBER(VLOOKUP($B149,Equities!$B$6:$DH$1002,AD$1,0)), VLOOKUP($B149,Equities!$B$6:$DH$1002,AD$1,0),"")</f>
        <v/>
      </c>
      <c r="AE149" t="str">
        <f>IF(ISNUMBER(VLOOKUP($B149,Equities!$B$6:$DH$1002,AE$1,0)), VLOOKUP($B149,Equities!$B$6:$DH$1002,AE$1,0),"")</f>
        <v/>
      </c>
      <c r="AF149" t="str">
        <f>IF(ISNUMBER(VLOOKUP($B149,Equities!$B$6:$DH$1002,AF$1,0)), VLOOKUP($B149,Equities!$B$6:$DH$1002,AF$1,0),"")</f>
        <v/>
      </c>
      <c r="AG149" t="str">
        <f>IF(ISNUMBER(VLOOKUP($B149,Equities!$B$6:$DH$1002,AG$1,0)), VLOOKUP($B149,Equities!$B$6:$DH$1002,AG$1,0),"")</f>
        <v/>
      </c>
      <c r="AH149" t="str">
        <f>IF(ISNUMBER(VLOOKUP($B149,Equities!$B$6:$DH$1002,AH$1,0)), VLOOKUP($B149,Equities!$B$6:$DH$1002,AH$1,0),"")</f>
        <v/>
      </c>
      <c r="AI149" t="str">
        <f>IF(ISNUMBER(VLOOKUP($B149,Equities!$B$6:$DH$1002,AI$1,0)), VLOOKUP($B149,Equities!$B$6:$DH$1002,AI$1,0),"")</f>
        <v/>
      </c>
      <c r="AJ149" t="str">
        <f>IF(ISNUMBER(VLOOKUP($B149,Equities!$B$6:$DH$1002,AJ$1,0)), VLOOKUP($B149,Equities!$B$6:$DH$1002,AJ$1,0),"")</f>
        <v/>
      </c>
      <c r="AK149" t="str">
        <f>IF(ISNUMBER(VLOOKUP($B149,Equities!$B$6:$DH$1002,AK$1,0)), VLOOKUP($B149,Equities!$B$6:$DH$1002,AK$1,0),"")</f>
        <v/>
      </c>
      <c r="AL149" t="str">
        <f>IF(ISNUMBER(VLOOKUP($B149,Commodities!$B$6:$CW$1002,AL$1,0)), VLOOKUP($B149,Commodities!$B$6:$CW$1002,AL$1,0),"")</f>
        <v/>
      </c>
      <c r="AM149" t="str">
        <f>IF(ISNUMBER(VLOOKUP($B149,Commodities!$B$6:$CW$1002,AM$1,0)), VLOOKUP($B149,Commodities!$B$6:$CW$1002,AM$1,0),"")</f>
        <v/>
      </c>
      <c r="AN149" t="str">
        <f>IF(ISNUMBER(VLOOKUP($B149,Commodities!$B$6:$CW$1002,AN$1,0)), VLOOKUP($B149,Commodities!$B$6:$CW$1002,AN$1,0),"")</f>
        <v/>
      </c>
      <c r="AO149" t="str">
        <f>IF(ISNUMBER(VLOOKUP($B149,Currencies!$B$6:$CW$1002,AO$1,0)), VLOOKUP($B149,Currencies!$B$6:$CW$1002,AO$1,0),"")</f>
        <v/>
      </c>
      <c r="AP149" t="str">
        <f>IF(ISNUMBER(VLOOKUP($B149,Currencies!$B$6:$CW$1002,AP$1,0)), VLOOKUP($B149,Currencies!$B$6:$CW$1002,AP$1,0),"")</f>
        <v/>
      </c>
      <c r="AQ149" t="str">
        <f>IF(ISNUMBER(VLOOKUP($B149,Currencies!$B$6:$CW$1002,AQ$1,0)), VLOOKUP($B149,Currencies!$B$6:$CW$1002,AQ$1,0),"")</f>
        <v/>
      </c>
      <c r="AR149" t="str">
        <f>IF(ISNUMBER(VLOOKUP($B149,Currencies!$B$6:$CW$1002,AR$1,0)), VLOOKUP($B149,Currencies!$B$6:$CW$1002,AR$1,0),"")</f>
        <v/>
      </c>
      <c r="AS149" t="str">
        <f>IF(ISNUMBER(VLOOKUP($B149,Currencies!$B$6:$CW$1002,AS$1,0)), VLOOKUP($B149,Currencies!$B$6:$CW$1002,AS$1,0),"")</f>
        <v/>
      </c>
      <c r="AT149" t="str">
        <f>IF(ISNUMBER(VLOOKUP($B149,Currencies!$B$6:$CW$1002,AT$1,0)), VLOOKUP($B149,Currencies!$B$6:$CW$1002,AT$1,0),"")</f>
        <v/>
      </c>
      <c r="AU149" t="str">
        <f>IF(ISNUMBER(VLOOKUP($B149,Currencies!$B$6:$CW$1002,AU$1,0)), VLOOKUP($B149,Currencies!$B$6:$CW$1002,AU$1,0),"")</f>
        <v/>
      </c>
      <c r="AV149" t="str">
        <f>IF(ISNUMBER(VLOOKUP($B149,Currencies!$B$6:$CW$1002,AV$1,0)), VLOOKUP($B149,Currencies!$B$6:$CW$1002,AV$1,0),"")</f>
        <v/>
      </c>
    </row>
    <row r="150" spans="2:48">
      <c r="B150" s="12" t="str">
        <f>IF(ISNUMBER(Equities!$C151),Equities!B151,"")</f>
        <v/>
      </c>
      <c r="C150" t="str">
        <f t="shared" ca="1" si="10"/>
        <v/>
      </c>
      <c r="D150" t="str">
        <f t="shared" ca="1" si="8"/>
        <v/>
      </c>
      <c r="E150" t="str">
        <f t="shared" ca="1" si="8"/>
        <v/>
      </c>
      <c r="F150" t="str">
        <f t="shared" ca="1" si="8"/>
        <v/>
      </c>
      <c r="G150" t="str">
        <f>IF(ISNUMBER(VLOOKUP($B150,Equities!$B$6:$DH$1002,G$1,0)), VLOOKUP($B150,Equities!$B$6:$DH$1002,G$1,0),"")</f>
        <v/>
      </c>
      <c r="H150" t="str">
        <f>IF(ISNUMBER(VLOOKUP($B150,Equities!$B$6:$DH$1002,H$1,0)), VLOOKUP($B150,Equities!$B$6:$DH$1002,H$1,0),"")</f>
        <v/>
      </c>
      <c r="I150" t="str">
        <f>IF(ISNUMBER(VLOOKUP($B150,Equities!$B$6:$DH$1002,I$1,0)), VLOOKUP($B150,Equities!$B$6:$DH$1002,I$1,0),"")</f>
        <v/>
      </c>
      <c r="J150" s="70"/>
      <c r="K150" t="str">
        <f>IF(ISNUMBER(VLOOKUP($B150,Equities!$B$6:$DH$1002,K$1,0)), VLOOKUP($B150,Equities!$B$6:$DH$1002,K$1,0),"")</f>
        <v/>
      </c>
      <c r="L150" t="str">
        <f>IF(ISNUMBER(VLOOKUP($B150,Equities!$B$6:$DH$1002,L$1,0)), VLOOKUP($B150,Equities!$B$6:$DH$1002,L$1,0),"")</f>
        <v/>
      </c>
      <c r="M150" t="str">
        <f>IF(ISNUMBER(VLOOKUP($B150,Equities!$B$6:$DH$1002,M$1,0)), VLOOKUP($B150,Equities!$B$6:$DH$1002,M$1,0),"")</f>
        <v/>
      </c>
      <c r="N150" t="str">
        <f>IF(ISNUMBER(VLOOKUP($B150,Equities!$B$6:$DH$1002,N$1,0)), VLOOKUP($B150,Equities!$B$6:$DH$1002,N$1,0),"")</f>
        <v/>
      </c>
      <c r="O150" t="str">
        <f>IF(ISNUMBER(VLOOKUP($B150,Equities!$B$6:$DH$1002,O$1,0)), VLOOKUP($B150,Equities!$B$6:$DH$1002,O$1,0),"")</f>
        <v/>
      </c>
      <c r="P150" t="str">
        <f>IF(ISNUMBER(VLOOKUP($B150,Equities!$B$6:$DH$1002,P$1,0)), VLOOKUP($B150,Equities!$B$6:$DH$1002,P$1,0),"")</f>
        <v/>
      </c>
      <c r="Q150" t="str">
        <f>IF(ISNUMBER(VLOOKUP($B150,Equities!$B$6:$DH$1002,Q$1,0)), VLOOKUP($B150,Equities!$B$6:$DH$1002,Q$1,0),"")</f>
        <v/>
      </c>
      <c r="R150" t="str">
        <f>IF(ISNUMBER(VLOOKUP($B150,Equities!$B$6:$DH$1002,R$1,0)), VLOOKUP($B150,Equities!$B$6:$DH$1002,R$1,0),"")</f>
        <v/>
      </c>
      <c r="S150" t="str">
        <f>IF(ISNUMBER(VLOOKUP($B150,Equities!$B$6:$DH$1002,S$1,0)), VLOOKUP($B150,Equities!$B$6:$DH$1002,S$1,0),"")</f>
        <v/>
      </c>
      <c r="T150" t="str">
        <f>IF(ISNUMBER(VLOOKUP($B150,Equities!$B$6:$DH$1002,T$1,0)), VLOOKUP($B150,Equities!$B$6:$DH$1002,T$1,0),"")</f>
        <v/>
      </c>
      <c r="U150" t="str">
        <f>IF(ISNUMBER(VLOOKUP($B150,Equities!$B$6:$DH$1002,U$1,0)), VLOOKUP($B150,Equities!$B$6:$DH$1002,U$1,0),"")</f>
        <v/>
      </c>
      <c r="V150" t="str">
        <f>IF(ISNUMBER(VLOOKUP($B150,Equities!$B$6:$DH$1002,V$1,0)), VLOOKUP($B150,Equities!$B$6:$DH$1002,V$1,0),"")</f>
        <v/>
      </c>
      <c r="W150" t="str">
        <f>IF(ISNUMBER(VLOOKUP($B150,Equities!$B$6:$DH$1002,W$1,0)), VLOOKUP($B150,Equities!$B$6:$DH$1002,W$1,0),"")</f>
        <v/>
      </c>
      <c r="X150" t="str">
        <f>IF(ISNUMBER(VLOOKUP($B150,Equities!$B$6:$DH$1002,X$1,0)), VLOOKUP($B150,Equities!$B$6:$DH$1002,X$1,0),"")</f>
        <v/>
      </c>
      <c r="Y150" t="str">
        <f>IF(ISNUMBER(VLOOKUP($B150,Equities!$B$6:$DH$1002,Y$1,0)), VLOOKUP($B150,Equities!$B$6:$DH$1002,Y$1,0),"")</f>
        <v/>
      </c>
      <c r="Z150" t="str">
        <f>IF(ISNUMBER(VLOOKUP($B150,Equities!$B$6:$DH$1002,Z$1,0)), VLOOKUP($B150,Equities!$B$6:$DH$1002,Z$1,0),"")</f>
        <v/>
      </c>
      <c r="AA150" t="str">
        <f>IF(ISNUMBER(VLOOKUP($B150,Equities!$B$6:$DH$1002,AA$1,0)), VLOOKUP($B150,Equities!$B$6:$DH$1002,AA$1,0),"")</f>
        <v/>
      </c>
      <c r="AB150" t="str">
        <f>IF(ISNUMBER(VLOOKUP($B150,Equities!$B$6:$DH$1002,AB$1,0)), VLOOKUP($B150,Equities!$B$6:$DH$1002,AB$1,0),"")</f>
        <v/>
      </c>
      <c r="AC150" t="str">
        <f>IF(ISNUMBER(VLOOKUP($B150,Equities!$B$6:$DH$1002,AC$1,0)), VLOOKUP($B150,Equities!$B$6:$DH$1002,AC$1,0),"")</f>
        <v/>
      </c>
      <c r="AD150" t="str">
        <f>IF(ISNUMBER(VLOOKUP($B150,Equities!$B$6:$DH$1002,AD$1,0)), VLOOKUP($B150,Equities!$B$6:$DH$1002,AD$1,0),"")</f>
        <v/>
      </c>
      <c r="AE150" t="str">
        <f>IF(ISNUMBER(VLOOKUP($B150,Equities!$B$6:$DH$1002,AE$1,0)), VLOOKUP($B150,Equities!$B$6:$DH$1002,AE$1,0),"")</f>
        <v/>
      </c>
      <c r="AF150" t="str">
        <f>IF(ISNUMBER(VLOOKUP($B150,Equities!$B$6:$DH$1002,AF$1,0)), VLOOKUP($B150,Equities!$B$6:$DH$1002,AF$1,0),"")</f>
        <v/>
      </c>
      <c r="AG150" t="str">
        <f>IF(ISNUMBER(VLOOKUP($B150,Equities!$B$6:$DH$1002,AG$1,0)), VLOOKUP($B150,Equities!$B$6:$DH$1002,AG$1,0),"")</f>
        <v/>
      </c>
      <c r="AH150" t="str">
        <f>IF(ISNUMBER(VLOOKUP($B150,Equities!$B$6:$DH$1002,AH$1,0)), VLOOKUP($B150,Equities!$B$6:$DH$1002,AH$1,0),"")</f>
        <v/>
      </c>
      <c r="AI150" t="str">
        <f>IF(ISNUMBER(VLOOKUP($B150,Equities!$B$6:$DH$1002,AI$1,0)), VLOOKUP($B150,Equities!$B$6:$DH$1002,AI$1,0),"")</f>
        <v/>
      </c>
      <c r="AJ150" t="str">
        <f>IF(ISNUMBER(VLOOKUP($B150,Equities!$B$6:$DH$1002,AJ$1,0)), VLOOKUP($B150,Equities!$B$6:$DH$1002,AJ$1,0),"")</f>
        <v/>
      </c>
      <c r="AK150" t="str">
        <f>IF(ISNUMBER(VLOOKUP($B150,Equities!$B$6:$DH$1002,AK$1,0)), VLOOKUP($B150,Equities!$B$6:$DH$1002,AK$1,0),"")</f>
        <v/>
      </c>
      <c r="AL150" t="str">
        <f>IF(ISNUMBER(VLOOKUP($B150,Commodities!$B$6:$CW$1002,AL$1,0)), VLOOKUP($B150,Commodities!$B$6:$CW$1002,AL$1,0),"")</f>
        <v/>
      </c>
      <c r="AM150" t="str">
        <f>IF(ISNUMBER(VLOOKUP($B150,Commodities!$B$6:$CW$1002,AM$1,0)), VLOOKUP($B150,Commodities!$B$6:$CW$1002,AM$1,0),"")</f>
        <v/>
      </c>
      <c r="AN150" t="str">
        <f>IF(ISNUMBER(VLOOKUP($B150,Commodities!$B$6:$CW$1002,AN$1,0)), VLOOKUP($B150,Commodities!$B$6:$CW$1002,AN$1,0),"")</f>
        <v/>
      </c>
      <c r="AO150" t="str">
        <f>IF(ISNUMBER(VLOOKUP($B150,Currencies!$B$6:$CW$1002,AO$1,0)), VLOOKUP($B150,Currencies!$B$6:$CW$1002,AO$1,0),"")</f>
        <v/>
      </c>
      <c r="AP150" t="str">
        <f>IF(ISNUMBER(VLOOKUP($B150,Currencies!$B$6:$CW$1002,AP$1,0)), VLOOKUP($B150,Currencies!$B$6:$CW$1002,AP$1,0),"")</f>
        <v/>
      </c>
      <c r="AQ150" t="str">
        <f>IF(ISNUMBER(VLOOKUP($B150,Currencies!$B$6:$CW$1002,AQ$1,0)), VLOOKUP($B150,Currencies!$B$6:$CW$1002,AQ$1,0),"")</f>
        <v/>
      </c>
      <c r="AR150" t="str">
        <f>IF(ISNUMBER(VLOOKUP($B150,Currencies!$B$6:$CW$1002,AR$1,0)), VLOOKUP($B150,Currencies!$B$6:$CW$1002,AR$1,0),"")</f>
        <v/>
      </c>
      <c r="AS150" t="str">
        <f>IF(ISNUMBER(VLOOKUP($B150,Currencies!$B$6:$CW$1002,AS$1,0)), VLOOKUP($B150,Currencies!$B$6:$CW$1002,AS$1,0),"")</f>
        <v/>
      </c>
      <c r="AT150" t="str">
        <f>IF(ISNUMBER(VLOOKUP($B150,Currencies!$B$6:$CW$1002,AT$1,0)), VLOOKUP($B150,Currencies!$B$6:$CW$1002,AT$1,0),"")</f>
        <v/>
      </c>
      <c r="AU150" t="str">
        <f>IF(ISNUMBER(VLOOKUP($B150,Currencies!$B$6:$CW$1002,AU$1,0)), VLOOKUP($B150,Currencies!$B$6:$CW$1002,AU$1,0),"")</f>
        <v/>
      </c>
      <c r="AV150" t="str">
        <f>IF(ISNUMBER(VLOOKUP($B150,Currencies!$B$6:$CW$1002,AV$1,0)), VLOOKUP($B150,Currencies!$B$6:$CW$1002,AV$1,0),"")</f>
        <v/>
      </c>
    </row>
    <row r="151" spans="2:48">
      <c r="B151" s="12" t="str">
        <f>IF(ISNUMBER(Equities!$C152),Equities!B152,"")</f>
        <v/>
      </c>
      <c r="C151" t="str">
        <f t="shared" ca="1" si="10"/>
        <v/>
      </c>
      <c r="D151" t="str">
        <f t="shared" ca="1" si="8"/>
        <v/>
      </c>
      <c r="E151" t="str">
        <f t="shared" ca="1" si="8"/>
        <v/>
      </c>
      <c r="F151" t="str">
        <f t="shared" ca="1" si="8"/>
        <v/>
      </c>
      <c r="G151" t="str">
        <f>IF(ISNUMBER(VLOOKUP($B151,Equities!$B$6:$DH$1002,G$1,0)), VLOOKUP($B151,Equities!$B$6:$DH$1002,G$1,0),"")</f>
        <v/>
      </c>
      <c r="H151" t="str">
        <f>IF(ISNUMBER(VLOOKUP($B151,Equities!$B$6:$DH$1002,H$1,0)), VLOOKUP($B151,Equities!$B$6:$DH$1002,H$1,0),"")</f>
        <v/>
      </c>
      <c r="I151" t="str">
        <f>IF(ISNUMBER(VLOOKUP($B151,Equities!$B$6:$DH$1002,I$1,0)), VLOOKUP($B151,Equities!$B$6:$DH$1002,I$1,0),"")</f>
        <v/>
      </c>
      <c r="J151" s="70"/>
      <c r="K151" t="str">
        <f>IF(ISNUMBER(VLOOKUP($B151,Equities!$B$6:$DH$1002,K$1,0)), VLOOKUP($B151,Equities!$B$6:$DH$1002,K$1,0),"")</f>
        <v/>
      </c>
      <c r="L151" t="str">
        <f>IF(ISNUMBER(VLOOKUP($B151,Equities!$B$6:$DH$1002,L$1,0)), VLOOKUP($B151,Equities!$B$6:$DH$1002,L$1,0),"")</f>
        <v/>
      </c>
      <c r="M151" t="str">
        <f>IF(ISNUMBER(VLOOKUP($B151,Equities!$B$6:$DH$1002,M$1,0)), VLOOKUP($B151,Equities!$B$6:$DH$1002,M$1,0),"")</f>
        <v/>
      </c>
      <c r="N151" t="str">
        <f>IF(ISNUMBER(VLOOKUP($B151,Equities!$B$6:$DH$1002,N$1,0)), VLOOKUP($B151,Equities!$B$6:$DH$1002,N$1,0),"")</f>
        <v/>
      </c>
      <c r="O151" t="str">
        <f>IF(ISNUMBER(VLOOKUP($B151,Equities!$B$6:$DH$1002,O$1,0)), VLOOKUP($B151,Equities!$B$6:$DH$1002,O$1,0),"")</f>
        <v/>
      </c>
      <c r="P151" t="str">
        <f>IF(ISNUMBER(VLOOKUP($B151,Equities!$B$6:$DH$1002,P$1,0)), VLOOKUP($B151,Equities!$B$6:$DH$1002,P$1,0),"")</f>
        <v/>
      </c>
      <c r="Q151" t="str">
        <f>IF(ISNUMBER(VLOOKUP($B151,Equities!$B$6:$DH$1002,Q$1,0)), VLOOKUP($B151,Equities!$B$6:$DH$1002,Q$1,0),"")</f>
        <v/>
      </c>
      <c r="R151" t="str">
        <f>IF(ISNUMBER(VLOOKUP($B151,Equities!$B$6:$DH$1002,R$1,0)), VLOOKUP($B151,Equities!$B$6:$DH$1002,R$1,0),"")</f>
        <v/>
      </c>
      <c r="S151" t="str">
        <f>IF(ISNUMBER(VLOOKUP($B151,Equities!$B$6:$DH$1002,S$1,0)), VLOOKUP($B151,Equities!$B$6:$DH$1002,S$1,0),"")</f>
        <v/>
      </c>
      <c r="T151" t="str">
        <f>IF(ISNUMBER(VLOOKUP($B151,Equities!$B$6:$DH$1002,T$1,0)), VLOOKUP($B151,Equities!$B$6:$DH$1002,T$1,0),"")</f>
        <v/>
      </c>
      <c r="U151" t="str">
        <f>IF(ISNUMBER(VLOOKUP($B151,Equities!$B$6:$DH$1002,U$1,0)), VLOOKUP($B151,Equities!$B$6:$DH$1002,U$1,0),"")</f>
        <v/>
      </c>
      <c r="V151" t="str">
        <f>IF(ISNUMBER(VLOOKUP($B151,Equities!$B$6:$DH$1002,V$1,0)), VLOOKUP($B151,Equities!$B$6:$DH$1002,V$1,0),"")</f>
        <v/>
      </c>
      <c r="W151" t="str">
        <f>IF(ISNUMBER(VLOOKUP($B151,Equities!$B$6:$DH$1002,W$1,0)), VLOOKUP($B151,Equities!$B$6:$DH$1002,W$1,0),"")</f>
        <v/>
      </c>
      <c r="X151" t="str">
        <f>IF(ISNUMBER(VLOOKUP($B151,Equities!$B$6:$DH$1002,X$1,0)), VLOOKUP($B151,Equities!$B$6:$DH$1002,X$1,0),"")</f>
        <v/>
      </c>
      <c r="Y151" t="str">
        <f>IF(ISNUMBER(VLOOKUP($B151,Equities!$B$6:$DH$1002,Y$1,0)), VLOOKUP($B151,Equities!$B$6:$DH$1002,Y$1,0),"")</f>
        <v/>
      </c>
      <c r="Z151" t="str">
        <f>IF(ISNUMBER(VLOOKUP($B151,Equities!$B$6:$DH$1002,Z$1,0)), VLOOKUP($B151,Equities!$B$6:$DH$1002,Z$1,0),"")</f>
        <v/>
      </c>
      <c r="AA151" t="str">
        <f>IF(ISNUMBER(VLOOKUP($B151,Equities!$B$6:$DH$1002,AA$1,0)), VLOOKUP($B151,Equities!$B$6:$DH$1002,AA$1,0),"")</f>
        <v/>
      </c>
      <c r="AB151" t="str">
        <f>IF(ISNUMBER(VLOOKUP($B151,Equities!$B$6:$DH$1002,AB$1,0)), VLOOKUP($B151,Equities!$B$6:$DH$1002,AB$1,0),"")</f>
        <v/>
      </c>
      <c r="AC151" t="str">
        <f>IF(ISNUMBER(VLOOKUP($B151,Equities!$B$6:$DH$1002,AC$1,0)), VLOOKUP($B151,Equities!$B$6:$DH$1002,AC$1,0),"")</f>
        <v/>
      </c>
      <c r="AD151" t="str">
        <f>IF(ISNUMBER(VLOOKUP($B151,Equities!$B$6:$DH$1002,AD$1,0)), VLOOKUP($B151,Equities!$B$6:$DH$1002,AD$1,0),"")</f>
        <v/>
      </c>
      <c r="AE151" t="str">
        <f>IF(ISNUMBER(VLOOKUP($B151,Equities!$B$6:$DH$1002,AE$1,0)), VLOOKUP($B151,Equities!$B$6:$DH$1002,AE$1,0),"")</f>
        <v/>
      </c>
      <c r="AF151" t="str">
        <f>IF(ISNUMBER(VLOOKUP($B151,Equities!$B$6:$DH$1002,AF$1,0)), VLOOKUP($B151,Equities!$B$6:$DH$1002,AF$1,0),"")</f>
        <v/>
      </c>
      <c r="AG151" t="str">
        <f>IF(ISNUMBER(VLOOKUP($B151,Equities!$B$6:$DH$1002,AG$1,0)), VLOOKUP($B151,Equities!$B$6:$DH$1002,AG$1,0),"")</f>
        <v/>
      </c>
      <c r="AH151" t="str">
        <f>IF(ISNUMBER(VLOOKUP($B151,Equities!$B$6:$DH$1002,AH$1,0)), VLOOKUP($B151,Equities!$B$6:$DH$1002,AH$1,0),"")</f>
        <v/>
      </c>
      <c r="AI151" t="str">
        <f>IF(ISNUMBER(VLOOKUP($B151,Equities!$B$6:$DH$1002,AI$1,0)), VLOOKUP($B151,Equities!$B$6:$DH$1002,AI$1,0),"")</f>
        <v/>
      </c>
      <c r="AJ151" t="str">
        <f>IF(ISNUMBER(VLOOKUP($B151,Equities!$B$6:$DH$1002,AJ$1,0)), VLOOKUP($B151,Equities!$B$6:$DH$1002,AJ$1,0),"")</f>
        <v/>
      </c>
      <c r="AK151" t="str">
        <f>IF(ISNUMBER(VLOOKUP($B151,Equities!$B$6:$DH$1002,AK$1,0)), VLOOKUP($B151,Equities!$B$6:$DH$1002,AK$1,0),"")</f>
        <v/>
      </c>
      <c r="AL151" t="str">
        <f>IF(ISNUMBER(VLOOKUP($B151,Commodities!$B$6:$CW$1002,AL$1,0)), VLOOKUP($B151,Commodities!$B$6:$CW$1002,AL$1,0),"")</f>
        <v/>
      </c>
      <c r="AM151" t="str">
        <f>IF(ISNUMBER(VLOOKUP($B151,Commodities!$B$6:$CW$1002,AM$1,0)), VLOOKUP($B151,Commodities!$B$6:$CW$1002,AM$1,0),"")</f>
        <v/>
      </c>
      <c r="AN151" t="str">
        <f>IF(ISNUMBER(VLOOKUP($B151,Commodities!$B$6:$CW$1002,AN$1,0)), VLOOKUP($B151,Commodities!$B$6:$CW$1002,AN$1,0),"")</f>
        <v/>
      </c>
      <c r="AO151" t="str">
        <f>IF(ISNUMBER(VLOOKUP($B151,Currencies!$B$6:$CW$1002,AO$1,0)), VLOOKUP($B151,Currencies!$B$6:$CW$1002,AO$1,0),"")</f>
        <v/>
      </c>
      <c r="AP151" t="str">
        <f>IF(ISNUMBER(VLOOKUP($B151,Currencies!$B$6:$CW$1002,AP$1,0)), VLOOKUP($B151,Currencies!$B$6:$CW$1002,AP$1,0),"")</f>
        <v/>
      </c>
      <c r="AQ151" t="str">
        <f>IF(ISNUMBER(VLOOKUP($B151,Currencies!$B$6:$CW$1002,AQ$1,0)), VLOOKUP($B151,Currencies!$B$6:$CW$1002,AQ$1,0),"")</f>
        <v/>
      </c>
      <c r="AR151" t="str">
        <f>IF(ISNUMBER(VLOOKUP($B151,Currencies!$B$6:$CW$1002,AR$1,0)), VLOOKUP($B151,Currencies!$B$6:$CW$1002,AR$1,0),"")</f>
        <v/>
      </c>
      <c r="AS151" t="str">
        <f>IF(ISNUMBER(VLOOKUP($B151,Currencies!$B$6:$CW$1002,AS$1,0)), VLOOKUP($B151,Currencies!$B$6:$CW$1002,AS$1,0),"")</f>
        <v/>
      </c>
      <c r="AT151" t="str">
        <f>IF(ISNUMBER(VLOOKUP($B151,Currencies!$B$6:$CW$1002,AT$1,0)), VLOOKUP($B151,Currencies!$B$6:$CW$1002,AT$1,0),"")</f>
        <v/>
      </c>
      <c r="AU151" t="str">
        <f>IF(ISNUMBER(VLOOKUP($B151,Currencies!$B$6:$CW$1002,AU$1,0)), VLOOKUP($B151,Currencies!$B$6:$CW$1002,AU$1,0),"")</f>
        <v/>
      </c>
      <c r="AV151" t="str">
        <f>IF(ISNUMBER(VLOOKUP($B151,Currencies!$B$6:$CW$1002,AV$1,0)), VLOOKUP($B151,Currencies!$B$6:$CW$1002,AV$1,0),"")</f>
        <v/>
      </c>
    </row>
    <row r="152" spans="2:48">
      <c r="B152" s="12" t="str">
        <f>IF(ISNUMBER(Equities!$C153),Equities!B153,"")</f>
        <v/>
      </c>
      <c r="C152" t="str">
        <f t="shared" ca="1" si="10"/>
        <v/>
      </c>
      <c r="D152" t="str">
        <f t="shared" ca="1" si="8"/>
        <v/>
      </c>
      <c r="E152" t="str">
        <f t="shared" ca="1" si="8"/>
        <v/>
      </c>
      <c r="F152" t="str">
        <f t="shared" ca="1" si="8"/>
        <v/>
      </c>
      <c r="G152" t="str">
        <f>IF(ISNUMBER(VLOOKUP($B152,Equities!$B$6:$DH$1002,G$1,0)), VLOOKUP($B152,Equities!$B$6:$DH$1002,G$1,0),"")</f>
        <v/>
      </c>
      <c r="H152" t="str">
        <f>IF(ISNUMBER(VLOOKUP($B152,Equities!$B$6:$DH$1002,H$1,0)), VLOOKUP($B152,Equities!$B$6:$DH$1002,H$1,0),"")</f>
        <v/>
      </c>
      <c r="I152" t="str">
        <f>IF(ISNUMBER(VLOOKUP($B152,Equities!$B$6:$DH$1002,I$1,0)), VLOOKUP($B152,Equities!$B$6:$DH$1002,I$1,0),"")</f>
        <v/>
      </c>
      <c r="J152" s="70"/>
      <c r="K152" t="str">
        <f>IF(ISNUMBER(VLOOKUP($B152,Equities!$B$6:$DH$1002,K$1,0)), VLOOKUP($B152,Equities!$B$6:$DH$1002,K$1,0),"")</f>
        <v/>
      </c>
      <c r="L152" t="str">
        <f>IF(ISNUMBER(VLOOKUP($B152,Equities!$B$6:$DH$1002,L$1,0)), VLOOKUP($B152,Equities!$B$6:$DH$1002,L$1,0),"")</f>
        <v/>
      </c>
      <c r="M152" t="str">
        <f>IF(ISNUMBER(VLOOKUP($B152,Equities!$B$6:$DH$1002,M$1,0)), VLOOKUP($B152,Equities!$B$6:$DH$1002,M$1,0),"")</f>
        <v/>
      </c>
      <c r="N152" t="str">
        <f>IF(ISNUMBER(VLOOKUP($B152,Equities!$B$6:$DH$1002,N$1,0)), VLOOKUP($B152,Equities!$B$6:$DH$1002,N$1,0),"")</f>
        <v/>
      </c>
      <c r="O152" t="str">
        <f>IF(ISNUMBER(VLOOKUP($B152,Equities!$B$6:$DH$1002,O$1,0)), VLOOKUP($B152,Equities!$B$6:$DH$1002,O$1,0),"")</f>
        <v/>
      </c>
      <c r="P152" t="str">
        <f>IF(ISNUMBER(VLOOKUP($B152,Equities!$B$6:$DH$1002,P$1,0)), VLOOKUP($B152,Equities!$B$6:$DH$1002,P$1,0),"")</f>
        <v/>
      </c>
      <c r="Q152" t="str">
        <f>IF(ISNUMBER(VLOOKUP($B152,Equities!$B$6:$DH$1002,Q$1,0)), VLOOKUP($B152,Equities!$B$6:$DH$1002,Q$1,0),"")</f>
        <v/>
      </c>
      <c r="R152" t="str">
        <f>IF(ISNUMBER(VLOOKUP($B152,Equities!$B$6:$DH$1002,R$1,0)), VLOOKUP($B152,Equities!$B$6:$DH$1002,R$1,0),"")</f>
        <v/>
      </c>
      <c r="S152" t="str">
        <f>IF(ISNUMBER(VLOOKUP($B152,Equities!$B$6:$DH$1002,S$1,0)), VLOOKUP($B152,Equities!$B$6:$DH$1002,S$1,0),"")</f>
        <v/>
      </c>
      <c r="T152" t="str">
        <f>IF(ISNUMBER(VLOOKUP($B152,Equities!$B$6:$DH$1002,T$1,0)), VLOOKUP($B152,Equities!$B$6:$DH$1002,T$1,0),"")</f>
        <v/>
      </c>
      <c r="U152" t="str">
        <f>IF(ISNUMBER(VLOOKUP($B152,Equities!$B$6:$DH$1002,U$1,0)), VLOOKUP($B152,Equities!$B$6:$DH$1002,U$1,0),"")</f>
        <v/>
      </c>
      <c r="V152" t="str">
        <f>IF(ISNUMBER(VLOOKUP($B152,Equities!$B$6:$DH$1002,V$1,0)), VLOOKUP($B152,Equities!$B$6:$DH$1002,V$1,0),"")</f>
        <v/>
      </c>
      <c r="W152" t="str">
        <f>IF(ISNUMBER(VLOOKUP($B152,Equities!$B$6:$DH$1002,W$1,0)), VLOOKUP($B152,Equities!$B$6:$DH$1002,W$1,0),"")</f>
        <v/>
      </c>
      <c r="X152" t="str">
        <f>IF(ISNUMBER(VLOOKUP($B152,Equities!$B$6:$DH$1002,X$1,0)), VLOOKUP($B152,Equities!$B$6:$DH$1002,X$1,0),"")</f>
        <v/>
      </c>
      <c r="Y152" t="str">
        <f>IF(ISNUMBER(VLOOKUP($B152,Equities!$B$6:$DH$1002,Y$1,0)), VLOOKUP($B152,Equities!$B$6:$DH$1002,Y$1,0),"")</f>
        <v/>
      </c>
      <c r="Z152" t="str">
        <f>IF(ISNUMBER(VLOOKUP($B152,Equities!$B$6:$DH$1002,Z$1,0)), VLOOKUP($B152,Equities!$B$6:$DH$1002,Z$1,0),"")</f>
        <v/>
      </c>
      <c r="AA152" t="str">
        <f>IF(ISNUMBER(VLOOKUP($B152,Equities!$B$6:$DH$1002,AA$1,0)), VLOOKUP($B152,Equities!$B$6:$DH$1002,AA$1,0),"")</f>
        <v/>
      </c>
      <c r="AB152" t="str">
        <f>IF(ISNUMBER(VLOOKUP($B152,Equities!$B$6:$DH$1002,AB$1,0)), VLOOKUP($B152,Equities!$B$6:$DH$1002,AB$1,0),"")</f>
        <v/>
      </c>
      <c r="AC152" t="str">
        <f>IF(ISNUMBER(VLOOKUP($B152,Equities!$B$6:$DH$1002,AC$1,0)), VLOOKUP($B152,Equities!$B$6:$DH$1002,AC$1,0),"")</f>
        <v/>
      </c>
      <c r="AD152" t="str">
        <f>IF(ISNUMBER(VLOOKUP($B152,Equities!$B$6:$DH$1002,AD$1,0)), VLOOKUP($B152,Equities!$B$6:$DH$1002,AD$1,0),"")</f>
        <v/>
      </c>
      <c r="AE152" t="str">
        <f>IF(ISNUMBER(VLOOKUP($B152,Equities!$B$6:$DH$1002,AE$1,0)), VLOOKUP($B152,Equities!$B$6:$DH$1002,AE$1,0),"")</f>
        <v/>
      </c>
      <c r="AF152" t="str">
        <f>IF(ISNUMBER(VLOOKUP($B152,Equities!$B$6:$DH$1002,AF$1,0)), VLOOKUP($B152,Equities!$B$6:$DH$1002,AF$1,0),"")</f>
        <v/>
      </c>
      <c r="AG152" t="str">
        <f>IF(ISNUMBER(VLOOKUP($B152,Equities!$B$6:$DH$1002,AG$1,0)), VLOOKUP($B152,Equities!$B$6:$DH$1002,AG$1,0),"")</f>
        <v/>
      </c>
      <c r="AH152" t="str">
        <f>IF(ISNUMBER(VLOOKUP($B152,Equities!$B$6:$DH$1002,AH$1,0)), VLOOKUP($B152,Equities!$B$6:$DH$1002,AH$1,0),"")</f>
        <v/>
      </c>
      <c r="AI152" t="str">
        <f>IF(ISNUMBER(VLOOKUP($B152,Equities!$B$6:$DH$1002,AI$1,0)), VLOOKUP($B152,Equities!$B$6:$DH$1002,AI$1,0),"")</f>
        <v/>
      </c>
      <c r="AJ152" t="str">
        <f>IF(ISNUMBER(VLOOKUP($B152,Equities!$B$6:$DH$1002,AJ$1,0)), VLOOKUP($B152,Equities!$B$6:$DH$1002,AJ$1,0),"")</f>
        <v/>
      </c>
      <c r="AK152" t="str">
        <f>IF(ISNUMBER(VLOOKUP($B152,Equities!$B$6:$DH$1002,AK$1,0)), VLOOKUP($B152,Equities!$B$6:$DH$1002,AK$1,0),"")</f>
        <v/>
      </c>
      <c r="AL152" t="str">
        <f>IF(ISNUMBER(VLOOKUP($B152,Commodities!$B$6:$CW$1002,AL$1,0)), VLOOKUP($B152,Commodities!$B$6:$CW$1002,AL$1,0),"")</f>
        <v/>
      </c>
      <c r="AM152" t="str">
        <f>IF(ISNUMBER(VLOOKUP($B152,Commodities!$B$6:$CW$1002,AM$1,0)), VLOOKUP($B152,Commodities!$B$6:$CW$1002,AM$1,0),"")</f>
        <v/>
      </c>
      <c r="AN152" t="str">
        <f>IF(ISNUMBER(VLOOKUP($B152,Commodities!$B$6:$CW$1002,AN$1,0)), VLOOKUP($B152,Commodities!$B$6:$CW$1002,AN$1,0),"")</f>
        <v/>
      </c>
      <c r="AO152" t="str">
        <f>IF(ISNUMBER(VLOOKUP($B152,Currencies!$B$6:$CW$1002,AO$1,0)), VLOOKUP($B152,Currencies!$B$6:$CW$1002,AO$1,0),"")</f>
        <v/>
      </c>
      <c r="AP152" t="str">
        <f>IF(ISNUMBER(VLOOKUP($B152,Currencies!$B$6:$CW$1002,AP$1,0)), VLOOKUP($B152,Currencies!$B$6:$CW$1002,AP$1,0),"")</f>
        <v/>
      </c>
      <c r="AQ152" t="str">
        <f>IF(ISNUMBER(VLOOKUP($B152,Currencies!$B$6:$CW$1002,AQ$1,0)), VLOOKUP($B152,Currencies!$B$6:$CW$1002,AQ$1,0),"")</f>
        <v/>
      </c>
      <c r="AR152" t="str">
        <f>IF(ISNUMBER(VLOOKUP($B152,Currencies!$B$6:$CW$1002,AR$1,0)), VLOOKUP($B152,Currencies!$B$6:$CW$1002,AR$1,0),"")</f>
        <v/>
      </c>
      <c r="AS152" t="str">
        <f>IF(ISNUMBER(VLOOKUP($B152,Currencies!$B$6:$CW$1002,AS$1,0)), VLOOKUP($B152,Currencies!$B$6:$CW$1002,AS$1,0),"")</f>
        <v/>
      </c>
      <c r="AT152" t="str">
        <f>IF(ISNUMBER(VLOOKUP($B152,Currencies!$B$6:$CW$1002,AT$1,0)), VLOOKUP($B152,Currencies!$B$6:$CW$1002,AT$1,0),"")</f>
        <v/>
      </c>
      <c r="AU152" t="str">
        <f>IF(ISNUMBER(VLOOKUP($B152,Currencies!$B$6:$CW$1002,AU$1,0)), VLOOKUP($B152,Currencies!$B$6:$CW$1002,AU$1,0),"")</f>
        <v/>
      </c>
      <c r="AV152" t="str">
        <f>IF(ISNUMBER(VLOOKUP($B152,Currencies!$B$6:$CW$1002,AV$1,0)), VLOOKUP($B152,Currencies!$B$6:$CW$1002,AV$1,0),"")</f>
        <v/>
      </c>
    </row>
    <row r="153" spans="2:48">
      <c r="B153" s="12" t="str">
        <f>IF(ISNUMBER(Equities!$C154),Equities!B154,"")</f>
        <v/>
      </c>
      <c r="C153" t="str">
        <f t="shared" ca="1" si="10"/>
        <v/>
      </c>
      <c r="D153" t="str">
        <f t="shared" ca="1" si="8"/>
        <v/>
      </c>
      <c r="E153" t="str">
        <f t="shared" ca="1" si="8"/>
        <v/>
      </c>
      <c r="F153" t="str">
        <f t="shared" ca="1" si="8"/>
        <v/>
      </c>
      <c r="G153" t="str">
        <f>IF(ISNUMBER(VLOOKUP($B153,Equities!$B$6:$DH$1002,G$1,0)), VLOOKUP($B153,Equities!$B$6:$DH$1002,G$1,0),"")</f>
        <v/>
      </c>
      <c r="H153" t="str">
        <f>IF(ISNUMBER(VLOOKUP($B153,Equities!$B$6:$DH$1002,H$1,0)), VLOOKUP($B153,Equities!$B$6:$DH$1002,H$1,0),"")</f>
        <v/>
      </c>
      <c r="I153" t="str">
        <f>IF(ISNUMBER(VLOOKUP($B153,Equities!$B$6:$DH$1002,I$1,0)), VLOOKUP($B153,Equities!$B$6:$DH$1002,I$1,0),"")</f>
        <v/>
      </c>
      <c r="J153" s="70"/>
      <c r="K153" t="str">
        <f>IF(ISNUMBER(VLOOKUP($B153,Equities!$B$6:$DH$1002,K$1,0)), VLOOKUP($B153,Equities!$B$6:$DH$1002,K$1,0),"")</f>
        <v/>
      </c>
      <c r="L153" t="str">
        <f>IF(ISNUMBER(VLOOKUP($B153,Equities!$B$6:$DH$1002,L$1,0)), VLOOKUP($B153,Equities!$B$6:$DH$1002,L$1,0),"")</f>
        <v/>
      </c>
      <c r="M153" t="str">
        <f>IF(ISNUMBER(VLOOKUP($B153,Equities!$B$6:$DH$1002,M$1,0)), VLOOKUP($B153,Equities!$B$6:$DH$1002,M$1,0),"")</f>
        <v/>
      </c>
      <c r="N153" t="str">
        <f>IF(ISNUMBER(VLOOKUP($B153,Equities!$B$6:$DH$1002,N$1,0)), VLOOKUP($B153,Equities!$B$6:$DH$1002,N$1,0),"")</f>
        <v/>
      </c>
      <c r="O153" t="str">
        <f>IF(ISNUMBER(VLOOKUP($B153,Equities!$B$6:$DH$1002,O$1,0)), VLOOKUP($B153,Equities!$B$6:$DH$1002,O$1,0),"")</f>
        <v/>
      </c>
      <c r="P153" t="str">
        <f>IF(ISNUMBER(VLOOKUP($B153,Equities!$B$6:$DH$1002,P$1,0)), VLOOKUP($B153,Equities!$B$6:$DH$1002,P$1,0),"")</f>
        <v/>
      </c>
      <c r="Q153" t="str">
        <f>IF(ISNUMBER(VLOOKUP($B153,Equities!$B$6:$DH$1002,Q$1,0)), VLOOKUP($B153,Equities!$B$6:$DH$1002,Q$1,0),"")</f>
        <v/>
      </c>
      <c r="R153" t="str">
        <f>IF(ISNUMBER(VLOOKUP($B153,Equities!$B$6:$DH$1002,R$1,0)), VLOOKUP($B153,Equities!$B$6:$DH$1002,R$1,0),"")</f>
        <v/>
      </c>
      <c r="S153" t="str">
        <f>IF(ISNUMBER(VLOOKUP($B153,Equities!$B$6:$DH$1002,S$1,0)), VLOOKUP($B153,Equities!$B$6:$DH$1002,S$1,0),"")</f>
        <v/>
      </c>
      <c r="T153" t="str">
        <f>IF(ISNUMBER(VLOOKUP($B153,Equities!$B$6:$DH$1002,T$1,0)), VLOOKUP($B153,Equities!$B$6:$DH$1002,T$1,0),"")</f>
        <v/>
      </c>
      <c r="U153" t="str">
        <f>IF(ISNUMBER(VLOOKUP($B153,Equities!$B$6:$DH$1002,U$1,0)), VLOOKUP($B153,Equities!$B$6:$DH$1002,U$1,0),"")</f>
        <v/>
      </c>
      <c r="V153" t="str">
        <f>IF(ISNUMBER(VLOOKUP($B153,Equities!$B$6:$DH$1002,V$1,0)), VLOOKUP($B153,Equities!$B$6:$DH$1002,V$1,0),"")</f>
        <v/>
      </c>
      <c r="W153" t="str">
        <f>IF(ISNUMBER(VLOOKUP($B153,Equities!$B$6:$DH$1002,W$1,0)), VLOOKUP($B153,Equities!$B$6:$DH$1002,W$1,0),"")</f>
        <v/>
      </c>
      <c r="X153" t="str">
        <f>IF(ISNUMBER(VLOOKUP($B153,Equities!$B$6:$DH$1002,X$1,0)), VLOOKUP($B153,Equities!$B$6:$DH$1002,X$1,0),"")</f>
        <v/>
      </c>
      <c r="Y153" t="str">
        <f>IF(ISNUMBER(VLOOKUP($B153,Equities!$B$6:$DH$1002,Y$1,0)), VLOOKUP($B153,Equities!$B$6:$DH$1002,Y$1,0),"")</f>
        <v/>
      </c>
      <c r="Z153" t="str">
        <f>IF(ISNUMBER(VLOOKUP($B153,Equities!$B$6:$DH$1002,Z$1,0)), VLOOKUP($B153,Equities!$B$6:$DH$1002,Z$1,0),"")</f>
        <v/>
      </c>
      <c r="AA153" t="str">
        <f>IF(ISNUMBER(VLOOKUP($B153,Equities!$B$6:$DH$1002,AA$1,0)), VLOOKUP($B153,Equities!$B$6:$DH$1002,AA$1,0),"")</f>
        <v/>
      </c>
      <c r="AB153" t="str">
        <f>IF(ISNUMBER(VLOOKUP($B153,Equities!$B$6:$DH$1002,AB$1,0)), VLOOKUP($B153,Equities!$B$6:$DH$1002,AB$1,0),"")</f>
        <v/>
      </c>
      <c r="AC153" t="str">
        <f>IF(ISNUMBER(VLOOKUP($B153,Equities!$B$6:$DH$1002,AC$1,0)), VLOOKUP($B153,Equities!$B$6:$DH$1002,AC$1,0),"")</f>
        <v/>
      </c>
      <c r="AD153" t="str">
        <f>IF(ISNUMBER(VLOOKUP($B153,Equities!$B$6:$DH$1002,AD$1,0)), VLOOKUP($B153,Equities!$B$6:$DH$1002,AD$1,0),"")</f>
        <v/>
      </c>
      <c r="AE153" t="str">
        <f>IF(ISNUMBER(VLOOKUP($B153,Equities!$B$6:$DH$1002,AE$1,0)), VLOOKUP($B153,Equities!$B$6:$DH$1002,AE$1,0),"")</f>
        <v/>
      </c>
      <c r="AF153" t="str">
        <f>IF(ISNUMBER(VLOOKUP($B153,Equities!$B$6:$DH$1002,AF$1,0)), VLOOKUP($B153,Equities!$B$6:$DH$1002,AF$1,0),"")</f>
        <v/>
      </c>
      <c r="AG153" t="str">
        <f>IF(ISNUMBER(VLOOKUP($B153,Equities!$B$6:$DH$1002,AG$1,0)), VLOOKUP($B153,Equities!$B$6:$DH$1002,AG$1,0),"")</f>
        <v/>
      </c>
      <c r="AH153" t="str">
        <f>IF(ISNUMBER(VLOOKUP($B153,Equities!$B$6:$DH$1002,AH$1,0)), VLOOKUP($B153,Equities!$B$6:$DH$1002,AH$1,0),"")</f>
        <v/>
      </c>
      <c r="AI153" t="str">
        <f>IF(ISNUMBER(VLOOKUP($B153,Equities!$B$6:$DH$1002,AI$1,0)), VLOOKUP($B153,Equities!$B$6:$DH$1002,AI$1,0),"")</f>
        <v/>
      </c>
      <c r="AJ153" t="str">
        <f>IF(ISNUMBER(VLOOKUP($B153,Equities!$B$6:$DH$1002,AJ$1,0)), VLOOKUP($B153,Equities!$B$6:$DH$1002,AJ$1,0),"")</f>
        <v/>
      </c>
      <c r="AK153" t="str">
        <f>IF(ISNUMBER(VLOOKUP($B153,Equities!$B$6:$DH$1002,AK$1,0)), VLOOKUP($B153,Equities!$B$6:$DH$1002,AK$1,0),"")</f>
        <v/>
      </c>
      <c r="AL153" t="str">
        <f>IF(ISNUMBER(VLOOKUP($B153,Commodities!$B$6:$CW$1002,AL$1,0)), VLOOKUP($B153,Commodities!$B$6:$CW$1002,AL$1,0),"")</f>
        <v/>
      </c>
      <c r="AM153" t="str">
        <f>IF(ISNUMBER(VLOOKUP($B153,Commodities!$B$6:$CW$1002,AM$1,0)), VLOOKUP($B153,Commodities!$B$6:$CW$1002,AM$1,0),"")</f>
        <v/>
      </c>
      <c r="AN153" t="str">
        <f>IF(ISNUMBER(VLOOKUP($B153,Commodities!$B$6:$CW$1002,AN$1,0)), VLOOKUP($B153,Commodities!$B$6:$CW$1002,AN$1,0),"")</f>
        <v/>
      </c>
      <c r="AO153" t="str">
        <f>IF(ISNUMBER(VLOOKUP($B153,Currencies!$B$6:$CW$1002,AO$1,0)), VLOOKUP($B153,Currencies!$B$6:$CW$1002,AO$1,0),"")</f>
        <v/>
      </c>
      <c r="AP153" t="str">
        <f>IF(ISNUMBER(VLOOKUP($B153,Currencies!$B$6:$CW$1002,AP$1,0)), VLOOKUP($B153,Currencies!$B$6:$CW$1002,AP$1,0),"")</f>
        <v/>
      </c>
      <c r="AQ153" t="str">
        <f>IF(ISNUMBER(VLOOKUP($B153,Currencies!$B$6:$CW$1002,AQ$1,0)), VLOOKUP($B153,Currencies!$B$6:$CW$1002,AQ$1,0),"")</f>
        <v/>
      </c>
      <c r="AR153" t="str">
        <f>IF(ISNUMBER(VLOOKUP($B153,Currencies!$B$6:$CW$1002,AR$1,0)), VLOOKUP($B153,Currencies!$B$6:$CW$1002,AR$1,0),"")</f>
        <v/>
      </c>
      <c r="AS153" t="str">
        <f>IF(ISNUMBER(VLOOKUP($B153,Currencies!$B$6:$CW$1002,AS$1,0)), VLOOKUP($B153,Currencies!$B$6:$CW$1002,AS$1,0),"")</f>
        <v/>
      </c>
      <c r="AT153" t="str">
        <f>IF(ISNUMBER(VLOOKUP($B153,Currencies!$B$6:$CW$1002,AT$1,0)), VLOOKUP($B153,Currencies!$B$6:$CW$1002,AT$1,0),"")</f>
        <v/>
      </c>
      <c r="AU153" t="str">
        <f>IF(ISNUMBER(VLOOKUP($B153,Currencies!$B$6:$CW$1002,AU$1,0)), VLOOKUP($B153,Currencies!$B$6:$CW$1002,AU$1,0),"")</f>
        <v/>
      </c>
      <c r="AV153" t="str">
        <f>IF(ISNUMBER(VLOOKUP($B153,Currencies!$B$6:$CW$1002,AV$1,0)), VLOOKUP($B153,Currencies!$B$6:$CW$1002,AV$1,0),"")</f>
        <v/>
      </c>
    </row>
    <row r="154" spans="2:48">
      <c r="B154" s="12" t="str">
        <f>IF(ISNUMBER(Equities!$C155),Equities!B155,"")</f>
        <v/>
      </c>
      <c r="C154" t="str">
        <f t="shared" ca="1" si="10"/>
        <v/>
      </c>
      <c r="D154" t="str">
        <f t="shared" ca="1" si="8"/>
        <v/>
      </c>
      <c r="E154" t="str">
        <f t="shared" ca="1" si="8"/>
        <v/>
      </c>
      <c r="F154" t="str">
        <f t="shared" ca="1" si="8"/>
        <v/>
      </c>
      <c r="G154" t="str">
        <f>IF(ISNUMBER(VLOOKUP($B154,Equities!$B$6:$DH$1002,G$1,0)), VLOOKUP($B154,Equities!$B$6:$DH$1002,G$1,0),"")</f>
        <v/>
      </c>
      <c r="H154" t="str">
        <f>IF(ISNUMBER(VLOOKUP($B154,Equities!$B$6:$DH$1002,H$1,0)), VLOOKUP($B154,Equities!$B$6:$DH$1002,H$1,0),"")</f>
        <v/>
      </c>
      <c r="I154" t="str">
        <f>IF(ISNUMBER(VLOOKUP($B154,Equities!$B$6:$DH$1002,I$1,0)), VLOOKUP($B154,Equities!$B$6:$DH$1002,I$1,0),"")</f>
        <v/>
      </c>
      <c r="J154" s="70"/>
      <c r="K154" t="str">
        <f>IF(ISNUMBER(VLOOKUP($B154,Equities!$B$6:$DH$1002,K$1,0)), VLOOKUP($B154,Equities!$B$6:$DH$1002,K$1,0),"")</f>
        <v/>
      </c>
      <c r="L154" t="str">
        <f>IF(ISNUMBER(VLOOKUP($B154,Equities!$B$6:$DH$1002,L$1,0)), VLOOKUP($B154,Equities!$B$6:$DH$1002,L$1,0),"")</f>
        <v/>
      </c>
      <c r="M154" t="str">
        <f>IF(ISNUMBER(VLOOKUP($B154,Equities!$B$6:$DH$1002,M$1,0)), VLOOKUP($B154,Equities!$B$6:$DH$1002,M$1,0),"")</f>
        <v/>
      </c>
      <c r="N154" t="str">
        <f>IF(ISNUMBER(VLOOKUP($B154,Equities!$B$6:$DH$1002,N$1,0)), VLOOKUP($B154,Equities!$B$6:$DH$1002,N$1,0),"")</f>
        <v/>
      </c>
      <c r="O154" t="str">
        <f>IF(ISNUMBER(VLOOKUP($B154,Equities!$B$6:$DH$1002,O$1,0)), VLOOKUP($B154,Equities!$B$6:$DH$1002,O$1,0),"")</f>
        <v/>
      </c>
      <c r="P154" t="str">
        <f>IF(ISNUMBER(VLOOKUP($B154,Equities!$B$6:$DH$1002,P$1,0)), VLOOKUP($B154,Equities!$B$6:$DH$1002,P$1,0),"")</f>
        <v/>
      </c>
      <c r="Q154" t="str">
        <f>IF(ISNUMBER(VLOOKUP($B154,Equities!$B$6:$DH$1002,Q$1,0)), VLOOKUP($B154,Equities!$B$6:$DH$1002,Q$1,0),"")</f>
        <v/>
      </c>
      <c r="R154" t="str">
        <f>IF(ISNUMBER(VLOOKUP($B154,Equities!$B$6:$DH$1002,R$1,0)), VLOOKUP($B154,Equities!$B$6:$DH$1002,R$1,0),"")</f>
        <v/>
      </c>
      <c r="S154" t="str">
        <f>IF(ISNUMBER(VLOOKUP($B154,Equities!$B$6:$DH$1002,S$1,0)), VLOOKUP($B154,Equities!$B$6:$DH$1002,S$1,0),"")</f>
        <v/>
      </c>
      <c r="T154" t="str">
        <f>IF(ISNUMBER(VLOOKUP($B154,Equities!$B$6:$DH$1002,T$1,0)), VLOOKUP($B154,Equities!$B$6:$DH$1002,T$1,0),"")</f>
        <v/>
      </c>
      <c r="U154" t="str">
        <f>IF(ISNUMBER(VLOOKUP($B154,Equities!$B$6:$DH$1002,U$1,0)), VLOOKUP($B154,Equities!$B$6:$DH$1002,U$1,0),"")</f>
        <v/>
      </c>
      <c r="V154" t="str">
        <f>IF(ISNUMBER(VLOOKUP($B154,Equities!$B$6:$DH$1002,V$1,0)), VLOOKUP($B154,Equities!$B$6:$DH$1002,V$1,0),"")</f>
        <v/>
      </c>
      <c r="W154" t="str">
        <f>IF(ISNUMBER(VLOOKUP($B154,Equities!$B$6:$DH$1002,W$1,0)), VLOOKUP($B154,Equities!$B$6:$DH$1002,W$1,0),"")</f>
        <v/>
      </c>
      <c r="X154" t="str">
        <f>IF(ISNUMBER(VLOOKUP($B154,Equities!$B$6:$DH$1002,X$1,0)), VLOOKUP($B154,Equities!$B$6:$DH$1002,X$1,0),"")</f>
        <v/>
      </c>
      <c r="Y154" t="str">
        <f>IF(ISNUMBER(VLOOKUP($B154,Equities!$B$6:$DH$1002,Y$1,0)), VLOOKUP($B154,Equities!$B$6:$DH$1002,Y$1,0),"")</f>
        <v/>
      </c>
      <c r="Z154" t="str">
        <f>IF(ISNUMBER(VLOOKUP($B154,Equities!$B$6:$DH$1002,Z$1,0)), VLOOKUP($B154,Equities!$B$6:$DH$1002,Z$1,0),"")</f>
        <v/>
      </c>
      <c r="AA154" t="str">
        <f>IF(ISNUMBER(VLOOKUP($B154,Equities!$B$6:$DH$1002,AA$1,0)), VLOOKUP($B154,Equities!$B$6:$DH$1002,AA$1,0),"")</f>
        <v/>
      </c>
      <c r="AB154" t="str">
        <f>IF(ISNUMBER(VLOOKUP($B154,Equities!$B$6:$DH$1002,AB$1,0)), VLOOKUP($B154,Equities!$B$6:$DH$1002,AB$1,0),"")</f>
        <v/>
      </c>
      <c r="AC154" t="str">
        <f>IF(ISNUMBER(VLOOKUP($B154,Equities!$B$6:$DH$1002,AC$1,0)), VLOOKUP($B154,Equities!$B$6:$DH$1002,AC$1,0),"")</f>
        <v/>
      </c>
      <c r="AD154" t="str">
        <f>IF(ISNUMBER(VLOOKUP($B154,Equities!$B$6:$DH$1002,AD$1,0)), VLOOKUP($B154,Equities!$B$6:$DH$1002,AD$1,0),"")</f>
        <v/>
      </c>
      <c r="AE154" t="str">
        <f>IF(ISNUMBER(VLOOKUP($B154,Equities!$B$6:$DH$1002,AE$1,0)), VLOOKUP($B154,Equities!$B$6:$DH$1002,AE$1,0),"")</f>
        <v/>
      </c>
      <c r="AF154" t="str">
        <f>IF(ISNUMBER(VLOOKUP($B154,Equities!$B$6:$DH$1002,AF$1,0)), VLOOKUP($B154,Equities!$B$6:$DH$1002,AF$1,0),"")</f>
        <v/>
      </c>
      <c r="AG154" t="str">
        <f>IF(ISNUMBER(VLOOKUP($B154,Equities!$B$6:$DH$1002,AG$1,0)), VLOOKUP($B154,Equities!$B$6:$DH$1002,AG$1,0),"")</f>
        <v/>
      </c>
      <c r="AH154" t="str">
        <f>IF(ISNUMBER(VLOOKUP($B154,Equities!$B$6:$DH$1002,AH$1,0)), VLOOKUP($B154,Equities!$B$6:$DH$1002,AH$1,0),"")</f>
        <v/>
      </c>
      <c r="AI154" t="str">
        <f>IF(ISNUMBER(VLOOKUP($B154,Equities!$B$6:$DH$1002,AI$1,0)), VLOOKUP($B154,Equities!$B$6:$DH$1002,AI$1,0),"")</f>
        <v/>
      </c>
      <c r="AJ154" t="str">
        <f>IF(ISNUMBER(VLOOKUP($B154,Equities!$B$6:$DH$1002,AJ$1,0)), VLOOKUP($B154,Equities!$B$6:$DH$1002,AJ$1,0),"")</f>
        <v/>
      </c>
      <c r="AK154" t="str">
        <f>IF(ISNUMBER(VLOOKUP($B154,Equities!$B$6:$DH$1002,AK$1,0)), VLOOKUP($B154,Equities!$B$6:$DH$1002,AK$1,0),"")</f>
        <v/>
      </c>
      <c r="AL154" t="str">
        <f>IF(ISNUMBER(VLOOKUP($B154,Commodities!$B$6:$CW$1002,AL$1,0)), VLOOKUP($B154,Commodities!$B$6:$CW$1002,AL$1,0),"")</f>
        <v/>
      </c>
      <c r="AM154" t="str">
        <f>IF(ISNUMBER(VLOOKUP($B154,Commodities!$B$6:$CW$1002,AM$1,0)), VLOOKUP($B154,Commodities!$B$6:$CW$1002,AM$1,0),"")</f>
        <v/>
      </c>
      <c r="AN154" t="str">
        <f>IF(ISNUMBER(VLOOKUP($B154,Commodities!$B$6:$CW$1002,AN$1,0)), VLOOKUP($B154,Commodities!$B$6:$CW$1002,AN$1,0),"")</f>
        <v/>
      </c>
      <c r="AO154" t="str">
        <f>IF(ISNUMBER(VLOOKUP($B154,Currencies!$B$6:$CW$1002,AO$1,0)), VLOOKUP($B154,Currencies!$B$6:$CW$1002,AO$1,0),"")</f>
        <v/>
      </c>
      <c r="AP154" t="str">
        <f>IF(ISNUMBER(VLOOKUP($B154,Currencies!$B$6:$CW$1002,AP$1,0)), VLOOKUP($B154,Currencies!$B$6:$CW$1002,AP$1,0),"")</f>
        <v/>
      </c>
      <c r="AQ154" t="str">
        <f>IF(ISNUMBER(VLOOKUP($B154,Currencies!$B$6:$CW$1002,AQ$1,0)), VLOOKUP($B154,Currencies!$B$6:$CW$1002,AQ$1,0),"")</f>
        <v/>
      </c>
      <c r="AR154" t="str">
        <f>IF(ISNUMBER(VLOOKUP($B154,Currencies!$B$6:$CW$1002,AR$1,0)), VLOOKUP($B154,Currencies!$B$6:$CW$1002,AR$1,0),"")</f>
        <v/>
      </c>
      <c r="AS154" t="str">
        <f>IF(ISNUMBER(VLOOKUP($B154,Currencies!$B$6:$CW$1002,AS$1,0)), VLOOKUP($B154,Currencies!$B$6:$CW$1002,AS$1,0),"")</f>
        <v/>
      </c>
      <c r="AT154" t="str">
        <f>IF(ISNUMBER(VLOOKUP($B154,Currencies!$B$6:$CW$1002,AT$1,0)), VLOOKUP($B154,Currencies!$B$6:$CW$1002,AT$1,0),"")</f>
        <v/>
      </c>
      <c r="AU154" t="str">
        <f>IF(ISNUMBER(VLOOKUP($B154,Currencies!$B$6:$CW$1002,AU$1,0)), VLOOKUP($B154,Currencies!$B$6:$CW$1002,AU$1,0),"")</f>
        <v/>
      </c>
      <c r="AV154" t="str">
        <f>IF(ISNUMBER(VLOOKUP($B154,Currencies!$B$6:$CW$1002,AV$1,0)), VLOOKUP($B154,Currencies!$B$6:$CW$1002,AV$1,0),"")</f>
        <v/>
      </c>
    </row>
    <row r="155" spans="2:48">
      <c r="B155" s="12" t="str">
        <f>IF(ISNUMBER(Equities!$C156),Equities!B156,"")</f>
        <v/>
      </c>
      <c r="C155" t="str">
        <f t="shared" ca="1" si="10"/>
        <v/>
      </c>
      <c r="D155" t="str">
        <f t="shared" ca="1" si="8"/>
        <v/>
      </c>
      <c r="E155" t="str">
        <f t="shared" ca="1" si="8"/>
        <v/>
      </c>
      <c r="F155" t="str">
        <f t="shared" ca="1" si="8"/>
        <v/>
      </c>
      <c r="G155" t="str">
        <f>IF(ISNUMBER(VLOOKUP($B155,Equities!$B$6:$DH$1002,G$1,0)), VLOOKUP($B155,Equities!$B$6:$DH$1002,G$1,0),"")</f>
        <v/>
      </c>
      <c r="H155" t="str">
        <f>IF(ISNUMBER(VLOOKUP($B155,Equities!$B$6:$DH$1002,H$1,0)), VLOOKUP($B155,Equities!$B$6:$DH$1002,H$1,0),"")</f>
        <v/>
      </c>
      <c r="I155" t="str">
        <f>IF(ISNUMBER(VLOOKUP($B155,Equities!$B$6:$DH$1002,I$1,0)), VLOOKUP($B155,Equities!$B$6:$DH$1002,I$1,0),"")</f>
        <v/>
      </c>
      <c r="J155" s="70"/>
      <c r="K155" t="str">
        <f>IF(ISNUMBER(VLOOKUP($B155,Equities!$B$6:$DH$1002,K$1,0)), VLOOKUP($B155,Equities!$B$6:$DH$1002,K$1,0),"")</f>
        <v/>
      </c>
      <c r="L155" t="str">
        <f>IF(ISNUMBER(VLOOKUP($B155,Equities!$B$6:$DH$1002,L$1,0)), VLOOKUP($B155,Equities!$B$6:$DH$1002,L$1,0),"")</f>
        <v/>
      </c>
      <c r="M155" t="str">
        <f>IF(ISNUMBER(VLOOKUP($B155,Equities!$B$6:$DH$1002,M$1,0)), VLOOKUP($B155,Equities!$B$6:$DH$1002,M$1,0),"")</f>
        <v/>
      </c>
      <c r="N155" t="str">
        <f>IF(ISNUMBER(VLOOKUP($B155,Equities!$B$6:$DH$1002,N$1,0)), VLOOKUP($B155,Equities!$B$6:$DH$1002,N$1,0),"")</f>
        <v/>
      </c>
      <c r="O155" t="str">
        <f>IF(ISNUMBER(VLOOKUP($B155,Equities!$B$6:$DH$1002,O$1,0)), VLOOKUP($B155,Equities!$B$6:$DH$1002,O$1,0),"")</f>
        <v/>
      </c>
      <c r="P155" t="str">
        <f>IF(ISNUMBER(VLOOKUP($B155,Equities!$B$6:$DH$1002,P$1,0)), VLOOKUP($B155,Equities!$B$6:$DH$1002,P$1,0),"")</f>
        <v/>
      </c>
      <c r="Q155" t="str">
        <f>IF(ISNUMBER(VLOOKUP($B155,Equities!$B$6:$DH$1002,Q$1,0)), VLOOKUP($B155,Equities!$B$6:$DH$1002,Q$1,0),"")</f>
        <v/>
      </c>
      <c r="R155" t="str">
        <f>IF(ISNUMBER(VLOOKUP($B155,Equities!$B$6:$DH$1002,R$1,0)), VLOOKUP($B155,Equities!$B$6:$DH$1002,R$1,0),"")</f>
        <v/>
      </c>
      <c r="S155" t="str">
        <f>IF(ISNUMBER(VLOOKUP($B155,Equities!$B$6:$DH$1002,S$1,0)), VLOOKUP($B155,Equities!$B$6:$DH$1002,S$1,0),"")</f>
        <v/>
      </c>
      <c r="T155" t="str">
        <f>IF(ISNUMBER(VLOOKUP($B155,Equities!$B$6:$DH$1002,T$1,0)), VLOOKUP($B155,Equities!$B$6:$DH$1002,T$1,0),"")</f>
        <v/>
      </c>
      <c r="U155" t="str">
        <f>IF(ISNUMBER(VLOOKUP($B155,Equities!$B$6:$DH$1002,U$1,0)), VLOOKUP($B155,Equities!$B$6:$DH$1002,U$1,0),"")</f>
        <v/>
      </c>
      <c r="V155" t="str">
        <f>IF(ISNUMBER(VLOOKUP($B155,Equities!$B$6:$DH$1002,V$1,0)), VLOOKUP($B155,Equities!$B$6:$DH$1002,V$1,0),"")</f>
        <v/>
      </c>
      <c r="W155" t="str">
        <f>IF(ISNUMBER(VLOOKUP($B155,Equities!$B$6:$DH$1002,W$1,0)), VLOOKUP($B155,Equities!$B$6:$DH$1002,W$1,0),"")</f>
        <v/>
      </c>
      <c r="X155" t="str">
        <f>IF(ISNUMBER(VLOOKUP($B155,Equities!$B$6:$DH$1002,X$1,0)), VLOOKUP($B155,Equities!$B$6:$DH$1002,X$1,0),"")</f>
        <v/>
      </c>
      <c r="Y155" t="str">
        <f>IF(ISNUMBER(VLOOKUP($B155,Equities!$B$6:$DH$1002,Y$1,0)), VLOOKUP($B155,Equities!$B$6:$DH$1002,Y$1,0),"")</f>
        <v/>
      </c>
      <c r="Z155" t="str">
        <f>IF(ISNUMBER(VLOOKUP($B155,Equities!$B$6:$DH$1002,Z$1,0)), VLOOKUP($B155,Equities!$B$6:$DH$1002,Z$1,0),"")</f>
        <v/>
      </c>
      <c r="AA155" t="str">
        <f>IF(ISNUMBER(VLOOKUP($B155,Equities!$B$6:$DH$1002,AA$1,0)), VLOOKUP($B155,Equities!$B$6:$DH$1002,AA$1,0),"")</f>
        <v/>
      </c>
      <c r="AB155" t="str">
        <f>IF(ISNUMBER(VLOOKUP($B155,Equities!$B$6:$DH$1002,AB$1,0)), VLOOKUP($B155,Equities!$B$6:$DH$1002,AB$1,0),"")</f>
        <v/>
      </c>
      <c r="AC155" t="str">
        <f>IF(ISNUMBER(VLOOKUP($B155,Equities!$B$6:$DH$1002,AC$1,0)), VLOOKUP($B155,Equities!$B$6:$DH$1002,AC$1,0),"")</f>
        <v/>
      </c>
      <c r="AD155" t="str">
        <f>IF(ISNUMBER(VLOOKUP($B155,Equities!$B$6:$DH$1002,AD$1,0)), VLOOKUP($B155,Equities!$B$6:$DH$1002,AD$1,0),"")</f>
        <v/>
      </c>
      <c r="AE155" t="str">
        <f>IF(ISNUMBER(VLOOKUP($B155,Equities!$B$6:$DH$1002,AE$1,0)), VLOOKUP($B155,Equities!$B$6:$DH$1002,AE$1,0),"")</f>
        <v/>
      </c>
      <c r="AF155" t="str">
        <f>IF(ISNUMBER(VLOOKUP($B155,Equities!$B$6:$DH$1002,AF$1,0)), VLOOKUP($B155,Equities!$B$6:$DH$1002,AF$1,0),"")</f>
        <v/>
      </c>
      <c r="AG155" t="str">
        <f>IF(ISNUMBER(VLOOKUP($B155,Equities!$B$6:$DH$1002,AG$1,0)), VLOOKUP($B155,Equities!$B$6:$DH$1002,AG$1,0),"")</f>
        <v/>
      </c>
      <c r="AH155" t="str">
        <f>IF(ISNUMBER(VLOOKUP($B155,Equities!$B$6:$DH$1002,AH$1,0)), VLOOKUP($B155,Equities!$B$6:$DH$1002,AH$1,0),"")</f>
        <v/>
      </c>
      <c r="AI155" t="str">
        <f>IF(ISNUMBER(VLOOKUP($B155,Equities!$B$6:$DH$1002,AI$1,0)), VLOOKUP($B155,Equities!$B$6:$DH$1002,AI$1,0),"")</f>
        <v/>
      </c>
      <c r="AJ155" t="str">
        <f>IF(ISNUMBER(VLOOKUP($B155,Equities!$B$6:$DH$1002,AJ$1,0)), VLOOKUP($B155,Equities!$B$6:$DH$1002,AJ$1,0),"")</f>
        <v/>
      </c>
      <c r="AK155" t="str">
        <f>IF(ISNUMBER(VLOOKUP($B155,Equities!$B$6:$DH$1002,AK$1,0)), VLOOKUP($B155,Equities!$B$6:$DH$1002,AK$1,0),"")</f>
        <v/>
      </c>
      <c r="AL155" t="str">
        <f>IF(ISNUMBER(VLOOKUP($B155,Commodities!$B$6:$CW$1002,AL$1,0)), VLOOKUP($B155,Commodities!$B$6:$CW$1002,AL$1,0),"")</f>
        <v/>
      </c>
      <c r="AM155" t="str">
        <f>IF(ISNUMBER(VLOOKUP($B155,Commodities!$B$6:$CW$1002,AM$1,0)), VLOOKUP($B155,Commodities!$B$6:$CW$1002,AM$1,0),"")</f>
        <v/>
      </c>
      <c r="AN155" t="str">
        <f>IF(ISNUMBER(VLOOKUP($B155,Commodities!$B$6:$CW$1002,AN$1,0)), VLOOKUP($B155,Commodities!$B$6:$CW$1002,AN$1,0),"")</f>
        <v/>
      </c>
      <c r="AO155" t="str">
        <f>IF(ISNUMBER(VLOOKUP($B155,Currencies!$B$6:$CW$1002,AO$1,0)), VLOOKUP($B155,Currencies!$B$6:$CW$1002,AO$1,0),"")</f>
        <v/>
      </c>
      <c r="AP155" t="str">
        <f>IF(ISNUMBER(VLOOKUP($B155,Currencies!$B$6:$CW$1002,AP$1,0)), VLOOKUP($B155,Currencies!$B$6:$CW$1002,AP$1,0),"")</f>
        <v/>
      </c>
      <c r="AQ155" t="str">
        <f>IF(ISNUMBER(VLOOKUP($B155,Currencies!$B$6:$CW$1002,AQ$1,0)), VLOOKUP($B155,Currencies!$B$6:$CW$1002,AQ$1,0),"")</f>
        <v/>
      </c>
      <c r="AR155" t="str">
        <f>IF(ISNUMBER(VLOOKUP($B155,Currencies!$B$6:$CW$1002,AR$1,0)), VLOOKUP($B155,Currencies!$B$6:$CW$1002,AR$1,0),"")</f>
        <v/>
      </c>
      <c r="AS155" t="str">
        <f>IF(ISNUMBER(VLOOKUP($B155,Currencies!$B$6:$CW$1002,AS$1,0)), VLOOKUP($B155,Currencies!$B$6:$CW$1002,AS$1,0),"")</f>
        <v/>
      </c>
      <c r="AT155" t="str">
        <f>IF(ISNUMBER(VLOOKUP($B155,Currencies!$B$6:$CW$1002,AT$1,0)), VLOOKUP($B155,Currencies!$B$6:$CW$1002,AT$1,0),"")</f>
        <v/>
      </c>
      <c r="AU155" t="str">
        <f>IF(ISNUMBER(VLOOKUP($B155,Currencies!$B$6:$CW$1002,AU$1,0)), VLOOKUP($B155,Currencies!$B$6:$CW$1002,AU$1,0),"")</f>
        <v/>
      </c>
      <c r="AV155" t="str">
        <f>IF(ISNUMBER(VLOOKUP($B155,Currencies!$B$6:$CW$1002,AV$1,0)), VLOOKUP($B155,Currencies!$B$6:$CW$1002,AV$1,0),"")</f>
        <v/>
      </c>
    </row>
    <row r="156" spans="2:48">
      <c r="B156" s="12" t="str">
        <f>IF(ISNUMBER(Equities!$C157),Equities!B157,"")</f>
        <v/>
      </c>
      <c r="C156" t="str">
        <f t="shared" ca="1" si="10"/>
        <v/>
      </c>
      <c r="D156" t="str">
        <f t="shared" ca="1" si="8"/>
        <v/>
      </c>
      <c r="E156" t="str">
        <f t="shared" ca="1" si="8"/>
        <v/>
      </c>
      <c r="F156" t="str">
        <f t="shared" ca="1" si="8"/>
        <v/>
      </c>
      <c r="G156" t="str">
        <f>IF(ISNUMBER(VLOOKUP($B156,Equities!$B$6:$DH$1002,G$1,0)), VLOOKUP($B156,Equities!$B$6:$DH$1002,G$1,0),"")</f>
        <v/>
      </c>
      <c r="H156" t="str">
        <f>IF(ISNUMBER(VLOOKUP($B156,Equities!$B$6:$DH$1002,H$1,0)), VLOOKUP($B156,Equities!$B$6:$DH$1002,H$1,0),"")</f>
        <v/>
      </c>
      <c r="I156" t="str">
        <f>IF(ISNUMBER(VLOOKUP($B156,Equities!$B$6:$DH$1002,I$1,0)), VLOOKUP($B156,Equities!$B$6:$DH$1002,I$1,0),"")</f>
        <v/>
      </c>
      <c r="J156" s="70"/>
      <c r="K156" t="str">
        <f>IF(ISNUMBER(VLOOKUP($B156,Equities!$B$6:$DH$1002,K$1,0)), VLOOKUP($B156,Equities!$B$6:$DH$1002,K$1,0),"")</f>
        <v/>
      </c>
      <c r="L156" t="str">
        <f>IF(ISNUMBER(VLOOKUP($B156,Equities!$B$6:$DH$1002,L$1,0)), VLOOKUP($B156,Equities!$B$6:$DH$1002,L$1,0),"")</f>
        <v/>
      </c>
      <c r="M156" t="str">
        <f>IF(ISNUMBER(VLOOKUP($B156,Equities!$B$6:$DH$1002,M$1,0)), VLOOKUP($B156,Equities!$B$6:$DH$1002,M$1,0),"")</f>
        <v/>
      </c>
      <c r="N156" t="str">
        <f>IF(ISNUMBER(VLOOKUP($B156,Equities!$B$6:$DH$1002,N$1,0)), VLOOKUP($B156,Equities!$B$6:$DH$1002,N$1,0),"")</f>
        <v/>
      </c>
      <c r="O156" t="str">
        <f>IF(ISNUMBER(VLOOKUP($B156,Equities!$B$6:$DH$1002,O$1,0)), VLOOKUP($B156,Equities!$B$6:$DH$1002,O$1,0),"")</f>
        <v/>
      </c>
      <c r="P156" t="str">
        <f>IF(ISNUMBER(VLOOKUP($B156,Equities!$B$6:$DH$1002,P$1,0)), VLOOKUP($B156,Equities!$B$6:$DH$1002,P$1,0),"")</f>
        <v/>
      </c>
      <c r="Q156" t="str">
        <f>IF(ISNUMBER(VLOOKUP($B156,Equities!$B$6:$DH$1002,Q$1,0)), VLOOKUP($B156,Equities!$B$6:$DH$1002,Q$1,0),"")</f>
        <v/>
      </c>
      <c r="R156" t="str">
        <f>IF(ISNUMBER(VLOOKUP($B156,Equities!$B$6:$DH$1002,R$1,0)), VLOOKUP($B156,Equities!$B$6:$DH$1002,R$1,0),"")</f>
        <v/>
      </c>
      <c r="S156" t="str">
        <f>IF(ISNUMBER(VLOOKUP($B156,Equities!$B$6:$DH$1002,S$1,0)), VLOOKUP($B156,Equities!$B$6:$DH$1002,S$1,0),"")</f>
        <v/>
      </c>
      <c r="T156" t="str">
        <f>IF(ISNUMBER(VLOOKUP($B156,Equities!$B$6:$DH$1002,T$1,0)), VLOOKUP($B156,Equities!$B$6:$DH$1002,T$1,0),"")</f>
        <v/>
      </c>
      <c r="U156" t="str">
        <f>IF(ISNUMBER(VLOOKUP($B156,Equities!$B$6:$DH$1002,U$1,0)), VLOOKUP($B156,Equities!$B$6:$DH$1002,U$1,0),"")</f>
        <v/>
      </c>
      <c r="V156" t="str">
        <f>IF(ISNUMBER(VLOOKUP($B156,Equities!$B$6:$DH$1002,V$1,0)), VLOOKUP($B156,Equities!$B$6:$DH$1002,V$1,0),"")</f>
        <v/>
      </c>
      <c r="W156" t="str">
        <f>IF(ISNUMBER(VLOOKUP($B156,Equities!$B$6:$DH$1002,W$1,0)), VLOOKUP($B156,Equities!$B$6:$DH$1002,W$1,0),"")</f>
        <v/>
      </c>
      <c r="X156" t="str">
        <f>IF(ISNUMBER(VLOOKUP($B156,Equities!$B$6:$DH$1002,X$1,0)), VLOOKUP($B156,Equities!$B$6:$DH$1002,X$1,0),"")</f>
        <v/>
      </c>
      <c r="Y156" t="str">
        <f>IF(ISNUMBER(VLOOKUP($B156,Equities!$B$6:$DH$1002,Y$1,0)), VLOOKUP($B156,Equities!$B$6:$DH$1002,Y$1,0),"")</f>
        <v/>
      </c>
      <c r="Z156" t="str">
        <f>IF(ISNUMBER(VLOOKUP($B156,Equities!$B$6:$DH$1002,Z$1,0)), VLOOKUP($B156,Equities!$B$6:$DH$1002,Z$1,0),"")</f>
        <v/>
      </c>
      <c r="AA156" t="str">
        <f>IF(ISNUMBER(VLOOKUP($B156,Equities!$B$6:$DH$1002,AA$1,0)), VLOOKUP($B156,Equities!$B$6:$DH$1002,AA$1,0),"")</f>
        <v/>
      </c>
      <c r="AB156" t="str">
        <f>IF(ISNUMBER(VLOOKUP($B156,Equities!$B$6:$DH$1002,AB$1,0)), VLOOKUP($B156,Equities!$B$6:$DH$1002,AB$1,0),"")</f>
        <v/>
      </c>
      <c r="AC156" t="str">
        <f>IF(ISNUMBER(VLOOKUP($B156,Equities!$B$6:$DH$1002,AC$1,0)), VLOOKUP($B156,Equities!$B$6:$DH$1002,AC$1,0),"")</f>
        <v/>
      </c>
      <c r="AD156" t="str">
        <f>IF(ISNUMBER(VLOOKUP($B156,Equities!$B$6:$DH$1002,AD$1,0)), VLOOKUP($B156,Equities!$B$6:$DH$1002,AD$1,0),"")</f>
        <v/>
      </c>
      <c r="AE156" t="str">
        <f>IF(ISNUMBER(VLOOKUP($B156,Equities!$B$6:$DH$1002,AE$1,0)), VLOOKUP($B156,Equities!$B$6:$DH$1002,AE$1,0),"")</f>
        <v/>
      </c>
      <c r="AF156" t="str">
        <f>IF(ISNUMBER(VLOOKUP($B156,Equities!$B$6:$DH$1002,AF$1,0)), VLOOKUP($B156,Equities!$B$6:$DH$1002,AF$1,0),"")</f>
        <v/>
      </c>
      <c r="AG156" t="str">
        <f>IF(ISNUMBER(VLOOKUP($B156,Equities!$B$6:$DH$1002,AG$1,0)), VLOOKUP($B156,Equities!$B$6:$DH$1002,AG$1,0),"")</f>
        <v/>
      </c>
      <c r="AH156" t="str">
        <f>IF(ISNUMBER(VLOOKUP($B156,Equities!$B$6:$DH$1002,AH$1,0)), VLOOKUP($B156,Equities!$B$6:$DH$1002,AH$1,0),"")</f>
        <v/>
      </c>
      <c r="AI156" t="str">
        <f>IF(ISNUMBER(VLOOKUP($B156,Equities!$B$6:$DH$1002,AI$1,0)), VLOOKUP($B156,Equities!$B$6:$DH$1002,AI$1,0),"")</f>
        <v/>
      </c>
      <c r="AJ156" t="str">
        <f>IF(ISNUMBER(VLOOKUP($B156,Equities!$B$6:$DH$1002,AJ$1,0)), VLOOKUP($B156,Equities!$B$6:$DH$1002,AJ$1,0),"")</f>
        <v/>
      </c>
      <c r="AK156" t="str">
        <f>IF(ISNUMBER(VLOOKUP($B156,Equities!$B$6:$DH$1002,AK$1,0)), VLOOKUP($B156,Equities!$B$6:$DH$1002,AK$1,0),"")</f>
        <v/>
      </c>
      <c r="AL156" t="str">
        <f>IF(ISNUMBER(VLOOKUP($B156,Commodities!$B$6:$CW$1002,AL$1,0)), VLOOKUP($B156,Commodities!$B$6:$CW$1002,AL$1,0),"")</f>
        <v/>
      </c>
      <c r="AM156" t="str">
        <f>IF(ISNUMBER(VLOOKUP($B156,Commodities!$B$6:$CW$1002,AM$1,0)), VLOOKUP($B156,Commodities!$B$6:$CW$1002,AM$1,0),"")</f>
        <v/>
      </c>
      <c r="AN156" t="str">
        <f>IF(ISNUMBER(VLOOKUP($B156,Commodities!$B$6:$CW$1002,AN$1,0)), VLOOKUP($B156,Commodities!$B$6:$CW$1002,AN$1,0),"")</f>
        <v/>
      </c>
      <c r="AO156" t="str">
        <f>IF(ISNUMBER(VLOOKUP($B156,Currencies!$B$6:$CW$1002,AO$1,0)), VLOOKUP($B156,Currencies!$B$6:$CW$1002,AO$1,0),"")</f>
        <v/>
      </c>
      <c r="AP156" t="str">
        <f>IF(ISNUMBER(VLOOKUP($B156,Currencies!$B$6:$CW$1002,AP$1,0)), VLOOKUP($B156,Currencies!$B$6:$CW$1002,AP$1,0),"")</f>
        <v/>
      </c>
      <c r="AQ156" t="str">
        <f>IF(ISNUMBER(VLOOKUP($B156,Currencies!$B$6:$CW$1002,AQ$1,0)), VLOOKUP($B156,Currencies!$B$6:$CW$1002,AQ$1,0),"")</f>
        <v/>
      </c>
      <c r="AR156" t="str">
        <f>IF(ISNUMBER(VLOOKUP($B156,Currencies!$B$6:$CW$1002,AR$1,0)), VLOOKUP($B156,Currencies!$B$6:$CW$1002,AR$1,0),"")</f>
        <v/>
      </c>
      <c r="AS156" t="str">
        <f>IF(ISNUMBER(VLOOKUP($B156,Currencies!$B$6:$CW$1002,AS$1,0)), VLOOKUP($B156,Currencies!$B$6:$CW$1002,AS$1,0),"")</f>
        <v/>
      </c>
      <c r="AT156" t="str">
        <f>IF(ISNUMBER(VLOOKUP($B156,Currencies!$B$6:$CW$1002,AT$1,0)), VLOOKUP($B156,Currencies!$B$6:$CW$1002,AT$1,0),"")</f>
        <v/>
      </c>
      <c r="AU156" t="str">
        <f>IF(ISNUMBER(VLOOKUP($B156,Currencies!$B$6:$CW$1002,AU$1,0)), VLOOKUP($B156,Currencies!$B$6:$CW$1002,AU$1,0),"")</f>
        <v/>
      </c>
      <c r="AV156" t="str">
        <f>IF(ISNUMBER(VLOOKUP($B156,Currencies!$B$6:$CW$1002,AV$1,0)), VLOOKUP($B156,Currencies!$B$6:$CW$1002,AV$1,0),"")</f>
        <v/>
      </c>
    </row>
    <row r="157" spans="2:48">
      <c r="B157" s="12" t="str">
        <f>IF(ISNUMBER(Equities!$C158),Equities!B158,"")</f>
        <v/>
      </c>
      <c r="C157" t="str">
        <f t="shared" ca="1" si="10"/>
        <v/>
      </c>
      <c r="D157" t="str">
        <f t="shared" ca="1" si="8"/>
        <v/>
      </c>
      <c r="E157" t="str">
        <f t="shared" ca="1" si="8"/>
        <v/>
      </c>
      <c r="F157" t="str">
        <f t="shared" ca="1" si="8"/>
        <v/>
      </c>
      <c r="G157" t="str">
        <f>IF(ISNUMBER(VLOOKUP($B157,Equities!$B$6:$DH$1002,G$1,0)), VLOOKUP($B157,Equities!$B$6:$DH$1002,G$1,0),"")</f>
        <v/>
      </c>
      <c r="H157" t="str">
        <f>IF(ISNUMBER(VLOOKUP($B157,Equities!$B$6:$DH$1002,H$1,0)), VLOOKUP($B157,Equities!$B$6:$DH$1002,H$1,0),"")</f>
        <v/>
      </c>
      <c r="I157" t="str">
        <f>IF(ISNUMBER(VLOOKUP($B157,Equities!$B$6:$DH$1002,I$1,0)), VLOOKUP($B157,Equities!$B$6:$DH$1002,I$1,0),"")</f>
        <v/>
      </c>
      <c r="J157" s="70"/>
      <c r="K157" t="str">
        <f>IF(ISNUMBER(VLOOKUP($B157,Equities!$B$6:$DH$1002,K$1,0)), VLOOKUP($B157,Equities!$B$6:$DH$1002,K$1,0),"")</f>
        <v/>
      </c>
      <c r="L157" t="str">
        <f>IF(ISNUMBER(VLOOKUP($B157,Equities!$B$6:$DH$1002,L$1,0)), VLOOKUP($B157,Equities!$B$6:$DH$1002,L$1,0),"")</f>
        <v/>
      </c>
      <c r="M157" t="str">
        <f>IF(ISNUMBER(VLOOKUP($B157,Equities!$B$6:$DH$1002,M$1,0)), VLOOKUP($B157,Equities!$B$6:$DH$1002,M$1,0),"")</f>
        <v/>
      </c>
      <c r="N157" t="str">
        <f>IF(ISNUMBER(VLOOKUP($B157,Equities!$B$6:$DH$1002,N$1,0)), VLOOKUP($B157,Equities!$B$6:$DH$1002,N$1,0),"")</f>
        <v/>
      </c>
      <c r="O157" t="str">
        <f>IF(ISNUMBER(VLOOKUP($B157,Equities!$B$6:$DH$1002,O$1,0)), VLOOKUP($B157,Equities!$B$6:$DH$1002,O$1,0),"")</f>
        <v/>
      </c>
      <c r="P157" t="str">
        <f>IF(ISNUMBER(VLOOKUP($B157,Equities!$B$6:$DH$1002,P$1,0)), VLOOKUP($B157,Equities!$B$6:$DH$1002,P$1,0),"")</f>
        <v/>
      </c>
      <c r="Q157" t="str">
        <f>IF(ISNUMBER(VLOOKUP($B157,Equities!$B$6:$DH$1002,Q$1,0)), VLOOKUP($B157,Equities!$B$6:$DH$1002,Q$1,0),"")</f>
        <v/>
      </c>
      <c r="R157" t="str">
        <f>IF(ISNUMBER(VLOOKUP($B157,Equities!$B$6:$DH$1002,R$1,0)), VLOOKUP($B157,Equities!$B$6:$DH$1002,R$1,0),"")</f>
        <v/>
      </c>
      <c r="S157" t="str">
        <f>IF(ISNUMBER(VLOOKUP($B157,Equities!$B$6:$DH$1002,S$1,0)), VLOOKUP($B157,Equities!$B$6:$DH$1002,S$1,0),"")</f>
        <v/>
      </c>
      <c r="T157" t="str">
        <f>IF(ISNUMBER(VLOOKUP($B157,Equities!$B$6:$DH$1002,T$1,0)), VLOOKUP($B157,Equities!$B$6:$DH$1002,T$1,0),"")</f>
        <v/>
      </c>
      <c r="U157" t="str">
        <f>IF(ISNUMBER(VLOOKUP($B157,Equities!$B$6:$DH$1002,U$1,0)), VLOOKUP($B157,Equities!$B$6:$DH$1002,U$1,0),"")</f>
        <v/>
      </c>
      <c r="V157" t="str">
        <f>IF(ISNUMBER(VLOOKUP($B157,Equities!$B$6:$DH$1002,V$1,0)), VLOOKUP($B157,Equities!$B$6:$DH$1002,V$1,0),"")</f>
        <v/>
      </c>
      <c r="W157" t="str">
        <f>IF(ISNUMBER(VLOOKUP($B157,Equities!$B$6:$DH$1002,W$1,0)), VLOOKUP($B157,Equities!$B$6:$DH$1002,W$1,0),"")</f>
        <v/>
      </c>
      <c r="X157" t="str">
        <f>IF(ISNUMBER(VLOOKUP($B157,Equities!$B$6:$DH$1002,X$1,0)), VLOOKUP($B157,Equities!$B$6:$DH$1002,X$1,0),"")</f>
        <v/>
      </c>
      <c r="Y157" t="str">
        <f>IF(ISNUMBER(VLOOKUP($B157,Equities!$B$6:$DH$1002,Y$1,0)), VLOOKUP($B157,Equities!$B$6:$DH$1002,Y$1,0),"")</f>
        <v/>
      </c>
      <c r="Z157" t="str">
        <f>IF(ISNUMBER(VLOOKUP($B157,Equities!$B$6:$DH$1002,Z$1,0)), VLOOKUP($B157,Equities!$B$6:$DH$1002,Z$1,0),"")</f>
        <v/>
      </c>
      <c r="AA157" t="str">
        <f>IF(ISNUMBER(VLOOKUP($B157,Equities!$B$6:$DH$1002,AA$1,0)), VLOOKUP($B157,Equities!$B$6:$DH$1002,AA$1,0),"")</f>
        <v/>
      </c>
      <c r="AB157" t="str">
        <f>IF(ISNUMBER(VLOOKUP($B157,Equities!$B$6:$DH$1002,AB$1,0)), VLOOKUP($B157,Equities!$B$6:$DH$1002,AB$1,0),"")</f>
        <v/>
      </c>
      <c r="AC157" t="str">
        <f>IF(ISNUMBER(VLOOKUP($B157,Equities!$B$6:$DH$1002,AC$1,0)), VLOOKUP($B157,Equities!$B$6:$DH$1002,AC$1,0),"")</f>
        <v/>
      </c>
      <c r="AD157" t="str">
        <f>IF(ISNUMBER(VLOOKUP($B157,Equities!$B$6:$DH$1002,AD$1,0)), VLOOKUP($B157,Equities!$B$6:$DH$1002,AD$1,0),"")</f>
        <v/>
      </c>
      <c r="AE157" t="str">
        <f>IF(ISNUMBER(VLOOKUP($B157,Equities!$B$6:$DH$1002,AE$1,0)), VLOOKUP($B157,Equities!$B$6:$DH$1002,AE$1,0),"")</f>
        <v/>
      </c>
      <c r="AF157" t="str">
        <f>IF(ISNUMBER(VLOOKUP($B157,Equities!$B$6:$DH$1002,AF$1,0)), VLOOKUP($B157,Equities!$B$6:$DH$1002,AF$1,0),"")</f>
        <v/>
      </c>
      <c r="AG157" t="str">
        <f>IF(ISNUMBER(VLOOKUP($B157,Equities!$B$6:$DH$1002,AG$1,0)), VLOOKUP($B157,Equities!$B$6:$DH$1002,AG$1,0),"")</f>
        <v/>
      </c>
      <c r="AH157" t="str">
        <f>IF(ISNUMBER(VLOOKUP($B157,Equities!$B$6:$DH$1002,AH$1,0)), VLOOKUP($B157,Equities!$B$6:$DH$1002,AH$1,0),"")</f>
        <v/>
      </c>
      <c r="AI157" t="str">
        <f>IF(ISNUMBER(VLOOKUP($B157,Equities!$B$6:$DH$1002,AI$1,0)), VLOOKUP($B157,Equities!$B$6:$DH$1002,AI$1,0),"")</f>
        <v/>
      </c>
      <c r="AJ157" t="str">
        <f>IF(ISNUMBER(VLOOKUP($B157,Equities!$B$6:$DH$1002,AJ$1,0)), VLOOKUP($B157,Equities!$B$6:$DH$1002,AJ$1,0),"")</f>
        <v/>
      </c>
      <c r="AK157" t="str">
        <f>IF(ISNUMBER(VLOOKUP($B157,Equities!$B$6:$DH$1002,AK$1,0)), VLOOKUP($B157,Equities!$B$6:$DH$1002,AK$1,0),"")</f>
        <v/>
      </c>
      <c r="AL157" t="str">
        <f>IF(ISNUMBER(VLOOKUP($B157,Commodities!$B$6:$CW$1002,AL$1,0)), VLOOKUP($B157,Commodities!$B$6:$CW$1002,AL$1,0),"")</f>
        <v/>
      </c>
      <c r="AM157" t="str">
        <f>IF(ISNUMBER(VLOOKUP($B157,Commodities!$B$6:$CW$1002,AM$1,0)), VLOOKUP($B157,Commodities!$B$6:$CW$1002,AM$1,0),"")</f>
        <v/>
      </c>
      <c r="AN157" t="str">
        <f>IF(ISNUMBER(VLOOKUP($B157,Commodities!$B$6:$CW$1002,AN$1,0)), VLOOKUP($B157,Commodities!$B$6:$CW$1002,AN$1,0),"")</f>
        <v/>
      </c>
      <c r="AO157" t="str">
        <f>IF(ISNUMBER(VLOOKUP($B157,Currencies!$B$6:$CW$1002,AO$1,0)), VLOOKUP($B157,Currencies!$B$6:$CW$1002,AO$1,0),"")</f>
        <v/>
      </c>
      <c r="AP157" t="str">
        <f>IF(ISNUMBER(VLOOKUP($B157,Currencies!$B$6:$CW$1002,AP$1,0)), VLOOKUP($B157,Currencies!$B$6:$CW$1002,AP$1,0),"")</f>
        <v/>
      </c>
      <c r="AQ157" t="str">
        <f>IF(ISNUMBER(VLOOKUP($B157,Currencies!$B$6:$CW$1002,AQ$1,0)), VLOOKUP($B157,Currencies!$B$6:$CW$1002,AQ$1,0),"")</f>
        <v/>
      </c>
      <c r="AR157" t="str">
        <f>IF(ISNUMBER(VLOOKUP($B157,Currencies!$B$6:$CW$1002,AR$1,0)), VLOOKUP($B157,Currencies!$B$6:$CW$1002,AR$1,0),"")</f>
        <v/>
      </c>
      <c r="AS157" t="str">
        <f>IF(ISNUMBER(VLOOKUP($B157,Currencies!$B$6:$CW$1002,AS$1,0)), VLOOKUP($B157,Currencies!$B$6:$CW$1002,AS$1,0),"")</f>
        <v/>
      </c>
      <c r="AT157" t="str">
        <f>IF(ISNUMBER(VLOOKUP($B157,Currencies!$B$6:$CW$1002,AT$1,0)), VLOOKUP($B157,Currencies!$B$6:$CW$1002,AT$1,0),"")</f>
        <v/>
      </c>
      <c r="AU157" t="str">
        <f>IF(ISNUMBER(VLOOKUP($B157,Currencies!$B$6:$CW$1002,AU$1,0)), VLOOKUP($B157,Currencies!$B$6:$CW$1002,AU$1,0),"")</f>
        <v/>
      </c>
      <c r="AV157" t="str">
        <f>IF(ISNUMBER(VLOOKUP($B157,Currencies!$B$6:$CW$1002,AV$1,0)), VLOOKUP($B157,Currencies!$B$6:$CW$1002,AV$1,0),"")</f>
        <v/>
      </c>
    </row>
    <row r="158" spans="2:48">
      <c r="B158" s="12" t="str">
        <f>IF(ISNUMBER(Equities!$C159),Equities!B159,"")</f>
        <v/>
      </c>
      <c r="C158" t="str">
        <f t="shared" ca="1" si="10"/>
        <v/>
      </c>
      <c r="D158" t="str">
        <f t="shared" ca="1" si="8"/>
        <v/>
      </c>
      <c r="E158" t="str">
        <f t="shared" ca="1" si="8"/>
        <v/>
      </c>
      <c r="F158" t="str">
        <f t="shared" ca="1" si="8"/>
        <v/>
      </c>
      <c r="G158" t="str">
        <f>IF(ISNUMBER(VLOOKUP($B158,Equities!$B$6:$DH$1002,G$1,0)), VLOOKUP($B158,Equities!$B$6:$DH$1002,G$1,0),"")</f>
        <v/>
      </c>
      <c r="H158" t="str">
        <f>IF(ISNUMBER(VLOOKUP($B158,Equities!$B$6:$DH$1002,H$1,0)), VLOOKUP($B158,Equities!$B$6:$DH$1002,H$1,0),"")</f>
        <v/>
      </c>
      <c r="I158" t="str">
        <f>IF(ISNUMBER(VLOOKUP($B158,Equities!$B$6:$DH$1002,I$1,0)), VLOOKUP($B158,Equities!$B$6:$DH$1002,I$1,0),"")</f>
        <v/>
      </c>
      <c r="J158" s="70"/>
      <c r="K158" t="str">
        <f>IF(ISNUMBER(VLOOKUP($B158,Equities!$B$6:$DH$1002,K$1,0)), VLOOKUP($B158,Equities!$B$6:$DH$1002,K$1,0),"")</f>
        <v/>
      </c>
      <c r="L158" t="str">
        <f>IF(ISNUMBER(VLOOKUP($B158,Equities!$B$6:$DH$1002,L$1,0)), VLOOKUP($B158,Equities!$B$6:$DH$1002,L$1,0),"")</f>
        <v/>
      </c>
      <c r="M158" t="str">
        <f>IF(ISNUMBER(VLOOKUP($B158,Equities!$B$6:$DH$1002,M$1,0)), VLOOKUP($B158,Equities!$B$6:$DH$1002,M$1,0),"")</f>
        <v/>
      </c>
      <c r="N158" t="str">
        <f>IF(ISNUMBER(VLOOKUP($B158,Equities!$B$6:$DH$1002,N$1,0)), VLOOKUP($B158,Equities!$B$6:$DH$1002,N$1,0),"")</f>
        <v/>
      </c>
      <c r="O158" t="str">
        <f>IF(ISNUMBER(VLOOKUP($B158,Equities!$B$6:$DH$1002,O$1,0)), VLOOKUP($B158,Equities!$B$6:$DH$1002,O$1,0),"")</f>
        <v/>
      </c>
      <c r="P158" t="str">
        <f>IF(ISNUMBER(VLOOKUP($B158,Equities!$B$6:$DH$1002,P$1,0)), VLOOKUP($B158,Equities!$B$6:$DH$1002,P$1,0),"")</f>
        <v/>
      </c>
      <c r="Q158" t="str">
        <f>IF(ISNUMBER(VLOOKUP($B158,Equities!$B$6:$DH$1002,Q$1,0)), VLOOKUP($B158,Equities!$B$6:$DH$1002,Q$1,0),"")</f>
        <v/>
      </c>
      <c r="R158" t="str">
        <f>IF(ISNUMBER(VLOOKUP($B158,Equities!$B$6:$DH$1002,R$1,0)), VLOOKUP($B158,Equities!$B$6:$DH$1002,R$1,0),"")</f>
        <v/>
      </c>
      <c r="S158" t="str">
        <f>IF(ISNUMBER(VLOOKUP($B158,Equities!$B$6:$DH$1002,S$1,0)), VLOOKUP($B158,Equities!$B$6:$DH$1002,S$1,0),"")</f>
        <v/>
      </c>
      <c r="T158" t="str">
        <f>IF(ISNUMBER(VLOOKUP($B158,Equities!$B$6:$DH$1002,T$1,0)), VLOOKUP($B158,Equities!$B$6:$DH$1002,T$1,0),"")</f>
        <v/>
      </c>
      <c r="U158" t="str">
        <f>IF(ISNUMBER(VLOOKUP($B158,Equities!$B$6:$DH$1002,U$1,0)), VLOOKUP($B158,Equities!$B$6:$DH$1002,U$1,0),"")</f>
        <v/>
      </c>
      <c r="V158" t="str">
        <f>IF(ISNUMBER(VLOOKUP($B158,Equities!$B$6:$DH$1002,V$1,0)), VLOOKUP($B158,Equities!$B$6:$DH$1002,V$1,0),"")</f>
        <v/>
      </c>
      <c r="W158" t="str">
        <f>IF(ISNUMBER(VLOOKUP($B158,Equities!$B$6:$DH$1002,W$1,0)), VLOOKUP($B158,Equities!$B$6:$DH$1002,W$1,0),"")</f>
        <v/>
      </c>
      <c r="X158" t="str">
        <f>IF(ISNUMBER(VLOOKUP($B158,Equities!$B$6:$DH$1002,X$1,0)), VLOOKUP($B158,Equities!$B$6:$DH$1002,X$1,0),"")</f>
        <v/>
      </c>
      <c r="Y158" t="str">
        <f>IF(ISNUMBER(VLOOKUP($B158,Equities!$B$6:$DH$1002,Y$1,0)), VLOOKUP($B158,Equities!$B$6:$DH$1002,Y$1,0),"")</f>
        <v/>
      </c>
      <c r="Z158" t="str">
        <f>IF(ISNUMBER(VLOOKUP($B158,Equities!$B$6:$DH$1002,Z$1,0)), VLOOKUP($B158,Equities!$B$6:$DH$1002,Z$1,0),"")</f>
        <v/>
      </c>
      <c r="AA158" t="str">
        <f>IF(ISNUMBER(VLOOKUP($B158,Equities!$B$6:$DH$1002,AA$1,0)), VLOOKUP($B158,Equities!$B$6:$DH$1002,AA$1,0),"")</f>
        <v/>
      </c>
      <c r="AB158" t="str">
        <f>IF(ISNUMBER(VLOOKUP($B158,Equities!$B$6:$DH$1002,AB$1,0)), VLOOKUP($B158,Equities!$B$6:$DH$1002,AB$1,0),"")</f>
        <v/>
      </c>
      <c r="AC158" t="str">
        <f>IF(ISNUMBER(VLOOKUP($B158,Equities!$B$6:$DH$1002,AC$1,0)), VLOOKUP($B158,Equities!$B$6:$DH$1002,AC$1,0),"")</f>
        <v/>
      </c>
      <c r="AD158" t="str">
        <f>IF(ISNUMBER(VLOOKUP($B158,Equities!$B$6:$DH$1002,AD$1,0)), VLOOKUP($B158,Equities!$B$6:$DH$1002,AD$1,0),"")</f>
        <v/>
      </c>
      <c r="AE158" t="str">
        <f>IF(ISNUMBER(VLOOKUP($B158,Equities!$B$6:$DH$1002,AE$1,0)), VLOOKUP($B158,Equities!$B$6:$DH$1002,AE$1,0),"")</f>
        <v/>
      </c>
      <c r="AF158" t="str">
        <f>IF(ISNUMBER(VLOOKUP($B158,Equities!$B$6:$DH$1002,AF$1,0)), VLOOKUP($B158,Equities!$B$6:$DH$1002,AF$1,0),"")</f>
        <v/>
      </c>
      <c r="AG158" t="str">
        <f>IF(ISNUMBER(VLOOKUP($B158,Equities!$B$6:$DH$1002,AG$1,0)), VLOOKUP($B158,Equities!$B$6:$DH$1002,AG$1,0),"")</f>
        <v/>
      </c>
      <c r="AH158" t="str">
        <f>IF(ISNUMBER(VLOOKUP($B158,Equities!$B$6:$DH$1002,AH$1,0)), VLOOKUP($B158,Equities!$B$6:$DH$1002,AH$1,0),"")</f>
        <v/>
      </c>
      <c r="AI158" t="str">
        <f>IF(ISNUMBER(VLOOKUP($B158,Equities!$B$6:$DH$1002,AI$1,0)), VLOOKUP($B158,Equities!$B$6:$DH$1002,AI$1,0),"")</f>
        <v/>
      </c>
      <c r="AJ158" t="str">
        <f>IF(ISNUMBER(VLOOKUP($B158,Equities!$B$6:$DH$1002,AJ$1,0)), VLOOKUP($B158,Equities!$B$6:$DH$1002,AJ$1,0),"")</f>
        <v/>
      </c>
      <c r="AK158" t="str">
        <f>IF(ISNUMBER(VLOOKUP($B158,Equities!$B$6:$DH$1002,AK$1,0)), VLOOKUP($B158,Equities!$B$6:$DH$1002,AK$1,0),"")</f>
        <v/>
      </c>
      <c r="AL158" t="str">
        <f>IF(ISNUMBER(VLOOKUP($B158,Commodities!$B$6:$CW$1002,AL$1,0)), VLOOKUP($B158,Commodities!$B$6:$CW$1002,AL$1,0),"")</f>
        <v/>
      </c>
      <c r="AM158" t="str">
        <f>IF(ISNUMBER(VLOOKUP($B158,Commodities!$B$6:$CW$1002,AM$1,0)), VLOOKUP($B158,Commodities!$B$6:$CW$1002,AM$1,0),"")</f>
        <v/>
      </c>
      <c r="AN158" t="str">
        <f>IF(ISNUMBER(VLOOKUP($B158,Commodities!$B$6:$CW$1002,AN$1,0)), VLOOKUP($B158,Commodities!$B$6:$CW$1002,AN$1,0),"")</f>
        <v/>
      </c>
      <c r="AO158" t="str">
        <f>IF(ISNUMBER(VLOOKUP($B158,Currencies!$B$6:$CW$1002,AO$1,0)), VLOOKUP($B158,Currencies!$B$6:$CW$1002,AO$1,0),"")</f>
        <v/>
      </c>
      <c r="AP158" t="str">
        <f>IF(ISNUMBER(VLOOKUP($B158,Currencies!$B$6:$CW$1002,AP$1,0)), VLOOKUP($B158,Currencies!$B$6:$CW$1002,AP$1,0),"")</f>
        <v/>
      </c>
      <c r="AQ158" t="str">
        <f>IF(ISNUMBER(VLOOKUP($B158,Currencies!$B$6:$CW$1002,AQ$1,0)), VLOOKUP($B158,Currencies!$B$6:$CW$1002,AQ$1,0),"")</f>
        <v/>
      </c>
      <c r="AR158" t="str">
        <f>IF(ISNUMBER(VLOOKUP($B158,Currencies!$B$6:$CW$1002,AR$1,0)), VLOOKUP($B158,Currencies!$B$6:$CW$1002,AR$1,0),"")</f>
        <v/>
      </c>
      <c r="AS158" t="str">
        <f>IF(ISNUMBER(VLOOKUP($B158,Currencies!$B$6:$CW$1002,AS$1,0)), VLOOKUP($B158,Currencies!$B$6:$CW$1002,AS$1,0),"")</f>
        <v/>
      </c>
      <c r="AT158" t="str">
        <f>IF(ISNUMBER(VLOOKUP($B158,Currencies!$B$6:$CW$1002,AT$1,0)), VLOOKUP($B158,Currencies!$B$6:$CW$1002,AT$1,0),"")</f>
        <v/>
      </c>
      <c r="AU158" t="str">
        <f>IF(ISNUMBER(VLOOKUP($B158,Currencies!$B$6:$CW$1002,AU$1,0)), VLOOKUP($B158,Currencies!$B$6:$CW$1002,AU$1,0),"")</f>
        <v/>
      </c>
      <c r="AV158" t="str">
        <f>IF(ISNUMBER(VLOOKUP($B158,Currencies!$B$6:$CW$1002,AV$1,0)), VLOOKUP($B158,Currencies!$B$6:$CW$1002,AV$1,0),"")</f>
        <v/>
      </c>
    </row>
    <row r="159" spans="2:48">
      <c r="B159" s="12" t="str">
        <f>IF(ISNUMBER(Equities!$C160),Equities!B160,"")</f>
        <v/>
      </c>
      <c r="C159" t="str">
        <f t="shared" ca="1" si="10"/>
        <v/>
      </c>
      <c r="D159" t="str">
        <f t="shared" ca="1" si="8"/>
        <v/>
      </c>
      <c r="E159" t="str">
        <f t="shared" ca="1" si="8"/>
        <v/>
      </c>
      <c r="F159" t="str">
        <f t="shared" ca="1" si="8"/>
        <v/>
      </c>
      <c r="G159" t="str">
        <f>IF(ISNUMBER(VLOOKUP($B159,Equities!$B$6:$DH$1002,G$1,0)), VLOOKUP($B159,Equities!$B$6:$DH$1002,G$1,0),"")</f>
        <v/>
      </c>
      <c r="H159" t="str">
        <f>IF(ISNUMBER(VLOOKUP($B159,Equities!$B$6:$DH$1002,H$1,0)), VLOOKUP($B159,Equities!$B$6:$DH$1002,H$1,0),"")</f>
        <v/>
      </c>
      <c r="I159" t="str">
        <f>IF(ISNUMBER(VLOOKUP($B159,Equities!$B$6:$DH$1002,I$1,0)), VLOOKUP($B159,Equities!$B$6:$DH$1002,I$1,0),"")</f>
        <v/>
      </c>
      <c r="J159" s="70"/>
      <c r="K159" t="str">
        <f>IF(ISNUMBER(VLOOKUP($B159,Equities!$B$6:$DH$1002,K$1,0)), VLOOKUP($B159,Equities!$B$6:$DH$1002,K$1,0),"")</f>
        <v/>
      </c>
      <c r="L159" t="str">
        <f>IF(ISNUMBER(VLOOKUP($B159,Equities!$B$6:$DH$1002,L$1,0)), VLOOKUP($B159,Equities!$B$6:$DH$1002,L$1,0),"")</f>
        <v/>
      </c>
      <c r="M159" t="str">
        <f>IF(ISNUMBER(VLOOKUP($B159,Equities!$B$6:$DH$1002,M$1,0)), VLOOKUP($B159,Equities!$B$6:$DH$1002,M$1,0),"")</f>
        <v/>
      </c>
      <c r="N159" t="str">
        <f>IF(ISNUMBER(VLOOKUP($B159,Equities!$B$6:$DH$1002,N$1,0)), VLOOKUP($B159,Equities!$B$6:$DH$1002,N$1,0),"")</f>
        <v/>
      </c>
      <c r="O159" t="str">
        <f>IF(ISNUMBER(VLOOKUP($B159,Equities!$B$6:$DH$1002,O$1,0)), VLOOKUP($B159,Equities!$B$6:$DH$1002,O$1,0),"")</f>
        <v/>
      </c>
      <c r="P159" t="str">
        <f>IF(ISNUMBER(VLOOKUP($B159,Equities!$B$6:$DH$1002,P$1,0)), VLOOKUP($B159,Equities!$B$6:$DH$1002,P$1,0),"")</f>
        <v/>
      </c>
      <c r="Q159" t="str">
        <f>IF(ISNUMBER(VLOOKUP($B159,Equities!$B$6:$DH$1002,Q$1,0)), VLOOKUP($B159,Equities!$B$6:$DH$1002,Q$1,0),"")</f>
        <v/>
      </c>
      <c r="R159" t="str">
        <f>IF(ISNUMBER(VLOOKUP($B159,Equities!$B$6:$DH$1002,R$1,0)), VLOOKUP($B159,Equities!$B$6:$DH$1002,R$1,0),"")</f>
        <v/>
      </c>
      <c r="S159" t="str">
        <f>IF(ISNUMBER(VLOOKUP($B159,Equities!$B$6:$DH$1002,S$1,0)), VLOOKUP($B159,Equities!$B$6:$DH$1002,S$1,0),"")</f>
        <v/>
      </c>
      <c r="T159" t="str">
        <f>IF(ISNUMBER(VLOOKUP($B159,Equities!$B$6:$DH$1002,T$1,0)), VLOOKUP($B159,Equities!$B$6:$DH$1002,T$1,0),"")</f>
        <v/>
      </c>
      <c r="U159" t="str">
        <f>IF(ISNUMBER(VLOOKUP($B159,Equities!$B$6:$DH$1002,U$1,0)), VLOOKUP($B159,Equities!$B$6:$DH$1002,U$1,0),"")</f>
        <v/>
      </c>
      <c r="V159" t="str">
        <f>IF(ISNUMBER(VLOOKUP($B159,Equities!$B$6:$DH$1002,V$1,0)), VLOOKUP($B159,Equities!$B$6:$DH$1002,V$1,0),"")</f>
        <v/>
      </c>
      <c r="W159" t="str">
        <f>IF(ISNUMBER(VLOOKUP($B159,Equities!$B$6:$DH$1002,W$1,0)), VLOOKUP($B159,Equities!$B$6:$DH$1002,W$1,0),"")</f>
        <v/>
      </c>
      <c r="X159" t="str">
        <f>IF(ISNUMBER(VLOOKUP($B159,Equities!$B$6:$DH$1002,X$1,0)), VLOOKUP($B159,Equities!$B$6:$DH$1002,X$1,0),"")</f>
        <v/>
      </c>
      <c r="Y159" t="str">
        <f>IF(ISNUMBER(VLOOKUP($B159,Equities!$B$6:$DH$1002,Y$1,0)), VLOOKUP($B159,Equities!$B$6:$DH$1002,Y$1,0),"")</f>
        <v/>
      </c>
      <c r="Z159" t="str">
        <f>IF(ISNUMBER(VLOOKUP($B159,Equities!$B$6:$DH$1002,Z$1,0)), VLOOKUP($B159,Equities!$B$6:$DH$1002,Z$1,0),"")</f>
        <v/>
      </c>
      <c r="AA159" t="str">
        <f>IF(ISNUMBER(VLOOKUP($B159,Equities!$B$6:$DH$1002,AA$1,0)), VLOOKUP($B159,Equities!$B$6:$DH$1002,AA$1,0),"")</f>
        <v/>
      </c>
      <c r="AB159" t="str">
        <f>IF(ISNUMBER(VLOOKUP($B159,Equities!$B$6:$DH$1002,AB$1,0)), VLOOKUP($B159,Equities!$B$6:$DH$1002,AB$1,0),"")</f>
        <v/>
      </c>
      <c r="AC159" t="str">
        <f>IF(ISNUMBER(VLOOKUP($B159,Equities!$B$6:$DH$1002,AC$1,0)), VLOOKUP($B159,Equities!$B$6:$DH$1002,AC$1,0),"")</f>
        <v/>
      </c>
      <c r="AD159" t="str">
        <f>IF(ISNUMBER(VLOOKUP($B159,Equities!$B$6:$DH$1002,AD$1,0)), VLOOKUP($B159,Equities!$B$6:$DH$1002,AD$1,0),"")</f>
        <v/>
      </c>
      <c r="AE159" t="str">
        <f>IF(ISNUMBER(VLOOKUP($B159,Equities!$B$6:$DH$1002,AE$1,0)), VLOOKUP($B159,Equities!$B$6:$DH$1002,AE$1,0),"")</f>
        <v/>
      </c>
      <c r="AF159" t="str">
        <f>IF(ISNUMBER(VLOOKUP($B159,Equities!$B$6:$DH$1002,AF$1,0)), VLOOKUP($B159,Equities!$B$6:$DH$1002,AF$1,0),"")</f>
        <v/>
      </c>
      <c r="AG159" t="str">
        <f>IF(ISNUMBER(VLOOKUP($B159,Equities!$B$6:$DH$1002,AG$1,0)), VLOOKUP($B159,Equities!$B$6:$DH$1002,AG$1,0),"")</f>
        <v/>
      </c>
      <c r="AH159" t="str">
        <f>IF(ISNUMBER(VLOOKUP($B159,Equities!$B$6:$DH$1002,AH$1,0)), VLOOKUP($B159,Equities!$B$6:$DH$1002,AH$1,0),"")</f>
        <v/>
      </c>
      <c r="AI159" t="str">
        <f>IF(ISNUMBER(VLOOKUP($B159,Equities!$B$6:$DH$1002,AI$1,0)), VLOOKUP($B159,Equities!$B$6:$DH$1002,AI$1,0),"")</f>
        <v/>
      </c>
      <c r="AJ159" t="str">
        <f>IF(ISNUMBER(VLOOKUP($B159,Equities!$B$6:$DH$1002,AJ$1,0)), VLOOKUP($B159,Equities!$B$6:$DH$1002,AJ$1,0),"")</f>
        <v/>
      </c>
      <c r="AK159" t="str">
        <f>IF(ISNUMBER(VLOOKUP($B159,Equities!$B$6:$DH$1002,AK$1,0)), VLOOKUP($B159,Equities!$B$6:$DH$1002,AK$1,0),"")</f>
        <v/>
      </c>
      <c r="AL159" t="str">
        <f>IF(ISNUMBER(VLOOKUP($B159,Commodities!$B$6:$CW$1002,AL$1,0)), VLOOKUP($B159,Commodities!$B$6:$CW$1002,AL$1,0),"")</f>
        <v/>
      </c>
      <c r="AM159" t="str">
        <f>IF(ISNUMBER(VLOOKUP($B159,Commodities!$B$6:$CW$1002,AM$1,0)), VLOOKUP($B159,Commodities!$B$6:$CW$1002,AM$1,0),"")</f>
        <v/>
      </c>
      <c r="AN159" t="str">
        <f>IF(ISNUMBER(VLOOKUP($B159,Commodities!$B$6:$CW$1002,AN$1,0)), VLOOKUP($B159,Commodities!$B$6:$CW$1002,AN$1,0),"")</f>
        <v/>
      </c>
      <c r="AO159" t="str">
        <f>IF(ISNUMBER(VLOOKUP($B159,Currencies!$B$6:$CW$1002,AO$1,0)), VLOOKUP($B159,Currencies!$B$6:$CW$1002,AO$1,0),"")</f>
        <v/>
      </c>
      <c r="AP159" t="str">
        <f>IF(ISNUMBER(VLOOKUP($B159,Currencies!$B$6:$CW$1002,AP$1,0)), VLOOKUP($B159,Currencies!$B$6:$CW$1002,AP$1,0),"")</f>
        <v/>
      </c>
      <c r="AQ159" t="str">
        <f>IF(ISNUMBER(VLOOKUP($B159,Currencies!$B$6:$CW$1002,AQ$1,0)), VLOOKUP($B159,Currencies!$B$6:$CW$1002,AQ$1,0),"")</f>
        <v/>
      </c>
      <c r="AR159" t="str">
        <f>IF(ISNUMBER(VLOOKUP($B159,Currencies!$B$6:$CW$1002,AR$1,0)), VLOOKUP($B159,Currencies!$B$6:$CW$1002,AR$1,0),"")</f>
        <v/>
      </c>
      <c r="AS159" t="str">
        <f>IF(ISNUMBER(VLOOKUP($B159,Currencies!$B$6:$CW$1002,AS$1,0)), VLOOKUP($B159,Currencies!$B$6:$CW$1002,AS$1,0),"")</f>
        <v/>
      </c>
      <c r="AT159" t="str">
        <f>IF(ISNUMBER(VLOOKUP($B159,Currencies!$B$6:$CW$1002,AT$1,0)), VLOOKUP($B159,Currencies!$B$6:$CW$1002,AT$1,0),"")</f>
        <v/>
      </c>
      <c r="AU159" t="str">
        <f>IF(ISNUMBER(VLOOKUP($B159,Currencies!$B$6:$CW$1002,AU$1,0)), VLOOKUP($B159,Currencies!$B$6:$CW$1002,AU$1,0),"")</f>
        <v/>
      </c>
      <c r="AV159" t="str">
        <f>IF(ISNUMBER(VLOOKUP($B159,Currencies!$B$6:$CW$1002,AV$1,0)), VLOOKUP($B159,Currencies!$B$6:$CW$1002,AV$1,0),"")</f>
        <v/>
      </c>
    </row>
    <row r="160" spans="2:48">
      <c r="B160" s="12" t="str">
        <f>IF(ISNUMBER(Equities!$C161),Equities!B161,"")</f>
        <v/>
      </c>
      <c r="C160" t="str">
        <f t="shared" ca="1" si="10"/>
        <v/>
      </c>
      <c r="D160" t="str">
        <f t="shared" ca="1" si="8"/>
        <v/>
      </c>
      <c r="E160" t="str">
        <f t="shared" ca="1" si="8"/>
        <v/>
      </c>
      <c r="F160" t="str">
        <f t="shared" ca="1" si="8"/>
        <v/>
      </c>
      <c r="G160" t="str">
        <f>IF(ISNUMBER(VLOOKUP($B160,Equities!$B$6:$DH$1002,G$1,0)), VLOOKUP($B160,Equities!$B$6:$DH$1002,G$1,0),"")</f>
        <v/>
      </c>
      <c r="H160" t="str">
        <f>IF(ISNUMBER(VLOOKUP($B160,Equities!$B$6:$DH$1002,H$1,0)), VLOOKUP($B160,Equities!$B$6:$DH$1002,H$1,0),"")</f>
        <v/>
      </c>
      <c r="I160" t="str">
        <f>IF(ISNUMBER(VLOOKUP($B160,Equities!$B$6:$DH$1002,I$1,0)), VLOOKUP($B160,Equities!$B$6:$DH$1002,I$1,0),"")</f>
        <v/>
      </c>
      <c r="J160" s="70"/>
      <c r="K160" t="str">
        <f>IF(ISNUMBER(VLOOKUP($B160,Equities!$B$6:$DH$1002,K$1,0)), VLOOKUP($B160,Equities!$B$6:$DH$1002,K$1,0),"")</f>
        <v/>
      </c>
      <c r="L160" t="str">
        <f>IF(ISNUMBER(VLOOKUP($B160,Equities!$B$6:$DH$1002,L$1,0)), VLOOKUP($B160,Equities!$B$6:$DH$1002,L$1,0),"")</f>
        <v/>
      </c>
      <c r="M160" t="str">
        <f>IF(ISNUMBER(VLOOKUP($B160,Equities!$B$6:$DH$1002,M$1,0)), VLOOKUP($B160,Equities!$B$6:$DH$1002,M$1,0),"")</f>
        <v/>
      </c>
      <c r="N160" t="str">
        <f>IF(ISNUMBER(VLOOKUP($B160,Equities!$B$6:$DH$1002,N$1,0)), VLOOKUP($B160,Equities!$B$6:$DH$1002,N$1,0),"")</f>
        <v/>
      </c>
      <c r="O160" t="str">
        <f>IF(ISNUMBER(VLOOKUP($B160,Equities!$B$6:$DH$1002,O$1,0)), VLOOKUP($B160,Equities!$B$6:$DH$1002,O$1,0),"")</f>
        <v/>
      </c>
      <c r="P160" t="str">
        <f>IF(ISNUMBER(VLOOKUP($B160,Equities!$B$6:$DH$1002,P$1,0)), VLOOKUP($B160,Equities!$B$6:$DH$1002,P$1,0),"")</f>
        <v/>
      </c>
      <c r="Q160" t="str">
        <f>IF(ISNUMBER(VLOOKUP($B160,Equities!$B$6:$DH$1002,Q$1,0)), VLOOKUP($B160,Equities!$B$6:$DH$1002,Q$1,0),"")</f>
        <v/>
      </c>
      <c r="R160" t="str">
        <f>IF(ISNUMBER(VLOOKUP($B160,Equities!$B$6:$DH$1002,R$1,0)), VLOOKUP($B160,Equities!$B$6:$DH$1002,R$1,0),"")</f>
        <v/>
      </c>
      <c r="S160" t="str">
        <f>IF(ISNUMBER(VLOOKUP($B160,Equities!$B$6:$DH$1002,S$1,0)), VLOOKUP($B160,Equities!$B$6:$DH$1002,S$1,0),"")</f>
        <v/>
      </c>
      <c r="T160" t="str">
        <f>IF(ISNUMBER(VLOOKUP($B160,Equities!$B$6:$DH$1002,T$1,0)), VLOOKUP($B160,Equities!$B$6:$DH$1002,T$1,0),"")</f>
        <v/>
      </c>
      <c r="U160" t="str">
        <f>IF(ISNUMBER(VLOOKUP($B160,Equities!$B$6:$DH$1002,U$1,0)), VLOOKUP($B160,Equities!$B$6:$DH$1002,U$1,0),"")</f>
        <v/>
      </c>
      <c r="V160" t="str">
        <f>IF(ISNUMBER(VLOOKUP($B160,Equities!$B$6:$DH$1002,V$1,0)), VLOOKUP($B160,Equities!$B$6:$DH$1002,V$1,0),"")</f>
        <v/>
      </c>
      <c r="W160" t="str">
        <f>IF(ISNUMBER(VLOOKUP($B160,Equities!$B$6:$DH$1002,W$1,0)), VLOOKUP($B160,Equities!$B$6:$DH$1002,W$1,0),"")</f>
        <v/>
      </c>
      <c r="X160" t="str">
        <f>IF(ISNUMBER(VLOOKUP($B160,Equities!$B$6:$DH$1002,X$1,0)), VLOOKUP($B160,Equities!$B$6:$DH$1002,X$1,0),"")</f>
        <v/>
      </c>
      <c r="Y160" t="str">
        <f>IF(ISNUMBER(VLOOKUP($B160,Equities!$B$6:$DH$1002,Y$1,0)), VLOOKUP($B160,Equities!$B$6:$DH$1002,Y$1,0),"")</f>
        <v/>
      </c>
      <c r="Z160" t="str">
        <f>IF(ISNUMBER(VLOOKUP($B160,Equities!$B$6:$DH$1002,Z$1,0)), VLOOKUP($B160,Equities!$B$6:$DH$1002,Z$1,0),"")</f>
        <v/>
      </c>
      <c r="AA160" t="str">
        <f>IF(ISNUMBER(VLOOKUP($B160,Equities!$B$6:$DH$1002,AA$1,0)), VLOOKUP($B160,Equities!$B$6:$DH$1002,AA$1,0),"")</f>
        <v/>
      </c>
      <c r="AB160" t="str">
        <f>IF(ISNUMBER(VLOOKUP($B160,Equities!$B$6:$DH$1002,AB$1,0)), VLOOKUP($B160,Equities!$B$6:$DH$1002,AB$1,0),"")</f>
        <v/>
      </c>
      <c r="AC160" t="str">
        <f>IF(ISNUMBER(VLOOKUP($B160,Equities!$B$6:$DH$1002,AC$1,0)), VLOOKUP($B160,Equities!$B$6:$DH$1002,AC$1,0),"")</f>
        <v/>
      </c>
      <c r="AD160" t="str">
        <f>IF(ISNUMBER(VLOOKUP($B160,Equities!$B$6:$DH$1002,AD$1,0)), VLOOKUP($B160,Equities!$B$6:$DH$1002,AD$1,0),"")</f>
        <v/>
      </c>
      <c r="AE160" t="str">
        <f>IF(ISNUMBER(VLOOKUP($B160,Equities!$B$6:$DH$1002,AE$1,0)), VLOOKUP($B160,Equities!$B$6:$DH$1002,AE$1,0),"")</f>
        <v/>
      </c>
      <c r="AF160" t="str">
        <f>IF(ISNUMBER(VLOOKUP($B160,Equities!$B$6:$DH$1002,AF$1,0)), VLOOKUP($B160,Equities!$B$6:$DH$1002,AF$1,0),"")</f>
        <v/>
      </c>
      <c r="AG160" t="str">
        <f>IF(ISNUMBER(VLOOKUP($B160,Equities!$B$6:$DH$1002,AG$1,0)), VLOOKUP($B160,Equities!$B$6:$DH$1002,AG$1,0),"")</f>
        <v/>
      </c>
      <c r="AH160" t="str">
        <f>IF(ISNUMBER(VLOOKUP($B160,Equities!$B$6:$DH$1002,AH$1,0)), VLOOKUP($B160,Equities!$B$6:$DH$1002,AH$1,0),"")</f>
        <v/>
      </c>
      <c r="AI160" t="str">
        <f>IF(ISNUMBER(VLOOKUP($B160,Equities!$B$6:$DH$1002,AI$1,0)), VLOOKUP($B160,Equities!$B$6:$DH$1002,AI$1,0),"")</f>
        <v/>
      </c>
      <c r="AJ160" t="str">
        <f>IF(ISNUMBER(VLOOKUP($B160,Equities!$B$6:$DH$1002,AJ$1,0)), VLOOKUP($B160,Equities!$B$6:$DH$1002,AJ$1,0),"")</f>
        <v/>
      </c>
      <c r="AK160" t="str">
        <f>IF(ISNUMBER(VLOOKUP($B160,Equities!$B$6:$DH$1002,AK$1,0)), VLOOKUP($B160,Equities!$B$6:$DH$1002,AK$1,0),"")</f>
        <v/>
      </c>
      <c r="AL160" t="str">
        <f>IF(ISNUMBER(VLOOKUP($B160,Commodities!$B$6:$CW$1002,AL$1,0)), VLOOKUP($B160,Commodities!$B$6:$CW$1002,AL$1,0),"")</f>
        <v/>
      </c>
      <c r="AM160" t="str">
        <f>IF(ISNUMBER(VLOOKUP($B160,Commodities!$B$6:$CW$1002,AM$1,0)), VLOOKUP($B160,Commodities!$B$6:$CW$1002,AM$1,0),"")</f>
        <v/>
      </c>
      <c r="AN160" t="str">
        <f>IF(ISNUMBER(VLOOKUP($B160,Commodities!$B$6:$CW$1002,AN$1,0)), VLOOKUP($B160,Commodities!$B$6:$CW$1002,AN$1,0),"")</f>
        <v/>
      </c>
      <c r="AO160" t="str">
        <f>IF(ISNUMBER(VLOOKUP($B160,Currencies!$B$6:$CW$1002,AO$1,0)), VLOOKUP($B160,Currencies!$B$6:$CW$1002,AO$1,0),"")</f>
        <v/>
      </c>
      <c r="AP160" t="str">
        <f>IF(ISNUMBER(VLOOKUP($B160,Currencies!$B$6:$CW$1002,AP$1,0)), VLOOKUP($B160,Currencies!$B$6:$CW$1002,AP$1,0),"")</f>
        <v/>
      </c>
      <c r="AQ160" t="str">
        <f>IF(ISNUMBER(VLOOKUP($B160,Currencies!$B$6:$CW$1002,AQ$1,0)), VLOOKUP($B160,Currencies!$B$6:$CW$1002,AQ$1,0),"")</f>
        <v/>
      </c>
      <c r="AR160" t="str">
        <f>IF(ISNUMBER(VLOOKUP($B160,Currencies!$B$6:$CW$1002,AR$1,0)), VLOOKUP($B160,Currencies!$B$6:$CW$1002,AR$1,0),"")</f>
        <v/>
      </c>
      <c r="AS160" t="str">
        <f>IF(ISNUMBER(VLOOKUP($B160,Currencies!$B$6:$CW$1002,AS$1,0)), VLOOKUP($B160,Currencies!$B$6:$CW$1002,AS$1,0),"")</f>
        <v/>
      </c>
      <c r="AT160" t="str">
        <f>IF(ISNUMBER(VLOOKUP($B160,Currencies!$B$6:$CW$1002,AT$1,0)), VLOOKUP($B160,Currencies!$B$6:$CW$1002,AT$1,0),"")</f>
        <v/>
      </c>
      <c r="AU160" t="str">
        <f>IF(ISNUMBER(VLOOKUP($B160,Currencies!$B$6:$CW$1002,AU$1,0)), VLOOKUP($B160,Currencies!$B$6:$CW$1002,AU$1,0),"")</f>
        <v/>
      </c>
      <c r="AV160" t="str">
        <f>IF(ISNUMBER(VLOOKUP($B160,Currencies!$B$6:$CW$1002,AV$1,0)), VLOOKUP($B160,Currencies!$B$6:$CW$1002,AV$1,0),"")</f>
        <v/>
      </c>
    </row>
    <row r="161" spans="2:48">
      <c r="B161" s="12" t="str">
        <f>IF(ISNUMBER(Equities!$C162),Equities!B162,"")</f>
        <v/>
      </c>
      <c r="C161" t="str">
        <f t="shared" ca="1" si="10"/>
        <v/>
      </c>
      <c r="D161" t="str">
        <f t="shared" ca="1" si="8"/>
        <v/>
      </c>
      <c r="E161" t="str">
        <f t="shared" ca="1" si="8"/>
        <v/>
      </c>
      <c r="F161" t="str">
        <f t="shared" ca="1" si="8"/>
        <v/>
      </c>
      <c r="G161" t="str">
        <f>IF(ISNUMBER(VLOOKUP($B161,Equities!$B$6:$DH$1002,G$1,0)), VLOOKUP($B161,Equities!$B$6:$DH$1002,G$1,0),"")</f>
        <v/>
      </c>
      <c r="H161" t="str">
        <f>IF(ISNUMBER(VLOOKUP($B161,Equities!$B$6:$DH$1002,H$1,0)), VLOOKUP($B161,Equities!$B$6:$DH$1002,H$1,0),"")</f>
        <v/>
      </c>
      <c r="I161" t="str">
        <f>IF(ISNUMBER(VLOOKUP($B161,Equities!$B$6:$DH$1002,I$1,0)), VLOOKUP($B161,Equities!$B$6:$DH$1002,I$1,0),"")</f>
        <v/>
      </c>
      <c r="J161" s="70"/>
      <c r="K161" t="str">
        <f>IF(ISNUMBER(VLOOKUP($B161,Equities!$B$6:$DH$1002,K$1,0)), VLOOKUP($B161,Equities!$B$6:$DH$1002,K$1,0),"")</f>
        <v/>
      </c>
      <c r="L161" t="str">
        <f>IF(ISNUMBER(VLOOKUP($B161,Equities!$B$6:$DH$1002,L$1,0)), VLOOKUP($B161,Equities!$B$6:$DH$1002,L$1,0),"")</f>
        <v/>
      </c>
      <c r="M161" t="str">
        <f>IF(ISNUMBER(VLOOKUP($B161,Equities!$B$6:$DH$1002,M$1,0)), VLOOKUP($B161,Equities!$B$6:$DH$1002,M$1,0),"")</f>
        <v/>
      </c>
      <c r="N161" t="str">
        <f>IF(ISNUMBER(VLOOKUP($B161,Equities!$B$6:$DH$1002,N$1,0)), VLOOKUP($B161,Equities!$B$6:$DH$1002,N$1,0),"")</f>
        <v/>
      </c>
      <c r="O161" t="str">
        <f>IF(ISNUMBER(VLOOKUP($B161,Equities!$B$6:$DH$1002,O$1,0)), VLOOKUP($B161,Equities!$B$6:$DH$1002,O$1,0),"")</f>
        <v/>
      </c>
      <c r="P161" t="str">
        <f>IF(ISNUMBER(VLOOKUP($B161,Equities!$B$6:$DH$1002,P$1,0)), VLOOKUP($B161,Equities!$B$6:$DH$1002,P$1,0),"")</f>
        <v/>
      </c>
      <c r="Q161" t="str">
        <f>IF(ISNUMBER(VLOOKUP($B161,Equities!$B$6:$DH$1002,Q$1,0)), VLOOKUP($B161,Equities!$B$6:$DH$1002,Q$1,0),"")</f>
        <v/>
      </c>
      <c r="R161" t="str">
        <f>IF(ISNUMBER(VLOOKUP($B161,Equities!$B$6:$DH$1002,R$1,0)), VLOOKUP($B161,Equities!$B$6:$DH$1002,R$1,0),"")</f>
        <v/>
      </c>
      <c r="S161" t="str">
        <f>IF(ISNUMBER(VLOOKUP($B161,Equities!$B$6:$DH$1002,S$1,0)), VLOOKUP($B161,Equities!$B$6:$DH$1002,S$1,0),"")</f>
        <v/>
      </c>
      <c r="T161" t="str">
        <f>IF(ISNUMBER(VLOOKUP($B161,Equities!$B$6:$DH$1002,T$1,0)), VLOOKUP($B161,Equities!$B$6:$DH$1002,T$1,0),"")</f>
        <v/>
      </c>
      <c r="U161" t="str">
        <f>IF(ISNUMBER(VLOOKUP($B161,Equities!$B$6:$DH$1002,U$1,0)), VLOOKUP($B161,Equities!$B$6:$DH$1002,U$1,0),"")</f>
        <v/>
      </c>
      <c r="V161" t="str">
        <f>IF(ISNUMBER(VLOOKUP($B161,Equities!$B$6:$DH$1002,V$1,0)), VLOOKUP($B161,Equities!$B$6:$DH$1002,V$1,0),"")</f>
        <v/>
      </c>
      <c r="W161" t="str">
        <f>IF(ISNUMBER(VLOOKUP($B161,Equities!$B$6:$DH$1002,W$1,0)), VLOOKUP($B161,Equities!$B$6:$DH$1002,W$1,0),"")</f>
        <v/>
      </c>
      <c r="X161" t="str">
        <f>IF(ISNUMBER(VLOOKUP($B161,Equities!$B$6:$DH$1002,X$1,0)), VLOOKUP($B161,Equities!$B$6:$DH$1002,X$1,0),"")</f>
        <v/>
      </c>
      <c r="Y161" t="str">
        <f>IF(ISNUMBER(VLOOKUP($B161,Equities!$B$6:$DH$1002,Y$1,0)), VLOOKUP($B161,Equities!$B$6:$DH$1002,Y$1,0),"")</f>
        <v/>
      </c>
      <c r="Z161" t="str">
        <f>IF(ISNUMBER(VLOOKUP($B161,Equities!$B$6:$DH$1002,Z$1,0)), VLOOKUP($B161,Equities!$B$6:$DH$1002,Z$1,0),"")</f>
        <v/>
      </c>
      <c r="AA161" t="str">
        <f>IF(ISNUMBER(VLOOKUP($B161,Equities!$B$6:$DH$1002,AA$1,0)), VLOOKUP($B161,Equities!$B$6:$DH$1002,AA$1,0),"")</f>
        <v/>
      </c>
      <c r="AB161" t="str">
        <f>IF(ISNUMBER(VLOOKUP($B161,Equities!$B$6:$DH$1002,AB$1,0)), VLOOKUP($B161,Equities!$B$6:$DH$1002,AB$1,0),"")</f>
        <v/>
      </c>
      <c r="AC161" t="str">
        <f>IF(ISNUMBER(VLOOKUP($B161,Equities!$B$6:$DH$1002,AC$1,0)), VLOOKUP($B161,Equities!$B$6:$DH$1002,AC$1,0),"")</f>
        <v/>
      </c>
      <c r="AD161" t="str">
        <f>IF(ISNUMBER(VLOOKUP($B161,Equities!$B$6:$DH$1002,AD$1,0)), VLOOKUP($B161,Equities!$B$6:$DH$1002,AD$1,0),"")</f>
        <v/>
      </c>
      <c r="AE161" t="str">
        <f>IF(ISNUMBER(VLOOKUP($B161,Equities!$B$6:$DH$1002,AE$1,0)), VLOOKUP($B161,Equities!$B$6:$DH$1002,AE$1,0),"")</f>
        <v/>
      </c>
      <c r="AF161" t="str">
        <f>IF(ISNUMBER(VLOOKUP($B161,Equities!$B$6:$DH$1002,AF$1,0)), VLOOKUP($B161,Equities!$B$6:$DH$1002,AF$1,0),"")</f>
        <v/>
      </c>
      <c r="AG161" t="str">
        <f>IF(ISNUMBER(VLOOKUP($B161,Equities!$B$6:$DH$1002,AG$1,0)), VLOOKUP($B161,Equities!$B$6:$DH$1002,AG$1,0),"")</f>
        <v/>
      </c>
      <c r="AH161" t="str">
        <f>IF(ISNUMBER(VLOOKUP($B161,Equities!$B$6:$DH$1002,AH$1,0)), VLOOKUP($B161,Equities!$B$6:$DH$1002,AH$1,0),"")</f>
        <v/>
      </c>
      <c r="AI161" t="str">
        <f>IF(ISNUMBER(VLOOKUP($B161,Equities!$B$6:$DH$1002,AI$1,0)), VLOOKUP($B161,Equities!$B$6:$DH$1002,AI$1,0),"")</f>
        <v/>
      </c>
      <c r="AJ161" t="str">
        <f>IF(ISNUMBER(VLOOKUP($B161,Equities!$B$6:$DH$1002,AJ$1,0)), VLOOKUP($B161,Equities!$B$6:$DH$1002,AJ$1,0),"")</f>
        <v/>
      </c>
      <c r="AK161" t="str">
        <f>IF(ISNUMBER(VLOOKUP($B161,Equities!$B$6:$DH$1002,AK$1,0)), VLOOKUP($B161,Equities!$B$6:$DH$1002,AK$1,0),"")</f>
        <v/>
      </c>
      <c r="AL161" t="str">
        <f>IF(ISNUMBER(VLOOKUP($B161,Commodities!$B$6:$CW$1002,AL$1,0)), VLOOKUP($B161,Commodities!$B$6:$CW$1002,AL$1,0),"")</f>
        <v/>
      </c>
      <c r="AM161" t="str">
        <f>IF(ISNUMBER(VLOOKUP($B161,Commodities!$B$6:$CW$1002,AM$1,0)), VLOOKUP($B161,Commodities!$B$6:$CW$1002,AM$1,0),"")</f>
        <v/>
      </c>
      <c r="AN161" t="str">
        <f>IF(ISNUMBER(VLOOKUP($B161,Commodities!$B$6:$CW$1002,AN$1,0)), VLOOKUP($B161,Commodities!$B$6:$CW$1002,AN$1,0),"")</f>
        <v/>
      </c>
      <c r="AO161" t="str">
        <f>IF(ISNUMBER(VLOOKUP($B161,Currencies!$B$6:$CW$1002,AO$1,0)), VLOOKUP($B161,Currencies!$B$6:$CW$1002,AO$1,0),"")</f>
        <v/>
      </c>
      <c r="AP161" t="str">
        <f>IF(ISNUMBER(VLOOKUP($B161,Currencies!$B$6:$CW$1002,AP$1,0)), VLOOKUP($B161,Currencies!$B$6:$CW$1002,AP$1,0),"")</f>
        <v/>
      </c>
      <c r="AQ161" t="str">
        <f>IF(ISNUMBER(VLOOKUP($B161,Currencies!$B$6:$CW$1002,AQ$1,0)), VLOOKUP($B161,Currencies!$B$6:$CW$1002,AQ$1,0),"")</f>
        <v/>
      </c>
      <c r="AR161" t="str">
        <f>IF(ISNUMBER(VLOOKUP($B161,Currencies!$B$6:$CW$1002,AR$1,0)), VLOOKUP($B161,Currencies!$B$6:$CW$1002,AR$1,0),"")</f>
        <v/>
      </c>
      <c r="AS161" t="str">
        <f>IF(ISNUMBER(VLOOKUP($B161,Currencies!$B$6:$CW$1002,AS$1,0)), VLOOKUP($B161,Currencies!$B$6:$CW$1002,AS$1,0),"")</f>
        <v/>
      </c>
      <c r="AT161" t="str">
        <f>IF(ISNUMBER(VLOOKUP($B161,Currencies!$B$6:$CW$1002,AT$1,0)), VLOOKUP($B161,Currencies!$B$6:$CW$1002,AT$1,0),"")</f>
        <v/>
      </c>
      <c r="AU161" t="str">
        <f>IF(ISNUMBER(VLOOKUP($B161,Currencies!$B$6:$CW$1002,AU$1,0)), VLOOKUP($B161,Currencies!$B$6:$CW$1002,AU$1,0),"")</f>
        <v/>
      </c>
      <c r="AV161" t="str">
        <f>IF(ISNUMBER(VLOOKUP($B161,Currencies!$B$6:$CW$1002,AV$1,0)), VLOOKUP($B161,Currencies!$B$6:$CW$1002,AV$1,0),"")</f>
        <v/>
      </c>
    </row>
    <row r="162" spans="2:48">
      <c r="B162" s="12" t="str">
        <f>IF(ISNUMBER(Equities!$C163),Equities!B163,"")</f>
        <v/>
      </c>
      <c r="C162" t="str">
        <f t="shared" ca="1" si="10"/>
        <v/>
      </c>
      <c r="D162" t="str">
        <f t="shared" ca="1" si="8"/>
        <v/>
      </c>
      <c r="E162" t="str">
        <f t="shared" ca="1" si="8"/>
        <v/>
      </c>
      <c r="F162" t="str">
        <f t="shared" ca="1" si="8"/>
        <v/>
      </c>
      <c r="G162" t="str">
        <f>IF(ISNUMBER(VLOOKUP($B162,Equities!$B$6:$DH$1002,G$1,0)), VLOOKUP($B162,Equities!$B$6:$DH$1002,G$1,0),"")</f>
        <v/>
      </c>
      <c r="H162" t="str">
        <f>IF(ISNUMBER(VLOOKUP($B162,Equities!$B$6:$DH$1002,H$1,0)), VLOOKUP($B162,Equities!$B$6:$DH$1002,H$1,0),"")</f>
        <v/>
      </c>
      <c r="I162" t="str">
        <f>IF(ISNUMBER(VLOOKUP($B162,Equities!$B$6:$DH$1002,I$1,0)), VLOOKUP($B162,Equities!$B$6:$DH$1002,I$1,0),"")</f>
        <v/>
      </c>
      <c r="J162" s="70"/>
      <c r="K162" t="str">
        <f>IF(ISNUMBER(VLOOKUP($B162,Equities!$B$6:$DH$1002,K$1,0)), VLOOKUP($B162,Equities!$B$6:$DH$1002,K$1,0),"")</f>
        <v/>
      </c>
      <c r="L162" t="str">
        <f>IF(ISNUMBER(VLOOKUP($B162,Equities!$B$6:$DH$1002,L$1,0)), VLOOKUP($B162,Equities!$B$6:$DH$1002,L$1,0),"")</f>
        <v/>
      </c>
      <c r="M162" t="str">
        <f>IF(ISNUMBER(VLOOKUP($B162,Equities!$B$6:$DH$1002,M$1,0)), VLOOKUP($B162,Equities!$B$6:$DH$1002,M$1,0),"")</f>
        <v/>
      </c>
      <c r="N162" t="str">
        <f>IF(ISNUMBER(VLOOKUP($B162,Equities!$B$6:$DH$1002,N$1,0)), VLOOKUP($B162,Equities!$B$6:$DH$1002,N$1,0),"")</f>
        <v/>
      </c>
      <c r="O162" t="str">
        <f>IF(ISNUMBER(VLOOKUP($B162,Equities!$B$6:$DH$1002,O$1,0)), VLOOKUP($B162,Equities!$B$6:$DH$1002,O$1,0),"")</f>
        <v/>
      </c>
      <c r="P162" t="str">
        <f>IF(ISNUMBER(VLOOKUP($B162,Equities!$B$6:$DH$1002,P$1,0)), VLOOKUP($B162,Equities!$B$6:$DH$1002,P$1,0),"")</f>
        <v/>
      </c>
      <c r="Q162" t="str">
        <f>IF(ISNUMBER(VLOOKUP($B162,Equities!$B$6:$DH$1002,Q$1,0)), VLOOKUP($B162,Equities!$B$6:$DH$1002,Q$1,0),"")</f>
        <v/>
      </c>
      <c r="R162" t="str">
        <f>IF(ISNUMBER(VLOOKUP($B162,Equities!$B$6:$DH$1002,R$1,0)), VLOOKUP($B162,Equities!$B$6:$DH$1002,R$1,0),"")</f>
        <v/>
      </c>
      <c r="S162" t="str">
        <f>IF(ISNUMBER(VLOOKUP($B162,Equities!$B$6:$DH$1002,S$1,0)), VLOOKUP($B162,Equities!$B$6:$DH$1002,S$1,0),"")</f>
        <v/>
      </c>
      <c r="T162" t="str">
        <f>IF(ISNUMBER(VLOOKUP($B162,Equities!$B$6:$DH$1002,T$1,0)), VLOOKUP($B162,Equities!$B$6:$DH$1002,T$1,0),"")</f>
        <v/>
      </c>
      <c r="U162" t="str">
        <f>IF(ISNUMBER(VLOOKUP($B162,Equities!$B$6:$DH$1002,U$1,0)), VLOOKUP($B162,Equities!$B$6:$DH$1002,U$1,0),"")</f>
        <v/>
      </c>
      <c r="V162" t="str">
        <f>IF(ISNUMBER(VLOOKUP($B162,Equities!$B$6:$DH$1002,V$1,0)), VLOOKUP($B162,Equities!$B$6:$DH$1002,V$1,0),"")</f>
        <v/>
      </c>
      <c r="W162" t="str">
        <f>IF(ISNUMBER(VLOOKUP($B162,Equities!$B$6:$DH$1002,W$1,0)), VLOOKUP($B162,Equities!$B$6:$DH$1002,W$1,0),"")</f>
        <v/>
      </c>
      <c r="X162" t="str">
        <f>IF(ISNUMBER(VLOOKUP($B162,Equities!$B$6:$DH$1002,X$1,0)), VLOOKUP($B162,Equities!$B$6:$DH$1002,X$1,0),"")</f>
        <v/>
      </c>
      <c r="Y162" t="str">
        <f>IF(ISNUMBER(VLOOKUP($B162,Equities!$B$6:$DH$1002,Y$1,0)), VLOOKUP($B162,Equities!$B$6:$DH$1002,Y$1,0),"")</f>
        <v/>
      </c>
      <c r="Z162" t="str">
        <f>IF(ISNUMBER(VLOOKUP($B162,Equities!$B$6:$DH$1002,Z$1,0)), VLOOKUP($B162,Equities!$B$6:$DH$1002,Z$1,0),"")</f>
        <v/>
      </c>
      <c r="AA162" t="str">
        <f>IF(ISNUMBER(VLOOKUP($B162,Equities!$B$6:$DH$1002,AA$1,0)), VLOOKUP($B162,Equities!$B$6:$DH$1002,AA$1,0),"")</f>
        <v/>
      </c>
      <c r="AB162" t="str">
        <f>IF(ISNUMBER(VLOOKUP($B162,Equities!$B$6:$DH$1002,AB$1,0)), VLOOKUP($B162,Equities!$B$6:$DH$1002,AB$1,0),"")</f>
        <v/>
      </c>
      <c r="AC162" t="str">
        <f>IF(ISNUMBER(VLOOKUP($B162,Equities!$B$6:$DH$1002,AC$1,0)), VLOOKUP($B162,Equities!$B$6:$DH$1002,AC$1,0),"")</f>
        <v/>
      </c>
      <c r="AD162" t="str">
        <f>IF(ISNUMBER(VLOOKUP($B162,Equities!$B$6:$DH$1002,AD$1,0)), VLOOKUP($B162,Equities!$B$6:$DH$1002,AD$1,0),"")</f>
        <v/>
      </c>
      <c r="AE162" t="str">
        <f>IF(ISNUMBER(VLOOKUP($B162,Equities!$B$6:$DH$1002,AE$1,0)), VLOOKUP($B162,Equities!$B$6:$DH$1002,AE$1,0),"")</f>
        <v/>
      </c>
      <c r="AF162" t="str">
        <f>IF(ISNUMBER(VLOOKUP($B162,Equities!$B$6:$DH$1002,AF$1,0)), VLOOKUP($B162,Equities!$B$6:$DH$1002,AF$1,0),"")</f>
        <v/>
      </c>
      <c r="AG162" t="str">
        <f>IF(ISNUMBER(VLOOKUP($B162,Equities!$B$6:$DH$1002,AG$1,0)), VLOOKUP($B162,Equities!$B$6:$DH$1002,AG$1,0),"")</f>
        <v/>
      </c>
      <c r="AH162" t="str">
        <f>IF(ISNUMBER(VLOOKUP($B162,Equities!$B$6:$DH$1002,AH$1,0)), VLOOKUP($B162,Equities!$B$6:$DH$1002,AH$1,0),"")</f>
        <v/>
      </c>
      <c r="AI162" t="str">
        <f>IF(ISNUMBER(VLOOKUP($B162,Equities!$B$6:$DH$1002,AI$1,0)), VLOOKUP($B162,Equities!$B$6:$DH$1002,AI$1,0),"")</f>
        <v/>
      </c>
      <c r="AJ162" t="str">
        <f>IF(ISNUMBER(VLOOKUP($B162,Equities!$B$6:$DH$1002,AJ$1,0)), VLOOKUP($B162,Equities!$B$6:$DH$1002,AJ$1,0),"")</f>
        <v/>
      </c>
      <c r="AK162" t="str">
        <f>IF(ISNUMBER(VLOOKUP($B162,Equities!$B$6:$DH$1002,AK$1,0)), VLOOKUP($B162,Equities!$B$6:$DH$1002,AK$1,0),"")</f>
        <v/>
      </c>
      <c r="AL162" t="str">
        <f>IF(ISNUMBER(VLOOKUP($B162,Commodities!$B$6:$CW$1002,AL$1,0)), VLOOKUP($B162,Commodities!$B$6:$CW$1002,AL$1,0),"")</f>
        <v/>
      </c>
      <c r="AM162" t="str">
        <f>IF(ISNUMBER(VLOOKUP($B162,Commodities!$B$6:$CW$1002,AM$1,0)), VLOOKUP($B162,Commodities!$B$6:$CW$1002,AM$1,0),"")</f>
        <v/>
      </c>
      <c r="AN162" t="str">
        <f>IF(ISNUMBER(VLOOKUP($B162,Commodities!$B$6:$CW$1002,AN$1,0)), VLOOKUP($B162,Commodities!$B$6:$CW$1002,AN$1,0),"")</f>
        <v/>
      </c>
      <c r="AO162" t="str">
        <f>IF(ISNUMBER(VLOOKUP($B162,Currencies!$B$6:$CW$1002,AO$1,0)), VLOOKUP($B162,Currencies!$B$6:$CW$1002,AO$1,0),"")</f>
        <v/>
      </c>
      <c r="AP162" t="str">
        <f>IF(ISNUMBER(VLOOKUP($B162,Currencies!$B$6:$CW$1002,AP$1,0)), VLOOKUP($B162,Currencies!$B$6:$CW$1002,AP$1,0),"")</f>
        <v/>
      </c>
      <c r="AQ162" t="str">
        <f>IF(ISNUMBER(VLOOKUP($B162,Currencies!$B$6:$CW$1002,AQ$1,0)), VLOOKUP($B162,Currencies!$B$6:$CW$1002,AQ$1,0),"")</f>
        <v/>
      </c>
      <c r="AR162" t="str">
        <f>IF(ISNUMBER(VLOOKUP($B162,Currencies!$B$6:$CW$1002,AR$1,0)), VLOOKUP($B162,Currencies!$B$6:$CW$1002,AR$1,0),"")</f>
        <v/>
      </c>
      <c r="AS162" t="str">
        <f>IF(ISNUMBER(VLOOKUP($B162,Currencies!$B$6:$CW$1002,AS$1,0)), VLOOKUP($B162,Currencies!$B$6:$CW$1002,AS$1,0),"")</f>
        <v/>
      </c>
      <c r="AT162" t="str">
        <f>IF(ISNUMBER(VLOOKUP($B162,Currencies!$B$6:$CW$1002,AT$1,0)), VLOOKUP($B162,Currencies!$B$6:$CW$1002,AT$1,0),"")</f>
        <v/>
      </c>
      <c r="AU162" t="str">
        <f>IF(ISNUMBER(VLOOKUP($B162,Currencies!$B$6:$CW$1002,AU$1,0)), VLOOKUP($B162,Currencies!$B$6:$CW$1002,AU$1,0),"")</f>
        <v/>
      </c>
      <c r="AV162" t="str">
        <f>IF(ISNUMBER(VLOOKUP($B162,Currencies!$B$6:$CW$1002,AV$1,0)), VLOOKUP($B162,Currencies!$B$6:$CW$1002,AV$1,0),"")</f>
        <v/>
      </c>
    </row>
    <row r="163" spans="2:48">
      <c r="B163" s="12" t="str">
        <f>IF(ISNUMBER(Equities!$C164),Equities!B164,"")</f>
        <v/>
      </c>
      <c r="C163" t="str">
        <f t="shared" ca="1" si="10"/>
        <v/>
      </c>
      <c r="D163" t="str">
        <f t="shared" ca="1" si="8"/>
        <v/>
      </c>
      <c r="E163" t="str">
        <f t="shared" ca="1" si="8"/>
        <v/>
      </c>
      <c r="F163" t="str">
        <f t="shared" ca="1" si="8"/>
        <v/>
      </c>
      <c r="G163" t="str">
        <f>IF(ISNUMBER(VLOOKUP($B163,Equities!$B$6:$DH$1002,G$1,0)), VLOOKUP($B163,Equities!$B$6:$DH$1002,G$1,0),"")</f>
        <v/>
      </c>
      <c r="H163" t="str">
        <f>IF(ISNUMBER(VLOOKUP($B163,Equities!$B$6:$DH$1002,H$1,0)), VLOOKUP($B163,Equities!$B$6:$DH$1002,H$1,0),"")</f>
        <v/>
      </c>
      <c r="I163" t="str">
        <f>IF(ISNUMBER(VLOOKUP($B163,Equities!$B$6:$DH$1002,I$1,0)), VLOOKUP($B163,Equities!$B$6:$DH$1002,I$1,0),"")</f>
        <v/>
      </c>
      <c r="J163" s="70"/>
      <c r="K163" t="str">
        <f>IF(ISNUMBER(VLOOKUP($B163,Equities!$B$6:$DH$1002,K$1,0)), VLOOKUP($B163,Equities!$B$6:$DH$1002,K$1,0),"")</f>
        <v/>
      </c>
      <c r="L163" t="str">
        <f>IF(ISNUMBER(VLOOKUP($B163,Equities!$B$6:$DH$1002,L$1,0)), VLOOKUP($B163,Equities!$B$6:$DH$1002,L$1,0),"")</f>
        <v/>
      </c>
      <c r="M163" t="str">
        <f>IF(ISNUMBER(VLOOKUP($B163,Equities!$B$6:$DH$1002,M$1,0)), VLOOKUP($B163,Equities!$B$6:$DH$1002,M$1,0),"")</f>
        <v/>
      </c>
      <c r="N163" t="str">
        <f>IF(ISNUMBER(VLOOKUP($B163,Equities!$B$6:$DH$1002,N$1,0)), VLOOKUP($B163,Equities!$B$6:$DH$1002,N$1,0),"")</f>
        <v/>
      </c>
      <c r="O163" t="str">
        <f>IF(ISNUMBER(VLOOKUP($B163,Equities!$B$6:$DH$1002,O$1,0)), VLOOKUP($B163,Equities!$B$6:$DH$1002,O$1,0),"")</f>
        <v/>
      </c>
      <c r="P163" t="str">
        <f>IF(ISNUMBER(VLOOKUP($B163,Equities!$B$6:$DH$1002,P$1,0)), VLOOKUP($B163,Equities!$B$6:$DH$1002,P$1,0),"")</f>
        <v/>
      </c>
      <c r="Q163" t="str">
        <f>IF(ISNUMBER(VLOOKUP($B163,Equities!$B$6:$DH$1002,Q$1,0)), VLOOKUP($B163,Equities!$B$6:$DH$1002,Q$1,0),"")</f>
        <v/>
      </c>
      <c r="R163" t="str">
        <f>IF(ISNUMBER(VLOOKUP($B163,Equities!$B$6:$DH$1002,R$1,0)), VLOOKUP($B163,Equities!$B$6:$DH$1002,R$1,0),"")</f>
        <v/>
      </c>
      <c r="S163" t="str">
        <f>IF(ISNUMBER(VLOOKUP($B163,Equities!$B$6:$DH$1002,S$1,0)), VLOOKUP($B163,Equities!$B$6:$DH$1002,S$1,0),"")</f>
        <v/>
      </c>
      <c r="T163" t="str">
        <f>IF(ISNUMBER(VLOOKUP($B163,Equities!$B$6:$DH$1002,T$1,0)), VLOOKUP($B163,Equities!$B$6:$DH$1002,T$1,0),"")</f>
        <v/>
      </c>
      <c r="U163" t="str">
        <f>IF(ISNUMBER(VLOOKUP($B163,Equities!$B$6:$DH$1002,U$1,0)), VLOOKUP($B163,Equities!$B$6:$DH$1002,U$1,0),"")</f>
        <v/>
      </c>
      <c r="V163" t="str">
        <f>IF(ISNUMBER(VLOOKUP($B163,Equities!$B$6:$DH$1002,V$1,0)), VLOOKUP($B163,Equities!$B$6:$DH$1002,V$1,0),"")</f>
        <v/>
      </c>
      <c r="W163" t="str">
        <f>IF(ISNUMBER(VLOOKUP($B163,Equities!$B$6:$DH$1002,W$1,0)), VLOOKUP($B163,Equities!$B$6:$DH$1002,W$1,0),"")</f>
        <v/>
      </c>
      <c r="X163" t="str">
        <f>IF(ISNUMBER(VLOOKUP($B163,Equities!$B$6:$DH$1002,X$1,0)), VLOOKUP($B163,Equities!$B$6:$DH$1002,X$1,0),"")</f>
        <v/>
      </c>
      <c r="Y163" t="str">
        <f>IF(ISNUMBER(VLOOKUP($B163,Equities!$B$6:$DH$1002,Y$1,0)), VLOOKUP($B163,Equities!$B$6:$DH$1002,Y$1,0),"")</f>
        <v/>
      </c>
      <c r="Z163" t="str">
        <f>IF(ISNUMBER(VLOOKUP($B163,Equities!$B$6:$DH$1002,Z$1,0)), VLOOKUP($B163,Equities!$B$6:$DH$1002,Z$1,0),"")</f>
        <v/>
      </c>
      <c r="AA163" t="str">
        <f>IF(ISNUMBER(VLOOKUP($B163,Equities!$B$6:$DH$1002,AA$1,0)), VLOOKUP($B163,Equities!$B$6:$DH$1002,AA$1,0),"")</f>
        <v/>
      </c>
      <c r="AB163" t="str">
        <f>IF(ISNUMBER(VLOOKUP($B163,Equities!$B$6:$DH$1002,AB$1,0)), VLOOKUP($B163,Equities!$B$6:$DH$1002,AB$1,0),"")</f>
        <v/>
      </c>
      <c r="AC163" t="str">
        <f>IF(ISNUMBER(VLOOKUP($B163,Equities!$B$6:$DH$1002,AC$1,0)), VLOOKUP($B163,Equities!$B$6:$DH$1002,AC$1,0),"")</f>
        <v/>
      </c>
      <c r="AD163" t="str">
        <f>IF(ISNUMBER(VLOOKUP($B163,Equities!$B$6:$DH$1002,AD$1,0)), VLOOKUP($B163,Equities!$B$6:$DH$1002,AD$1,0),"")</f>
        <v/>
      </c>
      <c r="AE163" t="str">
        <f>IF(ISNUMBER(VLOOKUP($B163,Equities!$B$6:$DH$1002,AE$1,0)), VLOOKUP($B163,Equities!$B$6:$DH$1002,AE$1,0),"")</f>
        <v/>
      </c>
      <c r="AF163" t="str">
        <f>IF(ISNUMBER(VLOOKUP($B163,Equities!$B$6:$DH$1002,AF$1,0)), VLOOKUP($B163,Equities!$B$6:$DH$1002,AF$1,0),"")</f>
        <v/>
      </c>
      <c r="AG163" t="str">
        <f>IF(ISNUMBER(VLOOKUP($B163,Equities!$B$6:$DH$1002,AG$1,0)), VLOOKUP($B163,Equities!$B$6:$DH$1002,AG$1,0),"")</f>
        <v/>
      </c>
      <c r="AH163" t="str">
        <f>IF(ISNUMBER(VLOOKUP($B163,Equities!$B$6:$DH$1002,AH$1,0)), VLOOKUP($B163,Equities!$B$6:$DH$1002,AH$1,0),"")</f>
        <v/>
      </c>
      <c r="AI163" t="str">
        <f>IF(ISNUMBER(VLOOKUP($B163,Equities!$B$6:$DH$1002,AI$1,0)), VLOOKUP($B163,Equities!$B$6:$DH$1002,AI$1,0),"")</f>
        <v/>
      </c>
      <c r="AJ163" t="str">
        <f>IF(ISNUMBER(VLOOKUP($B163,Equities!$B$6:$DH$1002,AJ$1,0)), VLOOKUP($B163,Equities!$B$6:$DH$1002,AJ$1,0),"")</f>
        <v/>
      </c>
      <c r="AK163" t="str">
        <f>IF(ISNUMBER(VLOOKUP($B163,Equities!$B$6:$DH$1002,AK$1,0)), VLOOKUP($B163,Equities!$B$6:$DH$1002,AK$1,0),"")</f>
        <v/>
      </c>
      <c r="AL163" t="str">
        <f>IF(ISNUMBER(VLOOKUP($B163,Commodities!$B$6:$CW$1002,AL$1,0)), VLOOKUP($B163,Commodities!$B$6:$CW$1002,AL$1,0),"")</f>
        <v/>
      </c>
      <c r="AM163" t="str">
        <f>IF(ISNUMBER(VLOOKUP($B163,Commodities!$B$6:$CW$1002,AM$1,0)), VLOOKUP($B163,Commodities!$B$6:$CW$1002,AM$1,0),"")</f>
        <v/>
      </c>
      <c r="AN163" t="str">
        <f>IF(ISNUMBER(VLOOKUP($B163,Commodities!$B$6:$CW$1002,AN$1,0)), VLOOKUP($B163,Commodities!$B$6:$CW$1002,AN$1,0),"")</f>
        <v/>
      </c>
      <c r="AO163" t="str">
        <f>IF(ISNUMBER(VLOOKUP($B163,Currencies!$B$6:$CW$1002,AO$1,0)), VLOOKUP($B163,Currencies!$B$6:$CW$1002,AO$1,0),"")</f>
        <v/>
      </c>
      <c r="AP163" t="str">
        <f>IF(ISNUMBER(VLOOKUP($B163,Currencies!$B$6:$CW$1002,AP$1,0)), VLOOKUP($B163,Currencies!$B$6:$CW$1002,AP$1,0),"")</f>
        <v/>
      </c>
      <c r="AQ163" t="str">
        <f>IF(ISNUMBER(VLOOKUP($B163,Currencies!$B$6:$CW$1002,AQ$1,0)), VLOOKUP($B163,Currencies!$B$6:$CW$1002,AQ$1,0),"")</f>
        <v/>
      </c>
      <c r="AR163" t="str">
        <f>IF(ISNUMBER(VLOOKUP($B163,Currencies!$B$6:$CW$1002,AR$1,0)), VLOOKUP($B163,Currencies!$B$6:$CW$1002,AR$1,0),"")</f>
        <v/>
      </c>
      <c r="AS163" t="str">
        <f>IF(ISNUMBER(VLOOKUP($B163,Currencies!$B$6:$CW$1002,AS$1,0)), VLOOKUP($B163,Currencies!$B$6:$CW$1002,AS$1,0),"")</f>
        <v/>
      </c>
      <c r="AT163" t="str">
        <f>IF(ISNUMBER(VLOOKUP($B163,Currencies!$B$6:$CW$1002,AT$1,0)), VLOOKUP($B163,Currencies!$B$6:$CW$1002,AT$1,0),"")</f>
        <v/>
      </c>
      <c r="AU163" t="str">
        <f>IF(ISNUMBER(VLOOKUP($B163,Currencies!$B$6:$CW$1002,AU$1,0)), VLOOKUP($B163,Currencies!$B$6:$CW$1002,AU$1,0),"")</f>
        <v/>
      </c>
      <c r="AV163" t="str">
        <f>IF(ISNUMBER(VLOOKUP($B163,Currencies!$B$6:$CW$1002,AV$1,0)), VLOOKUP($B163,Currencies!$B$6:$CW$1002,AV$1,0),"")</f>
        <v/>
      </c>
    </row>
    <row r="164" spans="2:48">
      <c r="B164" s="12" t="str">
        <f>IF(ISNUMBER(Equities!$C165),Equities!B165,"")</f>
        <v/>
      </c>
      <c r="C164" t="str">
        <f t="shared" ca="1" si="10"/>
        <v/>
      </c>
      <c r="D164" t="str">
        <f t="shared" ca="1" si="8"/>
        <v/>
      </c>
      <c r="E164" t="str">
        <f t="shared" ca="1" si="8"/>
        <v/>
      </c>
      <c r="F164" t="str">
        <f t="shared" ca="1" si="8"/>
        <v/>
      </c>
      <c r="G164" t="str">
        <f>IF(ISNUMBER(VLOOKUP($B164,Equities!$B$6:$DH$1002,G$1,0)), VLOOKUP($B164,Equities!$B$6:$DH$1002,G$1,0),"")</f>
        <v/>
      </c>
      <c r="H164" t="str">
        <f>IF(ISNUMBER(VLOOKUP($B164,Equities!$B$6:$DH$1002,H$1,0)), VLOOKUP($B164,Equities!$B$6:$DH$1002,H$1,0),"")</f>
        <v/>
      </c>
      <c r="I164" t="str">
        <f>IF(ISNUMBER(VLOOKUP($B164,Equities!$B$6:$DH$1002,I$1,0)), VLOOKUP($B164,Equities!$B$6:$DH$1002,I$1,0),"")</f>
        <v/>
      </c>
      <c r="J164" s="70"/>
      <c r="K164" t="str">
        <f>IF(ISNUMBER(VLOOKUP($B164,Equities!$B$6:$DH$1002,K$1,0)), VLOOKUP($B164,Equities!$B$6:$DH$1002,K$1,0),"")</f>
        <v/>
      </c>
      <c r="L164" t="str">
        <f>IF(ISNUMBER(VLOOKUP($B164,Equities!$B$6:$DH$1002,L$1,0)), VLOOKUP($B164,Equities!$B$6:$DH$1002,L$1,0),"")</f>
        <v/>
      </c>
      <c r="M164" t="str">
        <f>IF(ISNUMBER(VLOOKUP($B164,Equities!$B$6:$DH$1002,M$1,0)), VLOOKUP($B164,Equities!$B$6:$DH$1002,M$1,0),"")</f>
        <v/>
      </c>
      <c r="N164" t="str">
        <f>IF(ISNUMBER(VLOOKUP($B164,Equities!$B$6:$DH$1002,N$1,0)), VLOOKUP($B164,Equities!$B$6:$DH$1002,N$1,0),"")</f>
        <v/>
      </c>
      <c r="O164" t="str">
        <f>IF(ISNUMBER(VLOOKUP($B164,Equities!$B$6:$DH$1002,O$1,0)), VLOOKUP($B164,Equities!$B$6:$DH$1002,O$1,0),"")</f>
        <v/>
      </c>
      <c r="P164" t="str">
        <f>IF(ISNUMBER(VLOOKUP($B164,Equities!$B$6:$DH$1002,P$1,0)), VLOOKUP($B164,Equities!$B$6:$DH$1002,P$1,0),"")</f>
        <v/>
      </c>
      <c r="Q164" t="str">
        <f>IF(ISNUMBER(VLOOKUP($B164,Equities!$B$6:$DH$1002,Q$1,0)), VLOOKUP($B164,Equities!$B$6:$DH$1002,Q$1,0),"")</f>
        <v/>
      </c>
      <c r="R164" t="str">
        <f>IF(ISNUMBER(VLOOKUP($B164,Equities!$B$6:$DH$1002,R$1,0)), VLOOKUP($B164,Equities!$B$6:$DH$1002,R$1,0),"")</f>
        <v/>
      </c>
      <c r="S164" t="str">
        <f>IF(ISNUMBER(VLOOKUP($B164,Equities!$B$6:$DH$1002,S$1,0)), VLOOKUP($B164,Equities!$B$6:$DH$1002,S$1,0),"")</f>
        <v/>
      </c>
      <c r="T164" t="str">
        <f>IF(ISNUMBER(VLOOKUP($B164,Equities!$B$6:$DH$1002,T$1,0)), VLOOKUP($B164,Equities!$B$6:$DH$1002,T$1,0),"")</f>
        <v/>
      </c>
      <c r="U164" t="str">
        <f>IF(ISNUMBER(VLOOKUP($B164,Equities!$B$6:$DH$1002,U$1,0)), VLOOKUP($B164,Equities!$B$6:$DH$1002,U$1,0),"")</f>
        <v/>
      </c>
      <c r="V164" t="str">
        <f>IF(ISNUMBER(VLOOKUP($B164,Equities!$B$6:$DH$1002,V$1,0)), VLOOKUP($B164,Equities!$B$6:$DH$1002,V$1,0),"")</f>
        <v/>
      </c>
      <c r="W164" t="str">
        <f>IF(ISNUMBER(VLOOKUP($B164,Equities!$B$6:$DH$1002,W$1,0)), VLOOKUP($B164,Equities!$B$6:$DH$1002,W$1,0),"")</f>
        <v/>
      </c>
      <c r="X164" t="str">
        <f>IF(ISNUMBER(VLOOKUP($B164,Equities!$B$6:$DH$1002,X$1,0)), VLOOKUP($B164,Equities!$B$6:$DH$1002,X$1,0),"")</f>
        <v/>
      </c>
      <c r="Y164" t="str">
        <f>IF(ISNUMBER(VLOOKUP($B164,Equities!$B$6:$DH$1002,Y$1,0)), VLOOKUP($B164,Equities!$B$6:$DH$1002,Y$1,0),"")</f>
        <v/>
      </c>
      <c r="Z164" t="str">
        <f>IF(ISNUMBER(VLOOKUP($B164,Equities!$B$6:$DH$1002,Z$1,0)), VLOOKUP($B164,Equities!$B$6:$DH$1002,Z$1,0),"")</f>
        <v/>
      </c>
      <c r="AA164" t="str">
        <f>IF(ISNUMBER(VLOOKUP($B164,Equities!$B$6:$DH$1002,AA$1,0)), VLOOKUP($B164,Equities!$B$6:$DH$1002,AA$1,0),"")</f>
        <v/>
      </c>
      <c r="AB164" t="str">
        <f>IF(ISNUMBER(VLOOKUP($B164,Equities!$B$6:$DH$1002,AB$1,0)), VLOOKUP($B164,Equities!$B$6:$DH$1002,AB$1,0),"")</f>
        <v/>
      </c>
      <c r="AC164" t="str">
        <f>IF(ISNUMBER(VLOOKUP($B164,Equities!$B$6:$DH$1002,AC$1,0)), VLOOKUP($B164,Equities!$B$6:$DH$1002,AC$1,0),"")</f>
        <v/>
      </c>
      <c r="AD164" t="str">
        <f>IF(ISNUMBER(VLOOKUP($B164,Equities!$B$6:$DH$1002,AD$1,0)), VLOOKUP($B164,Equities!$B$6:$DH$1002,AD$1,0),"")</f>
        <v/>
      </c>
      <c r="AE164" t="str">
        <f>IF(ISNUMBER(VLOOKUP($B164,Equities!$B$6:$DH$1002,AE$1,0)), VLOOKUP($B164,Equities!$B$6:$DH$1002,AE$1,0),"")</f>
        <v/>
      </c>
      <c r="AF164" t="str">
        <f>IF(ISNUMBER(VLOOKUP($B164,Equities!$B$6:$DH$1002,AF$1,0)), VLOOKUP($B164,Equities!$B$6:$DH$1002,AF$1,0),"")</f>
        <v/>
      </c>
      <c r="AG164" t="str">
        <f>IF(ISNUMBER(VLOOKUP($B164,Equities!$B$6:$DH$1002,AG$1,0)), VLOOKUP($B164,Equities!$B$6:$DH$1002,AG$1,0),"")</f>
        <v/>
      </c>
      <c r="AH164" t="str">
        <f>IF(ISNUMBER(VLOOKUP($B164,Equities!$B$6:$DH$1002,AH$1,0)), VLOOKUP($B164,Equities!$B$6:$DH$1002,AH$1,0),"")</f>
        <v/>
      </c>
      <c r="AI164" t="str">
        <f>IF(ISNUMBER(VLOOKUP($B164,Equities!$B$6:$DH$1002,AI$1,0)), VLOOKUP($B164,Equities!$B$6:$DH$1002,AI$1,0),"")</f>
        <v/>
      </c>
      <c r="AJ164" t="str">
        <f>IF(ISNUMBER(VLOOKUP($B164,Equities!$B$6:$DH$1002,AJ$1,0)), VLOOKUP($B164,Equities!$B$6:$DH$1002,AJ$1,0),"")</f>
        <v/>
      </c>
      <c r="AK164" t="str">
        <f>IF(ISNUMBER(VLOOKUP($B164,Equities!$B$6:$DH$1002,AK$1,0)), VLOOKUP($B164,Equities!$B$6:$DH$1002,AK$1,0),"")</f>
        <v/>
      </c>
      <c r="AL164" t="str">
        <f>IF(ISNUMBER(VLOOKUP($B164,Commodities!$B$6:$CW$1002,AL$1,0)), VLOOKUP($B164,Commodities!$B$6:$CW$1002,AL$1,0),"")</f>
        <v/>
      </c>
      <c r="AM164" t="str">
        <f>IF(ISNUMBER(VLOOKUP($B164,Commodities!$B$6:$CW$1002,AM$1,0)), VLOOKUP($B164,Commodities!$B$6:$CW$1002,AM$1,0),"")</f>
        <v/>
      </c>
      <c r="AN164" t="str">
        <f>IF(ISNUMBER(VLOOKUP($B164,Commodities!$B$6:$CW$1002,AN$1,0)), VLOOKUP($B164,Commodities!$B$6:$CW$1002,AN$1,0),"")</f>
        <v/>
      </c>
      <c r="AO164" t="str">
        <f>IF(ISNUMBER(VLOOKUP($B164,Currencies!$B$6:$CW$1002,AO$1,0)), VLOOKUP($B164,Currencies!$B$6:$CW$1002,AO$1,0),"")</f>
        <v/>
      </c>
      <c r="AP164" t="str">
        <f>IF(ISNUMBER(VLOOKUP($B164,Currencies!$B$6:$CW$1002,AP$1,0)), VLOOKUP($B164,Currencies!$B$6:$CW$1002,AP$1,0),"")</f>
        <v/>
      </c>
      <c r="AQ164" t="str">
        <f>IF(ISNUMBER(VLOOKUP($B164,Currencies!$B$6:$CW$1002,AQ$1,0)), VLOOKUP($B164,Currencies!$B$6:$CW$1002,AQ$1,0),"")</f>
        <v/>
      </c>
      <c r="AR164" t="str">
        <f>IF(ISNUMBER(VLOOKUP($B164,Currencies!$B$6:$CW$1002,AR$1,0)), VLOOKUP($B164,Currencies!$B$6:$CW$1002,AR$1,0),"")</f>
        <v/>
      </c>
      <c r="AS164" t="str">
        <f>IF(ISNUMBER(VLOOKUP($B164,Currencies!$B$6:$CW$1002,AS$1,0)), VLOOKUP($B164,Currencies!$B$6:$CW$1002,AS$1,0),"")</f>
        <v/>
      </c>
      <c r="AT164" t="str">
        <f>IF(ISNUMBER(VLOOKUP($B164,Currencies!$B$6:$CW$1002,AT$1,0)), VLOOKUP($B164,Currencies!$B$6:$CW$1002,AT$1,0),"")</f>
        <v/>
      </c>
      <c r="AU164" t="str">
        <f>IF(ISNUMBER(VLOOKUP($B164,Currencies!$B$6:$CW$1002,AU$1,0)), VLOOKUP($B164,Currencies!$B$6:$CW$1002,AU$1,0),"")</f>
        <v/>
      </c>
      <c r="AV164" t="str">
        <f>IF(ISNUMBER(VLOOKUP($B164,Currencies!$B$6:$CW$1002,AV$1,0)), VLOOKUP($B164,Currencies!$B$6:$CW$1002,AV$1,0),"")</f>
        <v/>
      </c>
    </row>
    <row r="165" spans="2:48">
      <c r="B165" s="12" t="str">
        <f>IF(ISNUMBER(Equities!$C166),Equities!B166,"")</f>
        <v/>
      </c>
      <c r="C165" t="str">
        <f t="shared" ca="1" si="10"/>
        <v/>
      </c>
      <c r="D165" t="str">
        <f t="shared" ca="1" si="8"/>
        <v/>
      </c>
      <c r="E165" t="str">
        <f t="shared" ca="1" si="8"/>
        <v/>
      </c>
      <c r="F165" t="str">
        <f t="shared" ca="1" si="8"/>
        <v/>
      </c>
      <c r="G165" t="str">
        <f>IF(ISNUMBER(VLOOKUP($B165,Equities!$B$6:$DH$1002,G$1,0)), VLOOKUP($B165,Equities!$B$6:$DH$1002,G$1,0),"")</f>
        <v/>
      </c>
      <c r="H165" t="str">
        <f>IF(ISNUMBER(VLOOKUP($B165,Equities!$B$6:$DH$1002,H$1,0)), VLOOKUP($B165,Equities!$B$6:$DH$1002,H$1,0),"")</f>
        <v/>
      </c>
      <c r="I165" t="str">
        <f>IF(ISNUMBER(VLOOKUP($B165,Equities!$B$6:$DH$1002,I$1,0)), VLOOKUP($B165,Equities!$B$6:$DH$1002,I$1,0),"")</f>
        <v/>
      </c>
      <c r="J165" s="70"/>
      <c r="K165" t="str">
        <f>IF(ISNUMBER(VLOOKUP($B165,Equities!$B$6:$DH$1002,K$1,0)), VLOOKUP($B165,Equities!$B$6:$DH$1002,K$1,0),"")</f>
        <v/>
      </c>
      <c r="L165" t="str">
        <f>IF(ISNUMBER(VLOOKUP($B165,Equities!$B$6:$DH$1002,L$1,0)), VLOOKUP($B165,Equities!$B$6:$DH$1002,L$1,0),"")</f>
        <v/>
      </c>
      <c r="M165" t="str">
        <f>IF(ISNUMBER(VLOOKUP($B165,Equities!$B$6:$DH$1002,M$1,0)), VLOOKUP($B165,Equities!$B$6:$DH$1002,M$1,0),"")</f>
        <v/>
      </c>
      <c r="N165" t="str">
        <f>IF(ISNUMBER(VLOOKUP($B165,Equities!$B$6:$DH$1002,N$1,0)), VLOOKUP($B165,Equities!$B$6:$DH$1002,N$1,0),"")</f>
        <v/>
      </c>
      <c r="O165" t="str">
        <f>IF(ISNUMBER(VLOOKUP($B165,Equities!$B$6:$DH$1002,O$1,0)), VLOOKUP($B165,Equities!$B$6:$DH$1002,O$1,0),"")</f>
        <v/>
      </c>
      <c r="P165" t="str">
        <f>IF(ISNUMBER(VLOOKUP($B165,Equities!$B$6:$DH$1002,P$1,0)), VLOOKUP($B165,Equities!$B$6:$DH$1002,P$1,0),"")</f>
        <v/>
      </c>
      <c r="Q165" t="str">
        <f>IF(ISNUMBER(VLOOKUP($B165,Equities!$B$6:$DH$1002,Q$1,0)), VLOOKUP($B165,Equities!$B$6:$DH$1002,Q$1,0),"")</f>
        <v/>
      </c>
      <c r="R165" t="str">
        <f>IF(ISNUMBER(VLOOKUP($B165,Equities!$B$6:$DH$1002,R$1,0)), VLOOKUP($B165,Equities!$B$6:$DH$1002,R$1,0),"")</f>
        <v/>
      </c>
      <c r="S165" t="str">
        <f>IF(ISNUMBER(VLOOKUP($B165,Equities!$B$6:$DH$1002,S$1,0)), VLOOKUP($B165,Equities!$B$6:$DH$1002,S$1,0),"")</f>
        <v/>
      </c>
      <c r="T165" t="str">
        <f>IF(ISNUMBER(VLOOKUP($B165,Equities!$B$6:$DH$1002,T$1,0)), VLOOKUP($B165,Equities!$B$6:$DH$1002,T$1,0),"")</f>
        <v/>
      </c>
      <c r="U165" t="str">
        <f>IF(ISNUMBER(VLOOKUP($B165,Equities!$B$6:$DH$1002,U$1,0)), VLOOKUP($B165,Equities!$B$6:$DH$1002,U$1,0),"")</f>
        <v/>
      </c>
      <c r="V165" t="str">
        <f>IF(ISNUMBER(VLOOKUP($B165,Equities!$B$6:$DH$1002,V$1,0)), VLOOKUP($B165,Equities!$B$6:$DH$1002,V$1,0),"")</f>
        <v/>
      </c>
      <c r="W165" t="str">
        <f>IF(ISNUMBER(VLOOKUP($B165,Equities!$B$6:$DH$1002,W$1,0)), VLOOKUP($B165,Equities!$B$6:$DH$1002,W$1,0),"")</f>
        <v/>
      </c>
      <c r="X165" t="str">
        <f>IF(ISNUMBER(VLOOKUP($B165,Equities!$B$6:$DH$1002,X$1,0)), VLOOKUP($B165,Equities!$B$6:$DH$1002,X$1,0),"")</f>
        <v/>
      </c>
      <c r="Y165" t="str">
        <f>IF(ISNUMBER(VLOOKUP($B165,Equities!$B$6:$DH$1002,Y$1,0)), VLOOKUP($B165,Equities!$B$6:$DH$1002,Y$1,0),"")</f>
        <v/>
      </c>
      <c r="Z165" t="str">
        <f>IF(ISNUMBER(VLOOKUP($B165,Equities!$B$6:$DH$1002,Z$1,0)), VLOOKUP($B165,Equities!$B$6:$DH$1002,Z$1,0),"")</f>
        <v/>
      </c>
      <c r="AA165" t="str">
        <f>IF(ISNUMBER(VLOOKUP($B165,Equities!$B$6:$DH$1002,AA$1,0)), VLOOKUP($B165,Equities!$B$6:$DH$1002,AA$1,0),"")</f>
        <v/>
      </c>
      <c r="AB165" t="str">
        <f>IF(ISNUMBER(VLOOKUP($B165,Equities!$B$6:$DH$1002,AB$1,0)), VLOOKUP($B165,Equities!$B$6:$DH$1002,AB$1,0),"")</f>
        <v/>
      </c>
      <c r="AC165" t="str">
        <f>IF(ISNUMBER(VLOOKUP($B165,Equities!$B$6:$DH$1002,AC$1,0)), VLOOKUP($B165,Equities!$B$6:$DH$1002,AC$1,0),"")</f>
        <v/>
      </c>
      <c r="AD165" t="str">
        <f>IF(ISNUMBER(VLOOKUP($B165,Equities!$B$6:$DH$1002,AD$1,0)), VLOOKUP($B165,Equities!$B$6:$DH$1002,AD$1,0),"")</f>
        <v/>
      </c>
      <c r="AE165" t="str">
        <f>IF(ISNUMBER(VLOOKUP($B165,Equities!$B$6:$DH$1002,AE$1,0)), VLOOKUP($B165,Equities!$B$6:$DH$1002,AE$1,0),"")</f>
        <v/>
      </c>
      <c r="AF165" t="str">
        <f>IF(ISNUMBER(VLOOKUP($B165,Equities!$B$6:$DH$1002,AF$1,0)), VLOOKUP($B165,Equities!$B$6:$DH$1002,AF$1,0),"")</f>
        <v/>
      </c>
      <c r="AG165" t="str">
        <f>IF(ISNUMBER(VLOOKUP($B165,Equities!$B$6:$DH$1002,AG$1,0)), VLOOKUP($B165,Equities!$B$6:$DH$1002,AG$1,0),"")</f>
        <v/>
      </c>
      <c r="AH165" t="str">
        <f>IF(ISNUMBER(VLOOKUP($B165,Equities!$B$6:$DH$1002,AH$1,0)), VLOOKUP($B165,Equities!$B$6:$DH$1002,AH$1,0),"")</f>
        <v/>
      </c>
      <c r="AI165" t="str">
        <f>IF(ISNUMBER(VLOOKUP($B165,Equities!$B$6:$DH$1002,AI$1,0)), VLOOKUP($B165,Equities!$B$6:$DH$1002,AI$1,0),"")</f>
        <v/>
      </c>
      <c r="AJ165" t="str">
        <f>IF(ISNUMBER(VLOOKUP($B165,Equities!$B$6:$DH$1002,AJ$1,0)), VLOOKUP($B165,Equities!$B$6:$DH$1002,AJ$1,0),"")</f>
        <v/>
      </c>
      <c r="AK165" t="str">
        <f>IF(ISNUMBER(VLOOKUP($B165,Equities!$B$6:$DH$1002,AK$1,0)), VLOOKUP($B165,Equities!$B$6:$DH$1002,AK$1,0),"")</f>
        <v/>
      </c>
      <c r="AL165" t="str">
        <f>IF(ISNUMBER(VLOOKUP($B165,Commodities!$B$6:$CW$1002,AL$1,0)), VLOOKUP($B165,Commodities!$B$6:$CW$1002,AL$1,0),"")</f>
        <v/>
      </c>
      <c r="AM165" t="str">
        <f>IF(ISNUMBER(VLOOKUP($B165,Commodities!$B$6:$CW$1002,AM$1,0)), VLOOKUP($B165,Commodities!$B$6:$CW$1002,AM$1,0),"")</f>
        <v/>
      </c>
      <c r="AN165" t="str">
        <f>IF(ISNUMBER(VLOOKUP($B165,Commodities!$B$6:$CW$1002,AN$1,0)), VLOOKUP($B165,Commodities!$B$6:$CW$1002,AN$1,0),"")</f>
        <v/>
      </c>
      <c r="AO165" t="str">
        <f>IF(ISNUMBER(VLOOKUP($B165,Currencies!$B$6:$CW$1002,AO$1,0)), VLOOKUP($B165,Currencies!$B$6:$CW$1002,AO$1,0),"")</f>
        <v/>
      </c>
      <c r="AP165" t="str">
        <f>IF(ISNUMBER(VLOOKUP($B165,Currencies!$B$6:$CW$1002,AP$1,0)), VLOOKUP($B165,Currencies!$B$6:$CW$1002,AP$1,0),"")</f>
        <v/>
      </c>
      <c r="AQ165" t="str">
        <f>IF(ISNUMBER(VLOOKUP($B165,Currencies!$B$6:$CW$1002,AQ$1,0)), VLOOKUP($B165,Currencies!$B$6:$CW$1002,AQ$1,0),"")</f>
        <v/>
      </c>
      <c r="AR165" t="str">
        <f>IF(ISNUMBER(VLOOKUP($B165,Currencies!$B$6:$CW$1002,AR$1,0)), VLOOKUP($B165,Currencies!$B$6:$CW$1002,AR$1,0),"")</f>
        <v/>
      </c>
      <c r="AS165" t="str">
        <f>IF(ISNUMBER(VLOOKUP($B165,Currencies!$B$6:$CW$1002,AS$1,0)), VLOOKUP($B165,Currencies!$B$6:$CW$1002,AS$1,0),"")</f>
        <v/>
      </c>
      <c r="AT165" t="str">
        <f>IF(ISNUMBER(VLOOKUP($B165,Currencies!$B$6:$CW$1002,AT$1,0)), VLOOKUP($B165,Currencies!$B$6:$CW$1002,AT$1,0),"")</f>
        <v/>
      </c>
      <c r="AU165" t="str">
        <f>IF(ISNUMBER(VLOOKUP($B165,Currencies!$B$6:$CW$1002,AU$1,0)), VLOOKUP($B165,Currencies!$B$6:$CW$1002,AU$1,0),"")</f>
        <v/>
      </c>
      <c r="AV165" t="str">
        <f>IF(ISNUMBER(VLOOKUP($B165,Currencies!$B$6:$CW$1002,AV$1,0)), VLOOKUP($B165,Currencies!$B$6:$CW$1002,AV$1,0),"")</f>
        <v/>
      </c>
    </row>
    <row r="166" spans="2:48">
      <c r="B166" s="12" t="str">
        <f>IF(ISNUMBER(Equities!$C167),Equities!B167,"")</f>
        <v/>
      </c>
      <c r="C166" t="str">
        <f t="shared" ca="1" si="10"/>
        <v/>
      </c>
      <c r="D166" t="str">
        <f t="shared" ref="D166:F187" ca="1" si="11">IF(ISNUMBER(VLOOKUP($B166,INDIRECT(D$3&amp;"!"&amp;$B$3),2,0)), VLOOKUP($B166,INDIRECT(D$3&amp;"!"&amp;$B$3),2,0),"")</f>
        <v/>
      </c>
      <c r="E166" t="str">
        <f t="shared" ca="1" si="11"/>
        <v/>
      </c>
      <c r="F166" t="str">
        <f t="shared" ca="1" si="11"/>
        <v/>
      </c>
      <c r="G166" t="str">
        <f>IF(ISNUMBER(VLOOKUP($B166,Equities!$B$6:$DH$1002,G$1,0)), VLOOKUP($B166,Equities!$B$6:$DH$1002,G$1,0),"")</f>
        <v/>
      </c>
      <c r="H166" t="str">
        <f>IF(ISNUMBER(VLOOKUP($B166,Equities!$B$6:$DH$1002,H$1,0)), VLOOKUP($B166,Equities!$B$6:$DH$1002,H$1,0),"")</f>
        <v/>
      </c>
      <c r="I166" t="str">
        <f>IF(ISNUMBER(VLOOKUP($B166,Equities!$B$6:$DH$1002,I$1,0)), VLOOKUP($B166,Equities!$B$6:$DH$1002,I$1,0),"")</f>
        <v/>
      </c>
      <c r="J166" s="70"/>
      <c r="K166" t="str">
        <f>IF(ISNUMBER(VLOOKUP($B166,Equities!$B$6:$DH$1002,K$1,0)), VLOOKUP($B166,Equities!$B$6:$DH$1002,K$1,0),"")</f>
        <v/>
      </c>
      <c r="L166" t="str">
        <f>IF(ISNUMBER(VLOOKUP($B166,Equities!$B$6:$DH$1002,L$1,0)), VLOOKUP($B166,Equities!$B$6:$DH$1002,L$1,0),"")</f>
        <v/>
      </c>
      <c r="M166" t="str">
        <f>IF(ISNUMBER(VLOOKUP($B166,Equities!$B$6:$DH$1002,M$1,0)), VLOOKUP($B166,Equities!$B$6:$DH$1002,M$1,0),"")</f>
        <v/>
      </c>
      <c r="N166" t="str">
        <f>IF(ISNUMBER(VLOOKUP($B166,Equities!$B$6:$DH$1002,N$1,0)), VLOOKUP($B166,Equities!$B$6:$DH$1002,N$1,0),"")</f>
        <v/>
      </c>
      <c r="O166" t="str">
        <f>IF(ISNUMBER(VLOOKUP($B166,Equities!$B$6:$DH$1002,O$1,0)), VLOOKUP($B166,Equities!$B$6:$DH$1002,O$1,0),"")</f>
        <v/>
      </c>
      <c r="P166" t="str">
        <f>IF(ISNUMBER(VLOOKUP($B166,Equities!$B$6:$DH$1002,P$1,0)), VLOOKUP($B166,Equities!$B$6:$DH$1002,P$1,0),"")</f>
        <v/>
      </c>
      <c r="Q166" t="str">
        <f>IF(ISNUMBER(VLOOKUP($B166,Equities!$B$6:$DH$1002,Q$1,0)), VLOOKUP($B166,Equities!$B$6:$DH$1002,Q$1,0),"")</f>
        <v/>
      </c>
      <c r="R166" t="str">
        <f>IF(ISNUMBER(VLOOKUP($B166,Equities!$B$6:$DH$1002,R$1,0)), VLOOKUP($B166,Equities!$B$6:$DH$1002,R$1,0),"")</f>
        <v/>
      </c>
      <c r="S166" t="str">
        <f>IF(ISNUMBER(VLOOKUP($B166,Equities!$B$6:$DH$1002,S$1,0)), VLOOKUP($B166,Equities!$B$6:$DH$1002,S$1,0),"")</f>
        <v/>
      </c>
      <c r="T166" t="str">
        <f>IF(ISNUMBER(VLOOKUP($B166,Equities!$B$6:$DH$1002,T$1,0)), VLOOKUP($B166,Equities!$B$6:$DH$1002,T$1,0),"")</f>
        <v/>
      </c>
      <c r="U166" t="str">
        <f>IF(ISNUMBER(VLOOKUP($B166,Equities!$B$6:$DH$1002,U$1,0)), VLOOKUP($B166,Equities!$B$6:$DH$1002,U$1,0),"")</f>
        <v/>
      </c>
      <c r="V166" t="str">
        <f>IF(ISNUMBER(VLOOKUP($B166,Equities!$B$6:$DH$1002,V$1,0)), VLOOKUP($B166,Equities!$B$6:$DH$1002,V$1,0),"")</f>
        <v/>
      </c>
      <c r="W166" t="str">
        <f>IF(ISNUMBER(VLOOKUP($B166,Equities!$B$6:$DH$1002,W$1,0)), VLOOKUP($B166,Equities!$B$6:$DH$1002,W$1,0),"")</f>
        <v/>
      </c>
      <c r="X166" t="str">
        <f>IF(ISNUMBER(VLOOKUP($B166,Equities!$B$6:$DH$1002,X$1,0)), VLOOKUP($B166,Equities!$B$6:$DH$1002,X$1,0),"")</f>
        <v/>
      </c>
      <c r="Y166" t="str">
        <f>IF(ISNUMBER(VLOOKUP($B166,Equities!$B$6:$DH$1002,Y$1,0)), VLOOKUP($B166,Equities!$B$6:$DH$1002,Y$1,0),"")</f>
        <v/>
      </c>
      <c r="Z166" t="str">
        <f>IF(ISNUMBER(VLOOKUP($B166,Equities!$B$6:$DH$1002,Z$1,0)), VLOOKUP($B166,Equities!$B$6:$DH$1002,Z$1,0),"")</f>
        <v/>
      </c>
      <c r="AA166" t="str">
        <f>IF(ISNUMBER(VLOOKUP($B166,Equities!$B$6:$DH$1002,AA$1,0)), VLOOKUP($B166,Equities!$B$6:$DH$1002,AA$1,0),"")</f>
        <v/>
      </c>
      <c r="AB166" t="str">
        <f>IF(ISNUMBER(VLOOKUP($B166,Equities!$B$6:$DH$1002,AB$1,0)), VLOOKUP($B166,Equities!$B$6:$DH$1002,AB$1,0),"")</f>
        <v/>
      </c>
      <c r="AC166" t="str">
        <f>IF(ISNUMBER(VLOOKUP($B166,Equities!$B$6:$DH$1002,AC$1,0)), VLOOKUP($B166,Equities!$B$6:$DH$1002,AC$1,0),"")</f>
        <v/>
      </c>
      <c r="AD166" t="str">
        <f>IF(ISNUMBER(VLOOKUP($B166,Equities!$B$6:$DH$1002,AD$1,0)), VLOOKUP($B166,Equities!$B$6:$DH$1002,AD$1,0),"")</f>
        <v/>
      </c>
      <c r="AE166" t="str">
        <f>IF(ISNUMBER(VLOOKUP($B166,Equities!$B$6:$DH$1002,AE$1,0)), VLOOKUP($B166,Equities!$B$6:$DH$1002,AE$1,0),"")</f>
        <v/>
      </c>
      <c r="AF166" t="str">
        <f>IF(ISNUMBER(VLOOKUP($B166,Equities!$B$6:$DH$1002,AF$1,0)), VLOOKUP($B166,Equities!$B$6:$DH$1002,AF$1,0),"")</f>
        <v/>
      </c>
      <c r="AG166" t="str">
        <f>IF(ISNUMBER(VLOOKUP($B166,Equities!$B$6:$DH$1002,AG$1,0)), VLOOKUP($B166,Equities!$B$6:$DH$1002,AG$1,0),"")</f>
        <v/>
      </c>
      <c r="AH166" t="str">
        <f>IF(ISNUMBER(VLOOKUP($B166,Equities!$B$6:$DH$1002,AH$1,0)), VLOOKUP($B166,Equities!$B$6:$DH$1002,AH$1,0),"")</f>
        <v/>
      </c>
      <c r="AI166" t="str">
        <f>IF(ISNUMBER(VLOOKUP($B166,Equities!$B$6:$DH$1002,AI$1,0)), VLOOKUP($B166,Equities!$B$6:$DH$1002,AI$1,0),"")</f>
        <v/>
      </c>
      <c r="AJ166" t="str">
        <f>IF(ISNUMBER(VLOOKUP($B166,Equities!$B$6:$DH$1002,AJ$1,0)), VLOOKUP($B166,Equities!$B$6:$DH$1002,AJ$1,0),"")</f>
        <v/>
      </c>
      <c r="AK166" t="str">
        <f>IF(ISNUMBER(VLOOKUP($B166,Equities!$B$6:$DH$1002,AK$1,0)), VLOOKUP($B166,Equities!$B$6:$DH$1002,AK$1,0),"")</f>
        <v/>
      </c>
      <c r="AL166" t="str">
        <f>IF(ISNUMBER(VLOOKUP($B166,Commodities!$B$6:$CW$1002,AL$1,0)), VLOOKUP($B166,Commodities!$B$6:$CW$1002,AL$1,0),"")</f>
        <v/>
      </c>
      <c r="AM166" t="str">
        <f>IF(ISNUMBER(VLOOKUP($B166,Commodities!$B$6:$CW$1002,AM$1,0)), VLOOKUP($B166,Commodities!$B$6:$CW$1002,AM$1,0),"")</f>
        <v/>
      </c>
      <c r="AN166" t="str">
        <f>IF(ISNUMBER(VLOOKUP($B166,Commodities!$B$6:$CW$1002,AN$1,0)), VLOOKUP($B166,Commodities!$B$6:$CW$1002,AN$1,0),"")</f>
        <v/>
      </c>
      <c r="AO166" t="str">
        <f>IF(ISNUMBER(VLOOKUP($B166,Currencies!$B$6:$CW$1002,AO$1,0)), VLOOKUP($B166,Currencies!$B$6:$CW$1002,AO$1,0),"")</f>
        <v/>
      </c>
      <c r="AP166" t="str">
        <f>IF(ISNUMBER(VLOOKUP($B166,Currencies!$B$6:$CW$1002,AP$1,0)), VLOOKUP($B166,Currencies!$B$6:$CW$1002,AP$1,0),"")</f>
        <v/>
      </c>
      <c r="AQ166" t="str">
        <f>IF(ISNUMBER(VLOOKUP($B166,Currencies!$B$6:$CW$1002,AQ$1,0)), VLOOKUP($B166,Currencies!$B$6:$CW$1002,AQ$1,0),"")</f>
        <v/>
      </c>
      <c r="AR166" t="str">
        <f>IF(ISNUMBER(VLOOKUP($B166,Currencies!$B$6:$CW$1002,AR$1,0)), VLOOKUP($B166,Currencies!$B$6:$CW$1002,AR$1,0),"")</f>
        <v/>
      </c>
      <c r="AS166" t="str">
        <f>IF(ISNUMBER(VLOOKUP($B166,Currencies!$B$6:$CW$1002,AS$1,0)), VLOOKUP($B166,Currencies!$B$6:$CW$1002,AS$1,0),"")</f>
        <v/>
      </c>
      <c r="AT166" t="str">
        <f>IF(ISNUMBER(VLOOKUP($B166,Currencies!$B$6:$CW$1002,AT$1,0)), VLOOKUP($B166,Currencies!$B$6:$CW$1002,AT$1,0),"")</f>
        <v/>
      </c>
      <c r="AU166" t="str">
        <f>IF(ISNUMBER(VLOOKUP($B166,Currencies!$B$6:$CW$1002,AU$1,0)), VLOOKUP($B166,Currencies!$B$6:$CW$1002,AU$1,0),"")</f>
        <v/>
      </c>
      <c r="AV166" t="str">
        <f>IF(ISNUMBER(VLOOKUP($B166,Currencies!$B$6:$CW$1002,AV$1,0)), VLOOKUP($B166,Currencies!$B$6:$CW$1002,AV$1,0),"")</f>
        <v/>
      </c>
    </row>
    <row r="167" spans="2:48">
      <c r="B167" s="12" t="str">
        <f>IF(ISNUMBER(Equities!$C168),Equities!B168,"")</f>
        <v/>
      </c>
      <c r="C167" t="str">
        <f t="shared" ca="1" si="10"/>
        <v/>
      </c>
      <c r="D167" t="str">
        <f t="shared" ca="1" si="11"/>
        <v/>
      </c>
      <c r="E167" t="str">
        <f t="shared" ca="1" si="11"/>
        <v/>
      </c>
      <c r="F167" t="str">
        <f t="shared" ca="1" si="11"/>
        <v/>
      </c>
      <c r="G167" t="str">
        <f>IF(ISNUMBER(VLOOKUP($B167,Equities!$B$6:$DH$1002,G$1,0)), VLOOKUP($B167,Equities!$B$6:$DH$1002,G$1,0),"")</f>
        <v/>
      </c>
      <c r="H167" t="str">
        <f>IF(ISNUMBER(VLOOKUP($B167,Equities!$B$6:$DH$1002,H$1,0)), VLOOKUP($B167,Equities!$B$6:$DH$1002,H$1,0),"")</f>
        <v/>
      </c>
      <c r="I167" t="str">
        <f>IF(ISNUMBER(VLOOKUP($B167,Equities!$B$6:$DH$1002,I$1,0)), VLOOKUP($B167,Equities!$B$6:$DH$1002,I$1,0),"")</f>
        <v/>
      </c>
      <c r="J167" s="70"/>
      <c r="K167" t="str">
        <f>IF(ISNUMBER(VLOOKUP($B167,Equities!$B$6:$DH$1002,K$1,0)), VLOOKUP($B167,Equities!$B$6:$DH$1002,K$1,0),"")</f>
        <v/>
      </c>
      <c r="L167" t="str">
        <f>IF(ISNUMBER(VLOOKUP($B167,Equities!$B$6:$DH$1002,L$1,0)), VLOOKUP($B167,Equities!$B$6:$DH$1002,L$1,0),"")</f>
        <v/>
      </c>
      <c r="M167" t="str">
        <f>IF(ISNUMBER(VLOOKUP($B167,Equities!$B$6:$DH$1002,M$1,0)), VLOOKUP($B167,Equities!$B$6:$DH$1002,M$1,0),"")</f>
        <v/>
      </c>
      <c r="N167" t="str">
        <f>IF(ISNUMBER(VLOOKUP($B167,Equities!$B$6:$DH$1002,N$1,0)), VLOOKUP($B167,Equities!$B$6:$DH$1002,N$1,0),"")</f>
        <v/>
      </c>
      <c r="O167" t="str">
        <f>IF(ISNUMBER(VLOOKUP($B167,Equities!$B$6:$DH$1002,O$1,0)), VLOOKUP($B167,Equities!$B$6:$DH$1002,O$1,0),"")</f>
        <v/>
      </c>
      <c r="P167" t="str">
        <f>IF(ISNUMBER(VLOOKUP($B167,Equities!$B$6:$DH$1002,P$1,0)), VLOOKUP($B167,Equities!$B$6:$DH$1002,P$1,0),"")</f>
        <v/>
      </c>
      <c r="Q167" t="str">
        <f>IF(ISNUMBER(VLOOKUP($B167,Equities!$B$6:$DH$1002,Q$1,0)), VLOOKUP($B167,Equities!$B$6:$DH$1002,Q$1,0),"")</f>
        <v/>
      </c>
      <c r="R167" t="str">
        <f>IF(ISNUMBER(VLOOKUP($B167,Equities!$B$6:$DH$1002,R$1,0)), VLOOKUP($B167,Equities!$B$6:$DH$1002,R$1,0),"")</f>
        <v/>
      </c>
      <c r="S167" t="str">
        <f>IF(ISNUMBER(VLOOKUP($B167,Equities!$B$6:$DH$1002,S$1,0)), VLOOKUP($B167,Equities!$B$6:$DH$1002,S$1,0),"")</f>
        <v/>
      </c>
      <c r="T167" t="str">
        <f>IF(ISNUMBER(VLOOKUP($B167,Equities!$B$6:$DH$1002,T$1,0)), VLOOKUP($B167,Equities!$B$6:$DH$1002,T$1,0),"")</f>
        <v/>
      </c>
      <c r="U167" t="str">
        <f>IF(ISNUMBER(VLOOKUP($B167,Equities!$B$6:$DH$1002,U$1,0)), VLOOKUP($B167,Equities!$B$6:$DH$1002,U$1,0),"")</f>
        <v/>
      </c>
      <c r="V167" t="str">
        <f>IF(ISNUMBER(VLOOKUP($B167,Equities!$B$6:$DH$1002,V$1,0)), VLOOKUP($B167,Equities!$B$6:$DH$1002,V$1,0),"")</f>
        <v/>
      </c>
      <c r="W167" t="str">
        <f>IF(ISNUMBER(VLOOKUP($B167,Equities!$B$6:$DH$1002,W$1,0)), VLOOKUP($B167,Equities!$B$6:$DH$1002,W$1,0),"")</f>
        <v/>
      </c>
      <c r="X167" t="str">
        <f>IF(ISNUMBER(VLOOKUP($B167,Equities!$B$6:$DH$1002,X$1,0)), VLOOKUP($B167,Equities!$B$6:$DH$1002,X$1,0),"")</f>
        <v/>
      </c>
      <c r="Y167" t="str">
        <f>IF(ISNUMBER(VLOOKUP($B167,Equities!$B$6:$DH$1002,Y$1,0)), VLOOKUP($B167,Equities!$B$6:$DH$1002,Y$1,0),"")</f>
        <v/>
      </c>
      <c r="Z167" t="str">
        <f>IF(ISNUMBER(VLOOKUP($B167,Equities!$B$6:$DH$1002,Z$1,0)), VLOOKUP($B167,Equities!$B$6:$DH$1002,Z$1,0),"")</f>
        <v/>
      </c>
      <c r="AA167" t="str">
        <f>IF(ISNUMBER(VLOOKUP($B167,Equities!$B$6:$DH$1002,AA$1,0)), VLOOKUP($B167,Equities!$B$6:$DH$1002,AA$1,0),"")</f>
        <v/>
      </c>
      <c r="AB167" t="str">
        <f>IF(ISNUMBER(VLOOKUP($B167,Equities!$B$6:$DH$1002,AB$1,0)), VLOOKUP($B167,Equities!$B$6:$DH$1002,AB$1,0),"")</f>
        <v/>
      </c>
      <c r="AC167" t="str">
        <f>IF(ISNUMBER(VLOOKUP($B167,Equities!$B$6:$DH$1002,AC$1,0)), VLOOKUP($B167,Equities!$B$6:$DH$1002,AC$1,0),"")</f>
        <v/>
      </c>
      <c r="AD167" t="str">
        <f>IF(ISNUMBER(VLOOKUP($B167,Equities!$B$6:$DH$1002,AD$1,0)), VLOOKUP($B167,Equities!$B$6:$DH$1002,AD$1,0),"")</f>
        <v/>
      </c>
      <c r="AE167" t="str">
        <f>IF(ISNUMBER(VLOOKUP($B167,Equities!$B$6:$DH$1002,AE$1,0)), VLOOKUP($B167,Equities!$B$6:$DH$1002,AE$1,0),"")</f>
        <v/>
      </c>
      <c r="AF167" t="str">
        <f>IF(ISNUMBER(VLOOKUP($B167,Equities!$B$6:$DH$1002,AF$1,0)), VLOOKUP($B167,Equities!$B$6:$DH$1002,AF$1,0),"")</f>
        <v/>
      </c>
      <c r="AG167" t="str">
        <f>IF(ISNUMBER(VLOOKUP($B167,Equities!$B$6:$DH$1002,AG$1,0)), VLOOKUP($B167,Equities!$B$6:$DH$1002,AG$1,0),"")</f>
        <v/>
      </c>
      <c r="AH167" t="str">
        <f>IF(ISNUMBER(VLOOKUP($B167,Equities!$B$6:$DH$1002,AH$1,0)), VLOOKUP($B167,Equities!$B$6:$DH$1002,AH$1,0),"")</f>
        <v/>
      </c>
      <c r="AI167" t="str">
        <f>IF(ISNUMBER(VLOOKUP($B167,Equities!$B$6:$DH$1002,AI$1,0)), VLOOKUP($B167,Equities!$B$6:$DH$1002,AI$1,0),"")</f>
        <v/>
      </c>
      <c r="AJ167" t="str">
        <f>IF(ISNUMBER(VLOOKUP($B167,Equities!$B$6:$DH$1002,AJ$1,0)), VLOOKUP($B167,Equities!$B$6:$DH$1002,AJ$1,0),"")</f>
        <v/>
      </c>
      <c r="AK167" t="str">
        <f>IF(ISNUMBER(VLOOKUP($B167,Equities!$B$6:$DH$1002,AK$1,0)), VLOOKUP($B167,Equities!$B$6:$DH$1002,AK$1,0),"")</f>
        <v/>
      </c>
      <c r="AL167" t="str">
        <f>IF(ISNUMBER(VLOOKUP($B167,Commodities!$B$6:$CW$1002,AL$1,0)), VLOOKUP($B167,Commodities!$B$6:$CW$1002,AL$1,0),"")</f>
        <v/>
      </c>
      <c r="AM167" t="str">
        <f>IF(ISNUMBER(VLOOKUP($B167,Commodities!$B$6:$CW$1002,AM$1,0)), VLOOKUP($B167,Commodities!$B$6:$CW$1002,AM$1,0),"")</f>
        <v/>
      </c>
      <c r="AN167" t="str">
        <f>IF(ISNUMBER(VLOOKUP($B167,Commodities!$B$6:$CW$1002,AN$1,0)), VLOOKUP($B167,Commodities!$B$6:$CW$1002,AN$1,0),"")</f>
        <v/>
      </c>
      <c r="AO167" t="str">
        <f>IF(ISNUMBER(VLOOKUP($B167,Currencies!$B$6:$CW$1002,AO$1,0)), VLOOKUP($B167,Currencies!$B$6:$CW$1002,AO$1,0),"")</f>
        <v/>
      </c>
      <c r="AP167" t="str">
        <f>IF(ISNUMBER(VLOOKUP($B167,Currencies!$B$6:$CW$1002,AP$1,0)), VLOOKUP($B167,Currencies!$B$6:$CW$1002,AP$1,0),"")</f>
        <v/>
      </c>
      <c r="AQ167" t="str">
        <f>IF(ISNUMBER(VLOOKUP($B167,Currencies!$B$6:$CW$1002,AQ$1,0)), VLOOKUP($B167,Currencies!$B$6:$CW$1002,AQ$1,0),"")</f>
        <v/>
      </c>
      <c r="AR167" t="str">
        <f>IF(ISNUMBER(VLOOKUP($B167,Currencies!$B$6:$CW$1002,AR$1,0)), VLOOKUP($B167,Currencies!$B$6:$CW$1002,AR$1,0),"")</f>
        <v/>
      </c>
      <c r="AS167" t="str">
        <f>IF(ISNUMBER(VLOOKUP($B167,Currencies!$B$6:$CW$1002,AS$1,0)), VLOOKUP($B167,Currencies!$B$6:$CW$1002,AS$1,0),"")</f>
        <v/>
      </c>
      <c r="AT167" t="str">
        <f>IF(ISNUMBER(VLOOKUP($B167,Currencies!$B$6:$CW$1002,AT$1,0)), VLOOKUP($B167,Currencies!$B$6:$CW$1002,AT$1,0),"")</f>
        <v/>
      </c>
      <c r="AU167" t="str">
        <f>IF(ISNUMBER(VLOOKUP($B167,Currencies!$B$6:$CW$1002,AU$1,0)), VLOOKUP($B167,Currencies!$B$6:$CW$1002,AU$1,0),"")</f>
        <v/>
      </c>
      <c r="AV167" t="str">
        <f>IF(ISNUMBER(VLOOKUP($B167,Currencies!$B$6:$CW$1002,AV$1,0)), VLOOKUP($B167,Currencies!$B$6:$CW$1002,AV$1,0),"")</f>
        <v/>
      </c>
    </row>
    <row r="168" spans="2:48">
      <c r="B168" s="12" t="str">
        <f>IF(ISNUMBER(Equities!$C169),Equities!B169,"")</f>
        <v/>
      </c>
      <c r="C168" t="str">
        <f t="shared" ca="1" si="10"/>
        <v/>
      </c>
      <c r="D168" t="str">
        <f t="shared" ca="1" si="11"/>
        <v/>
      </c>
      <c r="E168" t="str">
        <f t="shared" ca="1" si="11"/>
        <v/>
      </c>
      <c r="F168" t="str">
        <f t="shared" ca="1" si="11"/>
        <v/>
      </c>
      <c r="G168" t="str">
        <f>IF(ISNUMBER(VLOOKUP($B168,Equities!$B$6:$DH$1002,G$1,0)), VLOOKUP($B168,Equities!$B$6:$DH$1002,G$1,0),"")</f>
        <v/>
      </c>
      <c r="H168" t="str">
        <f>IF(ISNUMBER(VLOOKUP($B168,Equities!$B$6:$DH$1002,H$1,0)), VLOOKUP($B168,Equities!$B$6:$DH$1002,H$1,0),"")</f>
        <v/>
      </c>
      <c r="I168" t="str">
        <f>IF(ISNUMBER(VLOOKUP($B168,Equities!$B$6:$DH$1002,I$1,0)), VLOOKUP($B168,Equities!$B$6:$DH$1002,I$1,0),"")</f>
        <v/>
      </c>
      <c r="J168" s="70"/>
      <c r="K168" t="str">
        <f>IF(ISNUMBER(VLOOKUP($B168,Equities!$B$6:$DH$1002,K$1,0)), VLOOKUP($B168,Equities!$B$6:$DH$1002,K$1,0),"")</f>
        <v/>
      </c>
      <c r="L168" t="str">
        <f>IF(ISNUMBER(VLOOKUP($B168,Equities!$B$6:$DH$1002,L$1,0)), VLOOKUP($B168,Equities!$B$6:$DH$1002,L$1,0),"")</f>
        <v/>
      </c>
      <c r="M168" t="str">
        <f>IF(ISNUMBER(VLOOKUP($B168,Equities!$B$6:$DH$1002,M$1,0)), VLOOKUP($B168,Equities!$B$6:$DH$1002,M$1,0),"")</f>
        <v/>
      </c>
      <c r="N168" t="str">
        <f>IF(ISNUMBER(VLOOKUP($B168,Equities!$B$6:$DH$1002,N$1,0)), VLOOKUP($B168,Equities!$B$6:$DH$1002,N$1,0),"")</f>
        <v/>
      </c>
      <c r="O168" t="str">
        <f>IF(ISNUMBER(VLOOKUP($B168,Equities!$B$6:$DH$1002,O$1,0)), VLOOKUP($B168,Equities!$B$6:$DH$1002,O$1,0),"")</f>
        <v/>
      </c>
      <c r="P168" t="str">
        <f>IF(ISNUMBER(VLOOKUP($B168,Equities!$B$6:$DH$1002,P$1,0)), VLOOKUP($B168,Equities!$B$6:$DH$1002,P$1,0),"")</f>
        <v/>
      </c>
      <c r="Q168" t="str">
        <f>IF(ISNUMBER(VLOOKUP($B168,Equities!$B$6:$DH$1002,Q$1,0)), VLOOKUP($B168,Equities!$B$6:$DH$1002,Q$1,0),"")</f>
        <v/>
      </c>
      <c r="R168" t="str">
        <f>IF(ISNUMBER(VLOOKUP($B168,Equities!$B$6:$DH$1002,R$1,0)), VLOOKUP($B168,Equities!$B$6:$DH$1002,R$1,0),"")</f>
        <v/>
      </c>
      <c r="S168" t="str">
        <f>IF(ISNUMBER(VLOOKUP($B168,Equities!$B$6:$DH$1002,S$1,0)), VLOOKUP($B168,Equities!$B$6:$DH$1002,S$1,0),"")</f>
        <v/>
      </c>
      <c r="T168" t="str">
        <f>IF(ISNUMBER(VLOOKUP($B168,Equities!$B$6:$DH$1002,T$1,0)), VLOOKUP($B168,Equities!$B$6:$DH$1002,T$1,0),"")</f>
        <v/>
      </c>
      <c r="U168" t="str">
        <f>IF(ISNUMBER(VLOOKUP($B168,Equities!$B$6:$DH$1002,U$1,0)), VLOOKUP($B168,Equities!$B$6:$DH$1002,U$1,0),"")</f>
        <v/>
      </c>
      <c r="V168" t="str">
        <f>IF(ISNUMBER(VLOOKUP($B168,Equities!$B$6:$DH$1002,V$1,0)), VLOOKUP($B168,Equities!$B$6:$DH$1002,V$1,0),"")</f>
        <v/>
      </c>
      <c r="W168" t="str">
        <f>IF(ISNUMBER(VLOOKUP($B168,Equities!$B$6:$DH$1002,W$1,0)), VLOOKUP($B168,Equities!$B$6:$DH$1002,W$1,0),"")</f>
        <v/>
      </c>
      <c r="X168" t="str">
        <f>IF(ISNUMBER(VLOOKUP($B168,Equities!$B$6:$DH$1002,X$1,0)), VLOOKUP($B168,Equities!$B$6:$DH$1002,X$1,0),"")</f>
        <v/>
      </c>
      <c r="Y168" t="str">
        <f>IF(ISNUMBER(VLOOKUP($B168,Equities!$B$6:$DH$1002,Y$1,0)), VLOOKUP($B168,Equities!$B$6:$DH$1002,Y$1,0),"")</f>
        <v/>
      </c>
      <c r="Z168" t="str">
        <f>IF(ISNUMBER(VLOOKUP($B168,Equities!$B$6:$DH$1002,Z$1,0)), VLOOKUP($B168,Equities!$B$6:$DH$1002,Z$1,0),"")</f>
        <v/>
      </c>
      <c r="AA168" t="str">
        <f>IF(ISNUMBER(VLOOKUP($B168,Equities!$B$6:$DH$1002,AA$1,0)), VLOOKUP($B168,Equities!$B$6:$DH$1002,AA$1,0),"")</f>
        <v/>
      </c>
      <c r="AB168" t="str">
        <f>IF(ISNUMBER(VLOOKUP($B168,Equities!$B$6:$DH$1002,AB$1,0)), VLOOKUP($B168,Equities!$B$6:$DH$1002,AB$1,0),"")</f>
        <v/>
      </c>
      <c r="AC168" t="str">
        <f>IF(ISNUMBER(VLOOKUP($B168,Equities!$B$6:$DH$1002,AC$1,0)), VLOOKUP($B168,Equities!$B$6:$DH$1002,AC$1,0),"")</f>
        <v/>
      </c>
      <c r="AD168" t="str">
        <f>IF(ISNUMBER(VLOOKUP($B168,Equities!$B$6:$DH$1002,AD$1,0)), VLOOKUP($B168,Equities!$B$6:$DH$1002,AD$1,0),"")</f>
        <v/>
      </c>
      <c r="AE168" t="str">
        <f>IF(ISNUMBER(VLOOKUP($B168,Equities!$B$6:$DH$1002,AE$1,0)), VLOOKUP($B168,Equities!$B$6:$DH$1002,AE$1,0),"")</f>
        <v/>
      </c>
      <c r="AF168" t="str">
        <f>IF(ISNUMBER(VLOOKUP($B168,Equities!$B$6:$DH$1002,AF$1,0)), VLOOKUP($B168,Equities!$B$6:$DH$1002,AF$1,0),"")</f>
        <v/>
      </c>
      <c r="AG168" t="str">
        <f>IF(ISNUMBER(VLOOKUP($B168,Equities!$B$6:$DH$1002,AG$1,0)), VLOOKUP($B168,Equities!$B$6:$DH$1002,AG$1,0),"")</f>
        <v/>
      </c>
      <c r="AH168" t="str">
        <f>IF(ISNUMBER(VLOOKUP($B168,Equities!$B$6:$DH$1002,AH$1,0)), VLOOKUP($B168,Equities!$B$6:$DH$1002,AH$1,0),"")</f>
        <v/>
      </c>
      <c r="AI168" t="str">
        <f>IF(ISNUMBER(VLOOKUP($B168,Equities!$B$6:$DH$1002,AI$1,0)), VLOOKUP($B168,Equities!$B$6:$DH$1002,AI$1,0),"")</f>
        <v/>
      </c>
      <c r="AJ168" t="str">
        <f>IF(ISNUMBER(VLOOKUP($B168,Equities!$B$6:$DH$1002,AJ$1,0)), VLOOKUP($B168,Equities!$B$6:$DH$1002,AJ$1,0),"")</f>
        <v/>
      </c>
      <c r="AK168" t="str">
        <f>IF(ISNUMBER(VLOOKUP($B168,Equities!$B$6:$DH$1002,AK$1,0)), VLOOKUP($B168,Equities!$B$6:$DH$1002,AK$1,0),"")</f>
        <v/>
      </c>
      <c r="AL168" t="str">
        <f>IF(ISNUMBER(VLOOKUP($B168,Commodities!$B$6:$CW$1002,AL$1,0)), VLOOKUP($B168,Commodities!$B$6:$CW$1002,AL$1,0),"")</f>
        <v/>
      </c>
      <c r="AM168" t="str">
        <f>IF(ISNUMBER(VLOOKUP($B168,Commodities!$B$6:$CW$1002,AM$1,0)), VLOOKUP($B168,Commodities!$B$6:$CW$1002,AM$1,0),"")</f>
        <v/>
      </c>
      <c r="AN168" t="str">
        <f>IF(ISNUMBER(VLOOKUP($B168,Commodities!$B$6:$CW$1002,AN$1,0)), VLOOKUP($B168,Commodities!$B$6:$CW$1002,AN$1,0),"")</f>
        <v/>
      </c>
      <c r="AO168" t="str">
        <f>IF(ISNUMBER(VLOOKUP($B168,Currencies!$B$6:$CW$1002,AO$1,0)), VLOOKUP($B168,Currencies!$B$6:$CW$1002,AO$1,0),"")</f>
        <v/>
      </c>
      <c r="AP168" t="str">
        <f>IF(ISNUMBER(VLOOKUP($B168,Currencies!$B$6:$CW$1002,AP$1,0)), VLOOKUP($B168,Currencies!$B$6:$CW$1002,AP$1,0),"")</f>
        <v/>
      </c>
      <c r="AQ168" t="str">
        <f>IF(ISNUMBER(VLOOKUP($B168,Currencies!$B$6:$CW$1002,AQ$1,0)), VLOOKUP($B168,Currencies!$B$6:$CW$1002,AQ$1,0),"")</f>
        <v/>
      </c>
      <c r="AR168" t="str">
        <f>IF(ISNUMBER(VLOOKUP($B168,Currencies!$B$6:$CW$1002,AR$1,0)), VLOOKUP($B168,Currencies!$B$6:$CW$1002,AR$1,0),"")</f>
        <v/>
      </c>
      <c r="AS168" t="str">
        <f>IF(ISNUMBER(VLOOKUP($B168,Currencies!$B$6:$CW$1002,AS$1,0)), VLOOKUP($B168,Currencies!$B$6:$CW$1002,AS$1,0),"")</f>
        <v/>
      </c>
      <c r="AT168" t="str">
        <f>IF(ISNUMBER(VLOOKUP($B168,Currencies!$B$6:$CW$1002,AT$1,0)), VLOOKUP($B168,Currencies!$B$6:$CW$1002,AT$1,0),"")</f>
        <v/>
      </c>
      <c r="AU168" t="str">
        <f>IF(ISNUMBER(VLOOKUP($B168,Currencies!$B$6:$CW$1002,AU$1,0)), VLOOKUP($B168,Currencies!$B$6:$CW$1002,AU$1,0),"")</f>
        <v/>
      </c>
      <c r="AV168" t="str">
        <f>IF(ISNUMBER(VLOOKUP($B168,Currencies!$B$6:$CW$1002,AV$1,0)), VLOOKUP($B168,Currencies!$B$6:$CW$1002,AV$1,0),"")</f>
        <v/>
      </c>
    </row>
    <row r="169" spans="2:48">
      <c r="B169" s="12" t="str">
        <f>IF(ISNUMBER(Equities!$C170),Equities!B170,"")</f>
        <v/>
      </c>
      <c r="C169" t="str">
        <f t="shared" ca="1" si="10"/>
        <v/>
      </c>
      <c r="D169" t="str">
        <f t="shared" ca="1" si="11"/>
        <v/>
      </c>
      <c r="E169" t="str">
        <f t="shared" ca="1" si="11"/>
        <v/>
      </c>
      <c r="F169" t="str">
        <f t="shared" ca="1" si="11"/>
        <v/>
      </c>
      <c r="G169" t="str">
        <f>IF(ISNUMBER(VLOOKUP($B169,Equities!$B$6:$DH$1002,G$1,0)), VLOOKUP($B169,Equities!$B$6:$DH$1002,G$1,0),"")</f>
        <v/>
      </c>
      <c r="H169" t="str">
        <f>IF(ISNUMBER(VLOOKUP($B169,Equities!$B$6:$DH$1002,H$1,0)), VLOOKUP($B169,Equities!$B$6:$DH$1002,H$1,0),"")</f>
        <v/>
      </c>
      <c r="I169" t="str">
        <f>IF(ISNUMBER(VLOOKUP($B169,Equities!$B$6:$DH$1002,I$1,0)), VLOOKUP($B169,Equities!$B$6:$DH$1002,I$1,0),"")</f>
        <v/>
      </c>
      <c r="J169" s="70"/>
      <c r="K169" t="str">
        <f>IF(ISNUMBER(VLOOKUP($B169,Equities!$B$6:$DH$1002,K$1,0)), VLOOKUP($B169,Equities!$B$6:$DH$1002,K$1,0),"")</f>
        <v/>
      </c>
      <c r="L169" t="str">
        <f>IF(ISNUMBER(VLOOKUP($B169,Equities!$B$6:$DH$1002,L$1,0)), VLOOKUP($B169,Equities!$B$6:$DH$1002,L$1,0),"")</f>
        <v/>
      </c>
      <c r="M169" t="str">
        <f>IF(ISNUMBER(VLOOKUP($B169,Equities!$B$6:$DH$1002,M$1,0)), VLOOKUP($B169,Equities!$B$6:$DH$1002,M$1,0),"")</f>
        <v/>
      </c>
      <c r="N169" t="str">
        <f>IF(ISNUMBER(VLOOKUP($B169,Equities!$B$6:$DH$1002,N$1,0)), VLOOKUP($B169,Equities!$B$6:$DH$1002,N$1,0),"")</f>
        <v/>
      </c>
      <c r="O169" t="str">
        <f>IF(ISNUMBER(VLOOKUP($B169,Equities!$B$6:$DH$1002,O$1,0)), VLOOKUP($B169,Equities!$B$6:$DH$1002,O$1,0),"")</f>
        <v/>
      </c>
      <c r="P169" t="str">
        <f>IF(ISNUMBER(VLOOKUP($B169,Equities!$B$6:$DH$1002,P$1,0)), VLOOKUP($B169,Equities!$B$6:$DH$1002,P$1,0),"")</f>
        <v/>
      </c>
      <c r="Q169" t="str">
        <f>IF(ISNUMBER(VLOOKUP($B169,Equities!$B$6:$DH$1002,Q$1,0)), VLOOKUP($B169,Equities!$B$6:$DH$1002,Q$1,0),"")</f>
        <v/>
      </c>
      <c r="R169" t="str">
        <f>IF(ISNUMBER(VLOOKUP($B169,Equities!$B$6:$DH$1002,R$1,0)), VLOOKUP($B169,Equities!$B$6:$DH$1002,R$1,0),"")</f>
        <v/>
      </c>
      <c r="S169" t="str">
        <f>IF(ISNUMBER(VLOOKUP($B169,Equities!$B$6:$DH$1002,S$1,0)), VLOOKUP($B169,Equities!$B$6:$DH$1002,S$1,0),"")</f>
        <v/>
      </c>
      <c r="T169" t="str">
        <f>IF(ISNUMBER(VLOOKUP($B169,Equities!$B$6:$DH$1002,T$1,0)), VLOOKUP($B169,Equities!$B$6:$DH$1002,T$1,0),"")</f>
        <v/>
      </c>
      <c r="U169" t="str">
        <f>IF(ISNUMBER(VLOOKUP($B169,Equities!$B$6:$DH$1002,U$1,0)), VLOOKUP($B169,Equities!$B$6:$DH$1002,U$1,0),"")</f>
        <v/>
      </c>
      <c r="V169" t="str">
        <f>IF(ISNUMBER(VLOOKUP($B169,Equities!$B$6:$DH$1002,V$1,0)), VLOOKUP($B169,Equities!$B$6:$DH$1002,V$1,0),"")</f>
        <v/>
      </c>
      <c r="W169" t="str">
        <f>IF(ISNUMBER(VLOOKUP($B169,Equities!$B$6:$DH$1002,W$1,0)), VLOOKUP($B169,Equities!$B$6:$DH$1002,W$1,0),"")</f>
        <v/>
      </c>
      <c r="X169" t="str">
        <f>IF(ISNUMBER(VLOOKUP($B169,Equities!$B$6:$DH$1002,X$1,0)), VLOOKUP($B169,Equities!$B$6:$DH$1002,X$1,0),"")</f>
        <v/>
      </c>
      <c r="Y169" t="str">
        <f>IF(ISNUMBER(VLOOKUP($B169,Equities!$B$6:$DH$1002,Y$1,0)), VLOOKUP($B169,Equities!$B$6:$DH$1002,Y$1,0),"")</f>
        <v/>
      </c>
      <c r="Z169" t="str">
        <f>IF(ISNUMBER(VLOOKUP($B169,Equities!$B$6:$DH$1002,Z$1,0)), VLOOKUP($B169,Equities!$B$6:$DH$1002,Z$1,0),"")</f>
        <v/>
      </c>
      <c r="AA169" t="str">
        <f>IF(ISNUMBER(VLOOKUP($B169,Equities!$B$6:$DH$1002,AA$1,0)), VLOOKUP($B169,Equities!$B$6:$DH$1002,AA$1,0),"")</f>
        <v/>
      </c>
      <c r="AB169" t="str">
        <f>IF(ISNUMBER(VLOOKUP($B169,Equities!$B$6:$DH$1002,AB$1,0)), VLOOKUP($B169,Equities!$B$6:$DH$1002,AB$1,0),"")</f>
        <v/>
      </c>
      <c r="AC169" t="str">
        <f>IF(ISNUMBER(VLOOKUP($B169,Equities!$B$6:$DH$1002,AC$1,0)), VLOOKUP($B169,Equities!$B$6:$DH$1002,AC$1,0),"")</f>
        <v/>
      </c>
      <c r="AD169" t="str">
        <f>IF(ISNUMBER(VLOOKUP($B169,Equities!$B$6:$DH$1002,AD$1,0)), VLOOKUP($B169,Equities!$B$6:$DH$1002,AD$1,0),"")</f>
        <v/>
      </c>
      <c r="AE169" t="str">
        <f>IF(ISNUMBER(VLOOKUP($B169,Equities!$B$6:$DH$1002,AE$1,0)), VLOOKUP($B169,Equities!$B$6:$DH$1002,AE$1,0),"")</f>
        <v/>
      </c>
      <c r="AF169" t="str">
        <f>IF(ISNUMBER(VLOOKUP($B169,Equities!$B$6:$DH$1002,AF$1,0)), VLOOKUP($B169,Equities!$B$6:$DH$1002,AF$1,0),"")</f>
        <v/>
      </c>
      <c r="AG169" t="str">
        <f>IF(ISNUMBER(VLOOKUP($B169,Equities!$B$6:$DH$1002,AG$1,0)), VLOOKUP($B169,Equities!$B$6:$DH$1002,AG$1,0),"")</f>
        <v/>
      </c>
      <c r="AH169" t="str">
        <f>IF(ISNUMBER(VLOOKUP($B169,Equities!$B$6:$DH$1002,AH$1,0)), VLOOKUP($B169,Equities!$B$6:$DH$1002,AH$1,0),"")</f>
        <v/>
      </c>
      <c r="AI169" t="str">
        <f>IF(ISNUMBER(VLOOKUP($B169,Equities!$B$6:$DH$1002,AI$1,0)), VLOOKUP($B169,Equities!$B$6:$DH$1002,AI$1,0),"")</f>
        <v/>
      </c>
      <c r="AJ169" t="str">
        <f>IF(ISNUMBER(VLOOKUP($B169,Equities!$B$6:$DH$1002,AJ$1,0)), VLOOKUP($B169,Equities!$B$6:$DH$1002,AJ$1,0),"")</f>
        <v/>
      </c>
      <c r="AK169" t="str">
        <f>IF(ISNUMBER(VLOOKUP($B169,Equities!$B$6:$DH$1002,AK$1,0)), VLOOKUP($B169,Equities!$B$6:$DH$1002,AK$1,0),"")</f>
        <v/>
      </c>
      <c r="AL169" t="str">
        <f>IF(ISNUMBER(VLOOKUP($B169,Commodities!$B$6:$CW$1002,AL$1,0)), VLOOKUP($B169,Commodities!$B$6:$CW$1002,AL$1,0),"")</f>
        <v/>
      </c>
      <c r="AM169" t="str">
        <f>IF(ISNUMBER(VLOOKUP($B169,Commodities!$B$6:$CW$1002,AM$1,0)), VLOOKUP($B169,Commodities!$B$6:$CW$1002,AM$1,0),"")</f>
        <v/>
      </c>
      <c r="AN169" t="str">
        <f>IF(ISNUMBER(VLOOKUP($B169,Commodities!$B$6:$CW$1002,AN$1,0)), VLOOKUP($B169,Commodities!$B$6:$CW$1002,AN$1,0),"")</f>
        <v/>
      </c>
      <c r="AO169" t="str">
        <f>IF(ISNUMBER(VLOOKUP($B169,Currencies!$B$6:$CW$1002,AO$1,0)), VLOOKUP($B169,Currencies!$B$6:$CW$1002,AO$1,0),"")</f>
        <v/>
      </c>
      <c r="AP169" t="str">
        <f>IF(ISNUMBER(VLOOKUP($B169,Currencies!$B$6:$CW$1002,AP$1,0)), VLOOKUP($B169,Currencies!$B$6:$CW$1002,AP$1,0),"")</f>
        <v/>
      </c>
      <c r="AQ169" t="str">
        <f>IF(ISNUMBER(VLOOKUP($B169,Currencies!$B$6:$CW$1002,AQ$1,0)), VLOOKUP($B169,Currencies!$B$6:$CW$1002,AQ$1,0),"")</f>
        <v/>
      </c>
      <c r="AR169" t="str">
        <f>IF(ISNUMBER(VLOOKUP($B169,Currencies!$B$6:$CW$1002,AR$1,0)), VLOOKUP($B169,Currencies!$B$6:$CW$1002,AR$1,0),"")</f>
        <v/>
      </c>
      <c r="AS169" t="str">
        <f>IF(ISNUMBER(VLOOKUP($B169,Currencies!$B$6:$CW$1002,AS$1,0)), VLOOKUP($B169,Currencies!$B$6:$CW$1002,AS$1,0),"")</f>
        <v/>
      </c>
      <c r="AT169" t="str">
        <f>IF(ISNUMBER(VLOOKUP($B169,Currencies!$B$6:$CW$1002,AT$1,0)), VLOOKUP($B169,Currencies!$B$6:$CW$1002,AT$1,0),"")</f>
        <v/>
      </c>
      <c r="AU169" t="str">
        <f>IF(ISNUMBER(VLOOKUP($B169,Currencies!$B$6:$CW$1002,AU$1,0)), VLOOKUP($B169,Currencies!$B$6:$CW$1002,AU$1,0),"")</f>
        <v/>
      </c>
      <c r="AV169" t="str">
        <f>IF(ISNUMBER(VLOOKUP($B169,Currencies!$B$6:$CW$1002,AV$1,0)), VLOOKUP($B169,Currencies!$B$6:$CW$1002,AV$1,0),"")</f>
        <v/>
      </c>
    </row>
    <row r="170" spans="2:48">
      <c r="B170" s="12" t="str">
        <f>IF(ISNUMBER(Equities!$C171),Equities!B171,"")</f>
        <v/>
      </c>
      <c r="C170" t="str">
        <f t="shared" ca="1" si="10"/>
        <v/>
      </c>
      <c r="D170" t="str">
        <f t="shared" ca="1" si="11"/>
        <v/>
      </c>
      <c r="E170" t="str">
        <f t="shared" ca="1" si="11"/>
        <v/>
      </c>
      <c r="F170" t="str">
        <f t="shared" ca="1" si="11"/>
        <v/>
      </c>
      <c r="G170" t="str">
        <f>IF(ISNUMBER(VLOOKUP($B170,Equities!$B$6:$DH$1002,G$1,0)), VLOOKUP($B170,Equities!$B$6:$DH$1002,G$1,0),"")</f>
        <v/>
      </c>
      <c r="H170" t="str">
        <f>IF(ISNUMBER(VLOOKUP($B170,Equities!$B$6:$DH$1002,H$1,0)), VLOOKUP($B170,Equities!$B$6:$DH$1002,H$1,0),"")</f>
        <v/>
      </c>
      <c r="I170" t="str">
        <f>IF(ISNUMBER(VLOOKUP($B170,Equities!$B$6:$DH$1002,I$1,0)), VLOOKUP($B170,Equities!$B$6:$DH$1002,I$1,0),"")</f>
        <v/>
      </c>
      <c r="J170" s="70"/>
      <c r="K170" t="str">
        <f>IF(ISNUMBER(VLOOKUP($B170,Equities!$B$6:$DH$1002,K$1,0)), VLOOKUP($B170,Equities!$B$6:$DH$1002,K$1,0),"")</f>
        <v/>
      </c>
      <c r="L170" t="str">
        <f>IF(ISNUMBER(VLOOKUP($B170,Equities!$B$6:$DH$1002,L$1,0)), VLOOKUP($B170,Equities!$B$6:$DH$1002,L$1,0),"")</f>
        <v/>
      </c>
      <c r="M170" t="str">
        <f>IF(ISNUMBER(VLOOKUP($B170,Equities!$B$6:$DH$1002,M$1,0)), VLOOKUP($B170,Equities!$B$6:$DH$1002,M$1,0),"")</f>
        <v/>
      </c>
      <c r="N170" t="str">
        <f>IF(ISNUMBER(VLOOKUP($B170,Equities!$B$6:$DH$1002,N$1,0)), VLOOKUP($B170,Equities!$B$6:$DH$1002,N$1,0),"")</f>
        <v/>
      </c>
      <c r="O170" t="str">
        <f>IF(ISNUMBER(VLOOKUP($B170,Equities!$B$6:$DH$1002,O$1,0)), VLOOKUP($B170,Equities!$B$6:$DH$1002,O$1,0),"")</f>
        <v/>
      </c>
      <c r="P170" t="str">
        <f>IF(ISNUMBER(VLOOKUP($B170,Equities!$B$6:$DH$1002,P$1,0)), VLOOKUP($B170,Equities!$B$6:$DH$1002,P$1,0),"")</f>
        <v/>
      </c>
      <c r="Q170" t="str">
        <f>IF(ISNUMBER(VLOOKUP($B170,Equities!$B$6:$DH$1002,Q$1,0)), VLOOKUP($B170,Equities!$B$6:$DH$1002,Q$1,0),"")</f>
        <v/>
      </c>
      <c r="R170" t="str">
        <f>IF(ISNUMBER(VLOOKUP($B170,Equities!$B$6:$DH$1002,R$1,0)), VLOOKUP($B170,Equities!$B$6:$DH$1002,R$1,0),"")</f>
        <v/>
      </c>
      <c r="S170" t="str">
        <f>IF(ISNUMBER(VLOOKUP($B170,Equities!$B$6:$DH$1002,S$1,0)), VLOOKUP($B170,Equities!$B$6:$DH$1002,S$1,0),"")</f>
        <v/>
      </c>
      <c r="T170" t="str">
        <f>IF(ISNUMBER(VLOOKUP($B170,Equities!$B$6:$DH$1002,T$1,0)), VLOOKUP($B170,Equities!$B$6:$DH$1002,T$1,0),"")</f>
        <v/>
      </c>
      <c r="U170" t="str">
        <f>IF(ISNUMBER(VLOOKUP($B170,Equities!$B$6:$DH$1002,U$1,0)), VLOOKUP($B170,Equities!$B$6:$DH$1002,U$1,0),"")</f>
        <v/>
      </c>
      <c r="V170" t="str">
        <f>IF(ISNUMBER(VLOOKUP($B170,Equities!$B$6:$DH$1002,V$1,0)), VLOOKUP($B170,Equities!$B$6:$DH$1002,V$1,0),"")</f>
        <v/>
      </c>
      <c r="W170" t="str">
        <f>IF(ISNUMBER(VLOOKUP($B170,Equities!$B$6:$DH$1002,W$1,0)), VLOOKUP($B170,Equities!$B$6:$DH$1002,W$1,0),"")</f>
        <v/>
      </c>
      <c r="X170" t="str">
        <f>IF(ISNUMBER(VLOOKUP($B170,Equities!$B$6:$DH$1002,X$1,0)), VLOOKUP($B170,Equities!$B$6:$DH$1002,X$1,0),"")</f>
        <v/>
      </c>
      <c r="Y170" t="str">
        <f>IF(ISNUMBER(VLOOKUP($B170,Equities!$B$6:$DH$1002,Y$1,0)), VLOOKUP($B170,Equities!$B$6:$DH$1002,Y$1,0),"")</f>
        <v/>
      </c>
      <c r="Z170" t="str">
        <f>IF(ISNUMBER(VLOOKUP($B170,Equities!$B$6:$DH$1002,Z$1,0)), VLOOKUP($B170,Equities!$B$6:$DH$1002,Z$1,0),"")</f>
        <v/>
      </c>
      <c r="AA170" t="str">
        <f>IF(ISNUMBER(VLOOKUP($B170,Equities!$B$6:$DH$1002,AA$1,0)), VLOOKUP($B170,Equities!$B$6:$DH$1002,AA$1,0),"")</f>
        <v/>
      </c>
      <c r="AB170" t="str">
        <f>IF(ISNUMBER(VLOOKUP($B170,Equities!$B$6:$DH$1002,AB$1,0)), VLOOKUP($B170,Equities!$B$6:$DH$1002,AB$1,0),"")</f>
        <v/>
      </c>
      <c r="AC170" t="str">
        <f>IF(ISNUMBER(VLOOKUP($B170,Equities!$B$6:$DH$1002,AC$1,0)), VLOOKUP($B170,Equities!$B$6:$DH$1002,AC$1,0),"")</f>
        <v/>
      </c>
      <c r="AD170" t="str">
        <f>IF(ISNUMBER(VLOOKUP($B170,Equities!$B$6:$DH$1002,AD$1,0)), VLOOKUP($B170,Equities!$B$6:$DH$1002,AD$1,0),"")</f>
        <v/>
      </c>
      <c r="AE170" t="str">
        <f>IF(ISNUMBER(VLOOKUP($B170,Equities!$B$6:$DH$1002,AE$1,0)), VLOOKUP($B170,Equities!$B$6:$DH$1002,AE$1,0),"")</f>
        <v/>
      </c>
      <c r="AF170" t="str">
        <f>IF(ISNUMBER(VLOOKUP($B170,Equities!$B$6:$DH$1002,AF$1,0)), VLOOKUP($B170,Equities!$B$6:$DH$1002,AF$1,0),"")</f>
        <v/>
      </c>
      <c r="AG170" t="str">
        <f>IF(ISNUMBER(VLOOKUP($B170,Equities!$B$6:$DH$1002,AG$1,0)), VLOOKUP($B170,Equities!$B$6:$DH$1002,AG$1,0),"")</f>
        <v/>
      </c>
      <c r="AH170" t="str">
        <f>IF(ISNUMBER(VLOOKUP($B170,Equities!$B$6:$DH$1002,AH$1,0)), VLOOKUP($B170,Equities!$B$6:$DH$1002,AH$1,0),"")</f>
        <v/>
      </c>
      <c r="AI170" t="str">
        <f>IF(ISNUMBER(VLOOKUP($B170,Equities!$B$6:$DH$1002,AI$1,0)), VLOOKUP($B170,Equities!$B$6:$DH$1002,AI$1,0),"")</f>
        <v/>
      </c>
      <c r="AJ170" t="str">
        <f>IF(ISNUMBER(VLOOKUP($B170,Equities!$B$6:$DH$1002,AJ$1,0)), VLOOKUP($B170,Equities!$B$6:$DH$1002,AJ$1,0),"")</f>
        <v/>
      </c>
      <c r="AK170" t="str">
        <f>IF(ISNUMBER(VLOOKUP($B170,Equities!$B$6:$DH$1002,AK$1,0)), VLOOKUP($B170,Equities!$B$6:$DH$1002,AK$1,0),"")</f>
        <v/>
      </c>
      <c r="AL170" t="str">
        <f>IF(ISNUMBER(VLOOKUP($B170,Commodities!$B$6:$CW$1002,AL$1,0)), VLOOKUP($B170,Commodities!$B$6:$CW$1002,AL$1,0),"")</f>
        <v/>
      </c>
      <c r="AM170" t="str">
        <f>IF(ISNUMBER(VLOOKUP($B170,Commodities!$B$6:$CW$1002,AM$1,0)), VLOOKUP($B170,Commodities!$B$6:$CW$1002,AM$1,0),"")</f>
        <v/>
      </c>
      <c r="AN170" t="str">
        <f>IF(ISNUMBER(VLOOKUP($B170,Commodities!$B$6:$CW$1002,AN$1,0)), VLOOKUP($B170,Commodities!$B$6:$CW$1002,AN$1,0),"")</f>
        <v/>
      </c>
      <c r="AO170" t="str">
        <f>IF(ISNUMBER(VLOOKUP($B170,Currencies!$B$6:$CW$1002,AO$1,0)), VLOOKUP($B170,Currencies!$B$6:$CW$1002,AO$1,0),"")</f>
        <v/>
      </c>
      <c r="AP170" t="str">
        <f>IF(ISNUMBER(VLOOKUP($B170,Currencies!$B$6:$CW$1002,AP$1,0)), VLOOKUP($B170,Currencies!$B$6:$CW$1002,AP$1,0),"")</f>
        <v/>
      </c>
      <c r="AQ170" t="str">
        <f>IF(ISNUMBER(VLOOKUP($B170,Currencies!$B$6:$CW$1002,AQ$1,0)), VLOOKUP($B170,Currencies!$B$6:$CW$1002,AQ$1,0),"")</f>
        <v/>
      </c>
      <c r="AR170" t="str">
        <f>IF(ISNUMBER(VLOOKUP($B170,Currencies!$B$6:$CW$1002,AR$1,0)), VLOOKUP($B170,Currencies!$B$6:$CW$1002,AR$1,0),"")</f>
        <v/>
      </c>
      <c r="AS170" t="str">
        <f>IF(ISNUMBER(VLOOKUP($B170,Currencies!$B$6:$CW$1002,AS$1,0)), VLOOKUP($B170,Currencies!$B$6:$CW$1002,AS$1,0),"")</f>
        <v/>
      </c>
      <c r="AT170" t="str">
        <f>IF(ISNUMBER(VLOOKUP($B170,Currencies!$B$6:$CW$1002,AT$1,0)), VLOOKUP($B170,Currencies!$B$6:$CW$1002,AT$1,0),"")</f>
        <v/>
      </c>
      <c r="AU170" t="str">
        <f>IF(ISNUMBER(VLOOKUP($B170,Currencies!$B$6:$CW$1002,AU$1,0)), VLOOKUP($B170,Currencies!$B$6:$CW$1002,AU$1,0),"")</f>
        <v/>
      </c>
      <c r="AV170" t="str">
        <f>IF(ISNUMBER(VLOOKUP($B170,Currencies!$B$6:$CW$1002,AV$1,0)), VLOOKUP($B170,Currencies!$B$6:$CW$1002,AV$1,0),"")</f>
        <v/>
      </c>
    </row>
    <row r="171" spans="2:48">
      <c r="B171" s="12" t="str">
        <f>IF(ISNUMBER(Equities!$C172),Equities!B172,"")</f>
        <v/>
      </c>
      <c r="C171" t="str">
        <f t="shared" ca="1" si="10"/>
        <v/>
      </c>
      <c r="D171" t="str">
        <f t="shared" ca="1" si="11"/>
        <v/>
      </c>
      <c r="E171" t="str">
        <f t="shared" ca="1" si="11"/>
        <v/>
      </c>
      <c r="F171" t="str">
        <f t="shared" ca="1" si="11"/>
        <v/>
      </c>
      <c r="G171" t="str">
        <f>IF(ISNUMBER(VLOOKUP($B171,Equities!$B$6:$DH$1002,G$1,0)), VLOOKUP($B171,Equities!$B$6:$DH$1002,G$1,0),"")</f>
        <v/>
      </c>
      <c r="H171" t="str">
        <f>IF(ISNUMBER(VLOOKUP($B171,Equities!$B$6:$DH$1002,H$1,0)), VLOOKUP($B171,Equities!$B$6:$DH$1002,H$1,0),"")</f>
        <v/>
      </c>
      <c r="I171" t="str">
        <f>IF(ISNUMBER(VLOOKUP($B171,Equities!$B$6:$DH$1002,I$1,0)), VLOOKUP($B171,Equities!$B$6:$DH$1002,I$1,0),"")</f>
        <v/>
      </c>
      <c r="J171" s="70"/>
      <c r="K171" t="str">
        <f>IF(ISNUMBER(VLOOKUP($B171,Equities!$B$6:$DH$1002,K$1,0)), VLOOKUP($B171,Equities!$B$6:$DH$1002,K$1,0),"")</f>
        <v/>
      </c>
      <c r="L171" t="str">
        <f>IF(ISNUMBER(VLOOKUP($B171,Equities!$B$6:$DH$1002,L$1,0)), VLOOKUP($B171,Equities!$B$6:$DH$1002,L$1,0),"")</f>
        <v/>
      </c>
      <c r="M171" t="str">
        <f>IF(ISNUMBER(VLOOKUP($B171,Equities!$B$6:$DH$1002,M$1,0)), VLOOKUP($B171,Equities!$B$6:$DH$1002,M$1,0),"")</f>
        <v/>
      </c>
      <c r="N171" t="str">
        <f>IF(ISNUMBER(VLOOKUP($B171,Equities!$B$6:$DH$1002,N$1,0)), VLOOKUP($B171,Equities!$B$6:$DH$1002,N$1,0),"")</f>
        <v/>
      </c>
      <c r="O171" t="str">
        <f>IF(ISNUMBER(VLOOKUP($B171,Equities!$B$6:$DH$1002,O$1,0)), VLOOKUP($B171,Equities!$B$6:$DH$1002,O$1,0),"")</f>
        <v/>
      </c>
      <c r="P171" t="str">
        <f>IF(ISNUMBER(VLOOKUP($B171,Equities!$B$6:$DH$1002,P$1,0)), VLOOKUP($B171,Equities!$B$6:$DH$1002,P$1,0),"")</f>
        <v/>
      </c>
      <c r="Q171" t="str">
        <f>IF(ISNUMBER(VLOOKUP($B171,Equities!$B$6:$DH$1002,Q$1,0)), VLOOKUP($B171,Equities!$B$6:$DH$1002,Q$1,0),"")</f>
        <v/>
      </c>
      <c r="R171" t="str">
        <f>IF(ISNUMBER(VLOOKUP($B171,Equities!$B$6:$DH$1002,R$1,0)), VLOOKUP($B171,Equities!$B$6:$DH$1002,R$1,0),"")</f>
        <v/>
      </c>
      <c r="S171" t="str">
        <f>IF(ISNUMBER(VLOOKUP($B171,Equities!$B$6:$DH$1002,S$1,0)), VLOOKUP($B171,Equities!$B$6:$DH$1002,S$1,0),"")</f>
        <v/>
      </c>
      <c r="T171" t="str">
        <f>IF(ISNUMBER(VLOOKUP($B171,Equities!$B$6:$DH$1002,T$1,0)), VLOOKUP($B171,Equities!$B$6:$DH$1002,T$1,0),"")</f>
        <v/>
      </c>
      <c r="U171" t="str">
        <f>IF(ISNUMBER(VLOOKUP($B171,Equities!$B$6:$DH$1002,U$1,0)), VLOOKUP($B171,Equities!$B$6:$DH$1002,U$1,0),"")</f>
        <v/>
      </c>
      <c r="V171" t="str">
        <f>IF(ISNUMBER(VLOOKUP($B171,Equities!$B$6:$DH$1002,V$1,0)), VLOOKUP($B171,Equities!$B$6:$DH$1002,V$1,0),"")</f>
        <v/>
      </c>
      <c r="W171" t="str">
        <f>IF(ISNUMBER(VLOOKUP($B171,Equities!$B$6:$DH$1002,W$1,0)), VLOOKUP($B171,Equities!$B$6:$DH$1002,W$1,0),"")</f>
        <v/>
      </c>
      <c r="X171" t="str">
        <f>IF(ISNUMBER(VLOOKUP($B171,Equities!$B$6:$DH$1002,X$1,0)), VLOOKUP($B171,Equities!$B$6:$DH$1002,X$1,0),"")</f>
        <v/>
      </c>
      <c r="Y171" t="str">
        <f>IF(ISNUMBER(VLOOKUP($B171,Equities!$B$6:$DH$1002,Y$1,0)), VLOOKUP($B171,Equities!$B$6:$DH$1002,Y$1,0),"")</f>
        <v/>
      </c>
      <c r="Z171" t="str">
        <f>IF(ISNUMBER(VLOOKUP($B171,Equities!$B$6:$DH$1002,Z$1,0)), VLOOKUP($B171,Equities!$B$6:$DH$1002,Z$1,0),"")</f>
        <v/>
      </c>
      <c r="AA171" t="str">
        <f>IF(ISNUMBER(VLOOKUP($B171,Equities!$B$6:$DH$1002,AA$1,0)), VLOOKUP($B171,Equities!$B$6:$DH$1002,AA$1,0),"")</f>
        <v/>
      </c>
      <c r="AB171" t="str">
        <f>IF(ISNUMBER(VLOOKUP($B171,Equities!$B$6:$DH$1002,AB$1,0)), VLOOKUP($B171,Equities!$B$6:$DH$1002,AB$1,0),"")</f>
        <v/>
      </c>
      <c r="AC171" t="str">
        <f>IF(ISNUMBER(VLOOKUP($B171,Equities!$B$6:$DH$1002,AC$1,0)), VLOOKUP($B171,Equities!$B$6:$DH$1002,AC$1,0),"")</f>
        <v/>
      </c>
      <c r="AD171" t="str">
        <f>IF(ISNUMBER(VLOOKUP($B171,Equities!$B$6:$DH$1002,AD$1,0)), VLOOKUP($B171,Equities!$B$6:$DH$1002,AD$1,0),"")</f>
        <v/>
      </c>
      <c r="AE171" t="str">
        <f>IF(ISNUMBER(VLOOKUP($B171,Equities!$B$6:$DH$1002,AE$1,0)), VLOOKUP($B171,Equities!$B$6:$DH$1002,AE$1,0),"")</f>
        <v/>
      </c>
      <c r="AF171" t="str">
        <f>IF(ISNUMBER(VLOOKUP($B171,Equities!$B$6:$DH$1002,AF$1,0)), VLOOKUP($B171,Equities!$B$6:$DH$1002,AF$1,0),"")</f>
        <v/>
      </c>
      <c r="AG171" t="str">
        <f>IF(ISNUMBER(VLOOKUP($B171,Equities!$B$6:$DH$1002,AG$1,0)), VLOOKUP($B171,Equities!$B$6:$DH$1002,AG$1,0),"")</f>
        <v/>
      </c>
      <c r="AH171" t="str">
        <f>IF(ISNUMBER(VLOOKUP($B171,Equities!$B$6:$DH$1002,AH$1,0)), VLOOKUP($B171,Equities!$B$6:$DH$1002,AH$1,0),"")</f>
        <v/>
      </c>
      <c r="AI171" t="str">
        <f>IF(ISNUMBER(VLOOKUP($B171,Equities!$B$6:$DH$1002,AI$1,0)), VLOOKUP($B171,Equities!$B$6:$DH$1002,AI$1,0),"")</f>
        <v/>
      </c>
      <c r="AJ171" t="str">
        <f>IF(ISNUMBER(VLOOKUP($B171,Equities!$B$6:$DH$1002,AJ$1,0)), VLOOKUP($B171,Equities!$B$6:$DH$1002,AJ$1,0),"")</f>
        <v/>
      </c>
      <c r="AK171" t="str">
        <f>IF(ISNUMBER(VLOOKUP($B171,Equities!$B$6:$DH$1002,AK$1,0)), VLOOKUP($B171,Equities!$B$6:$DH$1002,AK$1,0),"")</f>
        <v/>
      </c>
      <c r="AL171" t="str">
        <f>IF(ISNUMBER(VLOOKUP($B171,Commodities!$B$6:$CW$1002,AL$1,0)), VLOOKUP($B171,Commodities!$B$6:$CW$1002,AL$1,0),"")</f>
        <v/>
      </c>
      <c r="AM171" t="str">
        <f>IF(ISNUMBER(VLOOKUP($B171,Commodities!$B$6:$CW$1002,AM$1,0)), VLOOKUP($B171,Commodities!$B$6:$CW$1002,AM$1,0),"")</f>
        <v/>
      </c>
      <c r="AN171" t="str">
        <f>IF(ISNUMBER(VLOOKUP($B171,Commodities!$B$6:$CW$1002,AN$1,0)), VLOOKUP($B171,Commodities!$B$6:$CW$1002,AN$1,0),"")</f>
        <v/>
      </c>
      <c r="AO171" t="str">
        <f>IF(ISNUMBER(VLOOKUP($B171,Currencies!$B$6:$CW$1002,AO$1,0)), VLOOKUP($B171,Currencies!$B$6:$CW$1002,AO$1,0),"")</f>
        <v/>
      </c>
      <c r="AP171" t="str">
        <f>IF(ISNUMBER(VLOOKUP($B171,Currencies!$B$6:$CW$1002,AP$1,0)), VLOOKUP($B171,Currencies!$B$6:$CW$1002,AP$1,0),"")</f>
        <v/>
      </c>
      <c r="AQ171" t="str">
        <f>IF(ISNUMBER(VLOOKUP($B171,Currencies!$B$6:$CW$1002,AQ$1,0)), VLOOKUP($B171,Currencies!$B$6:$CW$1002,AQ$1,0),"")</f>
        <v/>
      </c>
      <c r="AR171" t="str">
        <f>IF(ISNUMBER(VLOOKUP($B171,Currencies!$B$6:$CW$1002,AR$1,0)), VLOOKUP($B171,Currencies!$B$6:$CW$1002,AR$1,0),"")</f>
        <v/>
      </c>
      <c r="AS171" t="str">
        <f>IF(ISNUMBER(VLOOKUP($B171,Currencies!$B$6:$CW$1002,AS$1,0)), VLOOKUP($B171,Currencies!$B$6:$CW$1002,AS$1,0),"")</f>
        <v/>
      </c>
      <c r="AT171" t="str">
        <f>IF(ISNUMBER(VLOOKUP($B171,Currencies!$B$6:$CW$1002,AT$1,0)), VLOOKUP($B171,Currencies!$B$6:$CW$1002,AT$1,0),"")</f>
        <v/>
      </c>
      <c r="AU171" t="str">
        <f>IF(ISNUMBER(VLOOKUP($B171,Currencies!$B$6:$CW$1002,AU$1,0)), VLOOKUP($B171,Currencies!$B$6:$CW$1002,AU$1,0),"")</f>
        <v/>
      </c>
      <c r="AV171" t="str">
        <f>IF(ISNUMBER(VLOOKUP($B171,Currencies!$B$6:$CW$1002,AV$1,0)), VLOOKUP($B171,Currencies!$B$6:$CW$1002,AV$1,0),"")</f>
        <v/>
      </c>
    </row>
    <row r="172" spans="2:48">
      <c r="B172" s="12" t="str">
        <f>IF(ISNUMBER(Equities!$C173),Equities!B173,"")</f>
        <v/>
      </c>
      <c r="C172" t="str">
        <f t="shared" ca="1" si="10"/>
        <v/>
      </c>
      <c r="D172" t="str">
        <f t="shared" ca="1" si="11"/>
        <v/>
      </c>
      <c r="E172" t="str">
        <f t="shared" ca="1" si="11"/>
        <v/>
      </c>
      <c r="F172" t="str">
        <f t="shared" ca="1" si="11"/>
        <v/>
      </c>
      <c r="G172" t="str">
        <f>IF(ISNUMBER(VLOOKUP($B172,Equities!$B$6:$DH$1002,G$1,0)), VLOOKUP($B172,Equities!$B$6:$DH$1002,G$1,0),"")</f>
        <v/>
      </c>
      <c r="H172" t="str">
        <f>IF(ISNUMBER(VLOOKUP($B172,Equities!$B$6:$DH$1002,H$1,0)), VLOOKUP($B172,Equities!$B$6:$DH$1002,H$1,0),"")</f>
        <v/>
      </c>
      <c r="I172" t="str">
        <f>IF(ISNUMBER(VLOOKUP($B172,Equities!$B$6:$DH$1002,I$1,0)), VLOOKUP($B172,Equities!$B$6:$DH$1002,I$1,0),"")</f>
        <v/>
      </c>
      <c r="J172" s="70"/>
      <c r="K172" t="str">
        <f>IF(ISNUMBER(VLOOKUP($B172,Equities!$B$6:$DH$1002,K$1,0)), VLOOKUP($B172,Equities!$B$6:$DH$1002,K$1,0),"")</f>
        <v/>
      </c>
      <c r="L172" t="str">
        <f>IF(ISNUMBER(VLOOKUP($B172,Equities!$B$6:$DH$1002,L$1,0)), VLOOKUP($B172,Equities!$B$6:$DH$1002,L$1,0),"")</f>
        <v/>
      </c>
      <c r="M172" t="str">
        <f>IF(ISNUMBER(VLOOKUP($B172,Equities!$B$6:$DH$1002,M$1,0)), VLOOKUP($B172,Equities!$B$6:$DH$1002,M$1,0),"")</f>
        <v/>
      </c>
      <c r="N172" t="str">
        <f>IF(ISNUMBER(VLOOKUP($B172,Equities!$B$6:$DH$1002,N$1,0)), VLOOKUP($B172,Equities!$B$6:$DH$1002,N$1,0),"")</f>
        <v/>
      </c>
      <c r="O172" t="str">
        <f>IF(ISNUMBER(VLOOKUP($B172,Equities!$B$6:$DH$1002,O$1,0)), VLOOKUP($B172,Equities!$B$6:$DH$1002,O$1,0),"")</f>
        <v/>
      </c>
      <c r="P172" t="str">
        <f>IF(ISNUMBER(VLOOKUP($B172,Equities!$B$6:$DH$1002,P$1,0)), VLOOKUP($B172,Equities!$B$6:$DH$1002,P$1,0),"")</f>
        <v/>
      </c>
      <c r="Q172" t="str">
        <f>IF(ISNUMBER(VLOOKUP($B172,Equities!$B$6:$DH$1002,Q$1,0)), VLOOKUP($B172,Equities!$B$6:$DH$1002,Q$1,0),"")</f>
        <v/>
      </c>
      <c r="R172" t="str">
        <f>IF(ISNUMBER(VLOOKUP($B172,Equities!$B$6:$DH$1002,R$1,0)), VLOOKUP($B172,Equities!$B$6:$DH$1002,R$1,0),"")</f>
        <v/>
      </c>
      <c r="S172" t="str">
        <f>IF(ISNUMBER(VLOOKUP($B172,Equities!$B$6:$DH$1002,S$1,0)), VLOOKUP($B172,Equities!$B$6:$DH$1002,S$1,0),"")</f>
        <v/>
      </c>
      <c r="T172" t="str">
        <f>IF(ISNUMBER(VLOOKUP($B172,Equities!$B$6:$DH$1002,T$1,0)), VLOOKUP($B172,Equities!$B$6:$DH$1002,T$1,0),"")</f>
        <v/>
      </c>
      <c r="U172" t="str">
        <f>IF(ISNUMBER(VLOOKUP($B172,Equities!$B$6:$DH$1002,U$1,0)), VLOOKUP($B172,Equities!$B$6:$DH$1002,U$1,0),"")</f>
        <v/>
      </c>
      <c r="V172" t="str">
        <f>IF(ISNUMBER(VLOOKUP($B172,Equities!$B$6:$DH$1002,V$1,0)), VLOOKUP($B172,Equities!$B$6:$DH$1002,V$1,0),"")</f>
        <v/>
      </c>
      <c r="W172" t="str">
        <f>IF(ISNUMBER(VLOOKUP($B172,Equities!$B$6:$DH$1002,W$1,0)), VLOOKUP($B172,Equities!$B$6:$DH$1002,W$1,0),"")</f>
        <v/>
      </c>
      <c r="X172" t="str">
        <f>IF(ISNUMBER(VLOOKUP($B172,Equities!$B$6:$DH$1002,X$1,0)), VLOOKUP($B172,Equities!$B$6:$DH$1002,X$1,0),"")</f>
        <v/>
      </c>
      <c r="Y172" t="str">
        <f>IF(ISNUMBER(VLOOKUP($B172,Equities!$B$6:$DH$1002,Y$1,0)), VLOOKUP($B172,Equities!$B$6:$DH$1002,Y$1,0),"")</f>
        <v/>
      </c>
      <c r="Z172" t="str">
        <f>IF(ISNUMBER(VLOOKUP($B172,Equities!$B$6:$DH$1002,Z$1,0)), VLOOKUP($B172,Equities!$B$6:$DH$1002,Z$1,0),"")</f>
        <v/>
      </c>
      <c r="AA172" t="str">
        <f>IF(ISNUMBER(VLOOKUP($B172,Equities!$B$6:$DH$1002,AA$1,0)), VLOOKUP($B172,Equities!$B$6:$DH$1002,AA$1,0),"")</f>
        <v/>
      </c>
      <c r="AB172" t="str">
        <f>IF(ISNUMBER(VLOOKUP($B172,Equities!$B$6:$DH$1002,AB$1,0)), VLOOKUP($B172,Equities!$B$6:$DH$1002,AB$1,0),"")</f>
        <v/>
      </c>
      <c r="AC172" t="str">
        <f>IF(ISNUMBER(VLOOKUP($B172,Equities!$B$6:$DH$1002,AC$1,0)), VLOOKUP($B172,Equities!$B$6:$DH$1002,AC$1,0),"")</f>
        <v/>
      </c>
      <c r="AD172" t="str">
        <f>IF(ISNUMBER(VLOOKUP($B172,Equities!$B$6:$DH$1002,AD$1,0)), VLOOKUP($B172,Equities!$B$6:$DH$1002,AD$1,0),"")</f>
        <v/>
      </c>
      <c r="AE172" t="str">
        <f>IF(ISNUMBER(VLOOKUP($B172,Equities!$B$6:$DH$1002,AE$1,0)), VLOOKUP($B172,Equities!$B$6:$DH$1002,AE$1,0),"")</f>
        <v/>
      </c>
      <c r="AF172" t="str">
        <f>IF(ISNUMBER(VLOOKUP($B172,Equities!$B$6:$DH$1002,AF$1,0)), VLOOKUP($B172,Equities!$B$6:$DH$1002,AF$1,0),"")</f>
        <v/>
      </c>
      <c r="AG172" t="str">
        <f>IF(ISNUMBER(VLOOKUP($B172,Equities!$B$6:$DH$1002,AG$1,0)), VLOOKUP($B172,Equities!$B$6:$DH$1002,AG$1,0),"")</f>
        <v/>
      </c>
      <c r="AH172" t="str">
        <f>IF(ISNUMBER(VLOOKUP($B172,Equities!$B$6:$DH$1002,AH$1,0)), VLOOKUP($B172,Equities!$B$6:$DH$1002,AH$1,0),"")</f>
        <v/>
      </c>
      <c r="AI172" t="str">
        <f>IF(ISNUMBER(VLOOKUP($B172,Equities!$B$6:$DH$1002,AI$1,0)), VLOOKUP($B172,Equities!$B$6:$DH$1002,AI$1,0),"")</f>
        <v/>
      </c>
      <c r="AJ172" t="str">
        <f>IF(ISNUMBER(VLOOKUP($B172,Equities!$B$6:$DH$1002,AJ$1,0)), VLOOKUP($B172,Equities!$B$6:$DH$1002,AJ$1,0),"")</f>
        <v/>
      </c>
      <c r="AK172" t="str">
        <f>IF(ISNUMBER(VLOOKUP($B172,Equities!$B$6:$DH$1002,AK$1,0)), VLOOKUP($B172,Equities!$B$6:$DH$1002,AK$1,0),"")</f>
        <v/>
      </c>
      <c r="AL172" t="str">
        <f>IF(ISNUMBER(VLOOKUP($B172,Commodities!$B$6:$CW$1002,AL$1,0)), VLOOKUP($B172,Commodities!$B$6:$CW$1002,AL$1,0),"")</f>
        <v/>
      </c>
      <c r="AM172" t="str">
        <f>IF(ISNUMBER(VLOOKUP($B172,Commodities!$B$6:$CW$1002,AM$1,0)), VLOOKUP($B172,Commodities!$B$6:$CW$1002,AM$1,0),"")</f>
        <v/>
      </c>
      <c r="AN172" t="str">
        <f>IF(ISNUMBER(VLOOKUP($B172,Commodities!$B$6:$CW$1002,AN$1,0)), VLOOKUP($B172,Commodities!$B$6:$CW$1002,AN$1,0),"")</f>
        <v/>
      </c>
      <c r="AO172" t="str">
        <f>IF(ISNUMBER(VLOOKUP($B172,Currencies!$B$6:$CW$1002,AO$1,0)), VLOOKUP($B172,Currencies!$B$6:$CW$1002,AO$1,0),"")</f>
        <v/>
      </c>
      <c r="AP172" t="str">
        <f>IF(ISNUMBER(VLOOKUP($B172,Currencies!$B$6:$CW$1002,AP$1,0)), VLOOKUP($B172,Currencies!$B$6:$CW$1002,AP$1,0),"")</f>
        <v/>
      </c>
      <c r="AQ172" t="str">
        <f>IF(ISNUMBER(VLOOKUP($B172,Currencies!$B$6:$CW$1002,AQ$1,0)), VLOOKUP($B172,Currencies!$B$6:$CW$1002,AQ$1,0),"")</f>
        <v/>
      </c>
      <c r="AR172" t="str">
        <f>IF(ISNUMBER(VLOOKUP($B172,Currencies!$B$6:$CW$1002,AR$1,0)), VLOOKUP($B172,Currencies!$B$6:$CW$1002,AR$1,0),"")</f>
        <v/>
      </c>
      <c r="AS172" t="str">
        <f>IF(ISNUMBER(VLOOKUP($B172,Currencies!$B$6:$CW$1002,AS$1,0)), VLOOKUP($B172,Currencies!$B$6:$CW$1002,AS$1,0),"")</f>
        <v/>
      </c>
      <c r="AT172" t="str">
        <f>IF(ISNUMBER(VLOOKUP($B172,Currencies!$B$6:$CW$1002,AT$1,0)), VLOOKUP($B172,Currencies!$B$6:$CW$1002,AT$1,0),"")</f>
        <v/>
      </c>
      <c r="AU172" t="str">
        <f>IF(ISNUMBER(VLOOKUP($B172,Currencies!$B$6:$CW$1002,AU$1,0)), VLOOKUP($B172,Currencies!$B$6:$CW$1002,AU$1,0),"")</f>
        <v/>
      </c>
      <c r="AV172" t="str">
        <f>IF(ISNUMBER(VLOOKUP($B172,Currencies!$B$6:$CW$1002,AV$1,0)), VLOOKUP($B172,Currencies!$B$6:$CW$1002,AV$1,0),"")</f>
        <v/>
      </c>
    </row>
    <row r="173" spans="2:48">
      <c r="B173" s="12" t="str">
        <f>IF(ISNUMBER(Equities!$C174),Equities!B174,"")</f>
        <v/>
      </c>
      <c r="C173" t="str">
        <f t="shared" ca="1" si="10"/>
        <v/>
      </c>
      <c r="D173" t="str">
        <f t="shared" ca="1" si="11"/>
        <v/>
      </c>
      <c r="E173" t="str">
        <f t="shared" ca="1" si="11"/>
        <v/>
      </c>
      <c r="F173" t="str">
        <f t="shared" ca="1" si="11"/>
        <v/>
      </c>
      <c r="G173" t="str">
        <f>IF(ISNUMBER(VLOOKUP($B173,Equities!$B$6:$DH$1002,G$1,0)), VLOOKUP($B173,Equities!$B$6:$DH$1002,G$1,0),"")</f>
        <v/>
      </c>
      <c r="H173" t="str">
        <f>IF(ISNUMBER(VLOOKUP($B173,Equities!$B$6:$DH$1002,H$1,0)), VLOOKUP($B173,Equities!$B$6:$DH$1002,H$1,0),"")</f>
        <v/>
      </c>
      <c r="I173" t="str">
        <f>IF(ISNUMBER(VLOOKUP($B173,Equities!$B$6:$DH$1002,I$1,0)), VLOOKUP($B173,Equities!$B$6:$DH$1002,I$1,0),"")</f>
        <v/>
      </c>
      <c r="J173" s="70"/>
      <c r="K173" t="str">
        <f>IF(ISNUMBER(VLOOKUP($B173,Equities!$B$6:$DH$1002,K$1,0)), VLOOKUP($B173,Equities!$B$6:$DH$1002,K$1,0),"")</f>
        <v/>
      </c>
      <c r="L173" t="str">
        <f>IF(ISNUMBER(VLOOKUP($B173,Equities!$B$6:$DH$1002,L$1,0)), VLOOKUP($B173,Equities!$B$6:$DH$1002,L$1,0),"")</f>
        <v/>
      </c>
      <c r="M173" t="str">
        <f>IF(ISNUMBER(VLOOKUP($B173,Equities!$B$6:$DH$1002,M$1,0)), VLOOKUP($B173,Equities!$B$6:$DH$1002,M$1,0),"")</f>
        <v/>
      </c>
      <c r="N173" t="str">
        <f>IF(ISNUMBER(VLOOKUP($B173,Equities!$B$6:$DH$1002,N$1,0)), VLOOKUP($B173,Equities!$B$6:$DH$1002,N$1,0),"")</f>
        <v/>
      </c>
      <c r="O173" t="str">
        <f>IF(ISNUMBER(VLOOKUP($B173,Equities!$B$6:$DH$1002,O$1,0)), VLOOKUP($B173,Equities!$B$6:$DH$1002,O$1,0),"")</f>
        <v/>
      </c>
      <c r="P173" t="str">
        <f>IF(ISNUMBER(VLOOKUP($B173,Equities!$B$6:$DH$1002,P$1,0)), VLOOKUP($B173,Equities!$B$6:$DH$1002,P$1,0),"")</f>
        <v/>
      </c>
      <c r="Q173" t="str">
        <f>IF(ISNUMBER(VLOOKUP($B173,Equities!$B$6:$DH$1002,Q$1,0)), VLOOKUP($B173,Equities!$B$6:$DH$1002,Q$1,0),"")</f>
        <v/>
      </c>
      <c r="R173" t="str">
        <f>IF(ISNUMBER(VLOOKUP($B173,Equities!$B$6:$DH$1002,R$1,0)), VLOOKUP($B173,Equities!$B$6:$DH$1002,R$1,0),"")</f>
        <v/>
      </c>
      <c r="S173" t="str">
        <f>IF(ISNUMBER(VLOOKUP($B173,Equities!$B$6:$DH$1002,S$1,0)), VLOOKUP($B173,Equities!$B$6:$DH$1002,S$1,0),"")</f>
        <v/>
      </c>
      <c r="T173" t="str">
        <f>IF(ISNUMBER(VLOOKUP($B173,Equities!$B$6:$DH$1002,T$1,0)), VLOOKUP($B173,Equities!$B$6:$DH$1002,T$1,0),"")</f>
        <v/>
      </c>
      <c r="U173" t="str">
        <f>IF(ISNUMBER(VLOOKUP($B173,Equities!$B$6:$DH$1002,U$1,0)), VLOOKUP($B173,Equities!$B$6:$DH$1002,U$1,0),"")</f>
        <v/>
      </c>
      <c r="V173" t="str">
        <f>IF(ISNUMBER(VLOOKUP($B173,Equities!$B$6:$DH$1002,V$1,0)), VLOOKUP($B173,Equities!$B$6:$DH$1002,V$1,0),"")</f>
        <v/>
      </c>
      <c r="W173" t="str">
        <f>IF(ISNUMBER(VLOOKUP($B173,Equities!$B$6:$DH$1002,W$1,0)), VLOOKUP($B173,Equities!$B$6:$DH$1002,W$1,0),"")</f>
        <v/>
      </c>
      <c r="X173" t="str">
        <f>IF(ISNUMBER(VLOOKUP($B173,Equities!$B$6:$DH$1002,X$1,0)), VLOOKUP($B173,Equities!$B$6:$DH$1002,X$1,0),"")</f>
        <v/>
      </c>
      <c r="Y173" t="str">
        <f>IF(ISNUMBER(VLOOKUP($B173,Equities!$B$6:$DH$1002,Y$1,0)), VLOOKUP($B173,Equities!$B$6:$DH$1002,Y$1,0),"")</f>
        <v/>
      </c>
      <c r="Z173" t="str">
        <f>IF(ISNUMBER(VLOOKUP($B173,Equities!$B$6:$DH$1002,Z$1,0)), VLOOKUP($B173,Equities!$B$6:$DH$1002,Z$1,0),"")</f>
        <v/>
      </c>
      <c r="AA173" t="str">
        <f>IF(ISNUMBER(VLOOKUP($B173,Equities!$B$6:$DH$1002,AA$1,0)), VLOOKUP($B173,Equities!$B$6:$DH$1002,AA$1,0),"")</f>
        <v/>
      </c>
      <c r="AB173" t="str">
        <f>IF(ISNUMBER(VLOOKUP($B173,Equities!$B$6:$DH$1002,AB$1,0)), VLOOKUP($B173,Equities!$B$6:$DH$1002,AB$1,0),"")</f>
        <v/>
      </c>
      <c r="AC173" t="str">
        <f>IF(ISNUMBER(VLOOKUP($B173,Equities!$B$6:$DH$1002,AC$1,0)), VLOOKUP($B173,Equities!$B$6:$DH$1002,AC$1,0),"")</f>
        <v/>
      </c>
      <c r="AD173" t="str">
        <f>IF(ISNUMBER(VLOOKUP($B173,Equities!$B$6:$DH$1002,AD$1,0)), VLOOKUP($B173,Equities!$B$6:$DH$1002,AD$1,0),"")</f>
        <v/>
      </c>
      <c r="AE173" t="str">
        <f>IF(ISNUMBER(VLOOKUP($B173,Equities!$B$6:$DH$1002,AE$1,0)), VLOOKUP($B173,Equities!$B$6:$DH$1002,AE$1,0),"")</f>
        <v/>
      </c>
      <c r="AF173" t="str">
        <f>IF(ISNUMBER(VLOOKUP($B173,Equities!$B$6:$DH$1002,AF$1,0)), VLOOKUP($B173,Equities!$B$6:$DH$1002,AF$1,0),"")</f>
        <v/>
      </c>
      <c r="AG173" t="str">
        <f>IF(ISNUMBER(VLOOKUP($B173,Equities!$B$6:$DH$1002,AG$1,0)), VLOOKUP($B173,Equities!$B$6:$DH$1002,AG$1,0),"")</f>
        <v/>
      </c>
      <c r="AH173" t="str">
        <f>IF(ISNUMBER(VLOOKUP($B173,Equities!$B$6:$DH$1002,AH$1,0)), VLOOKUP($B173,Equities!$B$6:$DH$1002,AH$1,0),"")</f>
        <v/>
      </c>
      <c r="AI173" t="str">
        <f>IF(ISNUMBER(VLOOKUP($B173,Equities!$B$6:$DH$1002,AI$1,0)), VLOOKUP($B173,Equities!$B$6:$DH$1002,AI$1,0),"")</f>
        <v/>
      </c>
      <c r="AJ173" t="str">
        <f>IF(ISNUMBER(VLOOKUP($B173,Equities!$B$6:$DH$1002,AJ$1,0)), VLOOKUP($B173,Equities!$B$6:$DH$1002,AJ$1,0),"")</f>
        <v/>
      </c>
      <c r="AK173" t="str">
        <f>IF(ISNUMBER(VLOOKUP($B173,Equities!$B$6:$DH$1002,AK$1,0)), VLOOKUP($B173,Equities!$B$6:$DH$1002,AK$1,0),"")</f>
        <v/>
      </c>
      <c r="AL173" t="str">
        <f>IF(ISNUMBER(VLOOKUP($B173,Commodities!$B$6:$CW$1002,AL$1,0)), VLOOKUP($B173,Commodities!$B$6:$CW$1002,AL$1,0),"")</f>
        <v/>
      </c>
      <c r="AM173" t="str">
        <f>IF(ISNUMBER(VLOOKUP($B173,Commodities!$B$6:$CW$1002,AM$1,0)), VLOOKUP($B173,Commodities!$B$6:$CW$1002,AM$1,0),"")</f>
        <v/>
      </c>
      <c r="AN173" t="str">
        <f>IF(ISNUMBER(VLOOKUP($B173,Commodities!$B$6:$CW$1002,AN$1,0)), VLOOKUP($B173,Commodities!$B$6:$CW$1002,AN$1,0),"")</f>
        <v/>
      </c>
      <c r="AO173" t="str">
        <f>IF(ISNUMBER(VLOOKUP($B173,Currencies!$B$6:$CW$1002,AO$1,0)), VLOOKUP($B173,Currencies!$B$6:$CW$1002,AO$1,0),"")</f>
        <v/>
      </c>
      <c r="AP173" t="str">
        <f>IF(ISNUMBER(VLOOKUP($B173,Currencies!$B$6:$CW$1002,AP$1,0)), VLOOKUP($B173,Currencies!$B$6:$CW$1002,AP$1,0),"")</f>
        <v/>
      </c>
      <c r="AQ173" t="str">
        <f>IF(ISNUMBER(VLOOKUP($B173,Currencies!$B$6:$CW$1002,AQ$1,0)), VLOOKUP($B173,Currencies!$B$6:$CW$1002,AQ$1,0),"")</f>
        <v/>
      </c>
      <c r="AR173" t="str">
        <f>IF(ISNUMBER(VLOOKUP($B173,Currencies!$B$6:$CW$1002,AR$1,0)), VLOOKUP($B173,Currencies!$B$6:$CW$1002,AR$1,0),"")</f>
        <v/>
      </c>
      <c r="AS173" t="str">
        <f>IF(ISNUMBER(VLOOKUP($B173,Currencies!$B$6:$CW$1002,AS$1,0)), VLOOKUP($B173,Currencies!$B$6:$CW$1002,AS$1,0),"")</f>
        <v/>
      </c>
      <c r="AT173" t="str">
        <f>IF(ISNUMBER(VLOOKUP($B173,Currencies!$B$6:$CW$1002,AT$1,0)), VLOOKUP($B173,Currencies!$B$6:$CW$1002,AT$1,0),"")</f>
        <v/>
      </c>
      <c r="AU173" t="str">
        <f>IF(ISNUMBER(VLOOKUP($B173,Currencies!$B$6:$CW$1002,AU$1,0)), VLOOKUP($B173,Currencies!$B$6:$CW$1002,AU$1,0),"")</f>
        <v/>
      </c>
      <c r="AV173" t="str">
        <f>IF(ISNUMBER(VLOOKUP($B173,Currencies!$B$6:$CW$1002,AV$1,0)), VLOOKUP($B173,Currencies!$B$6:$CW$1002,AV$1,0),"")</f>
        <v/>
      </c>
    </row>
    <row r="174" spans="2:48">
      <c r="B174" s="12" t="str">
        <f>IF(ISNUMBER(Equities!$C175),Equities!B175,"")</f>
        <v/>
      </c>
      <c r="C174" t="str">
        <f t="shared" ca="1" si="10"/>
        <v/>
      </c>
      <c r="D174" t="str">
        <f t="shared" ca="1" si="11"/>
        <v/>
      </c>
      <c r="E174" t="str">
        <f t="shared" ca="1" si="11"/>
        <v/>
      </c>
      <c r="F174" t="str">
        <f t="shared" ca="1" si="11"/>
        <v/>
      </c>
      <c r="G174" t="str">
        <f>IF(ISNUMBER(VLOOKUP($B174,Equities!$B$6:$DH$1002,G$1,0)), VLOOKUP($B174,Equities!$B$6:$DH$1002,G$1,0),"")</f>
        <v/>
      </c>
      <c r="H174" t="str">
        <f>IF(ISNUMBER(VLOOKUP($B174,Equities!$B$6:$DH$1002,H$1,0)), VLOOKUP($B174,Equities!$B$6:$DH$1002,H$1,0),"")</f>
        <v/>
      </c>
      <c r="I174" t="str">
        <f>IF(ISNUMBER(VLOOKUP($B174,Equities!$B$6:$DH$1002,I$1,0)), VLOOKUP($B174,Equities!$B$6:$DH$1002,I$1,0),"")</f>
        <v/>
      </c>
      <c r="J174" s="70"/>
      <c r="K174" t="str">
        <f>IF(ISNUMBER(VLOOKUP($B174,Equities!$B$6:$DH$1002,K$1,0)), VLOOKUP($B174,Equities!$B$6:$DH$1002,K$1,0),"")</f>
        <v/>
      </c>
      <c r="L174" t="str">
        <f>IF(ISNUMBER(VLOOKUP($B174,Equities!$B$6:$DH$1002,L$1,0)), VLOOKUP($B174,Equities!$B$6:$DH$1002,L$1,0),"")</f>
        <v/>
      </c>
      <c r="M174" t="str">
        <f>IF(ISNUMBER(VLOOKUP($B174,Equities!$B$6:$DH$1002,M$1,0)), VLOOKUP($B174,Equities!$B$6:$DH$1002,M$1,0),"")</f>
        <v/>
      </c>
      <c r="N174" t="str">
        <f>IF(ISNUMBER(VLOOKUP($B174,Equities!$B$6:$DH$1002,N$1,0)), VLOOKUP($B174,Equities!$B$6:$DH$1002,N$1,0),"")</f>
        <v/>
      </c>
      <c r="O174" t="str">
        <f>IF(ISNUMBER(VLOOKUP($B174,Equities!$B$6:$DH$1002,O$1,0)), VLOOKUP($B174,Equities!$B$6:$DH$1002,O$1,0),"")</f>
        <v/>
      </c>
      <c r="P174" t="str">
        <f>IF(ISNUMBER(VLOOKUP($B174,Equities!$B$6:$DH$1002,P$1,0)), VLOOKUP($B174,Equities!$B$6:$DH$1002,P$1,0),"")</f>
        <v/>
      </c>
      <c r="Q174" t="str">
        <f>IF(ISNUMBER(VLOOKUP($B174,Equities!$B$6:$DH$1002,Q$1,0)), VLOOKUP($B174,Equities!$B$6:$DH$1002,Q$1,0),"")</f>
        <v/>
      </c>
      <c r="R174" t="str">
        <f>IF(ISNUMBER(VLOOKUP($B174,Equities!$B$6:$DH$1002,R$1,0)), VLOOKUP($B174,Equities!$B$6:$DH$1002,R$1,0),"")</f>
        <v/>
      </c>
      <c r="S174" t="str">
        <f>IF(ISNUMBER(VLOOKUP($B174,Equities!$B$6:$DH$1002,S$1,0)), VLOOKUP($B174,Equities!$B$6:$DH$1002,S$1,0),"")</f>
        <v/>
      </c>
      <c r="T174" t="str">
        <f>IF(ISNUMBER(VLOOKUP($B174,Equities!$B$6:$DH$1002,T$1,0)), VLOOKUP($B174,Equities!$B$6:$DH$1002,T$1,0),"")</f>
        <v/>
      </c>
      <c r="U174" t="str">
        <f>IF(ISNUMBER(VLOOKUP($B174,Equities!$B$6:$DH$1002,U$1,0)), VLOOKUP($B174,Equities!$B$6:$DH$1002,U$1,0),"")</f>
        <v/>
      </c>
      <c r="V174" t="str">
        <f>IF(ISNUMBER(VLOOKUP($B174,Equities!$B$6:$DH$1002,V$1,0)), VLOOKUP($B174,Equities!$B$6:$DH$1002,V$1,0),"")</f>
        <v/>
      </c>
      <c r="W174" t="str">
        <f>IF(ISNUMBER(VLOOKUP($B174,Equities!$B$6:$DH$1002,W$1,0)), VLOOKUP($B174,Equities!$B$6:$DH$1002,W$1,0),"")</f>
        <v/>
      </c>
      <c r="X174" t="str">
        <f>IF(ISNUMBER(VLOOKUP($B174,Equities!$B$6:$DH$1002,X$1,0)), VLOOKUP($B174,Equities!$B$6:$DH$1002,X$1,0),"")</f>
        <v/>
      </c>
      <c r="Y174" t="str">
        <f>IF(ISNUMBER(VLOOKUP($B174,Equities!$B$6:$DH$1002,Y$1,0)), VLOOKUP($B174,Equities!$B$6:$DH$1002,Y$1,0),"")</f>
        <v/>
      </c>
      <c r="Z174" t="str">
        <f>IF(ISNUMBER(VLOOKUP($B174,Equities!$B$6:$DH$1002,Z$1,0)), VLOOKUP($B174,Equities!$B$6:$DH$1002,Z$1,0),"")</f>
        <v/>
      </c>
      <c r="AA174" t="str">
        <f>IF(ISNUMBER(VLOOKUP($B174,Equities!$B$6:$DH$1002,AA$1,0)), VLOOKUP($B174,Equities!$B$6:$DH$1002,AA$1,0),"")</f>
        <v/>
      </c>
      <c r="AB174" t="str">
        <f>IF(ISNUMBER(VLOOKUP($B174,Equities!$B$6:$DH$1002,AB$1,0)), VLOOKUP($B174,Equities!$B$6:$DH$1002,AB$1,0),"")</f>
        <v/>
      </c>
      <c r="AC174" t="str">
        <f>IF(ISNUMBER(VLOOKUP($B174,Equities!$B$6:$DH$1002,AC$1,0)), VLOOKUP($B174,Equities!$B$6:$DH$1002,AC$1,0),"")</f>
        <v/>
      </c>
      <c r="AD174" t="str">
        <f>IF(ISNUMBER(VLOOKUP($B174,Equities!$B$6:$DH$1002,AD$1,0)), VLOOKUP($B174,Equities!$B$6:$DH$1002,AD$1,0),"")</f>
        <v/>
      </c>
      <c r="AE174" t="str">
        <f>IF(ISNUMBER(VLOOKUP($B174,Equities!$B$6:$DH$1002,AE$1,0)), VLOOKUP($B174,Equities!$B$6:$DH$1002,AE$1,0),"")</f>
        <v/>
      </c>
      <c r="AF174" t="str">
        <f>IF(ISNUMBER(VLOOKUP($B174,Equities!$B$6:$DH$1002,AF$1,0)), VLOOKUP($B174,Equities!$B$6:$DH$1002,AF$1,0),"")</f>
        <v/>
      </c>
      <c r="AG174" t="str">
        <f>IF(ISNUMBER(VLOOKUP($B174,Equities!$B$6:$DH$1002,AG$1,0)), VLOOKUP($B174,Equities!$B$6:$DH$1002,AG$1,0),"")</f>
        <v/>
      </c>
      <c r="AH174" t="str">
        <f>IF(ISNUMBER(VLOOKUP($B174,Equities!$B$6:$DH$1002,AH$1,0)), VLOOKUP($B174,Equities!$B$6:$DH$1002,AH$1,0),"")</f>
        <v/>
      </c>
      <c r="AI174" t="str">
        <f>IF(ISNUMBER(VLOOKUP($B174,Equities!$B$6:$DH$1002,AI$1,0)), VLOOKUP($B174,Equities!$B$6:$DH$1002,AI$1,0),"")</f>
        <v/>
      </c>
      <c r="AJ174" t="str">
        <f>IF(ISNUMBER(VLOOKUP($B174,Equities!$B$6:$DH$1002,AJ$1,0)), VLOOKUP($B174,Equities!$B$6:$DH$1002,AJ$1,0),"")</f>
        <v/>
      </c>
      <c r="AK174" t="str">
        <f>IF(ISNUMBER(VLOOKUP($B174,Equities!$B$6:$DH$1002,AK$1,0)), VLOOKUP($B174,Equities!$B$6:$DH$1002,AK$1,0),"")</f>
        <v/>
      </c>
      <c r="AL174" t="str">
        <f>IF(ISNUMBER(VLOOKUP($B174,Commodities!$B$6:$CW$1002,AL$1,0)), VLOOKUP($B174,Commodities!$B$6:$CW$1002,AL$1,0),"")</f>
        <v/>
      </c>
      <c r="AM174" t="str">
        <f>IF(ISNUMBER(VLOOKUP($B174,Commodities!$B$6:$CW$1002,AM$1,0)), VLOOKUP($B174,Commodities!$B$6:$CW$1002,AM$1,0),"")</f>
        <v/>
      </c>
      <c r="AN174" t="str">
        <f>IF(ISNUMBER(VLOOKUP($B174,Commodities!$B$6:$CW$1002,AN$1,0)), VLOOKUP($B174,Commodities!$B$6:$CW$1002,AN$1,0),"")</f>
        <v/>
      </c>
      <c r="AO174" t="str">
        <f>IF(ISNUMBER(VLOOKUP($B174,Currencies!$B$6:$CW$1002,AO$1,0)), VLOOKUP($B174,Currencies!$B$6:$CW$1002,AO$1,0),"")</f>
        <v/>
      </c>
      <c r="AP174" t="str">
        <f>IF(ISNUMBER(VLOOKUP($B174,Currencies!$B$6:$CW$1002,AP$1,0)), VLOOKUP($B174,Currencies!$B$6:$CW$1002,AP$1,0),"")</f>
        <v/>
      </c>
      <c r="AQ174" t="str">
        <f>IF(ISNUMBER(VLOOKUP($B174,Currencies!$B$6:$CW$1002,AQ$1,0)), VLOOKUP($B174,Currencies!$B$6:$CW$1002,AQ$1,0),"")</f>
        <v/>
      </c>
      <c r="AR174" t="str">
        <f>IF(ISNUMBER(VLOOKUP($B174,Currencies!$B$6:$CW$1002,AR$1,0)), VLOOKUP($B174,Currencies!$B$6:$CW$1002,AR$1,0),"")</f>
        <v/>
      </c>
      <c r="AS174" t="str">
        <f>IF(ISNUMBER(VLOOKUP($B174,Currencies!$B$6:$CW$1002,AS$1,0)), VLOOKUP($B174,Currencies!$B$6:$CW$1002,AS$1,0),"")</f>
        <v/>
      </c>
      <c r="AT174" t="str">
        <f>IF(ISNUMBER(VLOOKUP($B174,Currencies!$B$6:$CW$1002,AT$1,0)), VLOOKUP($B174,Currencies!$B$6:$CW$1002,AT$1,0),"")</f>
        <v/>
      </c>
      <c r="AU174" t="str">
        <f>IF(ISNUMBER(VLOOKUP($B174,Currencies!$B$6:$CW$1002,AU$1,0)), VLOOKUP($B174,Currencies!$B$6:$CW$1002,AU$1,0),"")</f>
        <v/>
      </c>
      <c r="AV174" t="str">
        <f>IF(ISNUMBER(VLOOKUP($B174,Currencies!$B$6:$CW$1002,AV$1,0)), VLOOKUP($B174,Currencies!$B$6:$CW$1002,AV$1,0),"")</f>
        <v/>
      </c>
    </row>
    <row r="175" spans="2:48">
      <c r="B175" s="12" t="str">
        <f>IF(ISNUMBER(Equities!$C176),Equities!B176,"")</f>
        <v/>
      </c>
      <c r="C175" t="str">
        <f t="shared" ca="1" si="10"/>
        <v/>
      </c>
      <c r="D175" t="str">
        <f t="shared" ca="1" si="11"/>
        <v/>
      </c>
      <c r="E175" t="str">
        <f t="shared" ca="1" si="11"/>
        <v/>
      </c>
      <c r="F175" t="str">
        <f t="shared" ca="1" si="11"/>
        <v/>
      </c>
      <c r="G175" t="str">
        <f>IF(ISNUMBER(VLOOKUP($B175,Equities!$B$6:$DH$1002,G$1,0)), VLOOKUP($B175,Equities!$B$6:$DH$1002,G$1,0),"")</f>
        <v/>
      </c>
      <c r="H175" t="str">
        <f>IF(ISNUMBER(VLOOKUP($B175,Equities!$B$6:$DH$1002,H$1,0)), VLOOKUP($B175,Equities!$B$6:$DH$1002,H$1,0),"")</f>
        <v/>
      </c>
      <c r="I175" t="str">
        <f>IF(ISNUMBER(VLOOKUP($B175,Equities!$B$6:$DH$1002,I$1,0)), VLOOKUP($B175,Equities!$B$6:$DH$1002,I$1,0),"")</f>
        <v/>
      </c>
      <c r="J175" s="70"/>
      <c r="K175" t="str">
        <f>IF(ISNUMBER(VLOOKUP($B175,Equities!$B$6:$DH$1002,K$1,0)), VLOOKUP($B175,Equities!$B$6:$DH$1002,K$1,0),"")</f>
        <v/>
      </c>
      <c r="L175" t="str">
        <f>IF(ISNUMBER(VLOOKUP($B175,Equities!$B$6:$DH$1002,L$1,0)), VLOOKUP($B175,Equities!$B$6:$DH$1002,L$1,0),"")</f>
        <v/>
      </c>
      <c r="M175" t="str">
        <f>IF(ISNUMBER(VLOOKUP($B175,Equities!$B$6:$DH$1002,M$1,0)), VLOOKUP($B175,Equities!$B$6:$DH$1002,M$1,0),"")</f>
        <v/>
      </c>
      <c r="N175" t="str">
        <f>IF(ISNUMBER(VLOOKUP($B175,Equities!$B$6:$DH$1002,N$1,0)), VLOOKUP($B175,Equities!$B$6:$DH$1002,N$1,0),"")</f>
        <v/>
      </c>
      <c r="O175" t="str">
        <f>IF(ISNUMBER(VLOOKUP($B175,Equities!$B$6:$DH$1002,O$1,0)), VLOOKUP($B175,Equities!$B$6:$DH$1002,O$1,0),"")</f>
        <v/>
      </c>
      <c r="P175" t="str">
        <f>IF(ISNUMBER(VLOOKUP($B175,Equities!$B$6:$DH$1002,P$1,0)), VLOOKUP($B175,Equities!$B$6:$DH$1002,P$1,0),"")</f>
        <v/>
      </c>
      <c r="Q175" t="str">
        <f>IF(ISNUMBER(VLOOKUP($B175,Equities!$B$6:$DH$1002,Q$1,0)), VLOOKUP($B175,Equities!$B$6:$DH$1002,Q$1,0),"")</f>
        <v/>
      </c>
      <c r="R175" t="str">
        <f>IF(ISNUMBER(VLOOKUP($B175,Equities!$B$6:$DH$1002,R$1,0)), VLOOKUP($B175,Equities!$B$6:$DH$1002,R$1,0),"")</f>
        <v/>
      </c>
      <c r="S175" t="str">
        <f>IF(ISNUMBER(VLOOKUP($B175,Equities!$B$6:$DH$1002,S$1,0)), VLOOKUP($B175,Equities!$B$6:$DH$1002,S$1,0),"")</f>
        <v/>
      </c>
      <c r="T175" t="str">
        <f>IF(ISNUMBER(VLOOKUP($B175,Equities!$B$6:$DH$1002,T$1,0)), VLOOKUP($B175,Equities!$B$6:$DH$1002,T$1,0),"")</f>
        <v/>
      </c>
      <c r="U175" t="str">
        <f>IF(ISNUMBER(VLOOKUP($B175,Equities!$B$6:$DH$1002,U$1,0)), VLOOKUP($B175,Equities!$B$6:$DH$1002,U$1,0),"")</f>
        <v/>
      </c>
      <c r="V175" t="str">
        <f>IF(ISNUMBER(VLOOKUP($B175,Equities!$B$6:$DH$1002,V$1,0)), VLOOKUP($B175,Equities!$B$6:$DH$1002,V$1,0),"")</f>
        <v/>
      </c>
      <c r="W175" t="str">
        <f>IF(ISNUMBER(VLOOKUP($B175,Equities!$B$6:$DH$1002,W$1,0)), VLOOKUP($B175,Equities!$B$6:$DH$1002,W$1,0),"")</f>
        <v/>
      </c>
      <c r="X175" t="str">
        <f>IF(ISNUMBER(VLOOKUP($B175,Equities!$B$6:$DH$1002,X$1,0)), VLOOKUP($B175,Equities!$B$6:$DH$1002,X$1,0),"")</f>
        <v/>
      </c>
      <c r="Y175" t="str">
        <f>IF(ISNUMBER(VLOOKUP($B175,Equities!$B$6:$DH$1002,Y$1,0)), VLOOKUP($B175,Equities!$B$6:$DH$1002,Y$1,0),"")</f>
        <v/>
      </c>
      <c r="Z175" t="str">
        <f>IF(ISNUMBER(VLOOKUP($B175,Equities!$B$6:$DH$1002,Z$1,0)), VLOOKUP($B175,Equities!$B$6:$DH$1002,Z$1,0),"")</f>
        <v/>
      </c>
      <c r="AA175" t="str">
        <f>IF(ISNUMBER(VLOOKUP($B175,Equities!$B$6:$DH$1002,AA$1,0)), VLOOKUP($B175,Equities!$B$6:$DH$1002,AA$1,0),"")</f>
        <v/>
      </c>
      <c r="AB175" t="str">
        <f>IF(ISNUMBER(VLOOKUP($B175,Equities!$B$6:$DH$1002,AB$1,0)), VLOOKUP($B175,Equities!$B$6:$DH$1002,AB$1,0),"")</f>
        <v/>
      </c>
      <c r="AC175" t="str">
        <f>IF(ISNUMBER(VLOOKUP($B175,Equities!$B$6:$DH$1002,AC$1,0)), VLOOKUP($B175,Equities!$B$6:$DH$1002,AC$1,0),"")</f>
        <v/>
      </c>
      <c r="AD175" t="str">
        <f>IF(ISNUMBER(VLOOKUP($B175,Equities!$B$6:$DH$1002,AD$1,0)), VLOOKUP($B175,Equities!$B$6:$DH$1002,AD$1,0),"")</f>
        <v/>
      </c>
      <c r="AE175" t="str">
        <f>IF(ISNUMBER(VLOOKUP($B175,Equities!$B$6:$DH$1002,AE$1,0)), VLOOKUP($B175,Equities!$B$6:$DH$1002,AE$1,0),"")</f>
        <v/>
      </c>
      <c r="AF175" t="str">
        <f>IF(ISNUMBER(VLOOKUP($B175,Equities!$B$6:$DH$1002,AF$1,0)), VLOOKUP($B175,Equities!$B$6:$DH$1002,AF$1,0),"")</f>
        <v/>
      </c>
      <c r="AG175" t="str">
        <f>IF(ISNUMBER(VLOOKUP($B175,Equities!$B$6:$DH$1002,AG$1,0)), VLOOKUP($B175,Equities!$B$6:$DH$1002,AG$1,0),"")</f>
        <v/>
      </c>
      <c r="AH175" t="str">
        <f>IF(ISNUMBER(VLOOKUP($B175,Equities!$B$6:$DH$1002,AH$1,0)), VLOOKUP($B175,Equities!$B$6:$DH$1002,AH$1,0),"")</f>
        <v/>
      </c>
      <c r="AI175" t="str">
        <f>IF(ISNUMBER(VLOOKUP($B175,Equities!$B$6:$DH$1002,AI$1,0)), VLOOKUP($B175,Equities!$B$6:$DH$1002,AI$1,0),"")</f>
        <v/>
      </c>
      <c r="AJ175" t="str">
        <f>IF(ISNUMBER(VLOOKUP($B175,Equities!$B$6:$DH$1002,AJ$1,0)), VLOOKUP($B175,Equities!$B$6:$DH$1002,AJ$1,0),"")</f>
        <v/>
      </c>
      <c r="AK175" t="str">
        <f>IF(ISNUMBER(VLOOKUP($B175,Equities!$B$6:$DH$1002,AK$1,0)), VLOOKUP($B175,Equities!$B$6:$DH$1002,AK$1,0),"")</f>
        <v/>
      </c>
      <c r="AL175" t="str">
        <f>IF(ISNUMBER(VLOOKUP($B175,Commodities!$B$6:$CW$1002,AL$1,0)), VLOOKUP($B175,Commodities!$B$6:$CW$1002,AL$1,0),"")</f>
        <v/>
      </c>
      <c r="AM175" t="str">
        <f>IF(ISNUMBER(VLOOKUP($B175,Commodities!$B$6:$CW$1002,AM$1,0)), VLOOKUP($B175,Commodities!$B$6:$CW$1002,AM$1,0),"")</f>
        <v/>
      </c>
      <c r="AN175" t="str">
        <f>IF(ISNUMBER(VLOOKUP($B175,Commodities!$B$6:$CW$1002,AN$1,0)), VLOOKUP($B175,Commodities!$B$6:$CW$1002,AN$1,0),"")</f>
        <v/>
      </c>
      <c r="AO175" t="str">
        <f>IF(ISNUMBER(VLOOKUP($B175,Currencies!$B$6:$CW$1002,AO$1,0)), VLOOKUP($B175,Currencies!$B$6:$CW$1002,AO$1,0),"")</f>
        <v/>
      </c>
      <c r="AP175" t="str">
        <f>IF(ISNUMBER(VLOOKUP($B175,Currencies!$B$6:$CW$1002,AP$1,0)), VLOOKUP($B175,Currencies!$B$6:$CW$1002,AP$1,0),"")</f>
        <v/>
      </c>
      <c r="AQ175" t="str">
        <f>IF(ISNUMBER(VLOOKUP($B175,Currencies!$B$6:$CW$1002,AQ$1,0)), VLOOKUP($B175,Currencies!$B$6:$CW$1002,AQ$1,0),"")</f>
        <v/>
      </c>
      <c r="AR175" t="str">
        <f>IF(ISNUMBER(VLOOKUP($B175,Currencies!$B$6:$CW$1002,AR$1,0)), VLOOKUP($B175,Currencies!$B$6:$CW$1002,AR$1,0),"")</f>
        <v/>
      </c>
      <c r="AS175" t="str">
        <f>IF(ISNUMBER(VLOOKUP($B175,Currencies!$B$6:$CW$1002,AS$1,0)), VLOOKUP($B175,Currencies!$B$6:$CW$1002,AS$1,0),"")</f>
        <v/>
      </c>
      <c r="AT175" t="str">
        <f>IF(ISNUMBER(VLOOKUP($B175,Currencies!$B$6:$CW$1002,AT$1,0)), VLOOKUP($B175,Currencies!$B$6:$CW$1002,AT$1,0),"")</f>
        <v/>
      </c>
      <c r="AU175" t="str">
        <f>IF(ISNUMBER(VLOOKUP($B175,Currencies!$B$6:$CW$1002,AU$1,0)), VLOOKUP($B175,Currencies!$B$6:$CW$1002,AU$1,0),"")</f>
        <v/>
      </c>
      <c r="AV175" t="str">
        <f>IF(ISNUMBER(VLOOKUP($B175,Currencies!$B$6:$CW$1002,AV$1,0)), VLOOKUP($B175,Currencies!$B$6:$CW$1002,AV$1,0),"")</f>
        <v/>
      </c>
    </row>
    <row r="176" spans="2:48">
      <c r="B176" s="12" t="str">
        <f>IF(ISNUMBER(Equities!$C177),Equities!B177,"")</f>
        <v/>
      </c>
      <c r="C176" t="str">
        <f t="shared" ca="1" si="10"/>
        <v/>
      </c>
      <c r="D176" t="str">
        <f t="shared" ca="1" si="11"/>
        <v/>
      </c>
      <c r="E176" t="str">
        <f t="shared" ca="1" si="11"/>
        <v/>
      </c>
      <c r="F176" t="str">
        <f t="shared" ca="1" si="11"/>
        <v/>
      </c>
      <c r="G176" t="str">
        <f>IF(ISNUMBER(VLOOKUP($B176,Equities!$B$6:$DH$1002,G$1,0)), VLOOKUP($B176,Equities!$B$6:$DH$1002,G$1,0),"")</f>
        <v/>
      </c>
      <c r="H176" t="str">
        <f>IF(ISNUMBER(VLOOKUP($B176,Equities!$B$6:$DH$1002,H$1,0)), VLOOKUP($B176,Equities!$B$6:$DH$1002,H$1,0),"")</f>
        <v/>
      </c>
      <c r="I176" t="str">
        <f>IF(ISNUMBER(VLOOKUP($B176,Equities!$B$6:$DH$1002,I$1,0)), VLOOKUP($B176,Equities!$B$6:$DH$1002,I$1,0),"")</f>
        <v/>
      </c>
      <c r="J176" s="70"/>
      <c r="K176" t="str">
        <f>IF(ISNUMBER(VLOOKUP($B176,Equities!$B$6:$DH$1002,K$1,0)), VLOOKUP($B176,Equities!$B$6:$DH$1002,K$1,0),"")</f>
        <v/>
      </c>
      <c r="L176" t="str">
        <f>IF(ISNUMBER(VLOOKUP($B176,Equities!$B$6:$DH$1002,L$1,0)), VLOOKUP($B176,Equities!$B$6:$DH$1002,L$1,0),"")</f>
        <v/>
      </c>
      <c r="M176" t="str">
        <f>IF(ISNUMBER(VLOOKUP($B176,Equities!$B$6:$DH$1002,M$1,0)), VLOOKUP($B176,Equities!$B$6:$DH$1002,M$1,0),"")</f>
        <v/>
      </c>
      <c r="N176" t="str">
        <f>IF(ISNUMBER(VLOOKUP($B176,Equities!$B$6:$DH$1002,N$1,0)), VLOOKUP($B176,Equities!$B$6:$DH$1002,N$1,0),"")</f>
        <v/>
      </c>
      <c r="O176" t="str">
        <f>IF(ISNUMBER(VLOOKUP($B176,Equities!$B$6:$DH$1002,O$1,0)), VLOOKUP($B176,Equities!$B$6:$DH$1002,O$1,0),"")</f>
        <v/>
      </c>
      <c r="P176" t="str">
        <f>IF(ISNUMBER(VLOOKUP($B176,Equities!$B$6:$DH$1002,P$1,0)), VLOOKUP($B176,Equities!$B$6:$DH$1002,P$1,0),"")</f>
        <v/>
      </c>
      <c r="Q176" t="str">
        <f>IF(ISNUMBER(VLOOKUP($B176,Equities!$B$6:$DH$1002,Q$1,0)), VLOOKUP($B176,Equities!$B$6:$DH$1002,Q$1,0),"")</f>
        <v/>
      </c>
      <c r="R176" t="str">
        <f>IF(ISNUMBER(VLOOKUP($B176,Equities!$B$6:$DH$1002,R$1,0)), VLOOKUP($B176,Equities!$B$6:$DH$1002,R$1,0),"")</f>
        <v/>
      </c>
      <c r="S176" t="str">
        <f>IF(ISNUMBER(VLOOKUP($B176,Equities!$B$6:$DH$1002,S$1,0)), VLOOKUP($B176,Equities!$B$6:$DH$1002,S$1,0),"")</f>
        <v/>
      </c>
      <c r="T176" t="str">
        <f>IF(ISNUMBER(VLOOKUP($B176,Equities!$B$6:$DH$1002,T$1,0)), VLOOKUP($B176,Equities!$B$6:$DH$1002,T$1,0),"")</f>
        <v/>
      </c>
      <c r="U176" t="str">
        <f>IF(ISNUMBER(VLOOKUP($B176,Equities!$B$6:$DH$1002,U$1,0)), VLOOKUP($B176,Equities!$B$6:$DH$1002,U$1,0),"")</f>
        <v/>
      </c>
      <c r="V176" t="str">
        <f>IF(ISNUMBER(VLOOKUP($B176,Equities!$B$6:$DH$1002,V$1,0)), VLOOKUP($B176,Equities!$B$6:$DH$1002,V$1,0),"")</f>
        <v/>
      </c>
      <c r="W176" t="str">
        <f>IF(ISNUMBER(VLOOKUP($B176,Equities!$B$6:$DH$1002,W$1,0)), VLOOKUP($B176,Equities!$B$6:$DH$1002,W$1,0),"")</f>
        <v/>
      </c>
      <c r="X176" t="str">
        <f>IF(ISNUMBER(VLOOKUP($B176,Equities!$B$6:$DH$1002,X$1,0)), VLOOKUP($B176,Equities!$B$6:$DH$1002,X$1,0),"")</f>
        <v/>
      </c>
      <c r="Y176" t="str">
        <f>IF(ISNUMBER(VLOOKUP($B176,Equities!$B$6:$DH$1002,Y$1,0)), VLOOKUP($B176,Equities!$B$6:$DH$1002,Y$1,0),"")</f>
        <v/>
      </c>
      <c r="Z176" t="str">
        <f>IF(ISNUMBER(VLOOKUP($B176,Equities!$B$6:$DH$1002,Z$1,0)), VLOOKUP($B176,Equities!$B$6:$DH$1002,Z$1,0),"")</f>
        <v/>
      </c>
      <c r="AA176" t="str">
        <f>IF(ISNUMBER(VLOOKUP($B176,Equities!$B$6:$DH$1002,AA$1,0)), VLOOKUP($B176,Equities!$B$6:$DH$1002,AA$1,0),"")</f>
        <v/>
      </c>
      <c r="AB176" t="str">
        <f>IF(ISNUMBER(VLOOKUP($B176,Equities!$B$6:$DH$1002,AB$1,0)), VLOOKUP($B176,Equities!$B$6:$DH$1002,AB$1,0),"")</f>
        <v/>
      </c>
      <c r="AC176" t="str">
        <f>IF(ISNUMBER(VLOOKUP($B176,Equities!$B$6:$DH$1002,AC$1,0)), VLOOKUP($B176,Equities!$B$6:$DH$1002,AC$1,0),"")</f>
        <v/>
      </c>
      <c r="AD176" t="str">
        <f>IF(ISNUMBER(VLOOKUP($B176,Equities!$B$6:$DH$1002,AD$1,0)), VLOOKUP($B176,Equities!$B$6:$DH$1002,AD$1,0),"")</f>
        <v/>
      </c>
      <c r="AE176" t="str">
        <f>IF(ISNUMBER(VLOOKUP($B176,Equities!$B$6:$DH$1002,AE$1,0)), VLOOKUP($B176,Equities!$B$6:$DH$1002,AE$1,0),"")</f>
        <v/>
      </c>
      <c r="AF176" t="str">
        <f>IF(ISNUMBER(VLOOKUP($B176,Equities!$B$6:$DH$1002,AF$1,0)), VLOOKUP($B176,Equities!$B$6:$DH$1002,AF$1,0),"")</f>
        <v/>
      </c>
      <c r="AG176" t="str">
        <f>IF(ISNUMBER(VLOOKUP($B176,Equities!$B$6:$DH$1002,AG$1,0)), VLOOKUP($B176,Equities!$B$6:$DH$1002,AG$1,0),"")</f>
        <v/>
      </c>
      <c r="AH176" t="str">
        <f>IF(ISNUMBER(VLOOKUP($B176,Equities!$B$6:$DH$1002,AH$1,0)), VLOOKUP($B176,Equities!$B$6:$DH$1002,AH$1,0),"")</f>
        <v/>
      </c>
      <c r="AI176" t="str">
        <f>IF(ISNUMBER(VLOOKUP($B176,Equities!$B$6:$DH$1002,AI$1,0)), VLOOKUP($B176,Equities!$B$6:$DH$1002,AI$1,0),"")</f>
        <v/>
      </c>
      <c r="AJ176" t="str">
        <f>IF(ISNUMBER(VLOOKUP($B176,Equities!$B$6:$DH$1002,AJ$1,0)), VLOOKUP($B176,Equities!$B$6:$DH$1002,AJ$1,0),"")</f>
        <v/>
      </c>
      <c r="AK176" t="str">
        <f>IF(ISNUMBER(VLOOKUP($B176,Equities!$B$6:$DH$1002,AK$1,0)), VLOOKUP($B176,Equities!$B$6:$DH$1002,AK$1,0),"")</f>
        <v/>
      </c>
      <c r="AL176" t="str">
        <f>IF(ISNUMBER(VLOOKUP($B176,Commodities!$B$6:$CW$1002,AL$1,0)), VLOOKUP($B176,Commodities!$B$6:$CW$1002,AL$1,0),"")</f>
        <v/>
      </c>
      <c r="AM176" t="str">
        <f>IF(ISNUMBER(VLOOKUP($B176,Commodities!$B$6:$CW$1002,AM$1,0)), VLOOKUP($B176,Commodities!$B$6:$CW$1002,AM$1,0),"")</f>
        <v/>
      </c>
      <c r="AN176" t="str">
        <f>IF(ISNUMBER(VLOOKUP($B176,Commodities!$B$6:$CW$1002,AN$1,0)), VLOOKUP($B176,Commodities!$B$6:$CW$1002,AN$1,0),"")</f>
        <v/>
      </c>
      <c r="AO176" t="str">
        <f>IF(ISNUMBER(VLOOKUP($B176,Currencies!$B$6:$CW$1002,AO$1,0)), VLOOKUP($B176,Currencies!$B$6:$CW$1002,AO$1,0),"")</f>
        <v/>
      </c>
      <c r="AP176" t="str">
        <f>IF(ISNUMBER(VLOOKUP($B176,Currencies!$B$6:$CW$1002,AP$1,0)), VLOOKUP($B176,Currencies!$B$6:$CW$1002,AP$1,0),"")</f>
        <v/>
      </c>
      <c r="AQ176" t="str">
        <f>IF(ISNUMBER(VLOOKUP($B176,Currencies!$B$6:$CW$1002,AQ$1,0)), VLOOKUP($B176,Currencies!$B$6:$CW$1002,AQ$1,0),"")</f>
        <v/>
      </c>
      <c r="AR176" t="str">
        <f>IF(ISNUMBER(VLOOKUP($B176,Currencies!$B$6:$CW$1002,AR$1,0)), VLOOKUP($B176,Currencies!$B$6:$CW$1002,AR$1,0),"")</f>
        <v/>
      </c>
      <c r="AS176" t="str">
        <f>IF(ISNUMBER(VLOOKUP($B176,Currencies!$B$6:$CW$1002,AS$1,0)), VLOOKUP($B176,Currencies!$B$6:$CW$1002,AS$1,0),"")</f>
        <v/>
      </c>
      <c r="AT176" t="str">
        <f>IF(ISNUMBER(VLOOKUP($B176,Currencies!$B$6:$CW$1002,AT$1,0)), VLOOKUP($B176,Currencies!$B$6:$CW$1002,AT$1,0),"")</f>
        <v/>
      </c>
      <c r="AU176" t="str">
        <f>IF(ISNUMBER(VLOOKUP($B176,Currencies!$B$6:$CW$1002,AU$1,0)), VLOOKUP($B176,Currencies!$B$6:$CW$1002,AU$1,0),"")</f>
        <v/>
      </c>
      <c r="AV176" t="str">
        <f>IF(ISNUMBER(VLOOKUP($B176,Currencies!$B$6:$CW$1002,AV$1,0)), VLOOKUP($B176,Currencies!$B$6:$CW$1002,AV$1,0),"")</f>
        <v/>
      </c>
    </row>
    <row r="177" spans="2:48">
      <c r="B177" s="12" t="str">
        <f>IF(ISNUMBER(Equities!$C178),Equities!B178,"")</f>
        <v/>
      </c>
      <c r="C177" t="str">
        <f t="shared" ca="1" si="10"/>
        <v/>
      </c>
      <c r="D177" t="str">
        <f t="shared" ca="1" si="11"/>
        <v/>
      </c>
      <c r="E177" t="str">
        <f t="shared" ca="1" si="11"/>
        <v/>
      </c>
      <c r="F177" t="str">
        <f t="shared" ca="1" si="11"/>
        <v/>
      </c>
      <c r="G177" t="str">
        <f>IF(ISNUMBER(VLOOKUP($B177,Equities!$B$6:$DH$1002,G$1,0)), VLOOKUP($B177,Equities!$B$6:$DH$1002,G$1,0),"")</f>
        <v/>
      </c>
      <c r="H177" t="str">
        <f>IF(ISNUMBER(VLOOKUP($B177,Equities!$B$6:$DH$1002,H$1,0)), VLOOKUP($B177,Equities!$B$6:$DH$1002,H$1,0),"")</f>
        <v/>
      </c>
      <c r="I177" t="str">
        <f>IF(ISNUMBER(VLOOKUP($B177,Equities!$B$6:$DH$1002,I$1,0)), VLOOKUP($B177,Equities!$B$6:$DH$1002,I$1,0),"")</f>
        <v/>
      </c>
      <c r="J177" s="70"/>
      <c r="K177" t="str">
        <f>IF(ISNUMBER(VLOOKUP($B177,Equities!$B$6:$DH$1002,K$1,0)), VLOOKUP($B177,Equities!$B$6:$DH$1002,K$1,0),"")</f>
        <v/>
      </c>
      <c r="L177" t="str">
        <f>IF(ISNUMBER(VLOOKUP($B177,Equities!$B$6:$DH$1002,L$1,0)), VLOOKUP($B177,Equities!$B$6:$DH$1002,L$1,0),"")</f>
        <v/>
      </c>
      <c r="M177" t="str">
        <f>IF(ISNUMBER(VLOOKUP($B177,Equities!$B$6:$DH$1002,M$1,0)), VLOOKUP($B177,Equities!$B$6:$DH$1002,M$1,0),"")</f>
        <v/>
      </c>
      <c r="N177" t="str">
        <f>IF(ISNUMBER(VLOOKUP($B177,Equities!$B$6:$DH$1002,N$1,0)), VLOOKUP($B177,Equities!$B$6:$DH$1002,N$1,0),"")</f>
        <v/>
      </c>
      <c r="O177" t="str">
        <f>IF(ISNUMBER(VLOOKUP($B177,Equities!$B$6:$DH$1002,O$1,0)), VLOOKUP($B177,Equities!$B$6:$DH$1002,O$1,0),"")</f>
        <v/>
      </c>
      <c r="P177" t="str">
        <f>IF(ISNUMBER(VLOOKUP($B177,Equities!$B$6:$DH$1002,P$1,0)), VLOOKUP($B177,Equities!$B$6:$DH$1002,P$1,0),"")</f>
        <v/>
      </c>
      <c r="Q177" t="str">
        <f>IF(ISNUMBER(VLOOKUP($B177,Equities!$B$6:$DH$1002,Q$1,0)), VLOOKUP($B177,Equities!$B$6:$DH$1002,Q$1,0),"")</f>
        <v/>
      </c>
      <c r="R177" t="str">
        <f>IF(ISNUMBER(VLOOKUP($B177,Equities!$B$6:$DH$1002,R$1,0)), VLOOKUP($B177,Equities!$B$6:$DH$1002,R$1,0),"")</f>
        <v/>
      </c>
      <c r="S177" t="str">
        <f>IF(ISNUMBER(VLOOKUP($B177,Equities!$B$6:$DH$1002,S$1,0)), VLOOKUP($B177,Equities!$B$6:$DH$1002,S$1,0),"")</f>
        <v/>
      </c>
      <c r="T177" t="str">
        <f>IF(ISNUMBER(VLOOKUP($B177,Equities!$B$6:$DH$1002,T$1,0)), VLOOKUP($B177,Equities!$B$6:$DH$1002,T$1,0),"")</f>
        <v/>
      </c>
      <c r="U177" t="str">
        <f>IF(ISNUMBER(VLOOKUP($B177,Equities!$B$6:$DH$1002,U$1,0)), VLOOKUP($B177,Equities!$B$6:$DH$1002,U$1,0),"")</f>
        <v/>
      </c>
      <c r="V177" t="str">
        <f>IF(ISNUMBER(VLOOKUP($B177,Equities!$B$6:$DH$1002,V$1,0)), VLOOKUP($B177,Equities!$B$6:$DH$1002,V$1,0),"")</f>
        <v/>
      </c>
      <c r="W177" t="str">
        <f>IF(ISNUMBER(VLOOKUP($B177,Equities!$B$6:$DH$1002,W$1,0)), VLOOKUP($B177,Equities!$B$6:$DH$1002,W$1,0),"")</f>
        <v/>
      </c>
      <c r="X177" t="str">
        <f>IF(ISNUMBER(VLOOKUP($B177,Equities!$B$6:$DH$1002,X$1,0)), VLOOKUP($B177,Equities!$B$6:$DH$1002,X$1,0),"")</f>
        <v/>
      </c>
      <c r="Y177" t="str">
        <f>IF(ISNUMBER(VLOOKUP($B177,Equities!$B$6:$DH$1002,Y$1,0)), VLOOKUP($B177,Equities!$B$6:$DH$1002,Y$1,0),"")</f>
        <v/>
      </c>
      <c r="Z177" t="str">
        <f>IF(ISNUMBER(VLOOKUP($B177,Equities!$B$6:$DH$1002,Z$1,0)), VLOOKUP($B177,Equities!$B$6:$DH$1002,Z$1,0),"")</f>
        <v/>
      </c>
      <c r="AA177" t="str">
        <f>IF(ISNUMBER(VLOOKUP($B177,Equities!$B$6:$DH$1002,AA$1,0)), VLOOKUP($B177,Equities!$B$6:$DH$1002,AA$1,0),"")</f>
        <v/>
      </c>
      <c r="AB177" t="str">
        <f>IF(ISNUMBER(VLOOKUP($B177,Equities!$B$6:$DH$1002,AB$1,0)), VLOOKUP($B177,Equities!$B$6:$DH$1002,AB$1,0),"")</f>
        <v/>
      </c>
      <c r="AC177" t="str">
        <f>IF(ISNUMBER(VLOOKUP($B177,Equities!$B$6:$DH$1002,AC$1,0)), VLOOKUP($B177,Equities!$B$6:$DH$1002,AC$1,0),"")</f>
        <v/>
      </c>
      <c r="AD177" t="str">
        <f>IF(ISNUMBER(VLOOKUP($B177,Equities!$B$6:$DH$1002,AD$1,0)), VLOOKUP($B177,Equities!$B$6:$DH$1002,AD$1,0),"")</f>
        <v/>
      </c>
      <c r="AE177" t="str">
        <f>IF(ISNUMBER(VLOOKUP($B177,Equities!$B$6:$DH$1002,AE$1,0)), VLOOKUP($B177,Equities!$B$6:$DH$1002,AE$1,0),"")</f>
        <v/>
      </c>
      <c r="AF177" t="str">
        <f>IF(ISNUMBER(VLOOKUP($B177,Equities!$B$6:$DH$1002,AF$1,0)), VLOOKUP($B177,Equities!$B$6:$DH$1002,AF$1,0),"")</f>
        <v/>
      </c>
      <c r="AG177" t="str">
        <f>IF(ISNUMBER(VLOOKUP($B177,Equities!$B$6:$DH$1002,AG$1,0)), VLOOKUP($B177,Equities!$B$6:$DH$1002,AG$1,0),"")</f>
        <v/>
      </c>
      <c r="AH177" t="str">
        <f>IF(ISNUMBER(VLOOKUP($B177,Equities!$B$6:$DH$1002,AH$1,0)), VLOOKUP($B177,Equities!$B$6:$DH$1002,AH$1,0),"")</f>
        <v/>
      </c>
      <c r="AI177" t="str">
        <f>IF(ISNUMBER(VLOOKUP($B177,Equities!$B$6:$DH$1002,AI$1,0)), VLOOKUP($B177,Equities!$B$6:$DH$1002,AI$1,0),"")</f>
        <v/>
      </c>
      <c r="AJ177" t="str">
        <f>IF(ISNUMBER(VLOOKUP($B177,Equities!$B$6:$DH$1002,AJ$1,0)), VLOOKUP($B177,Equities!$B$6:$DH$1002,AJ$1,0),"")</f>
        <v/>
      </c>
      <c r="AK177" t="str">
        <f>IF(ISNUMBER(VLOOKUP($B177,Equities!$B$6:$DH$1002,AK$1,0)), VLOOKUP($B177,Equities!$B$6:$DH$1002,AK$1,0),"")</f>
        <v/>
      </c>
      <c r="AL177" t="str">
        <f>IF(ISNUMBER(VLOOKUP($B177,Commodities!$B$6:$CW$1002,AL$1,0)), VLOOKUP($B177,Commodities!$B$6:$CW$1002,AL$1,0),"")</f>
        <v/>
      </c>
      <c r="AM177" t="str">
        <f>IF(ISNUMBER(VLOOKUP($B177,Commodities!$B$6:$CW$1002,AM$1,0)), VLOOKUP($B177,Commodities!$B$6:$CW$1002,AM$1,0),"")</f>
        <v/>
      </c>
      <c r="AN177" t="str">
        <f>IF(ISNUMBER(VLOOKUP($B177,Commodities!$B$6:$CW$1002,AN$1,0)), VLOOKUP($B177,Commodities!$B$6:$CW$1002,AN$1,0),"")</f>
        <v/>
      </c>
      <c r="AO177" t="str">
        <f>IF(ISNUMBER(VLOOKUP($B177,Currencies!$B$6:$CW$1002,AO$1,0)), VLOOKUP($B177,Currencies!$B$6:$CW$1002,AO$1,0),"")</f>
        <v/>
      </c>
      <c r="AP177" t="str">
        <f>IF(ISNUMBER(VLOOKUP($B177,Currencies!$B$6:$CW$1002,AP$1,0)), VLOOKUP($B177,Currencies!$B$6:$CW$1002,AP$1,0),"")</f>
        <v/>
      </c>
      <c r="AQ177" t="str">
        <f>IF(ISNUMBER(VLOOKUP($B177,Currencies!$B$6:$CW$1002,AQ$1,0)), VLOOKUP($B177,Currencies!$B$6:$CW$1002,AQ$1,0),"")</f>
        <v/>
      </c>
      <c r="AR177" t="str">
        <f>IF(ISNUMBER(VLOOKUP($B177,Currencies!$B$6:$CW$1002,AR$1,0)), VLOOKUP($B177,Currencies!$B$6:$CW$1002,AR$1,0),"")</f>
        <v/>
      </c>
      <c r="AS177" t="str">
        <f>IF(ISNUMBER(VLOOKUP($B177,Currencies!$B$6:$CW$1002,AS$1,0)), VLOOKUP($B177,Currencies!$B$6:$CW$1002,AS$1,0),"")</f>
        <v/>
      </c>
      <c r="AT177" t="str">
        <f>IF(ISNUMBER(VLOOKUP($B177,Currencies!$B$6:$CW$1002,AT$1,0)), VLOOKUP($B177,Currencies!$B$6:$CW$1002,AT$1,0),"")</f>
        <v/>
      </c>
      <c r="AU177" t="str">
        <f>IF(ISNUMBER(VLOOKUP($B177,Currencies!$B$6:$CW$1002,AU$1,0)), VLOOKUP($B177,Currencies!$B$6:$CW$1002,AU$1,0),"")</f>
        <v/>
      </c>
      <c r="AV177" t="str">
        <f>IF(ISNUMBER(VLOOKUP($B177,Currencies!$B$6:$CW$1002,AV$1,0)), VLOOKUP($B177,Currencies!$B$6:$CW$1002,AV$1,0),"")</f>
        <v/>
      </c>
    </row>
    <row r="178" spans="2:48">
      <c r="B178" s="12" t="str">
        <f>IF(ISNUMBER(Equities!$C179),Equities!B179,"")</f>
        <v/>
      </c>
      <c r="C178" t="str">
        <f t="shared" ca="1" si="10"/>
        <v/>
      </c>
      <c r="D178" t="str">
        <f t="shared" ca="1" si="11"/>
        <v/>
      </c>
      <c r="E178" t="str">
        <f t="shared" ca="1" si="11"/>
        <v/>
      </c>
      <c r="F178" t="str">
        <f t="shared" ca="1" si="11"/>
        <v/>
      </c>
      <c r="G178" t="str">
        <f>IF(ISNUMBER(VLOOKUP($B178,Equities!$B$6:$DH$1002,G$1,0)), VLOOKUP($B178,Equities!$B$6:$DH$1002,G$1,0),"")</f>
        <v/>
      </c>
      <c r="H178" t="str">
        <f>IF(ISNUMBER(VLOOKUP($B178,Equities!$B$6:$DH$1002,H$1,0)), VLOOKUP($B178,Equities!$B$6:$DH$1002,H$1,0),"")</f>
        <v/>
      </c>
      <c r="I178" t="str">
        <f>IF(ISNUMBER(VLOOKUP($B178,Equities!$B$6:$DH$1002,I$1,0)), VLOOKUP($B178,Equities!$B$6:$DH$1002,I$1,0),"")</f>
        <v/>
      </c>
      <c r="J178" s="70"/>
      <c r="K178" t="str">
        <f>IF(ISNUMBER(VLOOKUP($B178,Equities!$B$6:$DH$1002,K$1,0)), VLOOKUP($B178,Equities!$B$6:$DH$1002,K$1,0),"")</f>
        <v/>
      </c>
      <c r="L178" t="str">
        <f>IF(ISNUMBER(VLOOKUP($B178,Equities!$B$6:$DH$1002,L$1,0)), VLOOKUP($B178,Equities!$B$6:$DH$1002,L$1,0),"")</f>
        <v/>
      </c>
      <c r="M178" t="str">
        <f>IF(ISNUMBER(VLOOKUP($B178,Equities!$B$6:$DH$1002,M$1,0)), VLOOKUP($B178,Equities!$B$6:$DH$1002,M$1,0),"")</f>
        <v/>
      </c>
      <c r="N178" t="str">
        <f>IF(ISNUMBER(VLOOKUP($B178,Equities!$B$6:$DH$1002,N$1,0)), VLOOKUP($B178,Equities!$B$6:$DH$1002,N$1,0),"")</f>
        <v/>
      </c>
      <c r="O178" t="str">
        <f>IF(ISNUMBER(VLOOKUP($B178,Equities!$B$6:$DH$1002,O$1,0)), VLOOKUP($B178,Equities!$B$6:$DH$1002,O$1,0),"")</f>
        <v/>
      </c>
      <c r="P178" t="str">
        <f>IF(ISNUMBER(VLOOKUP($B178,Equities!$B$6:$DH$1002,P$1,0)), VLOOKUP($B178,Equities!$B$6:$DH$1002,P$1,0),"")</f>
        <v/>
      </c>
      <c r="Q178" t="str">
        <f>IF(ISNUMBER(VLOOKUP($B178,Equities!$B$6:$DH$1002,Q$1,0)), VLOOKUP($B178,Equities!$B$6:$DH$1002,Q$1,0),"")</f>
        <v/>
      </c>
      <c r="R178" t="str">
        <f>IF(ISNUMBER(VLOOKUP($B178,Equities!$B$6:$DH$1002,R$1,0)), VLOOKUP($B178,Equities!$B$6:$DH$1002,R$1,0),"")</f>
        <v/>
      </c>
      <c r="S178" t="str">
        <f>IF(ISNUMBER(VLOOKUP($B178,Equities!$B$6:$DH$1002,S$1,0)), VLOOKUP($B178,Equities!$B$6:$DH$1002,S$1,0),"")</f>
        <v/>
      </c>
      <c r="T178" t="str">
        <f>IF(ISNUMBER(VLOOKUP($B178,Equities!$B$6:$DH$1002,T$1,0)), VLOOKUP($B178,Equities!$B$6:$DH$1002,T$1,0),"")</f>
        <v/>
      </c>
      <c r="U178" t="str">
        <f>IF(ISNUMBER(VLOOKUP($B178,Equities!$B$6:$DH$1002,U$1,0)), VLOOKUP($B178,Equities!$B$6:$DH$1002,U$1,0),"")</f>
        <v/>
      </c>
      <c r="V178" t="str">
        <f>IF(ISNUMBER(VLOOKUP($B178,Equities!$B$6:$DH$1002,V$1,0)), VLOOKUP($B178,Equities!$B$6:$DH$1002,V$1,0),"")</f>
        <v/>
      </c>
      <c r="W178" t="str">
        <f>IF(ISNUMBER(VLOOKUP($B178,Equities!$B$6:$DH$1002,W$1,0)), VLOOKUP($B178,Equities!$B$6:$DH$1002,W$1,0),"")</f>
        <v/>
      </c>
      <c r="X178" t="str">
        <f>IF(ISNUMBER(VLOOKUP($B178,Equities!$B$6:$DH$1002,X$1,0)), VLOOKUP($B178,Equities!$B$6:$DH$1002,X$1,0),"")</f>
        <v/>
      </c>
      <c r="Y178" t="str">
        <f>IF(ISNUMBER(VLOOKUP($B178,Equities!$B$6:$DH$1002,Y$1,0)), VLOOKUP($B178,Equities!$B$6:$DH$1002,Y$1,0),"")</f>
        <v/>
      </c>
      <c r="Z178" t="str">
        <f>IF(ISNUMBER(VLOOKUP($B178,Equities!$B$6:$DH$1002,Z$1,0)), VLOOKUP($B178,Equities!$B$6:$DH$1002,Z$1,0),"")</f>
        <v/>
      </c>
      <c r="AA178" t="str">
        <f>IF(ISNUMBER(VLOOKUP($B178,Equities!$B$6:$DH$1002,AA$1,0)), VLOOKUP($B178,Equities!$B$6:$DH$1002,AA$1,0),"")</f>
        <v/>
      </c>
      <c r="AB178" t="str">
        <f>IF(ISNUMBER(VLOOKUP($B178,Equities!$B$6:$DH$1002,AB$1,0)), VLOOKUP($B178,Equities!$B$6:$DH$1002,AB$1,0),"")</f>
        <v/>
      </c>
      <c r="AC178" t="str">
        <f>IF(ISNUMBER(VLOOKUP($B178,Equities!$B$6:$DH$1002,AC$1,0)), VLOOKUP($B178,Equities!$B$6:$DH$1002,AC$1,0),"")</f>
        <v/>
      </c>
      <c r="AD178" t="str">
        <f>IF(ISNUMBER(VLOOKUP($B178,Equities!$B$6:$DH$1002,AD$1,0)), VLOOKUP($B178,Equities!$B$6:$DH$1002,AD$1,0),"")</f>
        <v/>
      </c>
      <c r="AE178" t="str">
        <f>IF(ISNUMBER(VLOOKUP($B178,Equities!$B$6:$DH$1002,AE$1,0)), VLOOKUP($B178,Equities!$B$6:$DH$1002,AE$1,0),"")</f>
        <v/>
      </c>
      <c r="AF178" t="str">
        <f>IF(ISNUMBER(VLOOKUP($B178,Equities!$B$6:$DH$1002,AF$1,0)), VLOOKUP($B178,Equities!$B$6:$DH$1002,AF$1,0),"")</f>
        <v/>
      </c>
      <c r="AG178" t="str">
        <f>IF(ISNUMBER(VLOOKUP($B178,Equities!$B$6:$DH$1002,AG$1,0)), VLOOKUP($B178,Equities!$B$6:$DH$1002,AG$1,0),"")</f>
        <v/>
      </c>
      <c r="AH178" t="str">
        <f>IF(ISNUMBER(VLOOKUP($B178,Equities!$B$6:$DH$1002,AH$1,0)), VLOOKUP($B178,Equities!$B$6:$DH$1002,AH$1,0),"")</f>
        <v/>
      </c>
      <c r="AI178" t="str">
        <f>IF(ISNUMBER(VLOOKUP($B178,Equities!$B$6:$DH$1002,AI$1,0)), VLOOKUP($B178,Equities!$B$6:$DH$1002,AI$1,0),"")</f>
        <v/>
      </c>
      <c r="AJ178" t="str">
        <f>IF(ISNUMBER(VLOOKUP($B178,Equities!$B$6:$DH$1002,AJ$1,0)), VLOOKUP($B178,Equities!$B$6:$DH$1002,AJ$1,0),"")</f>
        <v/>
      </c>
      <c r="AK178" t="str">
        <f>IF(ISNUMBER(VLOOKUP($B178,Equities!$B$6:$DH$1002,AK$1,0)), VLOOKUP($B178,Equities!$B$6:$DH$1002,AK$1,0),"")</f>
        <v/>
      </c>
      <c r="AL178" t="str">
        <f>IF(ISNUMBER(VLOOKUP($B178,Commodities!$B$6:$CW$1002,AL$1,0)), VLOOKUP($B178,Commodities!$B$6:$CW$1002,AL$1,0),"")</f>
        <v/>
      </c>
      <c r="AM178" t="str">
        <f>IF(ISNUMBER(VLOOKUP($B178,Commodities!$B$6:$CW$1002,AM$1,0)), VLOOKUP($B178,Commodities!$B$6:$CW$1002,AM$1,0),"")</f>
        <v/>
      </c>
      <c r="AN178" t="str">
        <f>IF(ISNUMBER(VLOOKUP($B178,Commodities!$B$6:$CW$1002,AN$1,0)), VLOOKUP($B178,Commodities!$B$6:$CW$1002,AN$1,0),"")</f>
        <v/>
      </c>
      <c r="AO178" t="str">
        <f>IF(ISNUMBER(VLOOKUP($B178,Currencies!$B$6:$CW$1002,AO$1,0)), VLOOKUP($B178,Currencies!$B$6:$CW$1002,AO$1,0),"")</f>
        <v/>
      </c>
      <c r="AP178" t="str">
        <f>IF(ISNUMBER(VLOOKUP($B178,Currencies!$B$6:$CW$1002,AP$1,0)), VLOOKUP($B178,Currencies!$B$6:$CW$1002,AP$1,0),"")</f>
        <v/>
      </c>
      <c r="AQ178" t="str">
        <f>IF(ISNUMBER(VLOOKUP($B178,Currencies!$B$6:$CW$1002,AQ$1,0)), VLOOKUP($B178,Currencies!$B$6:$CW$1002,AQ$1,0),"")</f>
        <v/>
      </c>
      <c r="AR178" t="str">
        <f>IF(ISNUMBER(VLOOKUP($B178,Currencies!$B$6:$CW$1002,AR$1,0)), VLOOKUP($B178,Currencies!$B$6:$CW$1002,AR$1,0),"")</f>
        <v/>
      </c>
      <c r="AS178" t="str">
        <f>IF(ISNUMBER(VLOOKUP($B178,Currencies!$B$6:$CW$1002,AS$1,0)), VLOOKUP($B178,Currencies!$B$6:$CW$1002,AS$1,0),"")</f>
        <v/>
      </c>
      <c r="AT178" t="str">
        <f>IF(ISNUMBER(VLOOKUP($B178,Currencies!$B$6:$CW$1002,AT$1,0)), VLOOKUP($B178,Currencies!$B$6:$CW$1002,AT$1,0),"")</f>
        <v/>
      </c>
      <c r="AU178" t="str">
        <f>IF(ISNUMBER(VLOOKUP($B178,Currencies!$B$6:$CW$1002,AU$1,0)), VLOOKUP($B178,Currencies!$B$6:$CW$1002,AU$1,0),"")</f>
        <v/>
      </c>
      <c r="AV178" t="str">
        <f>IF(ISNUMBER(VLOOKUP($B178,Currencies!$B$6:$CW$1002,AV$1,0)), VLOOKUP($B178,Currencies!$B$6:$CW$1002,AV$1,0),"")</f>
        <v/>
      </c>
    </row>
    <row r="179" spans="2:48">
      <c r="B179" s="12" t="str">
        <f>IF(ISNUMBER(Equities!$C180),Equities!B180,"")</f>
        <v/>
      </c>
      <c r="C179" t="str">
        <f t="shared" ca="1" si="10"/>
        <v/>
      </c>
      <c r="D179" t="str">
        <f t="shared" ca="1" si="11"/>
        <v/>
      </c>
      <c r="E179" t="str">
        <f t="shared" ca="1" si="11"/>
        <v/>
      </c>
      <c r="F179" t="str">
        <f t="shared" ca="1" si="11"/>
        <v/>
      </c>
      <c r="G179" t="str">
        <f>IF(ISNUMBER(VLOOKUP($B179,Equities!$B$6:$DH$1002,G$1,0)), VLOOKUP($B179,Equities!$B$6:$DH$1002,G$1,0),"")</f>
        <v/>
      </c>
      <c r="H179" t="str">
        <f>IF(ISNUMBER(VLOOKUP($B179,Equities!$B$6:$DH$1002,H$1,0)), VLOOKUP($B179,Equities!$B$6:$DH$1002,H$1,0),"")</f>
        <v/>
      </c>
      <c r="I179" t="str">
        <f>IF(ISNUMBER(VLOOKUP($B179,Equities!$B$6:$DH$1002,I$1,0)), VLOOKUP($B179,Equities!$B$6:$DH$1002,I$1,0),"")</f>
        <v/>
      </c>
      <c r="J179" s="70"/>
      <c r="K179" t="str">
        <f>IF(ISNUMBER(VLOOKUP($B179,Equities!$B$6:$DH$1002,K$1,0)), VLOOKUP($B179,Equities!$B$6:$DH$1002,K$1,0),"")</f>
        <v/>
      </c>
      <c r="L179" t="str">
        <f>IF(ISNUMBER(VLOOKUP($B179,Equities!$B$6:$DH$1002,L$1,0)), VLOOKUP($B179,Equities!$B$6:$DH$1002,L$1,0),"")</f>
        <v/>
      </c>
      <c r="M179" t="str">
        <f>IF(ISNUMBER(VLOOKUP($B179,Equities!$B$6:$DH$1002,M$1,0)), VLOOKUP($B179,Equities!$B$6:$DH$1002,M$1,0),"")</f>
        <v/>
      </c>
      <c r="N179" t="str">
        <f>IF(ISNUMBER(VLOOKUP($B179,Equities!$B$6:$DH$1002,N$1,0)), VLOOKUP($B179,Equities!$B$6:$DH$1002,N$1,0),"")</f>
        <v/>
      </c>
      <c r="O179" t="str">
        <f>IF(ISNUMBER(VLOOKUP($B179,Equities!$B$6:$DH$1002,O$1,0)), VLOOKUP($B179,Equities!$B$6:$DH$1002,O$1,0),"")</f>
        <v/>
      </c>
      <c r="P179" t="str">
        <f>IF(ISNUMBER(VLOOKUP($B179,Equities!$B$6:$DH$1002,P$1,0)), VLOOKUP($B179,Equities!$B$6:$DH$1002,P$1,0),"")</f>
        <v/>
      </c>
      <c r="Q179" t="str">
        <f>IF(ISNUMBER(VLOOKUP($B179,Equities!$B$6:$DH$1002,Q$1,0)), VLOOKUP($B179,Equities!$B$6:$DH$1002,Q$1,0),"")</f>
        <v/>
      </c>
      <c r="R179" t="str">
        <f>IF(ISNUMBER(VLOOKUP($B179,Equities!$B$6:$DH$1002,R$1,0)), VLOOKUP($B179,Equities!$B$6:$DH$1002,R$1,0),"")</f>
        <v/>
      </c>
      <c r="S179" t="str">
        <f>IF(ISNUMBER(VLOOKUP($B179,Equities!$B$6:$DH$1002,S$1,0)), VLOOKUP($B179,Equities!$B$6:$DH$1002,S$1,0),"")</f>
        <v/>
      </c>
      <c r="T179" t="str">
        <f>IF(ISNUMBER(VLOOKUP($B179,Equities!$B$6:$DH$1002,T$1,0)), VLOOKUP($B179,Equities!$B$6:$DH$1002,T$1,0),"")</f>
        <v/>
      </c>
      <c r="U179" t="str">
        <f>IF(ISNUMBER(VLOOKUP($B179,Equities!$B$6:$DH$1002,U$1,0)), VLOOKUP($B179,Equities!$B$6:$DH$1002,U$1,0),"")</f>
        <v/>
      </c>
      <c r="V179" t="str">
        <f>IF(ISNUMBER(VLOOKUP($B179,Equities!$B$6:$DH$1002,V$1,0)), VLOOKUP($B179,Equities!$B$6:$DH$1002,V$1,0),"")</f>
        <v/>
      </c>
      <c r="W179" t="str">
        <f>IF(ISNUMBER(VLOOKUP($B179,Equities!$B$6:$DH$1002,W$1,0)), VLOOKUP($B179,Equities!$B$6:$DH$1002,W$1,0),"")</f>
        <v/>
      </c>
      <c r="X179" t="str">
        <f>IF(ISNUMBER(VLOOKUP($B179,Equities!$B$6:$DH$1002,X$1,0)), VLOOKUP($B179,Equities!$B$6:$DH$1002,X$1,0),"")</f>
        <v/>
      </c>
      <c r="Y179" t="str">
        <f>IF(ISNUMBER(VLOOKUP($B179,Equities!$B$6:$DH$1002,Y$1,0)), VLOOKUP($B179,Equities!$B$6:$DH$1002,Y$1,0),"")</f>
        <v/>
      </c>
      <c r="Z179" t="str">
        <f>IF(ISNUMBER(VLOOKUP($B179,Equities!$B$6:$DH$1002,Z$1,0)), VLOOKUP($B179,Equities!$B$6:$DH$1002,Z$1,0),"")</f>
        <v/>
      </c>
      <c r="AA179" t="str">
        <f>IF(ISNUMBER(VLOOKUP($B179,Equities!$B$6:$DH$1002,AA$1,0)), VLOOKUP($B179,Equities!$B$6:$DH$1002,AA$1,0),"")</f>
        <v/>
      </c>
      <c r="AB179" t="str">
        <f>IF(ISNUMBER(VLOOKUP($B179,Equities!$B$6:$DH$1002,AB$1,0)), VLOOKUP($B179,Equities!$B$6:$DH$1002,AB$1,0),"")</f>
        <v/>
      </c>
      <c r="AC179" t="str">
        <f>IF(ISNUMBER(VLOOKUP($B179,Equities!$B$6:$DH$1002,AC$1,0)), VLOOKUP($B179,Equities!$B$6:$DH$1002,AC$1,0),"")</f>
        <v/>
      </c>
      <c r="AD179" t="str">
        <f>IF(ISNUMBER(VLOOKUP($B179,Equities!$B$6:$DH$1002,AD$1,0)), VLOOKUP($B179,Equities!$B$6:$DH$1002,AD$1,0),"")</f>
        <v/>
      </c>
      <c r="AE179" t="str">
        <f>IF(ISNUMBER(VLOOKUP($B179,Equities!$B$6:$DH$1002,AE$1,0)), VLOOKUP($B179,Equities!$B$6:$DH$1002,AE$1,0),"")</f>
        <v/>
      </c>
      <c r="AF179" t="str">
        <f>IF(ISNUMBER(VLOOKUP($B179,Equities!$B$6:$DH$1002,AF$1,0)), VLOOKUP($B179,Equities!$B$6:$DH$1002,AF$1,0),"")</f>
        <v/>
      </c>
      <c r="AG179" t="str">
        <f>IF(ISNUMBER(VLOOKUP($B179,Equities!$B$6:$DH$1002,AG$1,0)), VLOOKUP($B179,Equities!$B$6:$DH$1002,AG$1,0),"")</f>
        <v/>
      </c>
      <c r="AH179" t="str">
        <f>IF(ISNUMBER(VLOOKUP($B179,Equities!$B$6:$DH$1002,AH$1,0)), VLOOKUP($B179,Equities!$B$6:$DH$1002,AH$1,0),"")</f>
        <v/>
      </c>
      <c r="AI179" t="str">
        <f>IF(ISNUMBER(VLOOKUP($B179,Equities!$B$6:$DH$1002,AI$1,0)), VLOOKUP($B179,Equities!$B$6:$DH$1002,AI$1,0),"")</f>
        <v/>
      </c>
      <c r="AJ179" t="str">
        <f>IF(ISNUMBER(VLOOKUP($B179,Equities!$B$6:$DH$1002,AJ$1,0)), VLOOKUP($B179,Equities!$B$6:$DH$1002,AJ$1,0),"")</f>
        <v/>
      </c>
      <c r="AK179" t="str">
        <f>IF(ISNUMBER(VLOOKUP($B179,Equities!$B$6:$DH$1002,AK$1,0)), VLOOKUP($B179,Equities!$B$6:$DH$1002,AK$1,0),"")</f>
        <v/>
      </c>
      <c r="AL179" t="str">
        <f>IF(ISNUMBER(VLOOKUP($B179,Commodities!$B$6:$CW$1002,AL$1,0)), VLOOKUP($B179,Commodities!$B$6:$CW$1002,AL$1,0),"")</f>
        <v/>
      </c>
      <c r="AM179" t="str">
        <f>IF(ISNUMBER(VLOOKUP($B179,Commodities!$B$6:$CW$1002,AM$1,0)), VLOOKUP($B179,Commodities!$B$6:$CW$1002,AM$1,0),"")</f>
        <v/>
      </c>
      <c r="AN179" t="str">
        <f>IF(ISNUMBER(VLOOKUP($B179,Commodities!$B$6:$CW$1002,AN$1,0)), VLOOKUP($B179,Commodities!$B$6:$CW$1002,AN$1,0),"")</f>
        <v/>
      </c>
      <c r="AO179" t="str">
        <f>IF(ISNUMBER(VLOOKUP($B179,Currencies!$B$6:$CW$1002,AO$1,0)), VLOOKUP($B179,Currencies!$B$6:$CW$1002,AO$1,0),"")</f>
        <v/>
      </c>
      <c r="AP179" t="str">
        <f>IF(ISNUMBER(VLOOKUP($B179,Currencies!$B$6:$CW$1002,AP$1,0)), VLOOKUP($B179,Currencies!$B$6:$CW$1002,AP$1,0),"")</f>
        <v/>
      </c>
      <c r="AQ179" t="str">
        <f>IF(ISNUMBER(VLOOKUP($B179,Currencies!$B$6:$CW$1002,AQ$1,0)), VLOOKUP($B179,Currencies!$B$6:$CW$1002,AQ$1,0),"")</f>
        <v/>
      </c>
      <c r="AR179" t="str">
        <f>IF(ISNUMBER(VLOOKUP($B179,Currencies!$B$6:$CW$1002,AR$1,0)), VLOOKUP($B179,Currencies!$B$6:$CW$1002,AR$1,0),"")</f>
        <v/>
      </c>
      <c r="AS179" t="str">
        <f>IF(ISNUMBER(VLOOKUP($B179,Currencies!$B$6:$CW$1002,AS$1,0)), VLOOKUP($B179,Currencies!$B$6:$CW$1002,AS$1,0),"")</f>
        <v/>
      </c>
      <c r="AT179" t="str">
        <f>IF(ISNUMBER(VLOOKUP($B179,Currencies!$B$6:$CW$1002,AT$1,0)), VLOOKUP($B179,Currencies!$B$6:$CW$1002,AT$1,0),"")</f>
        <v/>
      </c>
      <c r="AU179" t="str">
        <f>IF(ISNUMBER(VLOOKUP($B179,Currencies!$B$6:$CW$1002,AU$1,0)), VLOOKUP($B179,Currencies!$B$6:$CW$1002,AU$1,0),"")</f>
        <v/>
      </c>
      <c r="AV179" t="str">
        <f>IF(ISNUMBER(VLOOKUP($B179,Currencies!$B$6:$CW$1002,AV$1,0)), VLOOKUP($B179,Currencies!$B$6:$CW$1002,AV$1,0),"")</f>
        <v/>
      </c>
    </row>
    <row r="180" spans="2:48">
      <c r="B180" s="12" t="str">
        <f>IF(ISNUMBER(Equities!$C181),Equities!B181,"")</f>
        <v/>
      </c>
      <c r="C180" t="str">
        <f t="shared" ca="1" si="10"/>
        <v/>
      </c>
      <c r="D180" t="str">
        <f t="shared" ca="1" si="11"/>
        <v/>
      </c>
      <c r="E180" t="str">
        <f t="shared" ca="1" si="11"/>
        <v/>
      </c>
      <c r="F180" t="str">
        <f t="shared" ca="1" si="11"/>
        <v/>
      </c>
      <c r="G180" t="str">
        <f>IF(ISNUMBER(VLOOKUP($B180,Equities!$B$6:$DH$1002,G$1,0)), VLOOKUP($B180,Equities!$B$6:$DH$1002,G$1,0),"")</f>
        <v/>
      </c>
      <c r="H180" t="str">
        <f>IF(ISNUMBER(VLOOKUP($B180,Equities!$B$6:$DH$1002,H$1,0)), VLOOKUP($B180,Equities!$B$6:$DH$1002,H$1,0),"")</f>
        <v/>
      </c>
      <c r="I180" t="str">
        <f>IF(ISNUMBER(VLOOKUP($B180,Equities!$B$6:$DH$1002,I$1,0)), VLOOKUP($B180,Equities!$B$6:$DH$1002,I$1,0),"")</f>
        <v/>
      </c>
      <c r="J180" s="70"/>
      <c r="K180" t="str">
        <f>IF(ISNUMBER(VLOOKUP($B180,Equities!$B$6:$DH$1002,K$1,0)), VLOOKUP($B180,Equities!$B$6:$DH$1002,K$1,0),"")</f>
        <v/>
      </c>
      <c r="L180" t="str">
        <f>IF(ISNUMBER(VLOOKUP($B180,Equities!$B$6:$DH$1002,L$1,0)), VLOOKUP($B180,Equities!$B$6:$DH$1002,L$1,0),"")</f>
        <v/>
      </c>
      <c r="M180" t="str">
        <f>IF(ISNUMBER(VLOOKUP($B180,Equities!$B$6:$DH$1002,M$1,0)), VLOOKUP($B180,Equities!$B$6:$DH$1002,M$1,0),"")</f>
        <v/>
      </c>
      <c r="N180" t="str">
        <f>IF(ISNUMBER(VLOOKUP($B180,Equities!$B$6:$DH$1002,N$1,0)), VLOOKUP($B180,Equities!$B$6:$DH$1002,N$1,0),"")</f>
        <v/>
      </c>
      <c r="O180" t="str">
        <f>IF(ISNUMBER(VLOOKUP($B180,Equities!$B$6:$DH$1002,O$1,0)), VLOOKUP($B180,Equities!$B$6:$DH$1002,O$1,0),"")</f>
        <v/>
      </c>
      <c r="P180" t="str">
        <f>IF(ISNUMBER(VLOOKUP($B180,Equities!$B$6:$DH$1002,P$1,0)), VLOOKUP($B180,Equities!$B$6:$DH$1002,P$1,0),"")</f>
        <v/>
      </c>
      <c r="Q180" t="str">
        <f>IF(ISNUMBER(VLOOKUP($B180,Equities!$B$6:$DH$1002,Q$1,0)), VLOOKUP($B180,Equities!$B$6:$DH$1002,Q$1,0),"")</f>
        <v/>
      </c>
      <c r="R180" t="str">
        <f>IF(ISNUMBER(VLOOKUP($B180,Equities!$B$6:$DH$1002,R$1,0)), VLOOKUP($B180,Equities!$B$6:$DH$1002,R$1,0),"")</f>
        <v/>
      </c>
      <c r="S180" t="str">
        <f>IF(ISNUMBER(VLOOKUP($B180,Equities!$B$6:$DH$1002,S$1,0)), VLOOKUP($B180,Equities!$B$6:$DH$1002,S$1,0),"")</f>
        <v/>
      </c>
      <c r="T180" t="str">
        <f>IF(ISNUMBER(VLOOKUP($B180,Equities!$B$6:$DH$1002,T$1,0)), VLOOKUP($B180,Equities!$B$6:$DH$1002,T$1,0),"")</f>
        <v/>
      </c>
      <c r="U180" t="str">
        <f>IF(ISNUMBER(VLOOKUP($B180,Equities!$B$6:$DH$1002,U$1,0)), VLOOKUP($B180,Equities!$B$6:$DH$1002,U$1,0),"")</f>
        <v/>
      </c>
      <c r="V180" t="str">
        <f>IF(ISNUMBER(VLOOKUP($B180,Equities!$B$6:$DH$1002,V$1,0)), VLOOKUP($B180,Equities!$B$6:$DH$1002,V$1,0),"")</f>
        <v/>
      </c>
      <c r="W180" t="str">
        <f>IF(ISNUMBER(VLOOKUP($B180,Equities!$B$6:$DH$1002,W$1,0)), VLOOKUP($B180,Equities!$B$6:$DH$1002,W$1,0),"")</f>
        <v/>
      </c>
      <c r="X180" t="str">
        <f>IF(ISNUMBER(VLOOKUP($B180,Equities!$B$6:$DH$1002,X$1,0)), VLOOKUP($B180,Equities!$B$6:$DH$1002,X$1,0),"")</f>
        <v/>
      </c>
      <c r="Y180" t="str">
        <f>IF(ISNUMBER(VLOOKUP($B180,Equities!$B$6:$DH$1002,Y$1,0)), VLOOKUP($B180,Equities!$B$6:$DH$1002,Y$1,0),"")</f>
        <v/>
      </c>
      <c r="Z180" t="str">
        <f>IF(ISNUMBER(VLOOKUP($B180,Equities!$B$6:$DH$1002,Z$1,0)), VLOOKUP($B180,Equities!$B$6:$DH$1002,Z$1,0),"")</f>
        <v/>
      </c>
      <c r="AA180" t="str">
        <f>IF(ISNUMBER(VLOOKUP($B180,Equities!$B$6:$DH$1002,AA$1,0)), VLOOKUP($B180,Equities!$B$6:$DH$1002,AA$1,0),"")</f>
        <v/>
      </c>
      <c r="AB180" t="str">
        <f>IF(ISNUMBER(VLOOKUP($B180,Equities!$B$6:$DH$1002,AB$1,0)), VLOOKUP($B180,Equities!$B$6:$DH$1002,AB$1,0),"")</f>
        <v/>
      </c>
      <c r="AC180" t="str">
        <f>IF(ISNUMBER(VLOOKUP($B180,Equities!$B$6:$DH$1002,AC$1,0)), VLOOKUP($B180,Equities!$B$6:$DH$1002,AC$1,0),"")</f>
        <v/>
      </c>
      <c r="AD180" t="str">
        <f>IF(ISNUMBER(VLOOKUP($B180,Equities!$B$6:$DH$1002,AD$1,0)), VLOOKUP($B180,Equities!$B$6:$DH$1002,AD$1,0),"")</f>
        <v/>
      </c>
      <c r="AE180" t="str">
        <f>IF(ISNUMBER(VLOOKUP($B180,Equities!$B$6:$DH$1002,AE$1,0)), VLOOKUP($B180,Equities!$B$6:$DH$1002,AE$1,0),"")</f>
        <v/>
      </c>
      <c r="AF180" t="str">
        <f>IF(ISNUMBER(VLOOKUP($B180,Equities!$B$6:$DH$1002,AF$1,0)), VLOOKUP($B180,Equities!$B$6:$DH$1002,AF$1,0),"")</f>
        <v/>
      </c>
      <c r="AG180" t="str">
        <f>IF(ISNUMBER(VLOOKUP($B180,Equities!$B$6:$DH$1002,AG$1,0)), VLOOKUP($B180,Equities!$B$6:$DH$1002,AG$1,0),"")</f>
        <v/>
      </c>
      <c r="AH180" t="str">
        <f>IF(ISNUMBER(VLOOKUP($B180,Equities!$B$6:$DH$1002,AH$1,0)), VLOOKUP($B180,Equities!$B$6:$DH$1002,AH$1,0),"")</f>
        <v/>
      </c>
      <c r="AI180" t="str">
        <f>IF(ISNUMBER(VLOOKUP($B180,Equities!$B$6:$DH$1002,AI$1,0)), VLOOKUP($B180,Equities!$B$6:$DH$1002,AI$1,0),"")</f>
        <v/>
      </c>
      <c r="AJ180" t="str">
        <f>IF(ISNUMBER(VLOOKUP($B180,Equities!$B$6:$DH$1002,AJ$1,0)), VLOOKUP($B180,Equities!$B$6:$DH$1002,AJ$1,0),"")</f>
        <v/>
      </c>
      <c r="AK180" t="str">
        <f>IF(ISNUMBER(VLOOKUP($B180,Equities!$B$6:$DH$1002,AK$1,0)), VLOOKUP($B180,Equities!$B$6:$DH$1002,AK$1,0),"")</f>
        <v/>
      </c>
      <c r="AL180" t="str">
        <f>IF(ISNUMBER(VLOOKUP($B180,Commodities!$B$6:$CW$1002,AL$1,0)), VLOOKUP($B180,Commodities!$B$6:$CW$1002,AL$1,0),"")</f>
        <v/>
      </c>
      <c r="AM180" t="str">
        <f>IF(ISNUMBER(VLOOKUP($B180,Commodities!$B$6:$CW$1002,AM$1,0)), VLOOKUP($B180,Commodities!$B$6:$CW$1002,AM$1,0),"")</f>
        <v/>
      </c>
      <c r="AN180" t="str">
        <f>IF(ISNUMBER(VLOOKUP($B180,Commodities!$B$6:$CW$1002,AN$1,0)), VLOOKUP($B180,Commodities!$B$6:$CW$1002,AN$1,0),"")</f>
        <v/>
      </c>
      <c r="AO180" t="str">
        <f>IF(ISNUMBER(VLOOKUP($B180,Currencies!$B$6:$CW$1002,AO$1,0)), VLOOKUP($B180,Currencies!$B$6:$CW$1002,AO$1,0),"")</f>
        <v/>
      </c>
      <c r="AP180" t="str">
        <f>IF(ISNUMBER(VLOOKUP($B180,Currencies!$B$6:$CW$1002,AP$1,0)), VLOOKUP($B180,Currencies!$B$6:$CW$1002,AP$1,0),"")</f>
        <v/>
      </c>
      <c r="AQ180" t="str">
        <f>IF(ISNUMBER(VLOOKUP($B180,Currencies!$B$6:$CW$1002,AQ$1,0)), VLOOKUP($B180,Currencies!$B$6:$CW$1002,AQ$1,0),"")</f>
        <v/>
      </c>
      <c r="AR180" t="str">
        <f>IF(ISNUMBER(VLOOKUP($B180,Currencies!$B$6:$CW$1002,AR$1,0)), VLOOKUP($B180,Currencies!$B$6:$CW$1002,AR$1,0),"")</f>
        <v/>
      </c>
      <c r="AS180" t="str">
        <f>IF(ISNUMBER(VLOOKUP($B180,Currencies!$B$6:$CW$1002,AS$1,0)), VLOOKUP($B180,Currencies!$B$6:$CW$1002,AS$1,0),"")</f>
        <v/>
      </c>
      <c r="AT180" t="str">
        <f>IF(ISNUMBER(VLOOKUP($B180,Currencies!$B$6:$CW$1002,AT$1,0)), VLOOKUP($B180,Currencies!$B$6:$CW$1002,AT$1,0),"")</f>
        <v/>
      </c>
      <c r="AU180" t="str">
        <f>IF(ISNUMBER(VLOOKUP($B180,Currencies!$B$6:$CW$1002,AU$1,0)), VLOOKUP($B180,Currencies!$B$6:$CW$1002,AU$1,0),"")</f>
        <v/>
      </c>
      <c r="AV180" t="str">
        <f>IF(ISNUMBER(VLOOKUP($B180,Currencies!$B$6:$CW$1002,AV$1,0)), VLOOKUP($B180,Currencies!$B$6:$CW$1002,AV$1,0),"")</f>
        <v/>
      </c>
    </row>
    <row r="181" spans="2:48">
      <c r="B181" s="12" t="str">
        <f>IF(ISNUMBER(Equities!$C182),Equities!B182,"")</f>
        <v/>
      </c>
      <c r="C181" t="str">
        <f t="shared" ca="1" si="10"/>
        <v/>
      </c>
      <c r="D181" t="str">
        <f t="shared" ca="1" si="11"/>
        <v/>
      </c>
      <c r="E181" t="str">
        <f t="shared" ca="1" si="11"/>
        <v/>
      </c>
      <c r="F181" t="str">
        <f t="shared" ca="1" si="11"/>
        <v/>
      </c>
      <c r="G181" t="str">
        <f>IF(ISNUMBER(VLOOKUP($B181,Equities!$B$6:$DH$1002,G$1,0)), VLOOKUP($B181,Equities!$B$6:$DH$1002,G$1,0),"")</f>
        <v/>
      </c>
      <c r="H181" t="str">
        <f>IF(ISNUMBER(VLOOKUP($B181,Equities!$B$6:$DH$1002,H$1,0)), VLOOKUP($B181,Equities!$B$6:$DH$1002,H$1,0),"")</f>
        <v/>
      </c>
      <c r="I181" t="str">
        <f>IF(ISNUMBER(VLOOKUP($B181,Equities!$B$6:$DH$1002,I$1,0)), VLOOKUP($B181,Equities!$B$6:$DH$1002,I$1,0),"")</f>
        <v/>
      </c>
      <c r="J181" s="70"/>
      <c r="K181" t="str">
        <f>IF(ISNUMBER(VLOOKUP($B181,Equities!$B$6:$DH$1002,K$1,0)), VLOOKUP($B181,Equities!$B$6:$DH$1002,K$1,0),"")</f>
        <v/>
      </c>
      <c r="L181" t="str">
        <f>IF(ISNUMBER(VLOOKUP($B181,Equities!$B$6:$DH$1002,L$1,0)), VLOOKUP($B181,Equities!$B$6:$DH$1002,L$1,0),"")</f>
        <v/>
      </c>
      <c r="M181" t="str">
        <f>IF(ISNUMBER(VLOOKUP($B181,Equities!$B$6:$DH$1002,M$1,0)), VLOOKUP($B181,Equities!$B$6:$DH$1002,M$1,0),"")</f>
        <v/>
      </c>
      <c r="N181" t="str">
        <f>IF(ISNUMBER(VLOOKUP($B181,Equities!$B$6:$DH$1002,N$1,0)), VLOOKUP($B181,Equities!$B$6:$DH$1002,N$1,0),"")</f>
        <v/>
      </c>
      <c r="O181" t="str">
        <f>IF(ISNUMBER(VLOOKUP($B181,Equities!$B$6:$DH$1002,O$1,0)), VLOOKUP($B181,Equities!$B$6:$DH$1002,O$1,0),"")</f>
        <v/>
      </c>
      <c r="P181" t="str">
        <f>IF(ISNUMBER(VLOOKUP($B181,Equities!$B$6:$DH$1002,P$1,0)), VLOOKUP($B181,Equities!$B$6:$DH$1002,P$1,0),"")</f>
        <v/>
      </c>
      <c r="Q181" t="str">
        <f>IF(ISNUMBER(VLOOKUP($B181,Equities!$B$6:$DH$1002,Q$1,0)), VLOOKUP($B181,Equities!$B$6:$DH$1002,Q$1,0),"")</f>
        <v/>
      </c>
      <c r="R181" t="str">
        <f>IF(ISNUMBER(VLOOKUP($B181,Equities!$B$6:$DH$1002,R$1,0)), VLOOKUP($B181,Equities!$B$6:$DH$1002,R$1,0),"")</f>
        <v/>
      </c>
      <c r="S181" t="str">
        <f>IF(ISNUMBER(VLOOKUP($B181,Equities!$B$6:$DH$1002,S$1,0)), VLOOKUP($B181,Equities!$B$6:$DH$1002,S$1,0),"")</f>
        <v/>
      </c>
      <c r="T181" t="str">
        <f>IF(ISNUMBER(VLOOKUP($B181,Equities!$B$6:$DH$1002,T$1,0)), VLOOKUP($B181,Equities!$B$6:$DH$1002,T$1,0),"")</f>
        <v/>
      </c>
      <c r="U181" t="str">
        <f>IF(ISNUMBER(VLOOKUP($B181,Equities!$B$6:$DH$1002,U$1,0)), VLOOKUP($B181,Equities!$B$6:$DH$1002,U$1,0),"")</f>
        <v/>
      </c>
      <c r="V181" t="str">
        <f>IF(ISNUMBER(VLOOKUP($B181,Equities!$B$6:$DH$1002,V$1,0)), VLOOKUP($B181,Equities!$B$6:$DH$1002,V$1,0),"")</f>
        <v/>
      </c>
      <c r="W181" t="str">
        <f>IF(ISNUMBER(VLOOKUP($B181,Equities!$B$6:$DH$1002,W$1,0)), VLOOKUP($B181,Equities!$B$6:$DH$1002,W$1,0),"")</f>
        <v/>
      </c>
      <c r="X181" t="str">
        <f>IF(ISNUMBER(VLOOKUP($B181,Equities!$B$6:$DH$1002,X$1,0)), VLOOKUP($B181,Equities!$B$6:$DH$1002,X$1,0),"")</f>
        <v/>
      </c>
      <c r="Y181" t="str">
        <f>IF(ISNUMBER(VLOOKUP($B181,Equities!$B$6:$DH$1002,Y$1,0)), VLOOKUP($B181,Equities!$B$6:$DH$1002,Y$1,0),"")</f>
        <v/>
      </c>
      <c r="Z181" t="str">
        <f>IF(ISNUMBER(VLOOKUP($B181,Equities!$B$6:$DH$1002,Z$1,0)), VLOOKUP($B181,Equities!$B$6:$DH$1002,Z$1,0),"")</f>
        <v/>
      </c>
      <c r="AA181" t="str">
        <f>IF(ISNUMBER(VLOOKUP($B181,Equities!$B$6:$DH$1002,AA$1,0)), VLOOKUP($B181,Equities!$B$6:$DH$1002,AA$1,0),"")</f>
        <v/>
      </c>
      <c r="AB181" t="str">
        <f>IF(ISNUMBER(VLOOKUP($B181,Equities!$B$6:$DH$1002,AB$1,0)), VLOOKUP($B181,Equities!$B$6:$DH$1002,AB$1,0),"")</f>
        <v/>
      </c>
      <c r="AC181" t="str">
        <f>IF(ISNUMBER(VLOOKUP($B181,Equities!$B$6:$DH$1002,AC$1,0)), VLOOKUP($B181,Equities!$B$6:$DH$1002,AC$1,0),"")</f>
        <v/>
      </c>
      <c r="AD181" t="str">
        <f>IF(ISNUMBER(VLOOKUP($B181,Equities!$B$6:$DH$1002,AD$1,0)), VLOOKUP($B181,Equities!$B$6:$DH$1002,AD$1,0),"")</f>
        <v/>
      </c>
      <c r="AE181" t="str">
        <f>IF(ISNUMBER(VLOOKUP($B181,Equities!$B$6:$DH$1002,AE$1,0)), VLOOKUP($B181,Equities!$B$6:$DH$1002,AE$1,0),"")</f>
        <v/>
      </c>
      <c r="AF181" t="str">
        <f>IF(ISNUMBER(VLOOKUP($B181,Equities!$B$6:$DH$1002,AF$1,0)), VLOOKUP($B181,Equities!$B$6:$DH$1002,AF$1,0),"")</f>
        <v/>
      </c>
      <c r="AG181" t="str">
        <f>IF(ISNUMBER(VLOOKUP($B181,Equities!$B$6:$DH$1002,AG$1,0)), VLOOKUP($B181,Equities!$B$6:$DH$1002,AG$1,0),"")</f>
        <v/>
      </c>
      <c r="AH181" t="str">
        <f>IF(ISNUMBER(VLOOKUP($B181,Equities!$B$6:$DH$1002,AH$1,0)), VLOOKUP($B181,Equities!$B$6:$DH$1002,AH$1,0),"")</f>
        <v/>
      </c>
      <c r="AI181" t="str">
        <f>IF(ISNUMBER(VLOOKUP($B181,Equities!$B$6:$DH$1002,AI$1,0)), VLOOKUP($B181,Equities!$B$6:$DH$1002,AI$1,0),"")</f>
        <v/>
      </c>
      <c r="AJ181" t="str">
        <f>IF(ISNUMBER(VLOOKUP($B181,Equities!$B$6:$DH$1002,AJ$1,0)), VLOOKUP($B181,Equities!$B$6:$DH$1002,AJ$1,0),"")</f>
        <v/>
      </c>
      <c r="AK181" t="str">
        <f>IF(ISNUMBER(VLOOKUP($B181,Equities!$B$6:$DH$1002,AK$1,0)), VLOOKUP($B181,Equities!$B$6:$DH$1002,AK$1,0),"")</f>
        <v/>
      </c>
      <c r="AL181" t="str">
        <f>IF(ISNUMBER(VLOOKUP($B181,Commodities!$B$6:$CW$1002,AL$1,0)), VLOOKUP($B181,Commodities!$B$6:$CW$1002,AL$1,0),"")</f>
        <v/>
      </c>
      <c r="AM181" t="str">
        <f>IF(ISNUMBER(VLOOKUP($B181,Commodities!$B$6:$CW$1002,AM$1,0)), VLOOKUP($B181,Commodities!$B$6:$CW$1002,AM$1,0),"")</f>
        <v/>
      </c>
      <c r="AN181" t="str">
        <f>IF(ISNUMBER(VLOOKUP($B181,Commodities!$B$6:$CW$1002,AN$1,0)), VLOOKUP($B181,Commodities!$B$6:$CW$1002,AN$1,0),"")</f>
        <v/>
      </c>
      <c r="AO181" t="str">
        <f>IF(ISNUMBER(VLOOKUP($B181,Currencies!$B$6:$CW$1002,AO$1,0)), VLOOKUP($B181,Currencies!$B$6:$CW$1002,AO$1,0),"")</f>
        <v/>
      </c>
      <c r="AP181" t="str">
        <f>IF(ISNUMBER(VLOOKUP($B181,Currencies!$B$6:$CW$1002,AP$1,0)), VLOOKUP($B181,Currencies!$B$6:$CW$1002,AP$1,0),"")</f>
        <v/>
      </c>
      <c r="AQ181" t="str">
        <f>IF(ISNUMBER(VLOOKUP($B181,Currencies!$B$6:$CW$1002,AQ$1,0)), VLOOKUP($B181,Currencies!$B$6:$CW$1002,AQ$1,0),"")</f>
        <v/>
      </c>
      <c r="AR181" t="str">
        <f>IF(ISNUMBER(VLOOKUP($B181,Currencies!$B$6:$CW$1002,AR$1,0)), VLOOKUP($B181,Currencies!$B$6:$CW$1002,AR$1,0),"")</f>
        <v/>
      </c>
      <c r="AS181" t="str">
        <f>IF(ISNUMBER(VLOOKUP($B181,Currencies!$B$6:$CW$1002,AS$1,0)), VLOOKUP($B181,Currencies!$B$6:$CW$1002,AS$1,0),"")</f>
        <v/>
      </c>
      <c r="AT181" t="str">
        <f>IF(ISNUMBER(VLOOKUP($B181,Currencies!$B$6:$CW$1002,AT$1,0)), VLOOKUP($B181,Currencies!$B$6:$CW$1002,AT$1,0),"")</f>
        <v/>
      </c>
      <c r="AU181" t="str">
        <f>IF(ISNUMBER(VLOOKUP($B181,Currencies!$B$6:$CW$1002,AU$1,0)), VLOOKUP($B181,Currencies!$B$6:$CW$1002,AU$1,0),"")</f>
        <v/>
      </c>
      <c r="AV181" t="str">
        <f>IF(ISNUMBER(VLOOKUP($B181,Currencies!$B$6:$CW$1002,AV$1,0)), VLOOKUP($B181,Currencies!$B$6:$CW$1002,AV$1,0),"")</f>
        <v/>
      </c>
    </row>
    <row r="182" spans="2:48">
      <c r="B182" s="12" t="str">
        <f>IF(ISNUMBER(Equities!$C183),Equities!B183,"")</f>
        <v/>
      </c>
      <c r="C182" t="str">
        <f t="shared" ca="1" si="10"/>
        <v/>
      </c>
      <c r="D182" t="str">
        <f t="shared" ca="1" si="11"/>
        <v/>
      </c>
      <c r="E182" t="str">
        <f t="shared" ca="1" si="11"/>
        <v/>
      </c>
      <c r="F182" t="str">
        <f t="shared" ca="1" si="11"/>
        <v/>
      </c>
      <c r="G182" t="str">
        <f>IF(ISNUMBER(VLOOKUP($B182,Equities!$B$6:$DH$1002,G$1,0)), VLOOKUP($B182,Equities!$B$6:$DH$1002,G$1,0),"")</f>
        <v/>
      </c>
      <c r="H182" t="str">
        <f>IF(ISNUMBER(VLOOKUP($B182,Equities!$B$6:$DH$1002,H$1,0)), VLOOKUP($B182,Equities!$B$6:$DH$1002,H$1,0),"")</f>
        <v/>
      </c>
      <c r="I182" t="str">
        <f>IF(ISNUMBER(VLOOKUP($B182,Equities!$B$6:$DH$1002,I$1,0)), VLOOKUP($B182,Equities!$B$6:$DH$1002,I$1,0),"")</f>
        <v/>
      </c>
      <c r="J182" s="70"/>
      <c r="K182" t="str">
        <f>IF(ISNUMBER(VLOOKUP($B182,Equities!$B$6:$DH$1002,K$1,0)), VLOOKUP($B182,Equities!$B$6:$DH$1002,K$1,0),"")</f>
        <v/>
      </c>
      <c r="L182" t="str">
        <f>IF(ISNUMBER(VLOOKUP($B182,Equities!$B$6:$DH$1002,L$1,0)), VLOOKUP($B182,Equities!$B$6:$DH$1002,L$1,0),"")</f>
        <v/>
      </c>
      <c r="M182" t="str">
        <f>IF(ISNUMBER(VLOOKUP($B182,Equities!$B$6:$DH$1002,M$1,0)), VLOOKUP($B182,Equities!$B$6:$DH$1002,M$1,0),"")</f>
        <v/>
      </c>
      <c r="N182" t="str">
        <f>IF(ISNUMBER(VLOOKUP($B182,Equities!$B$6:$DH$1002,N$1,0)), VLOOKUP($B182,Equities!$B$6:$DH$1002,N$1,0),"")</f>
        <v/>
      </c>
      <c r="O182" t="str">
        <f>IF(ISNUMBER(VLOOKUP($B182,Equities!$B$6:$DH$1002,O$1,0)), VLOOKUP($B182,Equities!$B$6:$DH$1002,O$1,0),"")</f>
        <v/>
      </c>
      <c r="P182" t="str">
        <f>IF(ISNUMBER(VLOOKUP($B182,Equities!$B$6:$DH$1002,P$1,0)), VLOOKUP($B182,Equities!$B$6:$DH$1002,P$1,0),"")</f>
        <v/>
      </c>
      <c r="Q182" t="str">
        <f>IF(ISNUMBER(VLOOKUP($B182,Equities!$B$6:$DH$1002,Q$1,0)), VLOOKUP($B182,Equities!$B$6:$DH$1002,Q$1,0),"")</f>
        <v/>
      </c>
      <c r="R182" t="str">
        <f>IF(ISNUMBER(VLOOKUP($B182,Equities!$B$6:$DH$1002,R$1,0)), VLOOKUP($B182,Equities!$B$6:$DH$1002,R$1,0),"")</f>
        <v/>
      </c>
      <c r="S182" t="str">
        <f>IF(ISNUMBER(VLOOKUP($B182,Equities!$B$6:$DH$1002,S$1,0)), VLOOKUP($B182,Equities!$B$6:$DH$1002,S$1,0),"")</f>
        <v/>
      </c>
      <c r="T182" t="str">
        <f>IF(ISNUMBER(VLOOKUP($B182,Equities!$B$6:$DH$1002,T$1,0)), VLOOKUP($B182,Equities!$B$6:$DH$1002,T$1,0),"")</f>
        <v/>
      </c>
      <c r="U182" t="str">
        <f>IF(ISNUMBER(VLOOKUP($B182,Equities!$B$6:$DH$1002,U$1,0)), VLOOKUP($B182,Equities!$B$6:$DH$1002,U$1,0),"")</f>
        <v/>
      </c>
      <c r="V182" t="str">
        <f>IF(ISNUMBER(VLOOKUP($B182,Equities!$B$6:$DH$1002,V$1,0)), VLOOKUP($B182,Equities!$B$6:$DH$1002,V$1,0),"")</f>
        <v/>
      </c>
      <c r="W182" t="str">
        <f>IF(ISNUMBER(VLOOKUP($B182,Equities!$B$6:$DH$1002,W$1,0)), VLOOKUP($B182,Equities!$B$6:$DH$1002,W$1,0),"")</f>
        <v/>
      </c>
      <c r="X182" t="str">
        <f>IF(ISNUMBER(VLOOKUP($B182,Equities!$B$6:$DH$1002,X$1,0)), VLOOKUP($B182,Equities!$B$6:$DH$1002,X$1,0),"")</f>
        <v/>
      </c>
      <c r="Y182" t="str">
        <f>IF(ISNUMBER(VLOOKUP($B182,Equities!$B$6:$DH$1002,Y$1,0)), VLOOKUP($B182,Equities!$B$6:$DH$1002,Y$1,0),"")</f>
        <v/>
      </c>
      <c r="Z182" t="str">
        <f>IF(ISNUMBER(VLOOKUP($B182,Equities!$B$6:$DH$1002,Z$1,0)), VLOOKUP($B182,Equities!$B$6:$DH$1002,Z$1,0),"")</f>
        <v/>
      </c>
      <c r="AA182" t="str">
        <f>IF(ISNUMBER(VLOOKUP($B182,Equities!$B$6:$DH$1002,AA$1,0)), VLOOKUP($B182,Equities!$B$6:$DH$1002,AA$1,0),"")</f>
        <v/>
      </c>
      <c r="AB182" t="str">
        <f>IF(ISNUMBER(VLOOKUP($B182,Equities!$B$6:$DH$1002,AB$1,0)), VLOOKUP($B182,Equities!$B$6:$DH$1002,AB$1,0),"")</f>
        <v/>
      </c>
      <c r="AC182" t="str">
        <f>IF(ISNUMBER(VLOOKUP($B182,Equities!$B$6:$DH$1002,AC$1,0)), VLOOKUP($B182,Equities!$B$6:$DH$1002,AC$1,0),"")</f>
        <v/>
      </c>
      <c r="AD182" t="str">
        <f>IF(ISNUMBER(VLOOKUP($B182,Equities!$B$6:$DH$1002,AD$1,0)), VLOOKUP($B182,Equities!$B$6:$DH$1002,AD$1,0),"")</f>
        <v/>
      </c>
      <c r="AE182" t="str">
        <f>IF(ISNUMBER(VLOOKUP($B182,Equities!$B$6:$DH$1002,AE$1,0)), VLOOKUP($B182,Equities!$B$6:$DH$1002,AE$1,0),"")</f>
        <v/>
      </c>
      <c r="AF182" t="str">
        <f>IF(ISNUMBER(VLOOKUP($B182,Equities!$B$6:$DH$1002,AF$1,0)), VLOOKUP($B182,Equities!$B$6:$DH$1002,AF$1,0),"")</f>
        <v/>
      </c>
      <c r="AG182" t="str">
        <f>IF(ISNUMBER(VLOOKUP($B182,Equities!$B$6:$DH$1002,AG$1,0)), VLOOKUP($B182,Equities!$B$6:$DH$1002,AG$1,0),"")</f>
        <v/>
      </c>
      <c r="AH182" t="str">
        <f>IF(ISNUMBER(VLOOKUP($B182,Equities!$B$6:$DH$1002,AH$1,0)), VLOOKUP($B182,Equities!$B$6:$DH$1002,AH$1,0),"")</f>
        <v/>
      </c>
      <c r="AI182" t="str">
        <f>IF(ISNUMBER(VLOOKUP($B182,Equities!$B$6:$DH$1002,AI$1,0)), VLOOKUP($B182,Equities!$B$6:$DH$1002,AI$1,0),"")</f>
        <v/>
      </c>
      <c r="AJ182" t="str">
        <f>IF(ISNUMBER(VLOOKUP($B182,Equities!$B$6:$DH$1002,AJ$1,0)), VLOOKUP($B182,Equities!$B$6:$DH$1002,AJ$1,0),"")</f>
        <v/>
      </c>
      <c r="AK182" t="str">
        <f>IF(ISNUMBER(VLOOKUP($B182,Equities!$B$6:$DH$1002,AK$1,0)), VLOOKUP($B182,Equities!$B$6:$DH$1002,AK$1,0),"")</f>
        <v/>
      </c>
      <c r="AL182" t="str">
        <f>IF(ISNUMBER(VLOOKUP($B182,Commodities!$B$6:$CW$1002,AL$1,0)), VLOOKUP($B182,Commodities!$B$6:$CW$1002,AL$1,0),"")</f>
        <v/>
      </c>
      <c r="AM182" t="str">
        <f>IF(ISNUMBER(VLOOKUP($B182,Commodities!$B$6:$CW$1002,AM$1,0)), VLOOKUP($B182,Commodities!$B$6:$CW$1002,AM$1,0),"")</f>
        <v/>
      </c>
      <c r="AN182" t="str">
        <f>IF(ISNUMBER(VLOOKUP($B182,Commodities!$B$6:$CW$1002,AN$1,0)), VLOOKUP($B182,Commodities!$B$6:$CW$1002,AN$1,0),"")</f>
        <v/>
      </c>
      <c r="AO182" t="str">
        <f>IF(ISNUMBER(VLOOKUP($B182,Currencies!$B$6:$CW$1002,AO$1,0)), VLOOKUP($B182,Currencies!$B$6:$CW$1002,AO$1,0),"")</f>
        <v/>
      </c>
      <c r="AP182" t="str">
        <f>IF(ISNUMBER(VLOOKUP($B182,Currencies!$B$6:$CW$1002,AP$1,0)), VLOOKUP($B182,Currencies!$B$6:$CW$1002,AP$1,0),"")</f>
        <v/>
      </c>
      <c r="AQ182" t="str">
        <f>IF(ISNUMBER(VLOOKUP($B182,Currencies!$B$6:$CW$1002,AQ$1,0)), VLOOKUP($B182,Currencies!$B$6:$CW$1002,AQ$1,0),"")</f>
        <v/>
      </c>
      <c r="AR182" t="str">
        <f>IF(ISNUMBER(VLOOKUP($B182,Currencies!$B$6:$CW$1002,AR$1,0)), VLOOKUP($B182,Currencies!$B$6:$CW$1002,AR$1,0),"")</f>
        <v/>
      </c>
      <c r="AS182" t="str">
        <f>IF(ISNUMBER(VLOOKUP($B182,Currencies!$B$6:$CW$1002,AS$1,0)), VLOOKUP($B182,Currencies!$B$6:$CW$1002,AS$1,0),"")</f>
        <v/>
      </c>
      <c r="AT182" t="str">
        <f>IF(ISNUMBER(VLOOKUP($B182,Currencies!$B$6:$CW$1002,AT$1,0)), VLOOKUP($B182,Currencies!$B$6:$CW$1002,AT$1,0),"")</f>
        <v/>
      </c>
      <c r="AU182" t="str">
        <f>IF(ISNUMBER(VLOOKUP($B182,Currencies!$B$6:$CW$1002,AU$1,0)), VLOOKUP($B182,Currencies!$B$6:$CW$1002,AU$1,0),"")</f>
        <v/>
      </c>
      <c r="AV182" t="str">
        <f>IF(ISNUMBER(VLOOKUP($B182,Currencies!$B$6:$CW$1002,AV$1,0)), VLOOKUP($B182,Currencies!$B$6:$CW$1002,AV$1,0),"")</f>
        <v/>
      </c>
    </row>
    <row r="183" spans="2:48">
      <c r="B183" s="12" t="str">
        <f>IF(ISNUMBER(Equities!$C184),Equities!B184,"")</f>
        <v/>
      </c>
      <c r="C183" t="str">
        <f t="shared" ca="1" si="10"/>
        <v/>
      </c>
      <c r="D183" t="str">
        <f t="shared" ca="1" si="11"/>
        <v/>
      </c>
      <c r="E183" t="str">
        <f t="shared" ca="1" si="11"/>
        <v/>
      </c>
      <c r="F183" t="str">
        <f t="shared" ca="1" si="11"/>
        <v/>
      </c>
      <c r="G183" t="str">
        <f>IF(ISNUMBER(VLOOKUP($B183,Equities!$B$6:$DH$1002,G$1,0)), VLOOKUP($B183,Equities!$B$6:$DH$1002,G$1,0),"")</f>
        <v/>
      </c>
      <c r="H183" t="str">
        <f>IF(ISNUMBER(VLOOKUP($B183,Equities!$B$6:$DH$1002,H$1,0)), VLOOKUP($B183,Equities!$B$6:$DH$1002,H$1,0),"")</f>
        <v/>
      </c>
      <c r="I183" t="str">
        <f>IF(ISNUMBER(VLOOKUP($B183,Equities!$B$6:$DH$1002,I$1,0)), VLOOKUP($B183,Equities!$B$6:$DH$1002,I$1,0),"")</f>
        <v/>
      </c>
      <c r="J183" s="70"/>
      <c r="K183" t="str">
        <f>IF(ISNUMBER(VLOOKUP($B183,Equities!$B$6:$DH$1002,K$1,0)), VLOOKUP($B183,Equities!$B$6:$DH$1002,K$1,0),"")</f>
        <v/>
      </c>
      <c r="L183" t="str">
        <f>IF(ISNUMBER(VLOOKUP($B183,Equities!$B$6:$DH$1002,L$1,0)), VLOOKUP($B183,Equities!$B$6:$DH$1002,L$1,0),"")</f>
        <v/>
      </c>
      <c r="M183" t="str">
        <f>IF(ISNUMBER(VLOOKUP($B183,Equities!$B$6:$DH$1002,M$1,0)), VLOOKUP($B183,Equities!$B$6:$DH$1002,M$1,0),"")</f>
        <v/>
      </c>
      <c r="N183" t="str">
        <f>IF(ISNUMBER(VLOOKUP($B183,Equities!$B$6:$DH$1002,N$1,0)), VLOOKUP($B183,Equities!$B$6:$DH$1002,N$1,0),"")</f>
        <v/>
      </c>
      <c r="O183" t="str">
        <f>IF(ISNUMBER(VLOOKUP($B183,Equities!$B$6:$DH$1002,O$1,0)), VLOOKUP($B183,Equities!$B$6:$DH$1002,O$1,0),"")</f>
        <v/>
      </c>
      <c r="P183" t="str">
        <f>IF(ISNUMBER(VLOOKUP($B183,Equities!$B$6:$DH$1002,P$1,0)), VLOOKUP($B183,Equities!$B$6:$DH$1002,P$1,0),"")</f>
        <v/>
      </c>
      <c r="Q183" t="str">
        <f>IF(ISNUMBER(VLOOKUP($B183,Equities!$B$6:$DH$1002,Q$1,0)), VLOOKUP($B183,Equities!$B$6:$DH$1002,Q$1,0),"")</f>
        <v/>
      </c>
      <c r="R183" t="str">
        <f>IF(ISNUMBER(VLOOKUP($B183,Equities!$B$6:$DH$1002,R$1,0)), VLOOKUP($B183,Equities!$B$6:$DH$1002,R$1,0),"")</f>
        <v/>
      </c>
      <c r="S183" t="str">
        <f>IF(ISNUMBER(VLOOKUP($B183,Equities!$B$6:$DH$1002,S$1,0)), VLOOKUP($B183,Equities!$B$6:$DH$1002,S$1,0),"")</f>
        <v/>
      </c>
      <c r="T183" t="str">
        <f>IF(ISNUMBER(VLOOKUP($B183,Equities!$B$6:$DH$1002,T$1,0)), VLOOKUP($B183,Equities!$B$6:$DH$1002,T$1,0),"")</f>
        <v/>
      </c>
      <c r="U183" t="str">
        <f>IF(ISNUMBER(VLOOKUP($B183,Equities!$B$6:$DH$1002,U$1,0)), VLOOKUP($B183,Equities!$B$6:$DH$1002,U$1,0),"")</f>
        <v/>
      </c>
      <c r="V183" t="str">
        <f>IF(ISNUMBER(VLOOKUP($B183,Equities!$B$6:$DH$1002,V$1,0)), VLOOKUP($B183,Equities!$B$6:$DH$1002,V$1,0),"")</f>
        <v/>
      </c>
      <c r="W183" t="str">
        <f>IF(ISNUMBER(VLOOKUP($B183,Equities!$B$6:$DH$1002,W$1,0)), VLOOKUP($B183,Equities!$B$6:$DH$1002,W$1,0),"")</f>
        <v/>
      </c>
      <c r="X183" t="str">
        <f>IF(ISNUMBER(VLOOKUP($B183,Equities!$B$6:$DH$1002,X$1,0)), VLOOKUP($B183,Equities!$B$6:$DH$1002,X$1,0),"")</f>
        <v/>
      </c>
      <c r="Y183" t="str">
        <f>IF(ISNUMBER(VLOOKUP($B183,Equities!$B$6:$DH$1002,Y$1,0)), VLOOKUP($B183,Equities!$B$6:$DH$1002,Y$1,0),"")</f>
        <v/>
      </c>
      <c r="Z183" t="str">
        <f>IF(ISNUMBER(VLOOKUP($B183,Equities!$B$6:$DH$1002,Z$1,0)), VLOOKUP($B183,Equities!$B$6:$DH$1002,Z$1,0),"")</f>
        <v/>
      </c>
      <c r="AA183" t="str">
        <f>IF(ISNUMBER(VLOOKUP($B183,Equities!$B$6:$DH$1002,AA$1,0)), VLOOKUP($B183,Equities!$B$6:$DH$1002,AA$1,0),"")</f>
        <v/>
      </c>
      <c r="AB183" t="str">
        <f>IF(ISNUMBER(VLOOKUP($B183,Equities!$B$6:$DH$1002,AB$1,0)), VLOOKUP($B183,Equities!$B$6:$DH$1002,AB$1,0),"")</f>
        <v/>
      </c>
      <c r="AC183" t="str">
        <f>IF(ISNUMBER(VLOOKUP($B183,Equities!$B$6:$DH$1002,AC$1,0)), VLOOKUP($B183,Equities!$B$6:$DH$1002,AC$1,0),"")</f>
        <v/>
      </c>
      <c r="AD183" t="str">
        <f>IF(ISNUMBER(VLOOKUP($B183,Equities!$B$6:$DH$1002,AD$1,0)), VLOOKUP($B183,Equities!$B$6:$DH$1002,AD$1,0),"")</f>
        <v/>
      </c>
      <c r="AE183" t="str">
        <f>IF(ISNUMBER(VLOOKUP($B183,Equities!$B$6:$DH$1002,AE$1,0)), VLOOKUP($B183,Equities!$B$6:$DH$1002,AE$1,0),"")</f>
        <v/>
      </c>
      <c r="AF183" t="str">
        <f>IF(ISNUMBER(VLOOKUP($B183,Equities!$B$6:$DH$1002,AF$1,0)), VLOOKUP($B183,Equities!$B$6:$DH$1002,AF$1,0),"")</f>
        <v/>
      </c>
      <c r="AG183" t="str">
        <f>IF(ISNUMBER(VLOOKUP($B183,Equities!$B$6:$DH$1002,AG$1,0)), VLOOKUP($B183,Equities!$B$6:$DH$1002,AG$1,0),"")</f>
        <v/>
      </c>
      <c r="AH183" t="str">
        <f>IF(ISNUMBER(VLOOKUP($B183,Equities!$B$6:$DH$1002,AH$1,0)), VLOOKUP($B183,Equities!$B$6:$DH$1002,AH$1,0),"")</f>
        <v/>
      </c>
      <c r="AI183" t="str">
        <f>IF(ISNUMBER(VLOOKUP($B183,Equities!$B$6:$DH$1002,AI$1,0)), VLOOKUP($B183,Equities!$B$6:$DH$1002,AI$1,0),"")</f>
        <v/>
      </c>
      <c r="AJ183" t="str">
        <f>IF(ISNUMBER(VLOOKUP($B183,Equities!$B$6:$DH$1002,AJ$1,0)), VLOOKUP($B183,Equities!$B$6:$DH$1002,AJ$1,0),"")</f>
        <v/>
      </c>
      <c r="AK183" t="str">
        <f>IF(ISNUMBER(VLOOKUP($B183,Equities!$B$6:$DH$1002,AK$1,0)), VLOOKUP($B183,Equities!$B$6:$DH$1002,AK$1,0),"")</f>
        <v/>
      </c>
      <c r="AL183" t="str">
        <f>IF(ISNUMBER(VLOOKUP($B183,Commodities!$B$6:$CW$1002,AL$1,0)), VLOOKUP($B183,Commodities!$B$6:$CW$1002,AL$1,0),"")</f>
        <v/>
      </c>
      <c r="AM183" t="str">
        <f>IF(ISNUMBER(VLOOKUP($B183,Commodities!$B$6:$CW$1002,AM$1,0)), VLOOKUP($B183,Commodities!$B$6:$CW$1002,AM$1,0),"")</f>
        <v/>
      </c>
      <c r="AN183" t="str">
        <f>IF(ISNUMBER(VLOOKUP($B183,Commodities!$B$6:$CW$1002,AN$1,0)), VLOOKUP($B183,Commodities!$B$6:$CW$1002,AN$1,0),"")</f>
        <v/>
      </c>
      <c r="AO183" t="str">
        <f>IF(ISNUMBER(VLOOKUP($B183,Currencies!$B$6:$CW$1002,AO$1,0)), VLOOKUP($B183,Currencies!$B$6:$CW$1002,AO$1,0),"")</f>
        <v/>
      </c>
      <c r="AP183" t="str">
        <f>IF(ISNUMBER(VLOOKUP($B183,Currencies!$B$6:$CW$1002,AP$1,0)), VLOOKUP($B183,Currencies!$B$6:$CW$1002,AP$1,0),"")</f>
        <v/>
      </c>
      <c r="AQ183" t="str">
        <f>IF(ISNUMBER(VLOOKUP($B183,Currencies!$B$6:$CW$1002,AQ$1,0)), VLOOKUP($B183,Currencies!$B$6:$CW$1002,AQ$1,0),"")</f>
        <v/>
      </c>
      <c r="AR183" t="str">
        <f>IF(ISNUMBER(VLOOKUP($B183,Currencies!$B$6:$CW$1002,AR$1,0)), VLOOKUP($B183,Currencies!$B$6:$CW$1002,AR$1,0),"")</f>
        <v/>
      </c>
      <c r="AS183" t="str">
        <f>IF(ISNUMBER(VLOOKUP($B183,Currencies!$B$6:$CW$1002,AS$1,0)), VLOOKUP($B183,Currencies!$B$6:$CW$1002,AS$1,0),"")</f>
        <v/>
      </c>
      <c r="AT183" t="str">
        <f>IF(ISNUMBER(VLOOKUP($B183,Currencies!$B$6:$CW$1002,AT$1,0)), VLOOKUP($B183,Currencies!$B$6:$CW$1002,AT$1,0),"")</f>
        <v/>
      </c>
      <c r="AU183" t="str">
        <f>IF(ISNUMBER(VLOOKUP($B183,Currencies!$B$6:$CW$1002,AU$1,0)), VLOOKUP($B183,Currencies!$B$6:$CW$1002,AU$1,0),"")</f>
        <v/>
      </c>
      <c r="AV183" t="str">
        <f>IF(ISNUMBER(VLOOKUP($B183,Currencies!$B$6:$CW$1002,AV$1,0)), VLOOKUP($B183,Currencies!$B$6:$CW$1002,AV$1,0),"")</f>
        <v/>
      </c>
    </row>
    <row r="184" spans="2:48">
      <c r="B184" s="12" t="str">
        <f>IF(ISNUMBER(Equities!$C185),Equities!B185,"")</f>
        <v/>
      </c>
      <c r="C184" t="str">
        <f t="shared" ca="1" si="10"/>
        <v/>
      </c>
      <c r="D184" t="str">
        <f t="shared" ca="1" si="11"/>
        <v/>
      </c>
      <c r="E184" t="str">
        <f t="shared" ca="1" si="11"/>
        <v/>
      </c>
      <c r="F184" t="str">
        <f t="shared" ca="1" si="11"/>
        <v/>
      </c>
      <c r="G184" t="str">
        <f>IF(ISNUMBER(VLOOKUP($B184,Equities!$B$6:$DH$1002,G$1,0)), VLOOKUP($B184,Equities!$B$6:$DH$1002,G$1,0),"")</f>
        <v/>
      </c>
      <c r="H184" t="str">
        <f>IF(ISNUMBER(VLOOKUP($B184,Equities!$B$6:$DH$1002,H$1,0)), VLOOKUP($B184,Equities!$B$6:$DH$1002,H$1,0),"")</f>
        <v/>
      </c>
      <c r="I184" t="str">
        <f>IF(ISNUMBER(VLOOKUP($B184,Equities!$B$6:$DH$1002,I$1,0)), VLOOKUP($B184,Equities!$B$6:$DH$1002,I$1,0),"")</f>
        <v/>
      </c>
      <c r="J184" s="70"/>
      <c r="K184" t="str">
        <f>IF(ISNUMBER(VLOOKUP($B184,Equities!$B$6:$DH$1002,K$1,0)), VLOOKUP($B184,Equities!$B$6:$DH$1002,K$1,0),"")</f>
        <v/>
      </c>
      <c r="L184" t="str">
        <f>IF(ISNUMBER(VLOOKUP($B184,Equities!$B$6:$DH$1002,L$1,0)), VLOOKUP($B184,Equities!$B$6:$DH$1002,L$1,0),"")</f>
        <v/>
      </c>
      <c r="M184" t="str">
        <f>IF(ISNUMBER(VLOOKUP($B184,Equities!$B$6:$DH$1002,M$1,0)), VLOOKUP($B184,Equities!$B$6:$DH$1002,M$1,0),"")</f>
        <v/>
      </c>
      <c r="N184" t="str">
        <f>IF(ISNUMBER(VLOOKUP($B184,Equities!$B$6:$DH$1002,N$1,0)), VLOOKUP($B184,Equities!$B$6:$DH$1002,N$1,0),"")</f>
        <v/>
      </c>
      <c r="O184" t="str">
        <f>IF(ISNUMBER(VLOOKUP($B184,Equities!$B$6:$DH$1002,O$1,0)), VLOOKUP($B184,Equities!$B$6:$DH$1002,O$1,0),"")</f>
        <v/>
      </c>
      <c r="P184" t="str">
        <f>IF(ISNUMBER(VLOOKUP($B184,Equities!$B$6:$DH$1002,P$1,0)), VLOOKUP($B184,Equities!$B$6:$DH$1002,P$1,0),"")</f>
        <v/>
      </c>
      <c r="Q184" t="str">
        <f>IF(ISNUMBER(VLOOKUP($B184,Equities!$B$6:$DH$1002,Q$1,0)), VLOOKUP($B184,Equities!$B$6:$DH$1002,Q$1,0),"")</f>
        <v/>
      </c>
      <c r="R184" t="str">
        <f>IF(ISNUMBER(VLOOKUP($B184,Equities!$B$6:$DH$1002,R$1,0)), VLOOKUP($B184,Equities!$B$6:$DH$1002,R$1,0),"")</f>
        <v/>
      </c>
      <c r="S184" t="str">
        <f>IF(ISNUMBER(VLOOKUP($B184,Equities!$B$6:$DH$1002,S$1,0)), VLOOKUP($B184,Equities!$B$6:$DH$1002,S$1,0),"")</f>
        <v/>
      </c>
      <c r="T184" t="str">
        <f>IF(ISNUMBER(VLOOKUP($B184,Equities!$B$6:$DH$1002,T$1,0)), VLOOKUP($B184,Equities!$B$6:$DH$1002,T$1,0),"")</f>
        <v/>
      </c>
      <c r="U184" t="str">
        <f>IF(ISNUMBER(VLOOKUP($B184,Equities!$B$6:$DH$1002,U$1,0)), VLOOKUP($B184,Equities!$B$6:$DH$1002,U$1,0),"")</f>
        <v/>
      </c>
      <c r="V184" t="str">
        <f>IF(ISNUMBER(VLOOKUP($B184,Equities!$B$6:$DH$1002,V$1,0)), VLOOKUP($B184,Equities!$B$6:$DH$1002,V$1,0),"")</f>
        <v/>
      </c>
      <c r="W184" t="str">
        <f>IF(ISNUMBER(VLOOKUP($B184,Equities!$B$6:$DH$1002,W$1,0)), VLOOKUP($B184,Equities!$B$6:$DH$1002,W$1,0),"")</f>
        <v/>
      </c>
      <c r="X184" t="str">
        <f>IF(ISNUMBER(VLOOKUP($B184,Equities!$B$6:$DH$1002,X$1,0)), VLOOKUP($B184,Equities!$B$6:$DH$1002,X$1,0),"")</f>
        <v/>
      </c>
      <c r="Y184" t="str">
        <f>IF(ISNUMBER(VLOOKUP($B184,Equities!$B$6:$DH$1002,Y$1,0)), VLOOKUP($B184,Equities!$B$6:$DH$1002,Y$1,0),"")</f>
        <v/>
      </c>
      <c r="Z184" t="str">
        <f>IF(ISNUMBER(VLOOKUP($B184,Equities!$B$6:$DH$1002,Z$1,0)), VLOOKUP($B184,Equities!$B$6:$DH$1002,Z$1,0),"")</f>
        <v/>
      </c>
      <c r="AA184" t="str">
        <f>IF(ISNUMBER(VLOOKUP($B184,Equities!$B$6:$DH$1002,AA$1,0)), VLOOKUP($B184,Equities!$B$6:$DH$1002,AA$1,0),"")</f>
        <v/>
      </c>
      <c r="AB184" t="str">
        <f>IF(ISNUMBER(VLOOKUP($B184,Equities!$B$6:$DH$1002,AB$1,0)), VLOOKUP($B184,Equities!$B$6:$DH$1002,AB$1,0),"")</f>
        <v/>
      </c>
      <c r="AC184" t="str">
        <f>IF(ISNUMBER(VLOOKUP($B184,Equities!$B$6:$DH$1002,AC$1,0)), VLOOKUP($B184,Equities!$B$6:$DH$1002,AC$1,0),"")</f>
        <v/>
      </c>
      <c r="AD184" t="str">
        <f>IF(ISNUMBER(VLOOKUP($B184,Equities!$B$6:$DH$1002,AD$1,0)), VLOOKUP($B184,Equities!$B$6:$DH$1002,AD$1,0),"")</f>
        <v/>
      </c>
      <c r="AE184" t="str">
        <f>IF(ISNUMBER(VLOOKUP($B184,Equities!$B$6:$DH$1002,AE$1,0)), VLOOKUP($B184,Equities!$B$6:$DH$1002,AE$1,0),"")</f>
        <v/>
      </c>
      <c r="AF184" t="str">
        <f>IF(ISNUMBER(VLOOKUP($B184,Equities!$B$6:$DH$1002,AF$1,0)), VLOOKUP($B184,Equities!$B$6:$DH$1002,AF$1,0),"")</f>
        <v/>
      </c>
      <c r="AG184" t="str">
        <f>IF(ISNUMBER(VLOOKUP($B184,Equities!$B$6:$DH$1002,AG$1,0)), VLOOKUP($B184,Equities!$B$6:$DH$1002,AG$1,0),"")</f>
        <v/>
      </c>
      <c r="AH184" t="str">
        <f>IF(ISNUMBER(VLOOKUP($B184,Equities!$B$6:$DH$1002,AH$1,0)), VLOOKUP($B184,Equities!$B$6:$DH$1002,AH$1,0),"")</f>
        <v/>
      </c>
      <c r="AI184" t="str">
        <f>IF(ISNUMBER(VLOOKUP($B184,Equities!$B$6:$DH$1002,AI$1,0)), VLOOKUP($B184,Equities!$B$6:$DH$1002,AI$1,0),"")</f>
        <v/>
      </c>
      <c r="AJ184" t="str">
        <f>IF(ISNUMBER(VLOOKUP($B184,Equities!$B$6:$DH$1002,AJ$1,0)), VLOOKUP($B184,Equities!$B$6:$DH$1002,AJ$1,0),"")</f>
        <v/>
      </c>
      <c r="AK184" t="str">
        <f>IF(ISNUMBER(VLOOKUP($B184,Equities!$B$6:$DH$1002,AK$1,0)), VLOOKUP($B184,Equities!$B$6:$DH$1002,AK$1,0),"")</f>
        <v/>
      </c>
      <c r="AL184" t="str">
        <f>IF(ISNUMBER(VLOOKUP($B184,Commodities!$B$6:$CW$1002,AL$1,0)), VLOOKUP($B184,Commodities!$B$6:$CW$1002,AL$1,0),"")</f>
        <v/>
      </c>
      <c r="AM184" t="str">
        <f>IF(ISNUMBER(VLOOKUP($B184,Commodities!$B$6:$CW$1002,AM$1,0)), VLOOKUP($B184,Commodities!$B$6:$CW$1002,AM$1,0),"")</f>
        <v/>
      </c>
      <c r="AN184" t="str">
        <f>IF(ISNUMBER(VLOOKUP($B184,Commodities!$B$6:$CW$1002,AN$1,0)), VLOOKUP($B184,Commodities!$B$6:$CW$1002,AN$1,0),"")</f>
        <v/>
      </c>
      <c r="AO184" t="str">
        <f>IF(ISNUMBER(VLOOKUP($B184,Currencies!$B$6:$CW$1002,AO$1,0)), VLOOKUP($B184,Currencies!$B$6:$CW$1002,AO$1,0),"")</f>
        <v/>
      </c>
      <c r="AP184" t="str">
        <f>IF(ISNUMBER(VLOOKUP($B184,Currencies!$B$6:$CW$1002,AP$1,0)), VLOOKUP($B184,Currencies!$B$6:$CW$1002,AP$1,0),"")</f>
        <v/>
      </c>
      <c r="AQ184" t="str">
        <f>IF(ISNUMBER(VLOOKUP($B184,Currencies!$B$6:$CW$1002,AQ$1,0)), VLOOKUP($B184,Currencies!$B$6:$CW$1002,AQ$1,0),"")</f>
        <v/>
      </c>
      <c r="AR184" t="str">
        <f>IF(ISNUMBER(VLOOKUP($B184,Currencies!$B$6:$CW$1002,AR$1,0)), VLOOKUP($B184,Currencies!$B$6:$CW$1002,AR$1,0),"")</f>
        <v/>
      </c>
      <c r="AS184" t="str">
        <f>IF(ISNUMBER(VLOOKUP($B184,Currencies!$B$6:$CW$1002,AS$1,0)), VLOOKUP($B184,Currencies!$B$6:$CW$1002,AS$1,0),"")</f>
        <v/>
      </c>
      <c r="AT184" t="str">
        <f>IF(ISNUMBER(VLOOKUP($B184,Currencies!$B$6:$CW$1002,AT$1,0)), VLOOKUP($B184,Currencies!$B$6:$CW$1002,AT$1,0),"")</f>
        <v/>
      </c>
      <c r="AU184" t="str">
        <f>IF(ISNUMBER(VLOOKUP($B184,Currencies!$B$6:$CW$1002,AU$1,0)), VLOOKUP($B184,Currencies!$B$6:$CW$1002,AU$1,0),"")</f>
        <v/>
      </c>
      <c r="AV184" t="str">
        <f>IF(ISNUMBER(VLOOKUP($B184,Currencies!$B$6:$CW$1002,AV$1,0)), VLOOKUP($B184,Currencies!$B$6:$CW$1002,AV$1,0),"")</f>
        <v/>
      </c>
    </row>
    <row r="185" spans="2:48">
      <c r="B185" s="12" t="str">
        <f>IF(ISNUMBER(Equities!$C186),Equities!B186,"")</f>
        <v/>
      </c>
      <c r="C185" t="str">
        <f t="shared" ca="1" si="10"/>
        <v/>
      </c>
      <c r="D185" t="str">
        <f t="shared" ca="1" si="11"/>
        <v/>
      </c>
      <c r="E185" t="str">
        <f t="shared" ca="1" si="11"/>
        <v/>
      </c>
      <c r="F185" t="str">
        <f t="shared" ca="1" si="11"/>
        <v/>
      </c>
      <c r="G185" t="str">
        <f>IF(ISNUMBER(VLOOKUP($B185,Equities!$B$6:$DH$1002,G$1,0)), VLOOKUP($B185,Equities!$B$6:$DH$1002,G$1,0),"")</f>
        <v/>
      </c>
      <c r="H185" t="str">
        <f>IF(ISNUMBER(VLOOKUP($B185,Equities!$B$6:$DH$1002,H$1,0)), VLOOKUP($B185,Equities!$B$6:$DH$1002,H$1,0),"")</f>
        <v/>
      </c>
      <c r="I185" t="str">
        <f>IF(ISNUMBER(VLOOKUP($B185,Equities!$B$6:$DH$1002,I$1,0)), VLOOKUP($B185,Equities!$B$6:$DH$1002,I$1,0),"")</f>
        <v/>
      </c>
      <c r="J185" s="70"/>
      <c r="K185" t="str">
        <f>IF(ISNUMBER(VLOOKUP($B185,Equities!$B$6:$DH$1002,K$1,0)), VLOOKUP($B185,Equities!$B$6:$DH$1002,K$1,0),"")</f>
        <v/>
      </c>
      <c r="L185" t="str">
        <f>IF(ISNUMBER(VLOOKUP($B185,Equities!$B$6:$DH$1002,L$1,0)), VLOOKUP($B185,Equities!$B$6:$DH$1002,L$1,0),"")</f>
        <v/>
      </c>
      <c r="M185" t="str">
        <f>IF(ISNUMBER(VLOOKUP($B185,Equities!$B$6:$DH$1002,M$1,0)), VLOOKUP($B185,Equities!$B$6:$DH$1002,M$1,0),"")</f>
        <v/>
      </c>
      <c r="N185" t="str">
        <f>IF(ISNUMBER(VLOOKUP($B185,Equities!$B$6:$DH$1002,N$1,0)), VLOOKUP($B185,Equities!$B$6:$DH$1002,N$1,0),"")</f>
        <v/>
      </c>
      <c r="O185" t="str">
        <f>IF(ISNUMBER(VLOOKUP($B185,Equities!$B$6:$DH$1002,O$1,0)), VLOOKUP($B185,Equities!$B$6:$DH$1002,O$1,0),"")</f>
        <v/>
      </c>
      <c r="P185" t="str">
        <f>IF(ISNUMBER(VLOOKUP($B185,Equities!$B$6:$DH$1002,P$1,0)), VLOOKUP($B185,Equities!$B$6:$DH$1002,P$1,0),"")</f>
        <v/>
      </c>
      <c r="Q185" t="str">
        <f>IF(ISNUMBER(VLOOKUP($B185,Equities!$B$6:$DH$1002,Q$1,0)), VLOOKUP($B185,Equities!$B$6:$DH$1002,Q$1,0),"")</f>
        <v/>
      </c>
      <c r="R185" t="str">
        <f>IF(ISNUMBER(VLOOKUP($B185,Equities!$B$6:$DH$1002,R$1,0)), VLOOKUP($B185,Equities!$B$6:$DH$1002,R$1,0),"")</f>
        <v/>
      </c>
      <c r="S185" t="str">
        <f>IF(ISNUMBER(VLOOKUP($B185,Equities!$B$6:$DH$1002,S$1,0)), VLOOKUP($B185,Equities!$B$6:$DH$1002,S$1,0),"")</f>
        <v/>
      </c>
      <c r="T185" t="str">
        <f>IF(ISNUMBER(VLOOKUP($B185,Equities!$B$6:$DH$1002,T$1,0)), VLOOKUP($B185,Equities!$B$6:$DH$1002,T$1,0),"")</f>
        <v/>
      </c>
      <c r="U185" t="str">
        <f>IF(ISNUMBER(VLOOKUP($B185,Equities!$B$6:$DH$1002,U$1,0)), VLOOKUP($B185,Equities!$B$6:$DH$1002,U$1,0),"")</f>
        <v/>
      </c>
      <c r="V185" t="str">
        <f>IF(ISNUMBER(VLOOKUP($B185,Equities!$B$6:$DH$1002,V$1,0)), VLOOKUP($B185,Equities!$B$6:$DH$1002,V$1,0),"")</f>
        <v/>
      </c>
      <c r="W185" t="str">
        <f>IF(ISNUMBER(VLOOKUP($B185,Equities!$B$6:$DH$1002,W$1,0)), VLOOKUP($B185,Equities!$B$6:$DH$1002,W$1,0),"")</f>
        <v/>
      </c>
      <c r="X185" t="str">
        <f>IF(ISNUMBER(VLOOKUP($B185,Equities!$B$6:$DH$1002,X$1,0)), VLOOKUP($B185,Equities!$B$6:$DH$1002,X$1,0),"")</f>
        <v/>
      </c>
      <c r="Y185" t="str">
        <f>IF(ISNUMBER(VLOOKUP($B185,Equities!$B$6:$DH$1002,Y$1,0)), VLOOKUP($B185,Equities!$B$6:$DH$1002,Y$1,0),"")</f>
        <v/>
      </c>
      <c r="Z185" t="str">
        <f>IF(ISNUMBER(VLOOKUP($B185,Equities!$B$6:$DH$1002,Z$1,0)), VLOOKUP($B185,Equities!$B$6:$DH$1002,Z$1,0),"")</f>
        <v/>
      </c>
      <c r="AA185" t="str">
        <f>IF(ISNUMBER(VLOOKUP($B185,Equities!$B$6:$DH$1002,AA$1,0)), VLOOKUP($B185,Equities!$B$6:$DH$1002,AA$1,0),"")</f>
        <v/>
      </c>
      <c r="AB185" t="str">
        <f>IF(ISNUMBER(VLOOKUP($B185,Equities!$B$6:$DH$1002,AB$1,0)), VLOOKUP($B185,Equities!$B$6:$DH$1002,AB$1,0),"")</f>
        <v/>
      </c>
      <c r="AC185" t="str">
        <f>IF(ISNUMBER(VLOOKUP($B185,Equities!$B$6:$DH$1002,AC$1,0)), VLOOKUP($B185,Equities!$B$6:$DH$1002,AC$1,0),"")</f>
        <v/>
      </c>
      <c r="AD185" t="str">
        <f>IF(ISNUMBER(VLOOKUP($B185,Equities!$B$6:$DH$1002,AD$1,0)), VLOOKUP($B185,Equities!$B$6:$DH$1002,AD$1,0),"")</f>
        <v/>
      </c>
      <c r="AE185" t="str">
        <f>IF(ISNUMBER(VLOOKUP($B185,Equities!$B$6:$DH$1002,AE$1,0)), VLOOKUP($B185,Equities!$B$6:$DH$1002,AE$1,0),"")</f>
        <v/>
      </c>
      <c r="AF185" t="str">
        <f>IF(ISNUMBER(VLOOKUP($B185,Equities!$B$6:$DH$1002,AF$1,0)), VLOOKUP($B185,Equities!$B$6:$DH$1002,AF$1,0),"")</f>
        <v/>
      </c>
      <c r="AG185" t="str">
        <f>IF(ISNUMBER(VLOOKUP($B185,Equities!$B$6:$DH$1002,AG$1,0)), VLOOKUP($B185,Equities!$B$6:$DH$1002,AG$1,0),"")</f>
        <v/>
      </c>
      <c r="AH185" t="str">
        <f>IF(ISNUMBER(VLOOKUP($B185,Equities!$B$6:$DH$1002,AH$1,0)), VLOOKUP($B185,Equities!$B$6:$DH$1002,AH$1,0),"")</f>
        <v/>
      </c>
      <c r="AI185" t="str">
        <f>IF(ISNUMBER(VLOOKUP($B185,Equities!$B$6:$DH$1002,AI$1,0)), VLOOKUP($B185,Equities!$B$6:$DH$1002,AI$1,0),"")</f>
        <v/>
      </c>
      <c r="AJ185" t="str">
        <f>IF(ISNUMBER(VLOOKUP($B185,Equities!$B$6:$DH$1002,AJ$1,0)), VLOOKUP($B185,Equities!$B$6:$DH$1002,AJ$1,0),"")</f>
        <v/>
      </c>
      <c r="AK185" t="str">
        <f>IF(ISNUMBER(VLOOKUP($B185,Equities!$B$6:$DH$1002,AK$1,0)), VLOOKUP($B185,Equities!$B$6:$DH$1002,AK$1,0),"")</f>
        <v/>
      </c>
      <c r="AL185" t="str">
        <f>IF(ISNUMBER(VLOOKUP($B185,Commodities!$B$6:$CW$1002,AL$1,0)), VLOOKUP($B185,Commodities!$B$6:$CW$1002,AL$1,0),"")</f>
        <v/>
      </c>
      <c r="AM185" t="str">
        <f>IF(ISNUMBER(VLOOKUP($B185,Commodities!$B$6:$CW$1002,AM$1,0)), VLOOKUP($B185,Commodities!$B$6:$CW$1002,AM$1,0),"")</f>
        <v/>
      </c>
      <c r="AN185" t="str">
        <f>IF(ISNUMBER(VLOOKUP($B185,Commodities!$B$6:$CW$1002,AN$1,0)), VLOOKUP($B185,Commodities!$B$6:$CW$1002,AN$1,0),"")</f>
        <v/>
      </c>
      <c r="AO185" t="str">
        <f>IF(ISNUMBER(VLOOKUP($B185,Currencies!$B$6:$CW$1002,AO$1,0)), VLOOKUP($B185,Currencies!$B$6:$CW$1002,AO$1,0),"")</f>
        <v/>
      </c>
      <c r="AP185" t="str">
        <f>IF(ISNUMBER(VLOOKUP($B185,Currencies!$B$6:$CW$1002,AP$1,0)), VLOOKUP($B185,Currencies!$B$6:$CW$1002,AP$1,0),"")</f>
        <v/>
      </c>
      <c r="AQ185" t="str">
        <f>IF(ISNUMBER(VLOOKUP($B185,Currencies!$B$6:$CW$1002,AQ$1,0)), VLOOKUP($B185,Currencies!$B$6:$CW$1002,AQ$1,0),"")</f>
        <v/>
      </c>
      <c r="AR185" t="str">
        <f>IF(ISNUMBER(VLOOKUP($B185,Currencies!$B$6:$CW$1002,AR$1,0)), VLOOKUP($B185,Currencies!$B$6:$CW$1002,AR$1,0),"")</f>
        <v/>
      </c>
      <c r="AS185" t="str">
        <f>IF(ISNUMBER(VLOOKUP($B185,Currencies!$B$6:$CW$1002,AS$1,0)), VLOOKUP($B185,Currencies!$B$6:$CW$1002,AS$1,0),"")</f>
        <v/>
      </c>
      <c r="AT185" t="str">
        <f>IF(ISNUMBER(VLOOKUP($B185,Currencies!$B$6:$CW$1002,AT$1,0)), VLOOKUP($B185,Currencies!$B$6:$CW$1002,AT$1,0),"")</f>
        <v/>
      </c>
      <c r="AU185" t="str">
        <f>IF(ISNUMBER(VLOOKUP($B185,Currencies!$B$6:$CW$1002,AU$1,0)), VLOOKUP($B185,Currencies!$B$6:$CW$1002,AU$1,0),"")</f>
        <v/>
      </c>
      <c r="AV185" t="str">
        <f>IF(ISNUMBER(VLOOKUP($B185,Currencies!$B$6:$CW$1002,AV$1,0)), VLOOKUP($B185,Currencies!$B$6:$CW$1002,AV$1,0),"")</f>
        <v/>
      </c>
    </row>
    <row r="186" spans="2:48">
      <c r="B186" s="12" t="str">
        <f>IF(ISNUMBER(Equities!$C187),Equities!B187,"")</f>
        <v/>
      </c>
      <c r="C186" t="str">
        <f t="shared" ca="1" si="10"/>
        <v/>
      </c>
      <c r="D186" t="str">
        <f t="shared" ca="1" si="11"/>
        <v/>
      </c>
      <c r="E186" t="str">
        <f t="shared" ca="1" si="11"/>
        <v/>
      </c>
      <c r="F186" t="str">
        <f t="shared" ca="1" si="11"/>
        <v/>
      </c>
      <c r="G186" t="str">
        <f>IF(ISNUMBER(VLOOKUP($B186,Equities!$B$6:$DH$1002,G$1,0)), VLOOKUP($B186,Equities!$B$6:$DH$1002,G$1,0),"")</f>
        <v/>
      </c>
      <c r="H186" t="str">
        <f>IF(ISNUMBER(VLOOKUP($B186,Equities!$B$6:$DH$1002,H$1,0)), VLOOKUP($B186,Equities!$B$6:$DH$1002,H$1,0),"")</f>
        <v/>
      </c>
      <c r="I186" t="str">
        <f>IF(ISNUMBER(VLOOKUP($B186,Equities!$B$6:$DH$1002,I$1,0)), VLOOKUP($B186,Equities!$B$6:$DH$1002,I$1,0),"")</f>
        <v/>
      </c>
      <c r="J186" s="70"/>
      <c r="K186" t="str">
        <f>IF(ISNUMBER(VLOOKUP($B186,Equities!$B$6:$DH$1002,K$1,0)), VLOOKUP($B186,Equities!$B$6:$DH$1002,K$1,0),"")</f>
        <v/>
      </c>
      <c r="L186" t="str">
        <f>IF(ISNUMBER(VLOOKUP($B186,Equities!$B$6:$DH$1002,L$1,0)), VLOOKUP($B186,Equities!$B$6:$DH$1002,L$1,0),"")</f>
        <v/>
      </c>
      <c r="M186" t="str">
        <f>IF(ISNUMBER(VLOOKUP($B186,Equities!$B$6:$DH$1002,M$1,0)), VLOOKUP($B186,Equities!$B$6:$DH$1002,M$1,0),"")</f>
        <v/>
      </c>
      <c r="N186" t="str">
        <f>IF(ISNUMBER(VLOOKUP($B186,Equities!$B$6:$DH$1002,N$1,0)), VLOOKUP($B186,Equities!$B$6:$DH$1002,N$1,0),"")</f>
        <v/>
      </c>
      <c r="O186" t="str">
        <f>IF(ISNUMBER(VLOOKUP($B186,Equities!$B$6:$DH$1002,O$1,0)), VLOOKUP($B186,Equities!$B$6:$DH$1002,O$1,0),"")</f>
        <v/>
      </c>
      <c r="P186" t="str">
        <f>IF(ISNUMBER(VLOOKUP($B186,Equities!$B$6:$DH$1002,P$1,0)), VLOOKUP($B186,Equities!$B$6:$DH$1002,P$1,0),"")</f>
        <v/>
      </c>
      <c r="Q186" t="str">
        <f>IF(ISNUMBER(VLOOKUP($B186,Equities!$B$6:$DH$1002,Q$1,0)), VLOOKUP($B186,Equities!$B$6:$DH$1002,Q$1,0),"")</f>
        <v/>
      </c>
      <c r="R186" t="str">
        <f>IF(ISNUMBER(VLOOKUP($B186,Equities!$B$6:$DH$1002,R$1,0)), VLOOKUP($B186,Equities!$B$6:$DH$1002,R$1,0),"")</f>
        <v/>
      </c>
      <c r="S186" t="str">
        <f>IF(ISNUMBER(VLOOKUP($B186,Equities!$B$6:$DH$1002,S$1,0)), VLOOKUP($B186,Equities!$B$6:$DH$1002,S$1,0),"")</f>
        <v/>
      </c>
      <c r="T186" t="str">
        <f>IF(ISNUMBER(VLOOKUP($B186,Equities!$B$6:$DH$1002,T$1,0)), VLOOKUP($B186,Equities!$B$6:$DH$1002,T$1,0),"")</f>
        <v/>
      </c>
      <c r="U186" t="str">
        <f>IF(ISNUMBER(VLOOKUP($B186,Equities!$B$6:$DH$1002,U$1,0)), VLOOKUP($B186,Equities!$B$6:$DH$1002,U$1,0),"")</f>
        <v/>
      </c>
      <c r="V186" t="str">
        <f>IF(ISNUMBER(VLOOKUP($B186,Equities!$B$6:$DH$1002,V$1,0)), VLOOKUP($B186,Equities!$B$6:$DH$1002,V$1,0),"")</f>
        <v/>
      </c>
      <c r="W186" t="str">
        <f>IF(ISNUMBER(VLOOKUP($B186,Equities!$B$6:$DH$1002,W$1,0)), VLOOKUP($B186,Equities!$B$6:$DH$1002,W$1,0),"")</f>
        <v/>
      </c>
      <c r="X186" t="str">
        <f>IF(ISNUMBER(VLOOKUP($B186,Equities!$B$6:$DH$1002,X$1,0)), VLOOKUP($B186,Equities!$B$6:$DH$1002,X$1,0),"")</f>
        <v/>
      </c>
      <c r="Y186" t="str">
        <f>IF(ISNUMBER(VLOOKUP($B186,Equities!$B$6:$DH$1002,Y$1,0)), VLOOKUP($B186,Equities!$B$6:$DH$1002,Y$1,0),"")</f>
        <v/>
      </c>
      <c r="Z186" t="str">
        <f>IF(ISNUMBER(VLOOKUP($B186,Equities!$B$6:$DH$1002,Z$1,0)), VLOOKUP($B186,Equities!$B$6:$DH$1002,Z$1,0),"")</f>
        <v/>
      </c>
      <c r="AA186" t="str">
        <f>IF(ISNUMBER(VLOOKUP($B186,Equities!$B$6:$DH$1002,AA$1,0)), VLOOKUP($B186,Equities!$B$6:$DH$1002,AA$1,0),"")</f>
        <v/>
      </c>
      <c r="AB186" t="str">
        <f>IF(ISNUMBER(VLOOKUP($B186,Equities!$B$6:$DH$1002,AB$1,0)), VLOOKUP($B186,Equities!$B$6:$DH$1002,AB$1,0),"")</f>
        <v/>
      </c>
      <c r="AC186" t="str">
        <f>IF(ISNUMBER(VLOOKUP($B186,Equities!$B$6:$DH$1002,AC$1,0)), VLOOKUP($B186,Equities!$B$6:$DH$1002,AC$1,0),"")</f>
        <v/>
      </c>
      <c r="AD186" t="str">
        <f>IF(ISNUMBER(VLOOKUP($B186,Equities!$B$6:$DH$1002,AD$1,0)), VLOOKUP($B186,Equities!$B$6:$DH$1002,AD$1,0),"")</f>
        <v/>
      </c>
      <c r="AE186" t="str">
        <f>IF(ISNUMBER(VLOOKUP($B186,Equities!$B$6:$DH$1002,AE$1,0)), VLOOKUP($B186,Equities!$B$6:$DH$1002,AE$1,0),"")</f>
        <v/>
      </c>
      <c r="AF186" t="str">
        <f>IF(ISNUMBER(VLOOKUP($B186,Equities!$B$6:$DH$1002,AF$1,0)), VLOOKUP($B186,Equities!$B$6:$DH$1002,AF$1,0),"")</f>
        <v/>
      </c>
      <c r="AG186" t="str">
        <f>IF(ISNUMBER(VLOOKUP($B186,Equities!$B$6:$DH$1002,AG$1,0)), VLOOKUP($B186,Equities!$B$6:$DH$1002,AG$1,0),"")</f>
        <v/>
      </c>
      <c r="AH186" t="str">
        <f>IF(ISNUMBER(VLOOKUP($B186,Equities!$B$6:$DH$1002,AH$1,0)), VLOOKUP($B186,Equities!$B$6:$DH$1002,AH$1,0),"")</f>
        <v/>
      </c>
      <c r="AI186" t="str">
        <f>IF(ISNUMBER(VLOOKUP($B186,Equities!$B$6:$DH$1002,AI$1,0)), VLOOKUP($B186,Equities!$B$6:$DH$1002,AI$1,0),"")</f>
        <v/>
      </c>
      <c r="AJ186" t="str">
        <f>IF(ISNUMBER(VLOOKUP($B186,Equities!$B$6:$DH$1002,AJ$1,0)), VLOOKUP($B186,Equities!$B$6:$DH$1002,AJ$1,0),"")</f>
        <v/>
      </c>
      <c r="AK186" t="str">
        <f>IF(ISNUMBER(VLOOKUP($B186,Equities!$B$6:$DH$1002,AK$1,0)), VLOOKUP($B186,Equities!$B$6:$DH$1002,AK$1,0),"")</f>
        <v/>
      </c>
      <c r="AL186" t="str">
        <f>IF(ISNUMBER(VLOOKUP($B186,Commodities!$B$6:$CW$1002,AL$1,0)), VLOOKUP($B186,Commodities!$B$6:$CW$1002,AL$1,0),"")</f>
        <v/>
      </c>
      <c r="AM186" t="str">
        <f>IF(ISNUMBER(VLOOKUP($B186,Commodities!$B$6:$CW$1002,AM$1,0)), VLOOKUP($B186,Commodities!$B$6:$CW$1002,AM$1,0),"")</f>
        <v/>
      </c>
      <c r="AN186" t="str">
        <f>IF(ISNUMBER(VLOOKUP($B186,Commodities!$B$6:$CW$1002,AN$1,0)), VLOOKUP($B186,Commodities!$B$6:$CW$1002,AN$1,0),"")</f>
        <v/>
      </c>
      <c r="AO186" t="str">
        <f>IF(ISNUMBER(VLOOKUP($B186,Currencies!$B$6:$CW$1002,AO$1,0)), VLOOKUP($B186,Currencies!$B$6:$CW$1002,AO$1,0),"")</f>
        <v/>
      </c>
      <c r="AP186" t="str">
        <f>IF(ISNUMBER(VLOOKUP($B186,Currencies!$B$6:$CW$1002,AP$1,0)), VLOOKUP($B186,Currencies!$B$6:$CW$1002,AP$1,0),"")</f>
        <v/>
      </c>
      <c r="AQ186" t="str">
        <f>IF(ISNUMBER(VLOOKUP($B186,Currencies!$B$6:$CW$1002,AQ$1,0)), VLOOKUP($B186,Currencies!$B$6:$CW$1002,AQ$1,0),"")</f>
        <v/>
      </c>
      <c r="AR186" t="str">
        <f>IF(ISNUMBER(VLOOKUP($B186,Currencies!$B$6:$CW$1002,AR$1,0)), VLOOKUP($B186,Currencies!$B$6:$CW$1002,AR$1,0),"")</f>
        <v/>
      </c>
      <c r="AS186" t="str">
        <f>IF(ISNUMBER(VLOOKUP($B186,Currencies!$B$6:$CW$1002,AS$1,0)), VLOOKUP($B186,Currencies!$B$6:$CW$1002,AS$1,0),"")</f>
        <v/>
      </c>
      <c r="AT186" t="str">
        <f>IF(ISNUMBER(VLOOKUP($B186,Currencies!$B$6:$CW$1002,AT$1,0)), VLOOKUP($B186,Currencies!$B$6:$CW$1002,AT$1,0),"")</f>
        <v/>
      </c>
      <c r="AU186" t="str">
        <f>IF(ISNUMBER(VLOOKUP($B186,Currencies!$B$6:$CW$1002,AU$1,0)), VLOOKUP($B186,Currencies!$B$6:$CW$1002,AU$1,0),"")</f>
        <v/>
      </c>
      <c r="AV186" t="str">
        <f>IF(ISNUMBER(VLOOKUP($B186,Currencies!$B$6:$CW$1002,AV$1,0)), VLOOKUP($B186,Currencies!$B$6:$CW$1002,AV$1,0),"")</f>
        <v/>
      </c>
    </row>
    <row r="187" spans="2:48">
      <c r="B187" s="12" t="str">
        <f>IF(ISNUMBER(Equities!$C188),Equities!B188,"")</f>
        <v/>
      </c>
      <c r="C187" t="str">
        <f t="shared" ca="1" si="10"/>
        <v/>
      </c>
      <c r="D187" t="str">
        <f t="shared" ca="1" si="11"/>
        <v/>
      </c>
      <c r="E187" t="str">
        <f t="shared" ca="1" si="11"/>
        <v/>
      </c>
      <c r="F187" t="str">
        <f t="shared" ca="1" si="11"/>
        <v/>
      </c>
      <c r="G187" t="str">
        <f>IF(ISNUMBER(VLOOKUP($B187,Equities!$B$6:$DH$1002,G$1,0)), VLOOKUP($B187,Equities!$B$6:$DH$1002,G$1,0),"")</f>
        <v/>
      </c>
      <c r="H187" t="str">
        <f>IF(ISNUMBER(VLOOKUP($B187,Equities!$B$6:$DH$1002,H$1,0)), VLOOKUP($B187,Equities!$B$6:$DH$1002,H$1,0),"")</f>
        <v/>
      </c>
      <c r="I187" t="str">
        <f>IF(ISNUMBER(VLOOKUP($B187,Equities!$B$6:$DH$1002,I$1,0)), VLOOKUP($B187,Equities!$B$6:$DH$1002,I$1,0),"")</f>
        <v/>
      </c>
      <c r="J187" s="70"/>
      <c r="K187" t="str">
        <f>IF(ISNUMBER(VLOOKUP($B187,Equities!$B$6:$DH$1002,K$1,0)), VLOOKUP($B187,Equities!$B$6:$DH$1002,K$1,0),"")</f>
        <v/>
      </c>
      <c r="L187" t="str">
        <f>IF(ISNUMBER(VLOOKUP($B187,Equities!$B$6:$DH$1002,L$1,0)), VLOOKUP($B187,Equities!$B$6:$DH$1002,L$1,0),"")</f>
        <v/>
      </c>
      <c r="M187" t="str">
        <f>IF(ISNUMBER(VLOOKUP($B187,Equities!$B$6:$DH$1002,M$1,0)), VLOOKUP($B187,Equities!$B$6:$DH$1002,M$1,0),"")</f>
        <v/>
      </c>
      <c r="N187" t="str">
        <f>IF(ISNUMBER(VLOOKUP($B187,Equities!$B$6:$DH$1002,N$1,0)), VLOOKUP($B187,Equities!$B$6:$DH$1002,N$1,0),"")</f>
        <v/>
      </c>
      <c r="O187" t="str">
        <f>IF(ISNUMBER(VLOOKUP($B187,Equities!$B$6:$DH$1002,O$1,0)), VLOOKUP($B187,Equities!$B$6:$DH$1002,O$1,0),"")</f>
        <v/>
      </c>
      <c r="P187" t="str">
        <f>IF(ISNUMBER(VLOOKUP($B187,Equities!$B$6:$DH$1002,P$1,0)), VLOOKUP($B187,Equities!$B$6:$DH$1002,P$1,0),"")</f>
        <v/>
      </c>
      <c r="Q187" t="str">
        <f>IF(ISNUMBER(VLOOKUP($B187,Equities!$B$6:$DH$1002,Q$1,0)), VLOOKUP($B187,Equities!$B$6:$DH$1002,Q$1,0),"")</f>
        <v/>
      </c>
      <c r="R187" t="str">
        <f>IF(ISNUMBER(VLOOKUP($B187,Equities!$B$6:$DH$1002,R$1,0)), VLOOKUP($B187,Equities!$B$6:$DH$1002,R$1,0),"")</f>
        <v/>
      </c>
      <c r="S187" t="str">
        <f>IF(ISNUMBER(VLOOKUP($B187,Equities!$B$6:$DH$1002,S$1,0)), VLOOKUP($B187,Equities!$B$6:$DH$1002,S$1,0),"")</f>
        <v/>
      </c>
      <c r="T187" t="str">
        <f>IF(ISNUMBER(VLOOKUP($B187,Equities!$B$6:$DH$1002,T$1,0)), VLOOKUP($B187,Equities!$B$6:$DH$1002,T$1,0),"")</f>
        <v/>
      </c>
      <c r="U187" t="str">
        <f>IF(ISNUMBER(VLOOKUP($B187,Equities!$B$6:$DH$1002,U$1,0)), VLOOKUP($B187,Equities!$B$6:$DH$1002,U$1,0),"")</f>
        <v/>
      </c>
      <c r="V187" t="str">
        <f>IF(ISNUMBER(VLOOKUP($B187,Equities!$B$6:$DH$1002,V$1,0)), VLOOKUP($B187,Equities!$B$6:$DH$1002,V$1,0),"")</f>
        <v/>
      </c>
      <c r="W187" t="str">
        <f>IF(ISNUMBER(VLOOKUP($B187,Equities!$B$6:$DH$1002,W$1,0)), VLOOKUP($B187,Equities!$B$6:$DH$1002,W$1,0),"")</f>
        <v/>
      </c>
      <c r="X187" t="str">
        <f>IF(ISNUMBER(VLOOKUP($B187,Equities!$B$6:$DH$1002,X$1,0)), VLOOKUP($B187,Equities!$B$6:$DH$1002,X$1,0),"")</f>
        <v/>
      </c>
      <c r="Y187" t="str">
        <f>IF(ISNUMBER(VLOOKUP($B187,Equities!$B$6:$DH$1002,Y$1,0)), VLOOKUP($B187,Equities!$B$6:$DH$1002,Y$1,0),"")</f>
        <v/>
      </c>
      <c r="Z187" t="str">
        <f>IF(ISNUMBER(VLOOKUP($B187,Equities!$B$6:$DH$1002,Z$1,0)), VLOOKUP($B187,Equities!$B$6:$DH$1002,Z$1,0),"")</f>
        <v/>
      </c>
      <c r="AA187" t="str">
        <f>IF(ISNUMBER(VLOOKUP($B187,Equities!$B$6:$DH$1002,AA$1,0)), VLOOKUP($B187,Equities!$B$6:$DH$1002,AA$1,0),"")</f>
        <v/>
      </c>
      <c r="AB187" t="str">
        <f>IF(ISNUMBER(VLOOKUP($B187,Equities!$B$6:$DH$1002,AB$1,0)), VLOOKUP($B187,Equities!$B$6:$DH$1002,AB$1,0),"")</f>
        <v/>
      </c>
      <c r="AC187" t="str">
        <f>IF(ISNUMBER(VLOOKUP($B187,Equities!$B$6:$DH$1002,AC$1,0)), VLOOKUP($B187,Equities!$B$6:$DH$1002,AC$1,0),"")</f>
        <v/>
      </c>
      <c r="AD187" t="str">
        <f>IF(ISNUMBER(VLOOKUP($B187,Equities!$B$6:$DH$1002,AD$1,0)), VLOOKUP($B187,Equities!$B$6:$DH$1002,AD$1,0),"")</f>
        <v/>
      </c>
      <c r="AE187" t="str">
        <f>IF(ISNUMBER(VLOOKUP($B187,Equities!$B$6:$DH$1002,AE$1,0)), VLOOKUP($B187,Equities!$B$6:$DH$1002,AE$1,0),"")</f>
        <v/>
      </c>
      <c r="AF187" t="str">
        <f>IF(ISNUMBER(VLOOKUP($B187,Equities!$B$6:$DH$1002,AF$1,0)), VLOOKUP($B187,Equities!$B$6:$DH$1002,AF$1,0),"")</f>
        <v/>
      </c>
      <c r="AG187" t="str">
        <f>IF(ISNUMBER(VLOOKUP($B187,Equities!$B$6:$DH$1002,AG$1,0)), VLOOKUP($B187,Equities!$B$6:$DH$1002,AG$1,0),"")</f>
        <v/>
      </c>
      <c r="AH187" t="str">
        <f>IF(ISNUMBER(VLOOKUP($B187,Equities!$B$6:$DH$1002,AH$1,0)), VLOOKUP($B187,Equities!$B$6:$DH$1002,AH$1,0),"")</f>
        <v/>
      </c>
      <c r="AI187" t="str">
        <f>IF(ISNUMBER(VLOOKUP($B187,Equities!$B$6:$DH$1002,AI$1,0)), VLOOKUP($B187,Equities!$B$6:$DH$1002,AI$1,0),"")</f>
        <v/>
      </c>
      <c r="AJ187" t="str">
        <f>IF(ISNUMBER(VLOOKUP($B187,Equities!$B$6:$DH$1002,AJ$1,0)), VLOOKUP($B187,Equities!$B$6:$DH$1002,AJ$1,0),"")</f>
        <v/>
      </c>
      <c r="AK187" t="str">
        <f>IF(ISNUMBER(VLOOKUP($B187,Equities!$B$6:$DH$1002,AK$1,0)), VLOOKUP($B187,Equities!$B$6:$DH$1002,AK$1,0),"")</f>
        <v/>
      </c>
      <c r="AL187" t="str">
        <f>IF(ISNUMBER(VLOOKUP($B187,Commodities!$B$6:$CW$1002,AL$1,0)), VLOOKUP($B187,Commodities!$B$6:$CW$1002,AL$1,0),"")</f>
        <v/>
      </c>
      <c r="AM187" t="str">
        <f>IF(ISNUMBER(VLOOKUP($B187,Commodities!$B$6:$CW$1002,AM$1,0)), VLOOKUP($B187,Commodities!$B$6:$CW$1002,AM$1,0),"")</f>
        <v/>
      </c>
      <c r="AN187" t="str">
        <f>IF(ISNUMBER(VLOOKUP($B187,Commodities!$B$6:$CW$1002,AN$1,0)), VLOOKUP($B187,Commodities!$B$6:$CW$1002,AN$1,0),"")</f>
        <v/>
      </c>
      <c r="AO187" t="str">
        <f>IF(ISNUMBER(VLOOKUP($B187,Currencies!$B$6:$CW$1002,AO$1,0)), VLOOKUP($B187,Currencies!$B$6:$CW$1002,AO$1,0),"")</f>
        <v/>
      </c>
      <c r="AP187" t="str">
        <f>IF(ISNUMBER(VLOOKUP($B187,Currencies!$B$6:$CW$1002,AP$1,0)), VLOOKUP($B187,Currencies!$B$6:$CW$1002,AP$1,0),"")</f>
        <v/>
      </c>
      <c r="AQ187" t="str">
        <f>IF(ISNUMBER(VLOOKUP($B187,Currencies!$B$6:$CW$1002,AQ$1,0)), VLOOKUP($B187,Currencies!$B$6:$CW$1002,AQ$1,0),"")</f>
        <v/>
      </c>
      <c r="AR187" t="str">
        <f>IF(ISNUMBER(VLOOKUP($B187,Currencies!$B$6:$CW$1002,AR$1,0)), VLOOKUP($B187,Currencies!$B$6:$CW$1002,AR$1,0),"")</f>
        <v/>
      </c>
      <c r="AS187" t="str">
        <f>IF(ISNUMBER(VLOOKUP($B187,Currencies!$B$6:$CW$1002,AS$1,0)), VLOOKUP($B187,Currencies!$B$6:$CW$1002,AS$1,0),"")</f>
        <v/>
      </c>
      <c r="AT187" t="str">
        <f>IF(ISNUMBER(VLOOKUP($B187,Currencies!$B$6:$CW$1002,AT$1,0)), VLOOKUP($B187,Currencies!$B$6:$CW$1002,AT$1,0),"")</f>
        <v/>
      </c>
      <c r="AU187" t="str">
        <f>IF(ISNUMBER(VLOOKUP($B187,Currencies!$B$6:$CW$1002,AU$1,0)), VLOOKUP($B187,Currencies!$B$6:$CW$1002,AU$1,0),"")</f>
        <v/>
      </c>
      <c r="AV187" t="str">
        <f>IF(ISNUMBER(VLOOKUP($B187,Currencies!$B$6:$CW$1002,AV$1,0)), VLOOKUP($B187,Currencies!$B$6:$CW$1002,AV$1,0),"")</f>
        <v/>
      </c>
    </row>
    <row r="188" spans="2:48">
      <c r="AM188" t="str">
        <f>IF(ISNUMBER(VLOOKUP($B188,Currencies!$B$6:$CW$1002,AI$1,0)), VLOOKUP($B188,Currencies!$B$6:$CW$1002,AI$1,0),"")</f>
        <v/>
      </c>
      <c r="AN188" t="str">
        <f>IF(ISNUMBER(VLOOKUP($B188,Currencies!$B$6:$CW$1002,AJ$1,0)), VLOOKUP($B188,Currencies!$B$6:$CW$1002,AJ$1,0),"")</f>
        <v/>
      </c>
      <c r="AO188" t="str">
        <f>IF(ISNUMBER(VLOOKUP($B188,Currencies!$B$6:$CW$1002,AO$1,0)), VLOOKUP($B188,Currencies!$B$6:$CW$1002,AO$1,0),"")</f>
        <v/>
      </c>
      <c r="AP188" t="str">
        <f>IF(ISNUMBER(VLOOKUP($B188,Currencies!$B$6:$CW$1002,AP$1,0)), VLOOKUP($B188,Currencies!$B$6:$CW$1002,AP$1,0),"")</f>
        <v/>
      </c>
      <c r="AQ188" t="str">
        <f>IF(ISNUMBER(VLOOKUP($B188,Currencies!$B$6:$CW$1002,AQ$1,0)), VLOOKUP($B188,Currencies!$B$6:$CW$1002,AQ$1,0),"")</f>
        <v/>
      </c>
      <c r="AR188" t="str">
        <f>IF(ISNUMBER(VLOOKUP($B188,Currencies!$B$6:$CW$1002,AR$1,0)), VLOOKUP($B188,Currencies!$B$6:$CW$1002,AR$1,0),"")</f>
        <v/>
      </c>
      <c r="AS188" t="str">
        <f>IF(ISNUMBER(VLOOKUP($B188,Currencies!$B$6:$CW$1002,AS$1,0)), VLOOKUP($B188,Currencies!$B$6:$CW$1002,AS$1,0),"")</f>
        <v/>
      </c>
      <c r="AT188" t="str">
        <f>IF(ISNUMBER(VLOOKUP($B188,Currencies!$B$6:$CW$1002,AT$1,0)), VLOOKUP($B188,Currencies!$B$6:$CW$1002,AT$1,0),"")</f>
        <v/>
      </c>
      <c r="AU188" t="str">
        <f>IF(ISNUMBER(VLOOKUP($B188,Currencies!$B$6:$CW$1002,AU$1,0)), VLOOKUP($B188,Currencies!$B$6:$CW$1002,AU$1,0),"")</f>
        <v/>
      </c>
      <c r="AV188" t="str">
        <f>IF(ISNUMBER(VLOOKUP($B188,Currencies!$B$6:$CW$1002,AV$1,0)), VLOOKUP($B188,Currencies!$B$6:$CW$1002,AV$1,0),"")</f>
        <v/>
      </c>
    </row>
  </sheetData>
  <phoneticPr fontId="3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BN505"/>
  <sheetViews>
    <sheetView showGridLines="0" workbookViewId="0">
      <selection activeCell="C3" sqref="C3"/>
    </sheetView>
  </sheetViews>
  <sheetFormatPr defaultRowHeight="10.5"/>
  <cols>
    <col min="2" max="2" width="11.83203125" bestFit="1" customWidth="1"/>
    <col min="3" max="3" width="11.33203125" bestFit="1" customWidth="1"/>
    <col min="4" max="4" width="10.83203125" bestFit="1" customWidth="1"/>
    <col min="5" max="5" width="11.33203125" bestFit="1" customWidth="1"/>
    <col min="6" max="7" width="10.33203125" bestFit="1" customWidth="1"/>
    <col min="8" max="8" width="11.5" bestFit="1" customWidth="1"/>
    <col min="9" max="11" width="10.5" customWidth="1"/>
    <col min="12" max="12" width="11.6640625" bestFit="1" customWidth="1"/>
    <col min="13" max="13" width="11.1640625" bestFit="1" customWidth="1"/>
    <col min="14" max="14" width="10.5" bestFit="1" customWidth="1"/>
    <col min="15" max="15" width="11.1640625" bestFit="1" customWidth="1"/>
    <col min="16" max="16" width="10.83203125" bestFit="1" customWidth="1"/>
    <col min="17" max="19" width="11.1640625" bestFit="1" customWidth="1"/>
    <col min="20" max="20" width="11" bestFit="1" customWidth="1"/>
    <col min="22" max="22" width="11.83203125" bestFit="1" customWidth="1"/>
    <col min="23" max="23" width="11.33203125" bestFit="1" customWidth="1"/>
    <col min="24" max="24" width="10.33203125" bestFit="1" customWidth="1"/>
    <col min="25" max="30" width="11.33203125" bestFit="1" customWidth="1"/>
  </cols>
  <sheetData>
    <row r="1" spans="1:66">
      <c r="C1">
        <v>2</v>
      </c>
      <c r="D1">
        <f>C1+1</f>
        <v>3</v>
      </c>
      <c r="E1">
        <f t="shared" ref="E1:H1" si="0">D1+1</f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ref="I1" si="1">H1+1</f>
        <v>8</v>
      </c>
      <c r="J1">
        <f t="shared" ref="J1" si="2">I1+1</f>
        <v>9</v>
      </c>
      <c r="K1">
        <f t="shared" ref="K1" si="3">J1+1</f>
        <v>10</v>
      </c>
      <c r="L1">
        <f t="shared" ref="L1" si="4">K1+1</f>
        <v>11</v>
      </c>
      <c r="M1">
        <f t="shared" ref="M1" si="5">L1+1</f>
        <v>12</v>
      </c>
      <c r="N1">
        <f t="shared" ref="N1" si="6">M1+1</f>
        <v>13</v>
      </c>
      <c r="O1">
        <f t="shared" ref="O1" si="7">N1+1</f>
        <v>14</v>
      </c>
      <c r="P1">
        <f t="shared" ref="P1" si="8">O1+1</f>
        <v>15</v>
      </c>
      <c r="Q1">
        <f t="shared" ref="Q1" si="9">P1+1</f>
        <v>16</v>
      </c>
      <c r="R1">
        <f t="shared" ref="R1" si="10">Q1+1</f>
        <v>17</v>
      </c>
      <c r="S1">
        <f t="shared" ref="S1" si="11">R1+1</f>
        <v>18</v>
      </c>
      <c r="T1">
        <f t="shared" ref="T1" si="12">S1+1</f>
        <v>19</v>
      </c>
      <c r="U1">
        <f t="shared" ref="U1" si="13">T1+1</f>
        <v>20</v>
      </c>
      <c r="V1">
        <f t="shared" ref="V1" si="14">U1+1</f>
        <v>21</v>
      </c>
      <c r="W1">
        <f t="shared" ref="W1" si="15">V1+1</f>
        <v>22</v>
      </c>
      <c r="X1">
        <f t="shared" ref="X1" si="16">W1+1</f>
        <v>23</v>
      </c>
      <c r="Y1">
        <f t="shared" ref="Y1" si="17">X1+1</f>
        <v>24</v>
      </c>
      <c r="Z1">
        <f t="shared" ref="Z1" si="18">Y1+1</f>
        <v>25</v>
      </c>
      <c r="AA1">
        <f t="shared" ref="AA1" si="19">Z1+1</f>
        <v>26</v>
      </c>
      <c r="AB1">
        <f t="shared" ref="AB1" si="20">AA1+1</f>
        <v>27</v>
      </c>
      <c r="AC1">
        <f t="shared" ref="AC1" si="21">AB1+1</f>
        <v>28</v>
      </c>
    </row>
    <row r="3" spans="1:66" ht="77.25">
      <c r="B3" s="6" t="s">
        <v>18</v>
      </c>
      <c r="C3" s="3" t="s">
        <v>1193</v>
      </c>
      <c r="D3" s="3" t="s">
        <v>1176</v>
      </c>
      <c r="E3" s="3" t="s">
        <v>1183</v>
      </c>
      <c r="F3" s="3" t="s">
        <v>1179</v>
      </c>
      <c r="G3" s="3" t="s">
        <v>1177</v>
      </c>
      <c r="H3" s="3" t="s">
        <v>1182</v>
      </c>
      <c r="I3" s="3" t="s">
        <v>1178</v>
      </c>
      <c r="J3" s="3" t="s">
        <v>1194</v>
      </c>
      <c r="K3" s="3" t="s">
        <v>1181</v>
      </c>
      <c r="L3" s="3" t="s">
        <v>1195</v>
      </c>
      <c r="M3" s="3" t="s">
        <v>1180</v>
      </c>
      <c r="N3" s="3" t="s">
        <v>1184</v>
      </c>
      <c r="O3" s="3" t="s">
        <v>1207</v>
      </c>
      <c r="P3" s="3" t="s">
        <v>1211</v>
      </c>
      <c r="Q3" s="3" t="s">
        <v>1212</v>
      </c>
      <c r="R3" s="3" t="s">
        <v>1213</v>
      </c>
      <c r="S3" s="3" t="s">
        <v>1215</v>
      </c>
      <c r="T3" s="3" t="s">
        <v>1216</v>
      </c>
      <c r="U3" s="3" t="s">
        <v>1217</v>
      </c>
      <c r="V3" s="3" t="s">
        <v>1218</v>
      </c>
      <c r="W3" s="3" t="s">
        <v>1219</v>
      </c>
      <c r="X3" s="3" t="s">
        <v>1220</v>
      </c>
      <c r="Y3" s="3" t="s">
        <v>1221</v>
      </c>
      <c r="Z3" s="3" t="s">
        <v>1222</v>
      </c>
      <c r="AA3" s="3" t="s">
        <v>1223</v>
      </c>
      <c r="AB3" s="3" t="s">
        <v>62</v>
      </c>
      <c r="AC3" s="3" t="s">
        <v>63</v>
      </c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</row>
    <row r="4" spans="1:66" s="9" customFormat="1">
      <c r="A4" s="5"/>
      <c r="B4" s="4" t="s">
        <v>1133</v>
      </c>
      <c r="C4" s="5"/>
      <c r="D4" s="4" t="s">
        <v>1134</v>
      </c>
      <c r="E4" s="5" t="s">
        <v>1135</v>
      </c>
      <c r="F4" s="4" t="s">
        <v>1136</v>
      </c>
      <c r="G4" s="4" t="s">
        <v>1137</v>
      </c>
      <c r="H4" s="5" t="s">
        <v>1138</v>
      </c>
      <c r="I4" s="5" t="s">
        <v>1139</v>
      </c>
      <c r="J4" s="5" t="s">
        <v>1140</v>
      </c>
      <c r="K4" s="5" t="s">
        <v>1141</v>
      </c>
      <c r="L4" s="5" t="s">
        <v>1142</v>
      </c>
      <c r="M4" s="5" t="s">
        <v>1143</v>
      </c>
      <c r="N4" s="5" t="s">
        <v>1144</v>
      </c>
      <c r="O4" s="5" t="s">
        <v>1145</v>
      </c>
      <c r="P4" s="5" t="s">
        <v>1146</v>
      </c>
      <c r="Q4" s="5" t="s">
        <v>1147</v>
      </c>
      <c r="R4" s="5" t="s">
        <v>1148</v>
      </c>
      <c r="S4" s="5" t="s">
        <v>1157</v>
      </c>
      <c r="T4" s="5" t="s">
        <v>1158</v>
      </c>
      <c r="U4" s="5"/>
      <c r="V4" s="4" t="s">
        <v>1185</v>
      </c>
      <c r="W4" s="5"/>
      <c r="X4" s="4" t="s">
        <v>1186</v>
      </c>
      <c r="Y4" s="4" t="s">
        <v>1187</v>
      </c>
      <c r="Z4" s="4" t="s">
        <v>1188</v>
      </c>
      <c r="AA4" s="4" t="s">
        <v>1189</v>
      </c>
      <c r="AB4" s="4"/>
      <c r="AC4" s="4"/>
      <c r="AD4" s="4"/>
      <c r="AE4" s="5"/>
    </row>
    <row r="5" spans="1:66">
      <c r="B5" s="6"/>
      <c r="C5" s="3"/>
      <c r="D5" s="3"/>
      <c r="E5" s="3"/>
      <c r="F5" s="3"/>
      <c r="G5" s="3"/>
      <c r="H5" s="3"/>
      <c r="I5" s="3"/>
      <c r="J5" s="3"/>
      <c r="K5" s="3"/>
      <c r="U5" s="3"/>
      <c r="V5" s="6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</row>
    <row r="6" spans="1:66" s="9" customFormat="1">
      <c r="A6" s="118"/>
      <c r="B6" s="121">
        <v>43320</v>
      </c>
      <c r="C6" s="122">
        <v>82.87</v>
      </c>
      <c r="D6" s="122">
        <v>253.50919999999999</v>
      </c>
      <c r="E6" s="122">
        <v>244.45949999999999</v>
      </c>
      <c r="F6" s="122">
        <v>234.15219999999999</v>
      </c>
      <c r="G6" s="122">
        <v>122.7389</v>
      </c>
      <c r="H6" s="122">
        <v>226.25839999999999</v>
      </c>
      <c r="I6" s="122">
        <v>257.12</v>
      </c>
      <c r="J6" s="122">
        <v>209.35</v>
      </c>
      <c r="K6" s="122">
        <v>258.99</v>
      </c>
      <c r="L6" s="122">
        <v>66.77</v>
      </c>
      <c r="M6" s="122">
        <v>269.19</v>
      </c>
      <c r="N6" s="122">
        <v>127.22</v>
      </c>
      <c r="O6" s="122">
        <v>1262.96</v>
      </c>
      <c r="P6" s="122">
        <v>1506.14</v>
      </c>
      <c r="Q6" s="122">
        <v>1488.41</v>
      </c>
      <c r="R6" s="122">
        <v>1039.1199999999999</v>
      </c>
      <c r="S6" s="122">
        <v>2388.3200000000002</v>
      </c>
      <c r="T6" s="122">
        <v>933.73</v>
      </c>
      <c r="U6" s="122">
        <v>712.78</v>
      </c>
      <c r="V6" s="122">
        <v>900.79</v>
      </c>
      <c r="W6" s="122">
        <v>955.06</v>
      </c>
      <c r="X6" s="122">
        <v>969.95</v>
      </c>
      <c r="Y6" s="122">
        <v>1115.23</v>
      </c>
      <c r="Z6" s="122">
        <v>1096.32</v>
      </c>
      <c r="AA6" s="122">
        <v>928.03</v>
      </c>
      <c r="AB6" s="122">
        <v>10.85</v>
      </c>
      <c r="AC6" s="122">
        <v>17.14</v>
      </c>
      <c r="AE6" s="118"/>
    </row>
    <row r="7" spans="1:66">
      <c r="B7" s="74">
        <v>43319</v>
      </c>
      <c r="C7" s="73">
        <v>82.93</v>
      </c>
      <c r="D7" s="73">
        <v>252.65969999999999</v>
      </c>
      <c r="E7" s="73">
        <v>244.82640000000001</v>
      </c>
      <c r="F7" s="73">
        <v>235.6275</v>
      </c>
      <c r="G7" s="73">
        <v>122.4431</v>
      </c>
      <c r="H7" s="73">
        <v>227.4667</v>
      </c>
      <c r="I7" s="73">
        <v>257.10000000000002</v>
      </c>
      <c r="J7" s="73">
        <v>210.14</v>
      </c>
      <c r="K7" s="73">
        <v>259.26</v>
      </c>
      <c r="L7" s="73">
        <v>66.47</v>
      </c>
      <c r="M7" s="73">
        <v>269.68</v>
      </c>
      <c r="N7" s="73">
        <v>127.84</v>
      </c>
      <c r="O7" s="73">
        <v>1264.3499999999999</v>
      </c>
      <c r="P7" s="73">
        <v>1503.11</v>
      </c>
      <c r="Q7" s="73">
        <v>1489.74</v>
      </c>
      <c r="R7" s="73">
        <v>1037.76</v>
      </c>
      <c r="S7" s="73">
        <v>2388.96</v>
      </c>
      <c r="T7" s="73">
        <v>933.67</v>
      </c>
      <c r="U7" s="73">
        <v>712.38</v>
      </c>
      <c r="V7" s="73">
        <v>899.71</v>
      </c>
      <c r="W7" s="73">
        <v>956.5</v>
      </c>
      <c r="X7" s="73">
        <v>969.57</v>
      </c>
      <c r="Y7" s="73">
        <v>1114.6300000000001</v>
      </c>
      <c r="Z7" s="73">
        <v>1096.97</v>
      </c>
      <c r="AA7" s="73">
        <v>928.29</v>
      </c>
      <c r="AB7" s="73">
        <v>10.93</v>
      </c>
      <c r="AC7" s="73">
        <v>17.600000000000001</v>
      </c>
      <c r="AD7" s="73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</row>
    <row r="8" spans="1:66">
      <c r="B8" s="74">
        <v>43318</v>
      </c>
      <c r="C8" s="73">
        <v>81.64</v>
      </c>
      <c r="D8" s="73">
        <v>251.80539999999999</v>
      </c>
      <c r="E8" s="73">
        <v>244.1814</v>
      </c>
      <c r="F8" s="73">
        <v>233.70609999999999</v>
      </c>
      <c r="G8" s="73">
        <v>121.8623</v>
      </c>
      <c r="H8" s="73">
        <v>227.9564</v>
      </c>
      <c r="I8" s="73">
        <v>255.34</v>
      </c>
      <c r="J8" s="73">
        <v>209.49</v>
      </c>
      <c r="K8" s="73">
        <v>257.31</v>
      </c>
      <c r="L8" s="73">
        <v>65.89</v>
      </c>
      <c r="M8" s="73">
        <v>268.61</v>
      </c>
      <c r="N8" s="73">
        <v>127.6</v>
      </c>
      <c r="O8" s="73">
        <v>1241.05</v>
      </c>
      <c r="P8" s="73">
        <v>1472.7</v>
      </c>
      <c r="Q8" s="73">
        <v>1467.16</v>
      </c>
      <c r="R8" s="73">
        <v>1037.83</v>
      </c>
      <c r="S8" s="73">
        <v>2385.98</v>
      </c>
      <c r="T8" s="73">
        <v>934.98</v>
      </c>
      <c r="U8" s="73">
        <v>711.97</v>
      </c>
      <c r="V8" s="73">
        <v>899.23</v>
      </c>
      <c r="W8" s="73">
        <v>955.08</v>
      </c>
      <c r="X8" s="73">
        <v>969.94</v>
      </c>
      <c r="Y8" s="73">
        <v>1114.99</v>
      </c>
      <c r="Z8" s="73">
        <v>1097.28</v>
      </c>
      <c r="AA8" s="73">
        <v>928.56</v>
      </c>
      <c r="AB8" s="73">
        <v>11.27</v>
      </c>
      <c r="AC8" s="73">
        <v>17.95</v>
      </c>
      <c r="AD8" s="73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</row>
    <row r="9" spans="1:66">
      <c r="B9" s="74">
        <v>43315</v>
      </c>
      <c r="C9" s="73">
        <v>81.89</v>
      </c>
      <c r="D9" s="73">
        <v>250.6422</v>
      </c>
      <c r="E9" s="73">
        <v>244.22190000000001</v>
      </c>
      <c r="F9" s="73">
        <v>233.15209999999999</v>
      </c>
      <c r="G9" s="73">
        <v>121.8974</v>
      </c>
      <c r="H9" s="73">
        <v>228.1842</v>
      </c>
      <c r="I9" s="73">
        <v>254.67</v>
      </c>
      <c r="J9" s="73">
        <v>209.93</v>
      </c>
      <c r="K9" s="73">
        <v>257.58</v>
      </c>
      <c r="L9" s="73">
        <v>65.7</v>
      </c>
      <c r="M9" s="73">
        <v>269.70999999999998</v>
      </c>
      <c r="N9" s="73">
        <v>127.56</v>
      </c>
      <c r="O9" s="73">
        <v>1257.6300000000001</v>
      </c>
      <c r="P9" s="73">
        <v>1488.58</v>
      </c>
      <c r="Q9" s="73">
        <v>1470.75</v>
      </c>
      <c r="R9" s="73">
        <v>1036.77</v>
      </c>
      <c r="S9" s="73">
        <v>2386.8000000000002</v>
      </c>
      <c r="T9" s="73">
        <v>936.5</v>
      </c>
      <c r="U9" s="73">
        <v>712.39</v>
      </c>
      <c r="V9" s="73">
        <v>898.49</v>
      </c>
      <c r="W9" s="73">
        <v>955.32</v>
      </c>
      <c r="X9" s="73">
        <v>970.56</v>
      </c>
      <c r="Y9" s="73">
        <v>1115.5899999999999</v>
      </c>
      <c r="Z9" s="73">
        <v>1096.83</v>
      </c>
      <c r="AA9" s="73">
        <v>927.62</v>
      </c>
      <c r="AB9" s="73">
        <v>11.64</v>
      </c>
      <c r="AC9" s="73">
        <v>17.940000000000001</v>
      </c>
      <c r="AD9" s="73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</row>
    <row r="10" spans="1:66">
      <c r="B10" s="74">
        <v>43314</v>
      </c>
      <c r="C10" s="73">
        <v>82.25</v>
      </c>
      <c r="D10" s="73">
        <v>249.96870000000001</v>
      </c>
      <c r="E10" s="73">
        <v>243.0077</v>
      </c>
      <c r="F10" s="73">
        <v>233.46850000000001</v>
      </c>
      <c r="G10" s="73">
        <v>121.52719999999999</v>
      </c>
      <c r="H10" s="73">
        <v>226.34979999999999</v>
      </c>
      <c r="I10" s="73">
        <v>253.81</v>
      </c>
      <c r="J10" s="73">
        <v>208.34</v>
      </c>
      <c r="K10" s="73">
        <v>257.33999999999997</v>
      </c>
      <c r="L10" s="73">
        <v>65.180000000000007</v>
      </c>
      <c r="M10" s="73">
        <v>268.39</v>
      </c>
      <c r="N10" s="73">
        <v>126.64</v>
      </c>
      <c r="O10" s="73">
        <v>1272.42</v>
      </c>
      <c r="P10" s="73">
        <v>1526.16</v>
      </c>
      <c r="Q10" s="73">
        <v>1475.23</v>
      </c>
      <c r="R10" s="73">
        <v>1038.79</v>
      </c>
      <c r="S10" s="73">
        <v>2377.6999999999998</v>
      </c>
      <c r="T10" s="73">
        <v>937.57</v>
      </c>
      <c r="U10" s="73">
        <v>710.81</v>
      </c>
      <c r="V10" s="73">
        <v>898.02</v>
      </c>
      <c r="W10" s="73">
        <v>957.24</v>
      </c>
      <c r="X10" s="73">
        <v>969.96</v>
      </c>
      <c r="Y10" s="73">
        <v>1113.8800000000001</v>
      </c>
      <c r="Z10" s="73">
        <v>1096.54</v>
      </c>
      <c r="AA10" s="73">
        <v>928.31</v>
      </c>
      <c r="AB10" s="73">
        <v>12.19</v>
      </c>
      <c r="AC10" s="73">
        <v>18.71</v>
      </c>
      <c r="AD10" s="73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</row>
    <row r="11" spans="1:66">
      <c r="B11" s="74">
        <v>43313</v>
      </c>
      <c r="C11" s="73">
        <v>83.92</v>
      </c>
      <c r="D11" s="73">
        <v>246.97659999999999</v>
      </c>
      <c r="E11" s="73">
        <v>243.07140000000001</v>
      </c>
      <c r="F11" s="73">
        <v>235.54480000000001</v>
      </c>
      <c r="G11" s="73">
        <v>122.3434</v>
      </c>
      <c r="H11" s="73">
        <v>225.804</v>
      </c>
      <c r="I11" s="73">
        <v>253.56</v>
      </c>
      <c r="J11" s="73">
        <v>209.72</v>
      </c>
      <c r="K11" s="73">
        <v>258.87</v>
      </c>
      <c r="L11" s="73">
        <v>65.53</v>
      </c>
      <c r="M11" s="73">
        <v>271.98</v>
      </c>
      <c r="N11" s="73">
        <v>126.66</v>
      </c>
      <c r="O11" s="73">
        <v>1293.25</v>
      </c>
      <c r="P11" s="73">
        <v>1560.49</v>
      </c>
      <c r="Q11" s="73">
        <v>1505.09</v>
      </c>
      <c r="R11" s="73">
        <v>1037.1600000000001</v>
      </c>
      <c r="S11" s="73">
        <v>2385.17</v>
      </c>
      <c r="T11" s="73">
        <v>938.19</v>
      </c>
      <c r="U11" s="73">
        <v>711.24</v>
      </c>
      <c r="V11" s="73">
        <v>895.12</v>
      </c>
      <c r="W11" s="73">
        <v>955.04</v>
      </c>
      <c r="X11" s="73">
        <v>971.04</v>
      </c>
      <c r="Y11" s="73">
        <v>1114.1300000000001</v>
      </c>
      <c r="Z11" s="73">
        <v>1096.79</v>
      </c>
      <c r="AA11" s="73">
        <v>928.27</v>
      </c>
      <c r="AB11" s="73">
        <v>13.15</v>
      </c>
      <c r="AC11" s="73">
        <v>17.93</v>
      </c>
      <c r="AD11" s="73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</row>
    <row r="12" spans="1:66">
      <c r="B12" s="74">
        <v>43312</v>
      </c>
      <c r="C12" s="73">
        <v>84.64</v>
      </c>
      <c r="D12" s="73">
        <v>244.8931</v>
      </c>
      <c r="E12" s="73">
        <v>242.86439999999999</v>
      </c>
      <c r="F12" s="73">
        <v>238.26310000000001</v>
      </c>
      <c r="G12" s="73">
        <v>122.56829999999999</v>
      </c>
      <c r="H12" s="73">
        <v>226.88740000000001</v>
      </c>
      <c r="I12" s="73">
        <v>254.63</v>
      </c>
      <c r="J12" s="73">
        <v>209.58</v>
      </c>
      <c r="K12" s="73">
        <v>260.82</v>
      </c>
      <c r="L12" s="73">
        <v>65.599999999999994</v>
      </c>
      <c r="M12" s="73">
        <v>273.26</v>
      </c>
      <c r="N12" s="73">
        <v>128.05000000000001</v>
      </c>
      <c r="O12" s="73">
        <v>1302.81</v>
      </c>
      <c r="P12" s="73">
        <v>1564.9</v>
      </c>
      <c r="Q12" s="73">
        <v>1518.58</v>
      </c>
      <c r="R12" s="73">
        <v>1034.03</v>
      </c>
      <c r="S12" s="73">
        <v>2388.4299999999998</v>
      </c>
      <c r="T12" s="73">
        <v>938.97</v>
      </c>
      <c r="U12" s="73">
        <v>711.37</v>
      </c>
      <c r="V12" s="73">
        <v>895.91</v>
      </c>
      <c r="W12" s="73">
        <v>952.67</v>
      </c>
      <c r="X12" s="73">
        <v>971.64</v>
      </c>
      <c r="Y12" s="73">
        <v>1114.52</v>
      </c>
      <c r="Z12" s="73">
        <v>1096.71</v>
      </c>
      <c r="AA12" s="73">
        <v>928.53</v>
      </c>
      <c r="AB12" s="73">
        <v>12.83</v>
      </c>
      <c r="AC12" s="73">
        <v>17.8</v>
      </c>
      <c r="AD12" s="73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</row>
    <row r="13" spans="1:66">
      <c r="B13" s="74">
        <v>43311</v>
      </c>
      <c r="C13" s="73">
        <v>85.25</v>
      </c>
      <c r="D13" s="73">
        <v>244.541</v>
      </c>
      <c r="E13" s="73">
        <v>241.42779999999999</v>
      </c>
      <c r="F13" s="73">
        <v>237.96440000000001</v>
      </c>
      <c r="G13" s="73">
        <v>123.0043</v>
      </c>
      <c r="H13" s="73">
        <v>226.74969999999999</v>
      </c>
      <c r="I13" s="73">
        <v>254.26</v>
      </c>
      <c r="J13" s="73">
        <v>207.42</v>
      </c>
      <c r="K13" s="73">
        <v>258.62</v>
      </c>
      <c r="L13" s="73">
        <v>66.02</v>
      </c>
      <c r="M13" s="73">
        <v>271.76</v>
      </c>
      <c r="N13" s="73">
        <v>127.32</v>
      </c>
      <c r="O13" s="73">
        <v>1312.25</v>
      </c>
      <c r="P13" s="73">
        <v>1597.84</v>
      </c>
      <c r="Q13" s="73">
        <v>1528.01</v>
      </c>
      <c r="R13" s="73">
        <v>1034.19</v>
      </c>
      <c r="S13" s="73">
        <v>2392.15</v>
      </c>
      <c r="T13" s="73">
        <v>938.51</v>
      </c>
      <c r="U13" s="73">
        <v>712.99</v>
      </c>
      <c r="V13" s="73">
        <v>897.13</v>
      </c>
      <c r="W13" s="73">
        <v>954.05</v>
      </c>
      <c r="X13" s="73">
        <v>971.13</v>
      </c>
      <c r="Y13" s="73">
        <v>1113.28</v>
      </c>
      <c r="Z13" s="73">
        <v>1096.72</v>
      </c>
      <c r="AA13" s="73">
        <v>927.76</v>
      </c>
      <c r="AB13" s="73">
        <v>14.26</v>
      </c>
      <c r="AC13" s="73">
        <v>18.399999999999999</v>
      </c>
      <c r="AD13" s="73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</row>
    <row r="14" spans="1:66">
      <c r="B14" s="74">
        <v>43308</v>
      </c>
      <c r="C14" s="73">
        <v>86.22</v>
      </c>
      <c r="D14" s="73">
        <v>248.7595</v>
      </c>
      <c r="E14" s="73">
        <v>241.55279999999999</v>
      </c>
      <c r="F14" s="73">
        <v>236.3835</v>
      </c>
      <c r="G14" s="73">
        <v>122.69459999999999</v>
      </c>
      <c r="H14" s="73">
        <v>226.9556</v>
      </c>
      <c r="I14" s="73">
        <v>255.53</v>
      </c>
      <c r="J14" s="73">
        <v>207.5</v>
      </c>
      <c r="K14" s="73">
        <v>260.13</v>
      </c>
      <c r="L14" s="73">
        <v>65.27</v>
      </c>
      <c r="M14" s="73">
        <v>272.26</v>
      </c>
      <c r="N14" s="73">
        <v>127.94</v>
      </c>
      <c r="O14" s="73">
        <v>1328.17</v>
      </c>
      <c r="P14" s="73">
        <v>1615.78</v>
      </c>
      <c r="Q14" s="73">
        <v>1545.35</v>
      </c>
      <c r="R14" s="73">
        <v>1038.6600000000001</v>
      </c>
      <c r="S14" s="73">
        <v>2378.12</v>
      </c>
      <c r="T14" s="73">
        <v>936.31</v>
      </c>
      <c r="U14" s="73">
        <v>713.53</v>
      </c>
      <c r="V14" s="73">
        <v>898.44</v>
      </c>
      <c r="W14" s="73">
        <v>955.55</v>
      </c>
      <c r="X14" s="73">
        <v>970.16</v>
      </c>
      <c r="Y14" s="73">
        <v>1113.0899999999999</v>
      </c>
      <c r="Z14" s="73">
        <v>1096.05</v>
      </c>
      <c r="AA14" s="73">
        <v>927.74</v>
      </c>
      <c r="AB14" s="73">
        <v>13.03</v>
      </c>
      <c r="AC14" s="73">
        <v>17.899999999999999</v>
      </c>
      <c r="AD14" s="73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</row>
    <row r="15" spans="1:66">
      <c r="B15" s="74">
        <v>43307</v>
      </c>
      <c r="C15" s="73">
        <v>86.61</v>
      </c>
      <c r="D15" s="73">
        <v>253.1644</v>
      </c>
      <c r="E15" s="73">
        <v>242.58430000000001</v>
      </c>
      <c r="F15" s="73">
        <v>236.57419999999999</v>
      </c>
      <c r="G15" s="73">
        <v>122.27970000000001</v>
      </c>
      <c r="H15" s="73">
        <v>226.20259999999999</v>
      </c>
      <c r="I15" s="73">
        <v>256.13</v>
      </c>
      <c r="J15" s="73">
        <v>208.11</v>
      </c>
      <c r="K15" s="73">
        <v>259.63</v>
      </c>
      <c r="L15" s="73">
        <v>64.25</v>
      </c>
      <c r="M15" s="73">
        <v>271.73</v>
      </c>
      <c r="N15" s="73">
        <v>127.97</v>
      </c>
      <c r="O15" s="73">
        <v>1331.47</v>
      </c>
      <c r="P15" s="73">
        <v>1609.35</v>
      </c>
      <c r="Q15" s="73">
        <v>1553.23</v>
      </c>
      <c r="R15" s="73">
        <v>1042.6500000000001</v>
      </c>
      <c r="S15" s="73">
        <v>2374.04</v>
      </c>
      <c r="T15" s="73">
        <v>935.95</v>
      </c>
      <c r="U15" s="73">
        <v>711.43</v>
      </c>
      <c r="V15" s="73">
        <v>900.19</v>
      </c>
      <c r="W15" s="73">
        <v>956.85</v>
      </c>
      <c r="X15" s="73">
        <v>970</v>
      </c>
      <c r="Y15" s="73">
        <v>1112.24</v>
      </c>
      <c r="Z15" s="73">
        <v>1097.56</v>
      </c>
      <c r="AA15" s="73">
        <v>927.84</v>
      </c>
      <c r="AB15" s="73">
        <v>12.14</v>
      </c>
      <c r="AC15" s="73">
        <v>17.48</v>
      </c>
      <c r="AD15" s="73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</row>
    <row r="16" spans="1:66">
      <c r="B16" s="74">
        <v>43306</v>
      </c>
      <c r="C16" s="73">
        <v>87.41</v>
      </c>
      <c r="D16" s="73">
        <v>256.36950000000002</v>
      </c>
      <c r="E16" s="73">
        <v>242.1114</v>
      </c>
      <c r="F16" s="73">
        <v>235.51609999999999</v>
      </c>
      <c r="G16" s="73">
        <v>122.09050000000001</v>
      </c>
      <c r="H16" s="73">
        <v>225.0154</v>
      </c>
      <c r="I16" s="73">
        <v>256.63</v>
      </c>
      <c r="J16" s="73">
        <v>207.5</v>
      </c>
      <c r="K16" s="73">
        <v>257.74</v>
      </c>
      <c r="L16" s="73">
        <v>64.010000000000005</v>
      </c>
      <c r="M16" s="73">
        <v>270.33999999999997</v>
      </c>
      <c r="N16" s="73">
        <v>126.93</v>
      </c>
      <c r="O16" s="73">
        <v>1333.91</v>
      </c>
      <c r="P16" s="73">
        <v>1620.29</v>
      </c>
      <c r="Q16" s="73">
        <v>1568.01</v>
      </c>
      <c r="R16" s="73">
        <v>1044.99</v>
      </c>
      <c r="S16" s="73">
        <v>2374.0100000000002</v>
      </c>
      <c r="T16" s="73">
        <v>937.17</v>
      </c>
      <c r="U16" s="73">
        <v>713.09</v>
      </c>
      <c r="V16" s="73">
        <v>901.08</v>
      </c>
      <c r="W16" s="73">
        <v>958.2</v>
      </c>
      <c r="X16" s="73">
        <v>968.62</v>
      </c>
      <c r="Y16" s="73">
        <v>1112.55</v>
      </c>
      <c r="Z16" s="73">
        <v>1097.67</v>
      </c>
      <c r="AA16" s="73">
        <v>928.7</v>
      </c>
      <c r="AB16" s="73">
        <v>12.29</v>
      </c>
      <c r="AC16" s="73">
        <v>17.25</v>
      </c>
      <c r="AD16" s="73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</row>
    <row r="17" spans="2:66">
      <c r="B17" s="74">
        <v>43305</v>
      </c>
      <c r="C17" s="73">
        <v>86.01</v>
      </c>
      <c r="D17" s="73">
        <v>253.19300000000001</v>
      </c>
      <c r="E17" s="73">
        <v>240.21960000000001</v>
      </c>
      <c r="F17" s="73">
        <v>234.47120000000001</v>
      </c>
      <c r="G17" s="73">
        <v>122.1888</v>
      </c>
      <c r="H17" s="73">
        <v>224.43440000000001</v>
      </c>
      <c r="I17" s="73">
        <v>255.84</v>
      </c>
      <c r="J17" s="73">
        <v>205.98</v>
      </c>
      <c r="K17" s="73">
        <v>255.75</v>
      </c>
      <c r="L17" s="73">
        <v>64.92</v>
      </c>
      <c r="M17" s="73">
        <v>269.69</v>
      </c>
      <c r="N17" s="73">
        <v>126.89</v>
      </c>
      <c r="O17" s="73">
        <v>1325.83</v>
      </c>
      <c r="P17" s="73">
        <v>1605.2</v>
      </c>
      <c r="Q17" s="73">
        <v>1542.08</v>
      </c>
      <c r="R17" s="73">
        <v>1042.1199999999999</v>
      </c>
      <c r="S17" s="73">
        <v>2381.94</v>
      </c>
      <c r="T17" s="73">
        <v>936.9</v>
      </c>
      <c r="U17" s="73">
        <v>711.91</v>
      </c>
      <c r="V17" s="73">
        <v>899.24</v>
      </c>
      <c r="W17" s="73">
        <v>956.93</v>
      </c>
      <c r="X17" s="73">
        <v>969.74</v>
      </c>
      <c r="Y17" s="73">
        <v>1111.42</v>
      </c>
      <c r="Z17" s="73">
        <v>1097.92</v>
      </c>
      <c r="AA17" s="73">
        <v>929.74</v>
      </c>
      <c r="AB17" s="73">
        <v>12.41</v>
      </c>
      <c r="AC17" s="73">
        <v>17.97</v>
      </c>
      <c r="AD17" s="73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</row>
    <row r="18" spans="2:66">
      <c r="B18" s="74">
        <v>43304</v>
      </c>
      <c r="C18" s="73">
        <v>84.82</v>
      </c>
      <c r="D18" s="73">
        <v>252.21969999999999</v>
      </c>
      <c r="E18" s="73">
        <v>238.5052</v>
      </c>
      <c r="F18" s="73">
        <v>232.27189999999999</v>
      </c>
      <c r="G18" s="73">
        <v>121.2681</v>
      </c>
      <c r="H18" s="73">
        <v>224.25640000000001</v>
      </c>
      <c r="I18" s="73">
        <v>255.59</v>
      </c>
      <c r="J18" s="73">
        <v>205.94</v>
      </c>
      <c r="K18" s="73">
        <v>254.17</v>
      </c>
      <c r="L18" s="73">
        <v>64.400000000000006</v>
      </c>
      <c r="M18" s="73">
        <v>264.95999999999998</v>
      </c>
      <c r="N18" s="73">
        <v>127</v>
      </c>
      <c r="O18" s="73">
        <v>1305.99</v>
      </c>
      <c r="P18" s="73">
        <v>1580.45</v>
      </c>
      <c r="Q18" s="73">
        <v>1520.87</v>
      </c>
      <c r="R18" s="73">
        <v>1043.81</v>
      </c>
      <c r="S18" s="73">
        <v>2381.33</v>
      </c>
      <c r="T18" s="73">
        <v>936.33</v>
      </c>
      <c r="U18" s="73">
        <v>709.49</v>
      </c>
      <c r="V18" s="73">
        <v>901.55</v>
      </c>
      <c r="W18" s="73">
        <v>957.47</v>
      </c>
      <c r="X18" s="73">
        <v>969.35</v>
      </c>
      <c r="Y18" s="73">
        <v>1108.9100000000001</v>
      </c>
      <c r="Z18" s="73">
        <v>1098.45</v>
      </c>
      <c r="AA18" s="73">
        <v>931.82</v>
      </c>
      <c r="AB18" s="73">
        <v>12.62</v>
      </c>
      <c r="AC18" s="73">
        <v>18.260000000000002</v>
      </c>
      <c r="AD18" s="73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</row>
    <row r="19" spans="2:66">
      <c r="B19" s="74">
        <v>43301</v>
      </c>
      <c r="C19" s="73">
        <v>84.86</v>
      </c>
      <c r="D19" s="73">
        <v>251.3999</v>
      </c>
      <c r="E19" s="73">
        <v>238.20920000000001</v>
      </c>
      <c r="F19" s="73">
        <v>232.77619999999999</v>
      </c>
      <c r="G19" s="73">
        <v>120.2067</v>
      </c>
      <c r="H19" s="73">
        <v>225.56739999999999</v>
      </c>
      <c r="I19" s="73">
        <v>256.39999999999998</v>
      </c>
      <c r="J19" s="73">
        <v>206.67</v>
      </c>
      <c r="K19" s="73">
        <v>255.31</v>
      </c>
      <c r="L19" s="73">
        <v>64.540000000000006</v>
      </c>
      <c r="M19" s="73">
        <v>266.58999999999997</v>
      </c>
      <c r="N19" s="73">
        <v>127.64</v>
      </c>
      <c r="O19" s="73">
        <v>1306.05</v>
      </c>
      <c r="P19" s="73">
        <v>1579.83</v>
      </c>
      <c r="Q19" s="73">
        <v>1521.67</v>
      </c>
      <c r="R19" s="73">
        <v>1043.24</v>
      </c>
      <c r="S19" s="73">
        <v>2379.5500000000002</v>
      </c>
      <c r="T19" s="73">
        <v>935.98</v>
      </c>
      <c r="U19" s="73">
        <v>709.02</v>
      </c>
      <c r="V19" s="73">
        <v>900.81</v>
      </c>
      <c r="W19" s="73">
        <v>957.33</v>
      </c>
      <c r="X19" s="73">
        <v>969.94</v>
      </c>
      <c r="Y19" s="73">
        <v>1109.93</v>
      </c>
      <c r="Z19" s="73">
        <v>1097.3699999999999</v>
      </c>
      <c r="AA19" s="73">
        <v>932.59</v>
      </c>
      <c r="AB19" s="73">
        <v>12.86</v>
      </c>
      <c r="AC19" s="73">
        <v>17.32</v>
      </c>
      <c r="AD19" s="73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</row>
    <row r="20" spans="2:66">
      <c r="B20" s="74">
        <v>43300</v>
      </c>
      <c r="C20" s="73">
        <v>84.47</v>
      </c>
      <c r="D20" s="73">
        <v>251.10069999999999</v>
      </c>
      <c r="E20" s="73">
        <v>237.60839999999999</v>
      </c>
      <c r="F20" s="73">
        <v>232.904</v>
      </c>
      <c r="G20" s="73">
        <v>119.6922</v>
      </c>
      <c r="H20" s="73">
        <v>223.1362</v>
      </c>
      <c r="I20" s="73">
        <v>256.88</v>
      </c>
      <c r="J20" s="73">
        <v>206.97</v>
      </c>
      <c r="K20" s="73">
        <v>254.9</v>
      </c>
      <c r="L20" s="73">
        <v>64.260000000000005</v>
      </c>
      <c r="M20" s="73">
        <v>267.10000000000002</v>
      </c>
      <c r="N20" s="73">
        <v>127.62</v>
      </c>
      <c r="O20" s="73">
        <v>1304.6300000000001</v>
      </c>
      <c r="P20" s="73">
        <v>1569.61</v>
      </c>
      <c r="Q20" s="73">
        <v>1514.75</v>
      </c>
      <c r="R20" s="73">
        <v>1042.31</v>
      </c>
      <c r="S20" s="73">
        <v>2383.87</v>
      </c>
      <c r="T20" s="73">
        <v>936.14</v>
      </c>
      <c r="U20" s="73">
        <v>709.15</v>
      </c>
      <c r="V20" s="73">
        <v>902.73</v>
      </c>
      <c r="W20" s="73">
        <v>957.62</v>
      </c>
      <c r="X20" s="73">
        <v>969.18</v>
      </c>
      <c r="Y20" s="73">
        <v>1108.9100000000001</v>
      </c>
      <c r="Z20" s="73">
        <v>1098.31</v>
      </c>
      <c r="AA20" s="73">
        <v>932.88</v>
      </c>
      <c r="AB20" s="73">
        <v>12.87</v>
      </c>
      <c r="AC20" s="73">
        <v>18.100000000000001</v>
      </c>
      <c r="AD20" s="73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</row>
    <row r="21" spans="2:66">
      <c r="B21" s="74">
        <v>43299</v>
      </c>
      <c r="C21" s="73">
        <v>85.44</v>
      </c>
      <c r="D21" s="73">
        <v>251.9365</v>
      </c>
      <c r="E21" s="73">
        <v>238.8827</v>
      </c>
      <c r="F21" s="73">
        <v>232.14500000000001</v>
      </c>
      <c r="G21" s="73">
        <v>120.68210000000001</v>
      </c>
      <c r="H21" s="73">
        <v>223.16739999999999</v>
      </c>
      <c r="I21" s="73">
        <v>257.87</v>
      </c>
      <c r="J21" s="73">
        <v>206.22</v>
      </c>
      <c r="K21" s="73">
        <v>255.04</v>
      </c>
      <c r="L21" s="73">
        <v>64.77</v>
      </c>
      <c r="M21" s="73">
        <v>269.42</v>
      </c>
      <c r="N21" s="73">
        <v>127.34</v>
      </c>
      <c r="O21" s="73">
        <v>1328.35</v>
      </c>
      <c r="P21" s="73">
        <v>1590.3</v>
      </c>
      <c r="Q21" s="73">
        <v>1532</v>
      </c>
      <c r="R21" s="73">
        <v>1043.57</v>
      </c>
      <c r="S21" s="73">
        <v>2386.1999999999998</v>
      </c>
      <c r="T21" s="73">
        <v>935.2</v>
      </c>
      <c r="U21" s="73">
        <v>711.89</v>
      </c>
      <c r="V21" s="73">
        <v>902.93</v>
      </c>
      <c r="W21" s="73">
        <v>957.7</v>
      </c>
      <c r="X21" s="73">
        <v>968.95</v>
      </c>
      <c r="Y21" s="73">
        <v>1108.0899999999999</v>
      </c>
      <c r="Z21" s="73">
        <v>1099.22</v>
      </c>
      <c r="AA21" s="73">
        <v>934.23</v>
      </c>
      <c r="AB21" s="73">
        <v>12.1</v>
      </c>
      <c r="AC21" s="73">
        <v>17.149999999999999</v>
      </c>
      <c r="AD21" s="73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</row>
    <row r="22" spans="2:66">
      <c r="B22" s="74">
        <v>43298</v>
      </c>
      <c r="C22" s="73">
        <v>85.5</v>
      </c>
      <c r="D22" s="73">
        <v>251.68770000000001</v>
      </c>
      <c r="E22" s="73">
        <v>238.33760000000001</v>
      </c>
      <c r="F22" s="73">
        <v>232.52420000000001</v>
      </c>
      <c r="G22" s="73">
        <v>119.9157</v>
      </c>
      <c r="H22" s="73">
        <v>224.208</v>
      </c>
      <c r="I22" s="73">
        <v>257.54000000000002</v>
      </c>
      <c r="J22" s="73">
        <v>206.61</v>
      </c>
      <c r="K22" s="73">
        <v>253.55</v>
      </c>
      <c r="L22" s="73">
        <v>64.86</v>
      </c>
      <c r="M22" s="73">
        <v>268.14</v>
      </c>
      <c r="N22" s="73">
        <v>127.74</v>
      </c>
      <c r="O22" s="73">
        <v>1321.12</v>
      </c>
      <c r="P22" s="73">
        <v>1585.03</v>
      </c>
      <c r="Q22" s="73">
        <v>1533.42</v>
      </c>
      <c r="R22" s="73">
        <v>1042.5</v>
      </c>
      <c r="S22" s="73">
        <v>2380.67</v>
      </c>
      <c r="T22" s="73">
        <v>937.22</v>
      </c>
      <c r="U22" s="73">
        <v>711.63</v>
      </c>
      <c r="V22" s="73">
        <v>903.53</v>
      </c>
      <c r="W22" s="73">
        <v>957.99</v>
      </c>
      <c r="X22" s="73">
        <v>969.59</v>
      </c>
      <c r="Y22" s="73">
        <v>1108.7</v>
      </c>
      <c r="Z22" s="73">
        <v>1098.45</v>
      </c>
      <c r="AA22" s="73">
        <v>934.09</v>
      </c>
      <c r="AB22" s="73">
        <v>12.06</v>
      </c>
      <c r="AC22" s="73">
        <v>16.88</v>
      </c>
      <c r="AD22" s="73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</row>
    <row r="23" spans="2:66">
      <c r="B23" s="74">
        <v>43297</v>
      </c>
      <c r="C23" s="73">
        <v>86.16</v>
      </c>
      <c r="D23" s="73">
        <v>249.8579</v>
      </c>
      <c r="E23" s="73">
        <v>237.36619999999999</v>
      </c>
      <c r="F23" s="73">
        <v>233.5617</v>
      </c>
      <c r="G23" s="73">
        <v>119.8305</v>
      </c>
      <c r="H23" s="73">
        <v>223.64150000000001</v>
      </c>
      <c r="I23" s="73">
        <v>256.95</v>
      </c>
      <c r="J23" s="73">
        <v>207.51</v>
      </c>
      <c r="K23" s="73">
        <v>252.94</v>
      </c>
      <c r="L23" s="73">
        <v>65.31</v>
      </c>
      <c r="M23" s="73">
        <v>266.25</v>
      </c>
      <c r="N23" s="73">
        <v>127.72</v>
      </c>
      <c r="O23" s="73">
        <v>1327.66</v>
      </c>
      <c r="P23" s="73">
        <v>1603.84</v>
      </c>
      <c r="Q23" s="73">
        <v>1544.81</v>
      </c>
      <c r="R23" s="73">
        <v>1040.82</v>
      </c>
      <c r="S23" s="73">
        <v>2382.0700000000002</v>
      </c>
      <c r="T23" s="73">
        <v>937.91</v>
      </c>
      <c r="U23" s="73">
        <v>711.57</v>
      </c>
      <c r="V23" s="73">
        <v>902.67</v>
      </c>
      <c r="W23" s="73">
        <v>957.12</v>
      </c>
      <c r="X23" s="73">
        <v>970.46</v>
      </c>
      <c r="Y23" s="73">
        <v>1109.17</v>
      </c>
      <c r="Z23" s="73">
        <v>1098.3</v>
      </c>
      <c r="AA23" s="73">
        <v>932.81</v>
      </c>
      <c r="AB23" s="73">
        <v>12.83</v>
      </c>
      <c r="AC23" s="73">
        <v>17.39</v>
      </c>
      <c r="AD23" s="73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</row>
    <row r="24" spans="2:66">
      <c r="B24" s="74">
        <v>43294</v>
      </c>
      <c r="C24" s="73">
        <v>86.36</v>
      </c>
      <c r="D24" s="73">
        <v>250.5615</v>
      </c>
      <c r="E24" s="73">
        <v>238.60169999999999</v>
      </c>
      <c r="F24" s="73">
        <v>236.45480000000001</v>
      </c>
      <c r="G24" s="73">
        <v>118.59050000000001</v>
      </c>
      <c r="H24" s="73">
        <v>224.16560000000001</v>
      </c>
      <c r="I24" s="73">
        <v>256.79000000000002</v>
      </c>
      <c r="J24" s="73">
        <v>208.41</v>
      </c>
      <c r="K24" s="73">
        <v>253.38</v>
      </c>
      <c r="L24" s="73">
        <v>65.17</v>
      </c>
      <c r="M24" s="73">
        <v>267.23</v>
      </c>
      <c r="N24" s="73">
        <v>127.87</v>
      </c>
      <c r="O24" s="73">
        <v>1331.37</v>
      </c>
      <c r="P24" s="73">
        <v>1615.5</v>
      </c>
      <c r="Q24" s="73">
        <v>1547.82</v>
      </c>
      <c r="R24" s="73">
        <v>1038.83</v>
      </c>
      <c r="S24" s="73">
        <v>2382.85</v>
      </c>
      <c r="T24" s="73">
        <v>937.08</v>
      </c>
      <c r="U24" s="73">
        <v>710.41</v>
      </c>
      <c r="V24" s="73">
        <v>903.39</v>
      </c>
      <c r="W24" s="73">
        <v>956.31</v>
      </c>
      <c r="X24" s="73">
        <v>971.13</v>
      </c>
      <c r="Y24" s="73">
        <v>1109.31</v>
      </c>
      <c r="Z24" s="73">
        <v>1098.3800000000001</v>
      </c>
      <c r="AA24" s="73">
        <v>932.9</v>
      </c>
      <c r="AB24" s="73">
        <v>12.18</v>
      </c>
      <c r="AC24" s="73">
        <v>17.48</v>
      </c>
      <c r="AD24" s="73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</row>
    <row r="25" spans="2:66">
      <c r="B25" s="74">
        <v>43293</v>
      </c>
      <c r="C25" s="73">
        <v>86.32</v>
      </c>
      <c r="D25" s="73">
        <v>250.45140000000001</v>
      </c>
      <c r="E25" s="73">
        <v>237.9967</v>
      </c>
      <c r="F25" s="73">
        <v>235.64189999999999</v>
      </c>
      <c r="G25" s="73">
        <v>118.9188</v>
      </c>
      <c r="H25" s="73">
        <v>223.33670000000001</v>
      </c>
      <c r="I25" s="73">
        <v>255.53</v>
      </c>
      <c r="J25" s="73">
        <v>208.48</v>
      </c>
      <c r="K25" s="73">
        <v>251.71</v>
      </c>
      <c r="L25" s="73">
        <v>65.41</v>
      </c>
      <c r="M25" s="73">
        <v>266.92</v>
      </c>
      <c r="N25" s="73">
        <v>127.99</v>
      </c>
      <c r="O25" s="73">
        <v>1326.55</v>
      </c>
      <c r="P25" s="73">
        <v>1605.83</v>
      </c>
      <c r="Q25" s="73">
        <v>1547.63</v>
      </c>
      <c r="R25" s="73">
        <v>1037.79</v>
      </c>
      <c r="S25" s="73">
        <v>2380.44</v>
      </c>
      <c r="T25" s="73">
        <v>937.8</v>
      </c>
      <c r="U25" s="73">
        <v>710.14</v>
      </c>
      <c r="V25" s="73">
        <v>904.75</v>
      </c>
      <c r="W25" s="73">
        <v>956.8</v>
      </c>
      <c r="X25" s="73">
        <v>970.9</v>
      </c>
      <c r="Y25" s="73">
        <v>1108.6300000000001</v>
      </c>
      <c r="Z25" s="73">
        <v>1098.7</v>
      </c>
      <c r="AA25" s="73">
        <v>933.16</v>
      </c>
      <c r="AB25" s="73">
        <v>12.58</v>
      </c>
      <c r="AC25" s="73">
        <v>18.21</v>
      </c>
      <c r="AD25" s="73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</row>
    <row r="26" spans="2:66">
      <c r="B26" s="74">
        <v>43292</v>
      </c>
      <c r="C26" s="73">
        <v>85.25</v>
      </c>
      <c r="D26" s="73">
        <v>246.50360000000001</v>
      </c>
      <c r="E26" s="73">
        <v>235.06020000000001</v>
      </c>
      <c r="F26" s="73">
        <v>235.64330000000001</v>
      </c>
      <c r="G26" s="73">
        <v>118.7585</v>
      </c>
      <c r="H26" s="73">
        <v>223.11869999999999</v>
      </c>
      <c r="I26" s="73">
        <v>254.08</v>
      </c>
      <c r="J26" s="73">
        <v>208.29</v>
      </c>
      <c r="K26" s="73">
        <v>250.3</v>
      </c>
      <c r="L26" s="73">
        <v>65.14</v>
      </c>
      <c r="M26" s="73">
        <v>266.81</v>
      </c>
      <c r="N26" s="73">
        <v>127.77</v>
      </c>
      <c r="O26" s="73">
        <v>1299.23</v>
      </c>
      <c r="P26" s="73">
        <v>1576.56</v>
      </c>
      <c r="Q26" s="73">
        <v>1528.98</v>
      </c>
      <c r="R26" s="73">
        <v>1036.2</v>
      </c>
      <c r="S26" s="73">
        <v>2387</v>
      </c>
      <c r="T26" s="73">
        <v>938.81</v>
      </c>
      <c r="U26" s="73">
        <v>708.97</v>
      </c>
      <c r="V26" s="73">
        <v>904.68</v>
      </c>
      <c r="W26" s="73">
        <v>956.28</v>
      </c>
      <c r="X26" s="73">
        <v>971.46</v>
      </c>
      <c r="Y26" s="73">
        <v>1109.27</v>
      </c>
      <c r="Z26" s="73">
        <v>1098.1600000000001</v>
      </c>
      <c r="AA26" s="73">
        <v>932.9</v>
      </c>
      <c r="AB26" s="73">
        <v>13.63</v>
      </c>
      <c r="AC26" s="73">
        <v>19.43</v>
      </c>
      <c r="AD26" s="73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</row>
    <row r="27" spans="2:66">
      <c r="B27" s="74">
        <v>43291</v>
      </c>
      <c r="C27" s="73">
        <v>86.56</v>
      </c>
      <c r="D27" s="73">
        <v>248.00909999999999</v>
      </c>
      <c r="E27" s="73">
        <v>237.0095</v>
      </c>
      <c r="F27" s="73">
        <v>240.52279999999999</v>
      </c>
      <c r="G27" s="73">
        <v>119.7487</v>
      </c>
      <c r="H27" s="73">
        <v>223.94030000000001</v>
      </c>
      <c r="I27" s="73">
        <v>255.59</v>
      </c>
      <c r="J27" s="73">
        <v>209.47</v>
      </c>
      <c r="K27" s="73">
        <v>253.63</v>
      </c>
      <c r="L27" s="73">
        <v>65.69</v>
      </c>
      <c r="M27" s="73">
        <v>272.08999999999997</v>
      </c>
      <c r="N27" s="73">
        <v>127.52</v>
      </c>
      <c r="O27" s="73">
        <v>1315.18</v>
      </c>
      <c r="P27" s="73">
        <v>1592.16</v>
      </c>
      <c r="Q27" s="73">
        <v>1552.99</v>
      </c>
      <c r="R27" s="73">
        <v>1036.55</v>
      </c>
      <c r="S27" s="73">
        <v>2394.5</v>
      </c>
      <c r="T27" s="73">
        <v>938.14</v>
      </c>
      <c r="U27" s="73">
        <v>709.23</v>
      </c>
      <c r="V27" s="73">
        <v>904.42</v>
      </c>
      <c r="W27" s="73">
        <v>955.77</v>
      </c>
      <c r="X27" s="73">
        <v>972.07</v>
      </c>
      <c r="Y27" s="73">
        <v>1108.32</v>
      </c>
      <c r="Z27" s="73">
        <v>1099.78</v>
      </c>
      <c r="AA27" s="73">
        <v>932.89</v>
      </c>
      <c r="AB27" s="73">
        <v>12.64</v>
      </c>
      <c r="AC27" s="73">
        <v>17.71</v>
      </c>
      <c r="AD27" s="73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</row>
    <row r="28" spans="2:66">
      <c r="B28" s="74">
        <v>43290</v>
      </c>
      <c r="C28" s="73">
        <v>86.97</v>
      </c>
      <c r="D28" s="73">
        <v>247.2182</v>
      </c>
      <c r="E28" s="73">
        <v>236.31960000000001</v>
      </c>
      <c r="F28" s="73">
        <v>238.6199</v>
      </c>
      <c r="G28" s="73">
        <v>120.2107</v>
      </c>
      <c r="H28" s="73">
        <v>222.959</v>
      </c>
      <c r="I28" s="73">
        <v>254.99</v>
      </c>
      <c r="J28" s="73">
        <v>209.25</v>
      </c>
      <c r="K28" s="73">
        <v>252.69</v>
      </c>
      <c r="L28" s="73">
        <v>65.540000000000006</v>
      </c>
      <c r="M28" s="73">
        <v>271.25</v>
      </c>
      <c r="N28" s="73">
        <v>127.27</v>
      </c>
      <c r="O28" s="73">
        <v>1321.85</v>
      </c>
      <c r="P28" s="73">
        <v>1600.58</v>
      </c>
      <c r="Q28" s="73">
        <v>1560.21</v>
      </c>
      <c r="R28" s="73">
        <v>1036.52</v>
      </c>
      <c r="S28" s="73">
        <v>2399.56</v>
      </c>
      <c r="T28" s="73">
        <v>936.81</v>
      </c>
      <c r="U28" s="73">
        <v>707.82</v>
      </c>
      <c r="V28" s="73">
        <v>904.75</v>
      </c>
      <c r="W28" s="73">
        <v>956.19</v>
      </c>
      <c r="X28" s="73">
        <v>972.19</v>
      </c>
      <c r="Y28" s="73">
        <v>1107.07</v>
      </c>
      <c r="Z28" s="73">
        <v>1100.17</v>
      </c>
      <c r="AA28" s="73">
        <v>933.72</v>
      </c>
      <c r="AB28" s="73">
        <v>12.69</v>
      </c>
      <c r="AC28" s="73">
        <v>18.579999999999998</v>
      </c>
      <c r="AD28" s="73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</row>
    <row r="29" spans="2:66">
      <c r="B29" s="74">
        <v>43287</v>
      </c>
      <c r="C29" s="73">
        <v>85.5</v>
      </c>
      <c r="D29" s="73">
        <v>245.07550000000001</v>
      </c>
      <c r="E29" s="73">
        <v>234.8655</v>
      </c>
      <c r="F29" s="73">
        <v>235.63460000000001</v>
      </c>
      <c r="G29" s="73">
        <v>118.3561</v>
      </c>
      <c r="H29" s="73">
        <v>223.3937</v>
      </c>
      <c r="I29" s="73">
        <v>252.34</v>
      </c>
      <c r="J29" s="73">
        <v>209.87</v>
      </c>
      <c r="K29" s="73">
        <v>249.36</v>
      </c>
      <c r="L29" s="73">
        <v>65.739999999999995</v>
      </c>
      <c r="M29" s="73">
        <v>268.58</v>
      </c>
      <c r="N29" s="73">
        <v>129.76</v>
      </c>
      <c r="O29" s="73">
        <v>1291.81</v>
      </c>
      <c r="P29" s="73">
        <v>1556.77</v>
      </c>
      <c r="Q29" s="73">
        <v>1535.06</v>
      </c>
      <c r="R29" s="73">
        <v>1037.17</v>
      </c>
      <c r="S29" s="73">
        <v>2392.09</v>
      </c>
      <c r="T29" s="73">
        <v>938.59</v>
      </c>
      <c r="U29" s="73">
        <v>707.07</v>
      </c>
      <c r="V29" s="73">
        <v>904.22</v>
      </c>
      <c r="W29" s="73">
        <v>956.23</v>
      </c>
      <c r="X29" s="73">
        <v>971.8</v>
      </c>
      <c r="Y29" s="73">
        <v>1107.8</v>
      </c>
      <c r="Z29" s="73">
        <v>1098.97</v>
      </c>
      <c r="AA29" s="73">
        <v>933.4</v>
      </c>
      <c r="AB29" s="73">
        <v>13.37</v>
      </c>
      <c r="AC29" s="73">
        <v>19.98</v>
      </c>
      <c r="AD29" s="73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</row>
    <row r="30" spans="2:66">
      <c r="B30" s="74">
        <v>43286</v>
      </c>
      <c r="C30" s="73">
        <v>84.65</v>
      </c>
      <c r="D30" s="73">
        <v>242.06379999999999</v>
      </c>
      <c r="E30" s="73">
        <v>231.81209999999999</v>
      </c>
      <c r="F30" s="73">
        <v>234.07679999999999</v>
      </c>
      <c r="G30" s="73">
        <v>117.7226</v>
      </c>
      <c r="H30" s="73">
        <v>222.24299999999999</v>
      </c>
      <c r="I30" s="73">
        <v>250.4</v>
      </c>
      <c r="J30" s="73">
        <v>208.85</v>
      </c>
      <c r="K30" s="73">
        <v>248.02</v>
      </c>
      <c r="L30" s="73">
        <v>65.2</v>
      </c>
      <c r="M30" s="73">
        <v>266.23</v>
      </c>
      <c r="N30" s="73">
        <v>128.54</v>
      </c>
      <c r="O30" s="73">
        <v>1285.3599999999999</v>
      </c>
      <c r="P30" s="73">
        <v>1542.72</v>
      </c>
      <c r="Q30" s="73">
        <v>1519.77</v>
      </c>
      <c r="R30" s="73">
        <v>1038.05</v>
      </c>
      <c r="S30" s="73">
        <v>2393.4499999999998</v>
      </c>
      <c r="T30" s="73">
        <v>939.6</v>
      </c>
      <c r="U30" s="73">
        <v>706.88</v>
      </c>
      <c r="V30" s="73">
        <v>902.31</v>
      </c>
      <c r="W30" s="73">
        <v>955.17</v>
      </c>
      <c r="X30" s="73">
        <v>971.41</v>
      </c>
      <c r="Y30" s="73">
        <v>1107.6300000000001</v>
      </c>
      <c r="Z30" s="73">
        <v>1097.74</v>
      </c>
      <c r="AA30" s="73">
        <v>933.06</v>
      </c>
      <c r="AB30" s="73">
        <v>14.97</v>
      </c>
      <c r="AC30" s="73">
        <v>21.9</v>
      </c>
      <c r="AD30" s="73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</row>
    <row r="31" spans="2:66">
      <c r="B31" s="74">
        <v>43285</v>
      </c>
      <c r="C31" s="73">
        <v>84.86</v>
      </c>
      <c r="D31" s="73">
        <v>238.96559999999999</v>
      </c>
      <c r="E31" s="73">
        <v>230.00360000000001</v>
      </c>
      <c r="F31" s="73">
        <v>233.72300000000001</v>
      </c>
      <c r="G31" s="73">
        <v>117.23569999999999</v>
      </c>
      <c r="H31" s="73">
        <v>220.83510000000001</v>
      </c>
      <c r="I31" s="73">
        <v>249.3</v>
      </c>
      <c r="J31" s="73">
        <v>207.21</v>
      </c>
      <c r="K31" s="73">
        <v>247.22</v>
      </c>
      <c r="L31" s="73">
        <v>64.83</v>
      </c>
      <c r="M31" s="73">
        <v>263.61</v>
      </c>
      <c r="N31" s="73">
        <v>127.52</v>
      </c>
      <c r="O31" s="73">
        <v>1300.29</v>
      </c>
      <c r="P31" s="73">
        <v>1557.81</v>
      </c>
      <c r="Q31" s="73">
        <v>1522.94</v>
      </c>
      <c r="R31" s="73">
        <v>1039.9100000000001</v>
      </c>
      <c r="S31" s="73">
        <v>2394.3200000000002</v>
      </c>
      <c r="T31" s="73">
        <v>939.74</v>
      </c>
      <c r="U31" s="73">
        <v>707.58</v>
      </c>
      <c r="V31" s="73">
        <v>902.26</v>
      </c>
      <c r="W31" s="73">
        <v>955.03</v>
      </c>
      <c r="X31" s="73">
        <v>970.77</v>
      </c>
      <c r="Y31" s="73">
        <v>1107.3599999999999</v>
      </c>
      <c r="Z31" s="73">
        <v>1097.31</v>
      </c>
      <c r="AA31" s="73">
        <v>932.98</v>
      </c>
      <c r="AB31" s="73">
        <v>16.14</v>
      </c>
      <c r="AC31" s="73">
        <v>22.03</v>
      </c>
      <c r="AD31" s="73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</row>
    <row r="32" spans="2:66">
      <c r="B32" s="74">
        <v>43284</v>
      </c>
      <c r="C32" s="73">
        <v>86.18</v>
      </c>
      <c r="D32" s="73">
        <v>239.41399999999999</v>
      </c>
      <c r="E32" s="73">
        <v>229.6576</v>
      </c>
      <c r="F32" s="73">
        <v>233.5652</v>
      </c>
      <c r="G32" s="73">
        <v>117.2041</v>
      </c>
      <c r="H32" s="73">
        <v>220.21940000000001</v>
      </c>
      <c r="I32" s="73">
        <v>249.51</v>
      </c>
      <c r="J32" s="73">
        <v>207.12</v>
      </c>
      <c r="K32" s="73">
        <v>247.53</v>
      </c>
      <c r="L32" s="73">
        <v>64.28</v>
      </c>
      <c r="M32" s="73">
        <v>264.64999999999998</v>
      </c>
      <c r="N32" s="73">
        <v>127.1</v>
      </c>
      <c r="O32" s="73">
        <v>1323.45</v>
      </c>
      <c r="P32" s="73">
        <v>1607.37</v>
      </c>
      <c r="Q32" s="73">
        <v>1544.89</v>
      </c>
      <c r="R32" s="73">
        <v>1039.9100000000001</v>
      </c>
      <c r="S32" s="73">
        <v>2394.3200000000002</v>
      </c>
      <c r="T32" s="73">
        <v>939.74</v>
      </c>
      <c r="U32" s="73">
        <v>707.58</v>
      </c>
      <c r="V32" s="73">
        <v>902.26</v>
      </c>
      <c r="W32" s="73">
        <v>955.03</v>
      </c>
      <c r="X32" s="73">
        <v>970.77</v>
      </c>
      <c r="Y32" s="73">
        <v>1107.3599999999999</v>
      </c>
      <c r="Z32" s="73">
        <v>1097.31</v>
      </c>
      <c r="AA32" s="73">
        <v>932.98</v>
      </c>
      <c r="AB32" s="73">
        <v>16.14</v>
      </c>
      <c r="AC32" s="73">
        <v>22.03</v>
      </c>
      <c r="AD32" s="73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</row>
    <row r="33" spans="2:66">
      <c r="B33" s="74">
        <v>43283</v>
      </c>
      <c r="C33" s="73">
        <v>87.38</v>
      </c>
      <c r="D33" s="73">
        <v>241.96170000000001</v>
      </c>
      <c r="E33" s="73">
        <v>228.48750000000001</v>
      </c>
      <c r="F33" s="73">
        <v>231.65729999999999</v>
      </c>
      <c r="G33" s="73">
        <v>117.3173</v>
      </c>
      <c r="H33" s="73">
        <v>218.76</v>
      </c>
      <c r="I33" s="73">
        <v>250.24</v>
      </c>
      <c r="J33" s="73">
        <v>206.09</v>
      </c>
      <c r="K33" s="73">
        <v>247.3</v>
      </c>
      <c r="L33" s="73">
        <v>63.46</v>
      </c>
      <c r="M33" s="73">
        <v>264.95999999999998</v>
      </c>
      <c r="N33" s="73">
        <v>126.16</v>
      </c>
      <c r="O33" s="73">
        <v>1340.57</v>
      </c>
      <c r="P33" s="73">
        <v>1647.79</v>
      </c>
      <c r="Q33" s="73">
        <v>1565.47</v>
      </c>
      <c r="R33" s="73">
        <v>1041.79</v>
      </c>
      <c r="S33" s="73">
        <v>2392.7600000000002</v>
      </c>
      <c r="T33" s="73">
        <v>937.76</v>
      </c>
      <c r="U33" s="73">
        <v>709.98</v>
      </c>
      <c r="V33" s="73">
        <v>903.01</v>
      </c>
      <c r="W33" s="73">
        <v>955.4</v>
      </c>
      <c r="X33" s="73">
        <v>970.55</v>
      </c>
      <c r="Y33" s="73">
        <v>1108.3</v>
      </c>
      <c r="Z33" s="73">
        <v>1097.04</v>
      </c>
      <c r="AA33" s="73">
        <v>933.44</v>
      </c>
      <c r="AB33" s="73">
        <v>15.6</v>
      </c>
      <c r="AC33" s="73">
        <v>22.31</v>
      </c>
      <c r="AD33" s="73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</row>
    <row r="34" spans="2:66">
      <c r="B34" s="74">
        <v>43280</v>
      </c>
      <c r="C34" s="73">
        <v>87.35</v>
      </c>
      <c r="D34" s="73">
        <v>240.29310000000001</v>
      </c>
      <c r="E34" s="73">
        <v>228.94380000000001</v>
      </c>
      <c r="F34" s="73">
        <v>234.9624</v>
      </c>
      <c r="G34" s="73">
        <v>117.6482</v>
      </c>
      <c r="H34" s="73">
        <v>220.64259999999999</v>
      </c>
      <c r="I34" s="73">
        <v>251.6</v>
      </c>
      <c r="J34" s="73">
        <v>207.29</v>
      </c>
      <c r="K34" s="73">
        <v>249.17</v>
      </c>
      <c r="L34" s="73">
        <v>63.74</v>
      </c>
      <c r="M34" s="73">
        <v>268.37</v>
      </c>
      <c r="N34" s="73">
        <v>125.86</v>
      </c>
      <c r="O34" s="73">
        <v>1340.86</v>
      </c>
      <c r="P34" s="73">
        <v>1650.82</v>
      </c>
      <c r="Q34" s="73">
        <v>1564.55</v>
      </c>
      <c r="R34" s="73">
        <v>1039.53</v>
      </c>
      <c r="S34" s="73">
        <v>2389.96</v>
      </c>
      <c r="T34" s="73">
        <v>938.83</v>
      </c>
      <c r="U34" s="73">
        <v>710.32</v>
      </c>
      <c r="V34" s="73">
        <v>903.77</v>
      </c>
      <c r="W34" s="73">
        <v>954.49</v>
      </c>
      <c r="X34" s="73">
        <v>971.41</v>
      </c>
      <c r="Y34" s="73">
        <v>1109.52</v>
      </c>
      <c r="Z34" s="73">
        <v>1096.44</v>
      </c>
      <c r="AA34" s="73">
        <v>933.35</v>
      </c>
      <c r="AB34" s="73">
        <v>16.09</v>
      </c>
      <c r="AC34" s="73">
        <v>20.77</v>
      </c>
      <c r="AD34" s="73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</row>
    <row r="35" spans="2:66">
      <c r="B35" s="74">
        <v>43279</v>
      </c>
      <c r="C35" s="73">
        <v>85.52</v>
      </c>
      <c r="D35" s="73">
        <v>239.85480000000001</v>
      </c>
      <c r="E35" s="73">
        <v>227.54169999999999</v>
      </c>
      <c r="F35" s="73">
        <v>233.08510000000001</v>
      </c>
      <c r="G35" s="73">
        <v>117.1018</v>
      </c>
      <c r="H35" s="73">
        <v>219.83320000000001</v>
      </c>
      <c r="I35" s="73">
        <v>250.64</v>
      </c>
      <c r="J35" s="73">
        <v>206.82</v>
      </c>
      <c r="K35" s="73">
        <v>247.45</v>
      </c>
      <c r="L35" s="73">
        <v>63.78</v>
      </c>
      <c r="M35" s="73">
        <v>265.45999999999998</v>
      </c>
      <c r="N35" s="73">
        <v>125.5</v>
      </c>
      <c r="O35" s="73">
        <v>1306.3499999999999</v>
      </c>
      <c r="P35" s="73">
        <v>1589.06</v>
      </c>
      <c r="Q35" s="73">
        <v>1533.35</v>
      </c>
      <c r="R35" s="73">
        <v>1040.5999999999999</v>
      </c>
      <c r="S35" s="73">
        <v>2393.16</v>
      </c>
      <c r="T35" s="73">
        <v>939.97</v>
      </c>
      <c r="U35" s="73">
        <v>710.07</v>
      </c>
      <c r="V35" s="73">
        <v>905.33</v>
      </c>
      <c r="W35" s="73">
        <v>955.3</v>
      </c>
      <c r="X35" s="73">
        <v>971.76</v>
      </c>
      <c r="Y35" s="73">
        <v>1109.53</v>
      </c>
      <c r="Z35" s="73">
        <v>1096.6300000000001</v>
      </c>
      <c r="AA35" s="73">
        <v>931.55</v>
      </c>
      <c r="AB35" s="73">
        <v>16.850000000000001</v>
      </c>
      <c r="AC35" s="73">
        <v>21.57</v>
      </c>
      <c r="AD35" s="73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</row>
    <row r="36" spans="2:66">
      <c r="B36" s="74">
        <v>43278</v>
      </c>
      <c r="C36" s="73">
        <v>85.34</v>
      </c>
      <c r="D36" s="73">
        <v>237.99430000000001</v>
      </c>
      <c r="E36" s="73">
        <v>227.90700000000001</v>
      </c>
      <c r="F36" s="73">
        <v>233.4188</v>
      </c>
      <c r="G36" s="73">
        <v>116.7861</v>
      </c>
      <c r="H36" s="73">
        <v>219.64490000000001</v>
      </c>
      <c r="I36" s="73">
        <v>250.16</v>
      </c>
      <c r="J36" s="73">
        <v>206.28</v>
      </c>
      <c r="K36" s="73">
        <v>248.02</v>
      </c>
      <c r="L36" s="73">
        <v>63.48</v>
      </c>
      <c r="M36" s="73">
        <v>266.64999999999998</v>
      </c>
      <c r="N36" s="73">
        <v>125.69</v>
      </c>
      <c r="O36" s="73">
        <v>1315.95</v>
      </c>
      <c r="P36" s="73">
        <v>1608.22</v>
      </c>
      <c r="Q36" s="73">
        <v>1528.6</v>
      </c>
      <c r="R36" s="73">
        <v>1039.1099999999999</v>
      </c>
      <c r="S36" s="73">
        <v>2399.41</v>
      </c>
      <c r="T36" s="73">
        <v>939.13</v>
      </c>
      <c r="U36" s="73">
        <v>709.62</v>
      </c>
      <c r="V36" s="73">
        <v>903.07</v>
      </c>
      <c r="W36" s="73">
        <v>954.87</v>
      </c>
      <c r="X36" s="73">
        <v>972.09</v>
      </c>
      <c r="Y36" s="73">
        <v>1107.9000000000001</v>
      </c>
      <c r="Z36" s="73">
        <v>1097.43</v>
      </c>
      <c r="AA36" s="73">
        <v>931.7</v>
      </c>
      <c r="AB36" s="73">
        <v>17.91</v>
      </c>
      <c r="AC36" s="73">
        <v>23.01</v>
      </c>
      <c r="AD36" s="73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</row>
    <row r="37" spans="2:66">
      <c r="B37" s="74">
        <v>43277</v>
      </c>
      <c r="C37" s="73">
        <v>87.83</v>
      </c>
      <c r="D37" s="73">
        <v>241.21950000000001</v>
      </c>
      <c r="E37" s="73">
        <v>229.64259999999999</v>
      </c>
      <c r="F37" s="73">
        <v>229.96850000000001</v>
      </c>
      <c r="G37" s="73">
        <v>117.89660000000001</v>
      </c>
      <c r="H37" s="73">
        <v>219.96860000000001</v>
      </c>
      <c r="I37" s="73">
        <v>252.56</v>
      </c>
      <c r="J37" s="73">
        <v>207.38</v>
      </c>
      <c r="K37" s="73">
        <v>249.03</v>
      </c>
      <c r="L37" s="73">
        <v>63.55</v>
      </c>
      <c r="M37" s="73">
        <v>266.31</v>
      </c>
      <c r="N37" s="73">
        <v>125.22</v>
      </c>
      <c r="O37" s="73">
        <v>1351.4</v>
      </c>
      <c r="P37" s="73">
        <v>1669.6</v>
      </c>
      <c r="Q37" s="73">
        <v>1572.13</v>
      </c>
      <c r="R37" s="73">
        <v>1040.97</v>
      </c>
      <c r="S37" s="73">
        <v>2399.2600000000002</v>
      </c>
      <c r="T37" s="73">
        <v>938.91</v>
      </c>
      <c r="U37" s="73">
        <v>708.56</v>
      </c>
      <c r="V37" s="73">
        <v>903.26</v>
      </c>
      <c r="W37" s="73">
        <v>955.59</v>
      </c>
      <c r="X37" s="73">
        <v>972.03</v>
      </c>
      <c r="Y37" s="73">
        <v>1106.02</v>
      </c>
      <c r="Z37" s="73">
        <v>1098.53</v>
      </c>
      <c r="AA37" s="73">
        <v>933.14</v>
      </c>
      <c r="AB37" s="73">
        <v>15.92</v>
      </c>
      <c r="AC37" s="73">
        <v>20.48</v>
      </c>
      <c r="AD37" s="73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</row>
    <row r="38" spans="2:66">
      <c r="B38" s="74">
        <v>43276</v>
      </c>
      <c r="C38" s="73">
        <v>88.38</v>
      </c>
      <c r="D38" s="73">
        <v>240.2636</v>
      </c>
      <c r="E38" s="73">
        <v>230.33349999999999</v>
      </c>
      <c r="F38" s="73">
        <v>227.25729999999999</v>
      </c>
      <c r="G38" s="73">
        <v>118.0772</v>
      </c>
      <c r="H38" s="73">
        <v>220.4854</v>
      </c>
      <c r="I38" s="73">
        <v>251.73</v>
      </c>
      <c r="J38" s="73">
        <v>206.64</v>
      </c>
      <c r="K38" s="73">
        <v>248.91</v>
      </c>
      <c r="L38" s="73">
        <v>63.82</v>
      </c>
      <c r="M38" s="73">
        <v>265.91000000000003</v>
      </c>
      <c r="N38" s="73">
        <v>124.79</v>
      </c>
      <c r="O38" s="73">
        <v>1365.91</v>
      </c>
      <c r="P38" s="73">
        <v>1698.79</v>
      </c>
      <c r="Q38" s="73">
        <v>1580.84</v>
      </c>
      <c r="R38" s="73">
        <v>1039.6500000000001</v>
      </c>
      <c r="S38" s="73">
        <v>2398.67</v>
      </c>
      <c r="T38" s="73">
        <v>940.25</v>
      </c>
      <c r="U38" s="73">
        <v>708.99</v>
      </c>
      <c r="V38" s="73">
        <v>902.98</v>
      </c>
      <c r="W38" s="73">
        <v>954.69</v>
      </c>
      <c r="X38" s="73">
        <v>972.53</v>
      </c>
      <c r="Y38" s="73">
        <v>1107.1099999999999</v>
      </c>
      <c r="Z38" s="73">
        <v>1097.76</v>
      </c>
      <c r="AA38" s="73">
        <v>932.51</v>
      </c>
      <c r="AB38" s="73">
        <v>17.329999999999998</v>
      </c>
      <c r="AC38" s="73">
        <v>21.04</v>
      </c>
      <c r="AD38" s="73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</row>
    <row r="39" spans="2:66">
      <c r="B39" s="74">
        <v>43273</v>
      </c>
      <c r="C39" s="73">
        <v>90.65</v>
      </c>
      <c r="D39" s="73">
        <v>245.79230000000001</v>
      </c>
      <c r="E39" s="73">
        <v>232.61369999999999</v>
      </c>
      <c r="F39" s="73">
        <v>232.0762</v>
      </c>
      <c r="G39" s="73">
        <v>119.5157</v>
      </c>
      <c r="H39" s="73">
        <v>221.16229999999999</v>
      </c>
      <c r="I39" s="73">
        <v>256.64</v>
      </c>
      <c r="J39" s="73">
        <v>207.65</v>
      </c>
      <c r="K39" s="73">
        <v>252.39</v>
      </c>
      <c r="L39" s="73">
        <v>64.19</v>
      </c>
      <c r="M39" s="73">
        <v>270.06</v>
      </c>
      <c r="N39" s="73">
        <v>123.76</v>
      </c>
      <c r="O39" s="73">
        <v>1393.08</v>
      </c>
      <c r="P39" s="73">
        <v>1737.97</v>
      </c>
      <c r="Q39" s="73">
        <v>1621.61</v>
      </c>
      <c r="R39" s="73">
        <v>1043.27</v>
      </c>
      <c r="S39" s="73">
        <v>2396.64</v>
      </c>
      <c r="T39" s="73">
        <v>937.93</v>
      </c>
      <c r="U39" s="73">
        <v>709.4</v>
      </c>
      <c r="V39" s="73">
        <v>904.68</v>
      </c>
      <c r="W39" s="73">
        <v>954.99</v>
      </c>
      <c r="X39" s="73">
        <v>973.23</v>
      </c>
      <c r="Y39" s="73">
        <v>1105.21</v>
      </c>
      <c r="Z39" s="73">
        <v>1099.98</v>
      </c>
      <c r="AA39" s="73">
        <v>934.3</v>
      </c>
      <c r="AB39" s="73">
        <v>13.77</v>
      </c>
      <c r="AC39" s="73">
        <v>18.68</v>
      </c>
      <c r="AD39" s="73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</row>
    <row r="40" spans="2:66">
      <c r="B40" s="74">
        <v>43272</v>
      </c>
      <c r="C40" s="73">
        <v>90.56</v>
      </c>
      <c r="D40" s="73">
        <v>246.69030000000001</v>
      </c>
      <c r="E40" s="73">
        <v>231.2466</v>
      </c>
      <c r="F40" s="73">
        <v>226.63249999999999</v>
      </c>
      <c r="G40" s="73">
        <v>119.2589</v>
      </c>
      <c r="H40" s="73">
        <v>218.97149999999999</v>
      </c>
      <c r="I40" s="73">
        <v>256.8</v>
      </c>
      <c r="J40" s="73">
        <v>206.48</v>
      </c>
      <c r="K40" s="73">
        <v>251.34</v>
      </c>
      <c r="L40" s="73">
        <v>63.71</v>
      </c>
      <c r="M40" s="73">
        <v>267.18</v>
      </c>
      <c r="N40" s="73">
        <v>122.88</v>
      </c>
      <c r="O40" s="73">
        <v>1385.89</v>
      </c>
      <c r="P40" s="73">
        <v>1727.68</v>
      </c>
      <c r="Q40" s="73">
        <v>1620.56</v>
      </c>
      <c r="R40" s="73">
        <v>1047.8</v>
      </c>
      <c r="S40" s="73">
        <v>2396.85</v>
      </c>
      <c r="T40" s="73">
        <v>938.24</v>
      </c>
      <c r="U40" s="73">
        <v>709.59</v>
      </c>
      <c r="V40" s="73">
        <v>906.42</v>
      </c>
      <c r="W40" s="73">
        <v>956.39</v>
      </c>
      <c r="X40" s="73">
        <v>971.42</v>
      </c>
      <c r="Y40" s="73">
        <v>1105.76</v>
      </c>
      <c r="Z40" s="73">
        <v>1099.0899999999999</v>
      </c>
      <c r="AA40" s="73">
        <v>934.29</v>
      </c>
      <c r="AB40" s="73">
        <v>14.64</v>
      </c>
      <c r="AC40" s="73">
        <v>19.739999999999998</v>
      </c>
      <c r="AD40" s="73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</row>
    <row r="41" spans="2:66">
      <c r="B41" s="74">
        <v>43271</v>
      </c>
      <c r="C41" s="73">
        <v>91.76</v>
      </c>
      <c r="D41" s="73">
        <v>248.5805</v>
      </c>
      <c r="E41" s="73">
        <v>231.94739999999999</v>
      </c>
      <c r="F41" s="73">
        <v>229.83109999999999</v>
      </c>
      <c r="G41" s="73">
        <v>119.81619999999999</v>
      </c>
      <c r="H41" s="73">
        <v>218.71420000000001</v>
      </c>
      <c r="I41" s="73">
        <v>258.64999999999998</v>
      </c>
      <c r="J41" s="73">
        <v>205.91</v>
      </c>
      <c r="K41" s="73">
        <v>253.6</v>
      </c>
      <c r="L41" s="73">
        <v>63.68</v>
      </c>
      <c r="M41" s="73">
        <v>268.8</v>
      </c>
      <c r="N41" s="73">
        <v>123.09</v>
      </c>
      <c r="O41" s="73">
        <v>1398.24</v>
      </c>
      <c r="P41" s="73">
        <v>1738.19</v>
      </c>
      <c r="Q41" s="73">
        <v>1642.52</v>
      </c>
      <c r="R41" s="73">
        <v>1047.83</v>
      </c>
      <c r="S41" s="73">
        <v>2394.81</v>
      </c>
      <c r="T41" s="73">
        <v>937.47</v>
      </c>
      <c r="U41" s="73">
        <v>708.73</v>
      </c>
      <c r="V41" s="73">
        <v>905.91</v>
      </c>
      <c r="W41" s="73">
        <v>956.32</v>
      </c>
      <c r="X41" s="73">
        <v>972</v>
      </c>
      <c r="Y41" s="73">
        <v>1104.79</v>
      </c>
      <c r="Z41" s="73">
        <v>1100.18</v>
      </c>
      <c r="AA41" s="73">
        <v>935.6</v>
      </c>
      <c r="AB41" s="73">
        <v>12.79</v>
      </c>
      <c r="AC41" s="73">
        <v>18.420000000000002</v>
      </c>
      <c r="AD41" s="73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</row>
    <row r="42" spans="2:66">
      <c r="B42" s="74">
        <v>43270</v>
      </c>
      <c r="C42" s="73">
        <v>91.31</v>
      </c>
      <c r="D42" s="73">
        <v>247.65450000000001</v>
      </c>
      <c r="E42" s="73">
        <v>230.7654</v>
      </c>
      <c r="F42" s="73">
        <v>229.37129999999999</v>
      </c>
      <c r="G42" s="73">
        <v>119.6502</v>
      </c>
      <c r="H42" s="73">
        <v>217.71789999999999</v>
      </c>
      <c r="I42" s="73">
        <v>257.69</v>
      </c>
      <c r="J42" s="73">
        <v>204</v>
      </c>
      <c r="K42" s="73">
        <v>253.23</v>
      </c>
      <c r="L42" s="73">
        <v>63.78</v>
      </c>
      <c r="M42" s="73">
        <v>268.98</v>
      </c>
      <c r="N42" s="73">
        <v>122.78</v>
      </c>
      <c r="O42" s="73">
        <v>1387.24</v>
      </c>
      <c r="P42" s="73">
        <v>1729.86</v>
      </c>
      <c r="Q42" s="73">
        <v>1634.51</v>
      </c>
      <c r="R42" s="73">
        <v>1048.4000000000001</v>
      </c>
      <c r="S42" s="73">
        <v>2397.04</v>
      </c>
      <c r="T42" s="73">
        <v>937.3</v>
      </c>
      <c r="U42" s="73">
        <v>710.07</v>
      </c>
      <c r="V42" s="73">
        <v>903.41</v>
      </c>
      <c r="W42" s="73">
        <v>955.89</v>
      </c>
      <c r="X42" s="73">
        <v>971.12</v>
      </c>
      <c r="Y42" s="73">
        <v>1104.3599999999999</v>
      </c>
      <c r="Z42" s="73">
        <v>1099.47</v>
      </c>
      <c r="AA42" s="73">
        <v>935.85</v>
      </c>
      <c r="AB42" s="73">
        <v>13.35</v>
      </c>
      <c r="AC42" s="73">
        <v>19.5</v>
      </c>
      <c r="AD42" s="73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</row>
    <row r="43" spans="2:66">
      <c r="B43" s="74">
        <v>43269</v>
      </c>
      <c r="C43" s="73">
        <v>94.16</v>
      </c>
      <c r="D43" s="73">
        <v>249.71190000000001</v>
      </c>
      <c r="E43" s="73">
        <v>230.8818</v>
      </c>
      <c r="F43" s="73">
        <v>230.4085</v>
      </c>
      <c r="G43" s="73">
        <v>120.277</v>
      </c>
      <c r="H43" s="73">
        <v>217.86779999999999</v>
      </c>
      <c r="I43" s="73">
        <v>259.51</v>
      </c>
      <c r="J43" s="73">
        <v>205.13</v>
      </c>
      <c r="K43" s="73">
        <v>257.72000000000003</v>
      </c>
      <c r="L43" s="73">
        <v>63.72</v>
      </c>
      <c r="M43" s="73">
        <v>274.44</v>
      </c>
      <c r="N43" s="73">
        <v>122.29</v>
      </c>
      <c r="O43" s="73">
        <v>1440.39</v>
      </c>
      <c r="P43" s="73">
        <v>1790.72</v>
      </c>
      <c r="Q43" s="73">
        <v>1684.88</v>
      </c>
      <c r="R43" s="73">
        <v>1049.43</v>
      </c>
      <c r="S43" s="73">
        <v>2392.0100000000002</v>
      </c>
      <c r="T43" s="73">
        <v>936.59</v>
      </c>
      <c r="U43" s="73">
        <v>711.48</v>
      </c>
      <c r="V43" s="73">
        <v>903.74</v>
      </c>
      <c r="W43" s="73">
        <v>955.09</v>
      </c>
      <c r="X43" s="73">
        <v>970.56</v>
      </c>
      <c r="Y43" s="73">
        <v>1104.58</v>
      </c>
      <c r="Z43" s="73">
        <v>1099.52</v>
      </c>
      <c r="AA43" s="73">
        <v>934.95</v>
      </c>
      <c r="AB43" s="73">
        <v>12.31</v>
      </c>
      <c r="AC43" s="73">
        <v>18.22</v>
      </c>
      <c r="AD43" s="73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</row>
    <row r="44" spans="2:66">
      <c r="B44" s="74">
        <v>43266</v>
      </c>
      <c r="C44" s="73">
        <v>94.17</v>
      </c>
      <c r="D44" s="73">
        <v>249.5042</v>
      </c>
      <c r="E44" s="73">
        <v>233.10669999999999</v>
      </c>
      <c r="F44" s="73">
        <v>228.3296</v>
      </c>
      <c r="G44" s="73">
        <v>120.5964</v>
      </c>
      <c r="H44" s="73">
        <v>220.69139999999999</v>
      </c>
      <c r="I44" s="73">
        <v>260.41000000000003</v>
      </c>
      <c r="J44" s="73">
        <v>205.59</v>
      </c>
      <c r="K44" s="73">
        <v>259.45</v>
      </c>
      <c r="L44" s="73">
        <v>64.45</v>
      </c>
      <c r="M44" s="73">
        <v>276.5</v>
      </c>
      <c r="N44" s="73">
        <v>122.69</v>
      </c>
      <c r="O44" s="73">
        <v>1438.11</v>
      </c>
      <c r="P44" s="73">
        <v>1791.55</v>
      </c>
      <c r="Q44" s="73">
        <v>1685.03</v>
      </c>
      <c r="R44" s="73">
        <v>1048.23</v>
      </c>
      <c r="S44" s="73">
        <v>2395.25</v>
      </c>
      <c r="T44" s="73">
        <v>936.66</v>
      </c>
      <c r="U44" s="73">
        <v>712.97</v>
      </c>
      <c r="V44" s="73">
        <v>902</v>
      </c>
      <c r="W44" s="73">
        <v>956.04</v>
      </c>
      <c r="X44" s="73">
        <v>970.56</v>
      </c>
      <c r="Y44" s="73">
        <v>1105.26</v>
      </c>
      <c r="Z44" s="73">
        <v>1099.54</v>
      </c>
      <c r="AA44" s="73">
        <v>933.88</v>
      </c>
      <c r="AB44" s="73">
        <v>11.98</v>
      </c>
      <c r="AC44" s="73">
        <v>17.100000000000001</v>
      </c>
      <c r="AD44" s="73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</row>
    <row r="45" spans="2:66">
      <c r="B45" s="74">
        <v>43265</v>
      </c>
      <c r="C45" s="73">
        <v>94.83</v>
      </c>
      <c r="D45" s="73">
        <v>250.4213</v>
      </c>
      <c r="E45" s="73">
        <v>232.8502</v>
      </c>
      <c r="F45" s="73">
        <v>233.464</v>
      </c>
      <c r="G45" s="73">
        <v>121.42789999999999</v>
      </c>
      <c r="H45" s="73">
        <v>219.14179999999999</v>
      </c>
      <c r="I45" s="73">
        <v>260.45999999999998</v>
      </c>
      <c r="J45" s="73">
        <v>205.61</v>
      </c>
      <c r="K45" s="73">
        <v>260.58</v>
      </c>
      <c r="L45" s="73">
        <v>64.42</v>
      </c>
      <c r="M45" s="73">
        <v>280.22000000000003</v>
      </c>
      <c r="N45" s="73">
        <v>122.31</v>
      </c>
      <c r="O45" s="73">
        <v>1445.57</v>
      </c>
      <c r="P45" s="73">
        <v>1803.21</v>
      </c>
      <c r="Q45" s="73">
        <v>1696.76</v>
      </c>
      <c r="R45" s="73">
        <v>1050.25</v>
      </c>
      <c r="S45" s="73">
        <v>2394.6799999999998</v>
      </c>
      <c r="T45" s="73">
        <v>936.27</v>
      </c>
      <c r="U45" s="73">
        <v>713.47</v>
      </c>
      <c r="V45" s="73">
        <v>903.02</v>
      </c>
      <c r="W45" s="73">
        <v>955.86</v>
      </c>
      <c r="X45" s="73">
        <v>971.03</v>
      </c>
      <c r="Y45" s="73">
        <v>1104.71</v>
      </c>
      <c r="Z45" s="73">
        <v>1100.6199999999999</v>
      </c>
      <c r="AA45" s="73">
        <v>933.96</v>
      </c>
      <c r="AB45" s="73">
        <v>12.12</v>
      </c>
      <c r="AC45" s="73">
        <v>17.899999999999999</v>
      </c>
      <c r="AD45" s="73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</row>
    <row r="46" spans="2:66">
      <c r="B46" s="74">
        <v>43264</v>
      </c>
      <c r="C46" s="73">
        <v>95.15</v>
      </c>
      <c r="D46" s="73">
        <v>249.15199999999999</v>
      </c>
      <c r="E46" s="73">
        <v>232.00970000000001</v>
      </c>
      <c r="F46" s="73">
        <v>233.1377</v>
      </c>
      <c r="G46" s="73">
        <v>122.2381</v>
      </c>
      <c r="H46" s="73">
        <v>219.80969999999999</v>
      </c>
      <c r="I46" s="73">
        <v>259</v>
      </c>
      <c r="J46" s="73">
        <v>205.32</v>
      </c>
      <c r="K46" s="73">
        <v>261.23</v>
      </c>
      <c r="L46" s="73">
        <v>64.06</v>
      </c>
      <c r="M46" s="73">
        <v>280.83999999999997</v>
      </c>
      <c r="N46" s="73">
        <v>121.34</v>
      </c>
      <c r="O46" s="73">
        <v>1463.33</v>
      </c>
      <c r="P46" s="73">
        <v>1820.11</v>
      </c>
      <c r="Q46" s="73">
        <v>1701.87</v>
      </c>
      <c r="R46" s="73">
        <v>1050.46</v>
      </c>
      <c r="S46" s="73">
        <v>2399.71</v>
      </c>
      <c r="T46" s="73">
        <v>935.09</v>
      </c>
      <c r="U46" s="73">
        <v>714.03</v>
      </c>
      <c r="V46" s="73">
        <v>903.11</v>
      </c>
      <c r="W46" s="73">
        <v>955.08</v>
      </c>
      <c r="X46" s="73">
        <v>971.23</v>
      </c>
      <c r="Y46" s="73">
        <v>1104.8</v>
      </c>
      <c r="Z46" s="73">
        <v>1101.29</v>
      </c>
      <c r="AA46" s="73">
        <v>933.62</v>
      </c>
      <c r="AB46" s="73">
        <v>12.94</v>
      </c>
      <c r="AC46" s="73">
        <v>17.649999999999999</v>
      </c>
      <c r="AD46" s="73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</row>
    <row r="47" spans="2:66">
      <c r="B47" s="74">
        <v>43263</v>
      </c>
      <c r="C47" s="73">
        <v>96.25</v>
      </c>
      <c r="D47" s="73">
        <v>249.46340000000001</v>
      </c>
      <c r="E47" s="73">
        <v>231.81809999999999</v>
      </c>
      <c r="F47" s="73">
        <v>234.48159999999999</v>
      </c>
      <c r="G47" s="73">
        <v>122.66459999999999</v>
      </c>
      <c r="H47" s="73">
        <v>219.8253</v>
      </c>
      <c r="I47" s="73">
        <v>258.62</v>
      </c>
      <c r="J47" s="73">
        <v>207.99</v>
      </c>
      <c r="K47" s="73">
        <v>262.13</v>
      </c>
      <c r="L47" s="73">
        <v>65.44</v>
      </c>
      <c r="M47" s="73">
        <v>281.70999999999998</v>
      </c>
      <c r="N47" s="73">
        <v>121.44</v>
      </c>
      <c r="O47" s="73">
        <v>1468.46</v>
      </c>
      <c r="P47" s="73">
        <v>1832.57</v>
      </c>
      <c r="Q47" s="73">
        <v>1722.22</v>
      </c>
      <c r="R47" s="73">
        <v>1050.28</v>
      </c>
      <c r="S47" s="73">
        <v>2403.1799999999998</v>
      </c>
      <c r="T47" s="73">
        <v>935.93</v>
      </c>
      <c r="U47" s="73">
        <v>713.98</v>
      </c>
      <c r="V47" s="73">
        <v>903.04</v>
      </c>
      <c r="W47" s="73">
        <v>955.6</v>
      </c>
      <c r="X47" s="73">
        <v>971.8</v>
      </c>
      <c r="Y47" s="73">
        <v>1104.8</v>
      </c>
      <c r="Z47" s="73">
        <v>1101.21</v>
      </c>
      <c r="AA47" s="73">
        <v>933.62</v>
      </c>
      <c r="AB47" s="73">
        <v>12.34</v>
      </c>
      <c r="AC47" s="73">
        <v>16.899999999999999</v>
      </c>
      <c r="AD47" s="73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</row>
    <row r="48" spans="2:66">
      <c r="B48" s="74">
        <v>43262</v>
      </c>
      <c r="C48" s="73">
        <v>95.64</v>
      </c>
      <c r="D48" s="73">
        <v>248.1763</v>
      </c>
      <c r="E48" s="73">
        <v>231.81110000000001</v>
      </c>
      <c r="F48" s="73">
        <v>236.39660000000001</v>
      </c>
      <c r="G48" s="73">
        <v>122.9883</v>
      </c>
      <c r="H48" s="73">
        <v>219.42080000000001</v>
      </c>
      <c r="I48" s="73">
        <v>257.93</v>
      </c>
      <c r="J48" s="73">
        <v>207.41</v>
      </c>
      <c r="K48" s="73">
        <v>262.08999999999997</v>
      </c>
      <c r="L48" s="73">
        <v>65.540000000000006</v>
      </c>
      <c r="M48" s="73">
        <v>282.95999999999998</v>
      </c>
      <c r="N48" s="73">
        <v>120.46</v>
      </c>
      <c r="O48" s="73">
        <v>1460.99</v>
      </c>
      <c r="P48" s="73">
        <v>1824.99</v>
      </c>
      <c r="Q48" s="73">
        <v>1710.95</v>
      </c>
      <c r="R48" s="73">
        <v>1049.47</v>
      </c>
      <c r="S48" s="73">
        <v>2408.09</v>
      </c>
      <c r="T48" s="73">
        <v>936.01</v>
      </c>
      <c r="U48" s="73">
        <v>713.7</v>
      </c>
      <c r="V48" s="73">
        <v>900.6</v>
      </c>
      <c r="W48" s="73">
        <v>953.33</v>
      </c>
      <c r="X48" s="73">
        <v>971.27</v>
      </c>
      <c r="Y48" s="73">
        <v>1106.2</v>
      </c>
      <c r="Z48" s="73">
        <v>1100.3900000000001</v>
      </c>
      <c r="AA48" s="73">
        <v>933.06</v>
      </c>
      <c r="AB48" s="73">
        <v>12.35</v>
      </c>
      <c r="AC48" s="73">
        <v>17.57</v>
      </c>
      <c r="AD48" s="73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</row>
    <row r="49" spans="2:66">
      <c r="B49" s="74">
        <v>43259</v>
      </c>
      <c r="C49" s="73">
        <v>95.21</v>
      </c>
      <c r="D49" s="73">
        <v>248.0959</v>
      </c>
      <c r="E49" s="73">
        <v>231.30889999999999</v>
      </c>
      <c r="F49" s="73">
        <v>235.06059999999999</v>
      </c>
      <c r="G49" s="73">
        <v>122.6032</v>
      </c>
      <c r="H49" s="73">
        <v>217.65090000000001</v>
      </c>
      <c r="I49" s="73">
        <v>257</v>
      </c>
      <c r="J49" s="73">
        <v>207.66</v>
      </c>
      <c r="K49" s="73">
        <v>261.49</v>
      </c>
      <c r="L49" s="73">
        <v>65</v>
      </c>
      <c r="M49" s="73">
        <v>281.77</v>
      </c>
      <c r="N49" s="73">
        <v>120.35</v>
      </c>
      <c r="O49" s="73">
        <v>1453.48</v>
      </c>
      <c r="P49" s="73">
        <v>1807.77</v>
      </c>
      <c r="Q49" s="73">
        <v>1703.96</v>
      </c>
      <c r="R49" s="73">
        <v>1050.8599999999999</v>
      </c>
      <c r="S49" s="73">
        <v>2406.91</v>
      </c>
      <c r="T49" s="73">
        <v>935.38</v>
      </c>
      <c r="U49" s="73">
        <v>713.82</v>
      </c>
      <c r="V49" s="73">
        <v>898.72</v>
      </c>
      <c r="W49" s="73">
        <v>953.69</v>
      </c>
      <c r="X49" s="73">
        <v>970.19</v>
      </c>
      <c r="Y49" s="73">
        <v>1106.6300000000001</v>
      </c>
      <c r="Z49" s="73">
        <v>1099.0999999999999</v>
      </c>
      <c r="AA49" s="73">
        <v>932.52</v>
      </c>
      <c r="AB49" s="73">
        <v>12.18</v>
      </c>
      <c r="AC49" s="73">
        <v>18.27</v>
      </c>
      <c r="AD49" s="73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</row>
    <row r="50" spans="2:66">
      <c r="B50" s="74">
        <v>43258</v>
      </c>
      <c r="C50" s="73">
        <v>96.5</v>
      </c>
      <c r="D50" s="73">
        <v>247.9863</v>
      </c>
      <c r="E50" s="73">
        <v>230.50360000000001</v>
      </c>
      <c r="F50" s="73">
        <v>236.07669999999999</v>
      </c>
      <c r="G50" s="73">
        <v>122.9199</v>
      </c>
      <c r="H50" s="73">
        <v>216.13730000000001</v>
      </c>
      <c r="I50" s="73">
        <v>256.74</v>
      </c>
      <c r="J50" s="73">
        <v>207.6</v>
      </c>
      <c r="K50" s="73">
        <v>261.49</v>
      </c>
      <c r="L50" s="73">
        <v>65.17</v>
      </c>
      <c r="M50" s="73">
        <v>282.89999999999998</v>
      </c>
      <c r="N50" s="73">
        <v>120.83</v>
      </c>
      <c r="O50" s="73">
        <v>1456.72</v>
      </c>
      <c r="P50" s="73">
        <v>1826.9</v>
      </c>
      <c r="Q50" s="73">
        <v>1727.33</v>
      </c>
      <c r="R50" s="73">
        <v>1050.56</v>
      </c>
      <c r="S50" s="73">
        <v>2407.9299999999998</v>
      </c>
      <c r="T50" s="73">
        <v>935.41</v>
      </c>
      <c r="U50" s="73">
        <v>713.76</v>
      </c>
      <c r="V50" s="73">
        <v>897.13</v>
      </c>
      <c r="W50" s="73">
        <v>953.48</v>
      </c>
      <c r="X50" s="73">
        <v>970.5</v>
      </c>
      <c r="Y50" s="73">
        <v>1106.67</v>
      </c>
      <c r="Z50" s="73">
        <v>1098.6500000000001</v>
      </c>
      <c r="AA50" s="73">
        <v>932.34</v>
      </c>
      <c r="AB50" s="73">
        <v>12.13</v>
      </c>
      <c r="AC50" s="73">
        <v>18.61</v>
      </c>
      <c r="AD50" s="73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</row>
    <row r="51" spans="2:66">
      <c r="B51" s="74">
        <v>43257</v>
      </c>
      <c r="C51" s="73">
        <v>96.39</v>
      </c>
      <c r="D51" s="73">
        <v>250.215</v>
      </c>
      <c r="E51" s="73">
        <v>230.59180000000001</v>
      </c>
      <c r="F51" s="73">
        <v>232.57769999999999</v>
      </c>
      <c r="G51" s="73">
        <v>122.535</v>
      </c>
      <c r="H51" s="73">
        <v>215.65170000000001</v>
      </c>
      <c r="I51" s="73">
        <v>256.82</v>
      </c>
      <c r="J51" s="73">
        <v>207.67</v>
      </c>
      <c r="K51" s="73">
        <v>260.76</v>
      </c>
      <c r="L51" s="73">
        <v>65</v>
      </c>
      <c r="M51" s="73">
        <v>283.27999999999997</v>
      </c>
      <c r="N51" s="73">
        <v>120.23</v>
      </c>
      <c r="O51" s="73">
        <v>1465.35</v>
      </c>
      <c r="P51" s="73">
        <v>1837.1</v>
      </c>
      <c r="Q51" s="73">
        <v>1724.49</v>
      </c>
      <c r="R51" s="73">
        <v>1054.1500000000001</v>
      </c>
      <c r="S51" s="73">
        <v>2403.29</v>
      </c>
      <c r="T51" s="73">
        <v>935.41</v>
      </c>
      <c r="U51" s="73">
        <v>713.65</v>
      </c>
      <c r="V51" s="73">
        <v>896.97</v>
      </c>
      <c r="W51" s="73">
        <v>953.77</v>
      </c>
      <c r="X51" s="73">
        <v>969.25</v>
      </c>
      <c r="Y51" s="73">
        <v>1105.69</v>
      </c>
      <c r="Z51" s="73">
        <v>1100.5899999999999</v>
      </c>
      <c r="AA51" s="73">
        <v>933.48</v>
      </c>
      <c r="AB51" s="73">
        <v>11.64</v>
      </c>
      <c r="AC51" s="73">
        <v>17.09</v>
      </c>
      <c r="AD51" s="73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</row>
    <row r="52" spans="2:66">
      <c r="B52" s="74">
        <v>43256</v>
      </c>
      <c r="C52" s="73">
        <v>95.82</v>
      </c>
      <c r="D52" s="73">
        <v>248.88730000000001</v>
      </c>
      <c r="E52" s="73">
        <v>228.37</v>
      </c>
      <c r="F52" s="73">
        <v>230.97040000000001</v>
      </c>
      <c r="G52" s="73">
        <v>120.9569</v>
      </c>
      <c r="H52" s="73">
        <v>215.80350000000001</v>
      </c>
      <c r="I52" s="73">
        <v>254.05</v>
      </c>
      <c r="J52" s="73">
        <v>206.72</v>
      </c>
      <c r="K52" s="73">
        <v>258.68</v>
      </c>
      <c r="L52" s="73">
        <v>64.22</v>
      </c>
      <c r="M52" s="73">
        <v>278.05</v>
      </c>
      <c r="N52" s="73">
        <v>121.52</v>
      </c>
      <c r="O52" s="73">
        <v>1459.35</v>
      </c>
      <c r="P52" s="73">
        <v>1843.7</v>
      </c>
      <c r="Q52" s="73">
        <v>1713.32</v>
      </c>
      <c r="R52" s="73">
        <v>1056.03</v>
      </c>
      <c r="S52" s="73">
        <v>2402.2399999999998</v>
      </c>
      <c r="T52" s="73">
        <v>936.47</v>
      </c>
      <c r="U52" s="73">
        <v>712.48</v>
      </c>
      <c r="V52" s="73">
        <v>895.99</v>
      </c>
      <c r="W52" s="73">
        <v>953.4</v>
      </c>
      <c r="X52" s="73">
        <v>967.89</v>
      </c>
      <c r="Y52" s="73">
        <v>1106.8599999999999</v>
      </c>
      <c r="Z52" s="73">
        <v>1099.83</v>
      </c>
      <c r="AA52" s="73">
        <v>932.74</v>
      </c>
      <c r="AB52" s="73">
        <v>12.4</v>
      </c>
      <c r="AC52" s="73">
        <v>17.79</v>
      </c>
      <c r="AD52" s="73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</row>
    <row r="53" spans="2:66">
      <c r="B53" s="74">
        <v>43255</v>
      </c>
      <c r="C53" s="73">
        <v>95.37</v>
      </c>
      <c r="D53" s="73">
        <v>247.60659999999999</v>
      </c>
      <c r="E53" s="73">
        <v>229.0335</v>
      </c>
      <c r="F53" s="73">
        <v>232.24860000000001</v>
      </c>
      <c r="G53" s="73">
        <v>121.8407</v>
      </c>
      <c r="H53" s="73">
        <v>216.69839999999999</v>
      </c>
      <c r="I53" s="73">
        <v>253.37</v>
      </c>
      <c r="J53" s="73">
        <v>207.52</v>
      </c>
      <c r="K53" s="73">
        <v>258.76</v>
      </c>
      <c r="L53" s="73">
        <v>64.150000000000006</v>
      </c>
      <c r="M53" s="73">
        <v>277.31</v>
      </c>
      <c r="N53" s="73">
        <v>122.49</v>
      </c>
      <c r="O53" s="73">
        <v>1459.79</v>
      </c>
      <c r="P53" s="73">
        <v>1844.07</v>
      </c>
      <c r="Q53" s="73">
        <v>1704.8</v>
      </c>
      <c r="R53" s="73">
        <v>1054.78</v>
      </c>
      <c r="S53" s="73">
        <v>2402.34</v>
      </c>
      <c r="T53" s="73">
        <v>936.34</v>
      </c>
      <c r="U53" s="73">
        <v>713.72</v>
      </c>
      <c r="V53" s="73">
        <v>894.45</v>
      </c>
      <c r="W53" s="73">
        <v>954.75</v>
      </c>
      <c r="X53" s="73">
        <v>968.23</v>
      </c>
      <c r="Y53" s="73">
        <v>1107.04</v>
      </c>
      <c r="Z53" s="73">
        <v>1098.4100000000001</v>
      </c>
      <c r="AA53" s="73">
        <v>932.66</v>
      </c>
      <c r="AB53" s="73">
        <v>12.74</v>
      </c>
      <c r="AC53" s="73">
        <v>17.22</v>
      </c>
      <c r="AD53" s="73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</row>
    <row r="54" spans="2:66">
      <c r="B54" s="74">
        <v>43252</v>
      </c>
      <c r="C54" s="73">
        <v>93.36</v>
      </c>
      <c r="D54" s="73">
        <v>245.6728</v>
      </c>
      <c r="E54" s="73">
        <v>228.2878</v>
      </c>
      <c r="F54" s="73">
        <v>233.5429</v>
      </c>
      <c r="G54" s="73">
        <v>121.01130000000001</v>
      </c>
      <c r="H54" s="73">
        <v>214.8597</v>
      </c>
      <c r="I54" s="73">
        <v>250.46</v>
      </c>
      <c r="J54" s="73">
        <v>205.23</v>
      </c>
      <c r="K54" s="73">
        <v>258.04000000000002</v>
      </c>
      <c r="L54" s="73">
        <v>63.76</v>
      </c>
      <c r="M54" s="73">
        <v>275.39</v>
      </c>
      <c r="N54" s="73">
        <v>122.4</v>
      </c>
      <c r="O54" s="73">
        <v>1459.01</v>
      </c>
      <c r="P54" s="73">
        <v>1809.91</v>
      </c>
      <c r="Q54" s="73">
        <v>1668.62</v>
      </c>
      <c r="R54" s="73">
        <v>1055.29</v>
      </c>
      <c r="S54" s="73">
        <v>2404.0300000000002</v>
      </c>
      <c r="T54" s="73">
        <v>935.26</v>
      </c>
      <c r="U54" s="73">
        <v>714.2</v>
      </c>
      <c r="V54" s="73">
        <v>894.66</v>
      </c>
      <c r="W54" s="73">
        <v>953.57</v>
      </c>
      <c r="X54" s="73">
        <v>969.48</v>
      </c>
      <c r="Y54" s="73">
        <v>1106</v>
      </c>
      <c r="Z54" s="73">
        <v>1098.92</v>
      </c>
      <c r="AA54" s="73">
        <v>932.62</v>
      </c>
      <c r="AB54" s="73">
        <v>13.46</v>
      </c>
      <c r="AC54" s="73">
        <v>17.79</v>
      </c>
      <c r="AD54" s="73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</row>
    <row r="55" spans="2:66">
      <c r="B55" s="74">
        <v>43251</v>
      </c>
      <c r="C55" s="73">
        <v>92.56</v>
      </c>
      <c r="D55" s="73">
        <v>241.58199999999999</v>
      </c>
      <c r="E55" s="73">
        <v>226.0915</v>
      </c>
      <c r="F55" s="73">
        <v>232.42529999999999</v>
      </c>
      <c r="G55" s="73">
        <v>119.93510000000001</v>
      </c>
      <c r="H55" s="73">
        <v>215.45849999999999</v>
      </c>
      <c r="I55" s="73">
        <v>249.12</v>
      </c>
      <c r="J55" s="73">
        <v>205.18</v>
      </c>
      <c r="K55" s="73">
        <v>256</v>
      </c>
      <c r="L55" s="73">
        <v>63.7</v>
      </c>
      <c r="M55" s="73">
        <v>272.67</v>
      </c>
      <c r="N55" s="73">
        <v>123.63</v>
      </c>
      <c r="O55" s="73">
        <v>1463.2</v>
      </c>
      <c r="P55" s="73">
        <v>1837</v>
      </c>
      <c r="Q55" s="73">
        <v>1651.7</v>
      </c>
      <c r="R55" s="73">
        <v>1053.0899999999999</v>
      </c>
      <c r="S55" s="73">
        <v>2406.31</v>
      </c>
      <c r="T55" s="73">
        <v>936.25</v>
      </c>
      <c r="U55" s="73">
        <v>712.94</v>
      </c>
      <c r="V55" s="73">
        <v>894.09</v>
      </c>
      <c r="W55" s="73">
        <v>955.38</v>
      </c>
      <c r="X55" s="73">
        <v>970.55</v>
      </c>
      <c r="Y55" s="73">
        <v>1106.32</v>
      </c>
      <c r="Z55" s="73">
        <v>1098.4100000000001</v>
      </c>
      <c r="AA55" s="73">
        <v>931.8</v>
      </c>
      <c r="AB55" s="73">
        <v>15.43</v>
      </c>
      <c r="AC55" s="73">
        <v>19.329999999999998</v>
      </c>
      <c r="AD55" s="73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</row>
    <row r="56" spans="2:66">
      <c r="B56" s="74">
        <v>43250</v>
      </c>
      <c r="C56" s="73">
        <v>91.32</v>
      </c>
      <c r="D56" s="73">
        <v>241.38630000000001</v>
      </c>
      <c r="E56" s="73">
        <v>227.74270000000001</v>
      </c>
      <c r="F56" s="73">
        <v>233.25389999999999</v>
      </c>
      <c r="G56" s="73">
        <v>120.5761</v>
      </c>
      <c r="H56" s="73">
        <v>217.09729999999999</v>
      </c>
      <c r="I56" s="73">
        <v>249.6</v>
      </c>
      <c r="J56" s="73">
        <v>205.09</v>
      </c>
      <c r="K56" s="73">
        <v>257.44</v>
      </c>
      <c r="L56" s="73">
        <v>64.099999999999994</v>
      </c>
      <c r="M56" s="73">
        <v>272.72000000000003</v>
      </c>
      <c r="N56" s="73">
        <v>123.88</v>
      </c>
      <c r="O56" s="73">
        <v>1445.77</v>
      </c>
      <c r="P56" s="73">
        <v>1791.31</v>
      </c>
      <c r="Q56" s="73">
        <v>1632.46</v>
      </c>
      <c r="R56" s="73">
        <v>1052.6600000000001</v>
      </c>
      <c r="S56" s="73">
        <v>2412.23</v>
      </c>
      <c r="T56" s="73">
        <v>935.07</v>
      </c>
      <c r="U56" s="73">
        <v>712.61</v>
      </c>
      <c r="V56" s="73">
        <v>894.79</v>
      </c>
      <c r="W56" s="73">
        <v>955.99</v>
      </c>
      <c r="X56" s="73">
        <v>970.73</v>
      </c>
      <c r="Y56" s="73">
        <v>1107.69</v>
      </c>
      <c r="Z56" s="73">
        <v>1099.55</v>
      </c>
      <c r="AA56" s="73">
        <v>931.91</v>
      </c>
      <c r="AB56" s="73">
        <v>14.94</v>
      </c>
      <c r="AC56" s="73">
        <v>20.11</v>
      </c>
      <c r="AD56" s="73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</row>
    <row r="57" spans="2:66">
      <c r="B57" s="74">
        <v>43249</v>
      </c>
      <c r="C57" s="73">
        <v>92.42</v>
      </c>
      <c r="D57" s="73">
        <v>239.88200000000001</v>
      </c>
      <c r="E57" s="73">
        <v>225.19649999999999</v>
      </c>
      <c r="F57" s="73">
        <v>226.96</v>
      </c>
      <c r="G57" s="73">
        <v>119.5607</v>
      </c>
      <c r="H57" s="73">
        <v>215.7835</v>
      </c>
      <c r="I57" s="73">
        <v>248.59</v>
      </c>
      <c r="J57" s="73">
        <v>203.7</v>
      </c>
      <c r="K57" s="73">
        <v>256.25</v>
      </c>
      <c r="L57" s="73">
        <v>63.67</v>
      </c>
      <c r="M57" s="73">
        <v>270.99</v>
      </c>
      <c r="N57" s="73">
        <v>122.96</v>
      </c>
      <c r="O57" s="73">
        <v>1457.52</v>
      </c>
      <c r="P57" s="73">
        <v>1804.05</v>
      </c>
      <c r="Q57" s="73">
        <v>1653.47</v>
      </c>
      <c r="R57" s="73">
        <v>1051.8800000000001</v>
      </c>
      <c r="S57" s="73">
        <v>2413.6999999999998</v>
      </c>
      <c r="T57" s="73">
        <v>935.06</v>
      </c>
      <c r="U57" s="73">
        <v>712.75</v>
      </c>
      <c r="V57" s="73">
        <v>894.55</v>
      </c>
      <c r="W57" s="73">
        <v>956.32</v>
      </c>
      <c r="X57" s="73">
        <v>971.24</v>
      </c>
      <c r="Y57" s="73">
        <v>1107.68</v>
      </c>
      <c r="Z57" s="73">
        <v>1098.05</v>
      </c>
      <c r="AA57" s="73">
        <v>932.85</v>
      </c>
      <c r="AB57" s="73">
        <v>17.02</v>
      </c>
      <c r="AC57" s="73">
        <v>22.41</v>
      </c>
      <c r="AD57" s="73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</row>
    <row r="58" spans="2:66">
      <c r="B58" s="74">
        <v>43248</v>
      </c>
      <c r="C58" s="73">
        <v>93.27</v>
      </c>
      <c r="D58" s="73">
        <v>241.55619999999999</v>
      </c>
      <c r="E58" s="73">
        <v>227.3279</v>
      </c>
      <c r="F58" s="73">
        <v>227.4248</v>
      </c>
      <c r="G58" s="73">
        <v>122.9657</v>
      </c>
      <c r="H58" s="73">
        <v>216.80950000000001</v>
      </c>
      <c r="I58" s="73">
        <v>250.89</v>
      </c>
      <c r="J58" s="73">
        <v>203.83</v>
      </c>
      <c r="K58" s="73">
        <v>259.35000000000002</v>
      </c>
      <c r="L58" s="73">
        <v>64.2</v>
      </c>
      <c r="M58" s="73">
        <v>274.62</v>
      </c>
      <c r="N58" s="73">
        <v>123.57</v>
      </c>
      <c r="O58" s="73">
        <v>1483.92</v>
      </c>
      <c r="P58" s="73">
        <v>1819.86</v>
      </c>
      <c r="Q58" s="73">
        <v>1668.79</v>
      </c>
      <c r="R58" s="73">
        <v>1051.02</v>
      </c>
      <c r="S58" s="73">
        <v>2415.19</v>
      </c>
      <c r="T58" s="73">
        <v>933.78</v>
      </c>
      <c r="U58" s="73">
        <v>715.65</v>
      </c>
      <c r="V58" s="73">
        <v>894.7</v>
      </c>
      <c r="W58" s="73">
        <v>954.89</v>
      </c>
      <c r="X58" s="73">
        <v>971.44</v>
      </c>
      <c r="Y58" s="73">
        <v>1106.56</v>
      </c>
      <c r="Z58" s="73">
        <v>1097.8699999999999</v>
      </c>
      <c r="AA58" s="73">
        <v>932.74</v>
      </c>
      <c r="AB58" s="73">
        <v>13.22</v>
      </c>
      <c r="AC58" s="73">
        <v>18.41</v>
      </c>
      <c r="AD58" s="73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</row>
    <row r="59" spans="2:66">
      <c r="B59" s="74">
        <v>43245</v>
      </c>
      <c r="C59" s="73">
        <v>92.9</v>
      </c>
      <c r="D59" s="73">
        <v>241.66059999999999</v>
      </c>
      <c r="E59" s="73">
        <v>227.81890000000001</v>
      </c>
      <c r="F59" s="73">
        <v>228.18639999999999</v>
      </c>
      <c r="G59" s="73">
        <v>123.2739</v>
      </c>
      <c r="H59" s="73">
        <v>216.89169999999999</v>
      </c>
      <c r="I59" s="73">
        <v>251.19</v>
      </c>
      <c r="J59" s="73">
        <v>203.71</v>
      </c>
      <c r="K59" s="73">
        <v>259.93</v>
      </c>
      <c r="L59" s="73">
        <v>64.39</v>
      </c>
      <c r="M59" s="73">
        <v>275.75</v>
      </c>
      <c r="N59" s="73">
        <v>123.73</v>
      </c>
      <c r="O59" s="73">
        <v>1478.3</v>
      </c>
      <c r="P59" s="73">
        <v>1799.29</v>
      </c>
      <c r="Q59" s="73">
        <v>1664.08</v>
      </c>
      <c r="R59" s="73">
        <v>1051.02</v>
      </c>
      <c r="S59" s="73">
        <v>2415.19</v>
      </c>
      <c r="T59" s="73">
        <v>933.78</v>
      </c>
      <c r="U59" s="73">
        <v>715.65</v>
      </c>
      <c r="V59" s="73">
        <v>894.7</v>
      </c>
      <c r="W59" s="73">
        <v>954.89</v>
      </c>
      <c r="X59" s="73">
        <v>971.44</v>
      </c>
      <c r="Y59" s="73">
        <v>1106.56</v>
      </c>
      <c r="Z59" s="73">
        <v>1097.8699999999999</v>
      </c>
      <c r="AA59" s="73">
        <v>932.74</v>
      </c>
      <c r="AB59" s="73">
        <v>13.22</v>
      </c>
      <c r="AC59" s="73">
        <v>18.41</v>
      </c>
      <c r="AD59" s="73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</row>
    <row r="60" spans="2:66">
      <c r="B60" s="74">
        <v>43244</v>
      </c>
      <c r="C60" s="73">
        <v>93.2</v>
      </c>
      <c r="D60" s="73">
        <v>241.57249999999999</v>
      </c>
      <c r="E60" s="73">
        <v>228.02289999999999</v>
      </c>
      <c r="F60" s="73">
        <v>233.87180000000001</v>
      </c>
      <c r="G60" s="73">
        <v>123.9572</v>
      </c>
      <c r="H60" s="73">
        <v>216.41900000000001</v>
      </c>
      <c r="I60" s="73">
        <v>251.27</v>
      </c>
      <c r="J60" s="73">
        <v>203.43</v>
      </c>
      <c r="K60" s="73">
        <v>260.64</v>
      </c>
      <c r="L60" s="73">
        <v>64.790000000000006</v>
      </c>
      <c r="M60" s="73">
        <v>277.35000000000002</v>
      </c>
      <c r="N60" s="73">
        <v>124.03</v>
      </c>
      <c r="O60" s="73">
        <v>1478.33</v>
      </c>
      <c r="P60" s="73">
        <v>1796.51</v>
      </c>
      <c r="Q60" s="73">
        <v>1670.49</v>
      </c>
      <c r="R60" s="73">
        <v>1054.3399999999999</v>
      </c>
      <c r="S60" s="73">
        <v>2417.48</v>
      </c>
      <c r="T60" s="73">
        <v>933.66</v>
      </c>
      <c r="U60" s="73">
        <v>716.05</v>
      </c>
      <c r="V60" s="73">
        <v>894.63</v>
      </c>
      <c r="W60" s="73">
        <v>953.12</v>
      </c>
      <c r="X60" s="73">
        <v>971.43</v>
      </c>
      <c r="Y60" s="73">
        <v>1106.76</v>
      </c>
      <c r="Z60" s="73">
        <v>1098.47</v>
      </c>
      <c r="AA60" s="73">
        <v>932.68</v>
      </c>
      <c r="AB60" s="73">
        <v>12.53</v>
      </c>
      <c r="AC60" s="73">
        <v>19.14</v>
      </c>
      <c r="AD60" s="73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</row>
    <row r="61" spans="2:66">
      <c r="B61" s="74">
        <v>43243</v>
      </c>
      <c r="C61" s="73">
        <v>92.98</v>
      </c>
      <c r="D61" s="73">
        <v>241.74039999999999</v>
      </c>
      <c r="E61" s="73">
        <v>228.49709999999999</v>
      </c>
      <c r="F61" s="73">
        <v>237.3785</v>
      </c>
      <c r="G61" s="73">
        <v>124.79089999999999</v>
      </c>
      <c r="H61" s="73">
        <v>215.9633</v>
      </c>
      <c r="I61" s="73">
        <v>251.58</v>
      </c>
      <c r="J61" s="73">
        <v>203.53</v>
      </c>
      <c r="K61" s="73">
        <v>260.08</v>
      </c>
      <c r="L61" s="73">
        <v>64.84</v>
      </c>
      <c r="M61" s="73">
        <v>278.38</v>
      </c>
      <c r="N61" s="73">
        <v>123.76</v>
      </c>
      <c r="O61" s="73">
        <v>1471.38</v>
      </c>
      <c r="P61" s="73">
        <v>1790.99</v>
      </c>
      <c r="Q61" s="73">
        <v>1666.55</v>
      </c>
      <c r="R61" s="73">
        <v>1052.55</v>
      </c>
      <c r="S61" s="73">
        <v>2417</v>
      </c>
      <c r="T61" s="73">
        <v>932.93</v>
      </c>
      <c r="U61" s="73">
        <v>716.55</v>
      </c>
      <c r="V61" s="73">
        <v>893.92</v>
      </c>
      <c r="W61" s="73">
        <v>953.33</v>
      </c>
      <c r="X61" s="73">
        <v>971.55</v>
      </c>
      <c r="Y61" s="73">
        <v>1106.96</v>
      </c>
      <c r="Z61" s="73">
        <v>1098.44</v>
      </c>
      <c r="AA61" s="73">
        <v>932.93</v>
      </c>
      <c r="AB61" s="73">
        <v>12.58</v>
      </c>
      <c r="AC61" s="73">
        <v>18.43</v>
      </c>
      <c r="AD61" s="73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</row>
    <row r="62" spans="2:66">
      <c r="B62" s="74">
        <v>43242</v>
      </c>
      <c r="C62" s="73">
        <v>93.79</v>
      </c>
      <c r="D62" s="73">
        <v>240.1456</v>
      </c>
      <c r="E62" s="73">
        <v>228.7379</v>
      </c>
      <c r="F62" s="73">
        <v>240.30869999999999</v>
      </c>
      <c r="G62" s="73">
        <v>126.1421</v>
      </c>
      <c r="H62" s="73">
        <v>215.68389999999999</v>
      </c>
      <c r="I62" s="73">
        <v>251.43</v>
      </c>
      <c r="J62" s="73">
        <v>203.01</v>
      </c>
      <c r="K62" s="73">
        <v>261.64</v>
      </c>
      <c r="L62" s="73">
        <v>65.150000000000006</v>
      </c>
      <c r="M62" s="73">
        <v>281.85000000000002</v>
      </c>
      <c r="N62" s="73">
        <v>123.43</v>
      </c>
      <c r="O62" s="73">
        <v>1476.15</v>
      </c>
      <c r="P62" s="73">
        <v>1800.67</v>
      </c>
      <c r="Q62" s="73">
        <v>1682.12</v>
      </c>
      <c r="R62" s="73">
        <v>1051.03</v>
      </c>
      <c r="S62" s="73">
        <v>2420.54</v>
      </c>
      <c r="T62" s="73">
        <v>932.65</v>
      </c>
      <c r="U62" s="73">
        <v>716.28</v>
      </c>
      <c r="V62" s="73">
        <v>893.68</v>
      </c>
      <c r="W62" s="73">
        <v>952.49</v>
      </c>
      <c r="X62" s="73">
        <v>971.74</v>
      </c>
      <c r="Y62" s="73">
        <v>1105.72</v>
      </c>
      <c r="Z62" s="73">
        <v>1099.19</v>
      </c>
      <c r="AA62" s="73">
        <v>933.48</v>
      </c>
      <c r="AB62" s="73">
        <v>13.22</v>
      </c>
      <c r="AC62" s="73">
        <v>17.89</v>
      </c>
      <c r="AD62" s="73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</row>
    <row r="63" spans="2:66">
      <c r="B63" s="74">
        <v>43241</v>
      </c>
      <c r="C63" s="73">
        <v>93.9</v>
      </c>
      <c r="D63" s="73">
        <v>240.74789999999999</v>
      </c>
      <c r="E63" s="73">
        <v>229.04519999999999</v>
      </c>
      <c r="F63" s="73">
        <v>242.42910000000001</v>
      </c>
      <c r="G63" s="73">
        <v>125.3802</v>
      </c>
      <c r="H63" s="73">
        <v>216.0428</v>
      </c>
      <c r="I63" s="73">
        <v>252.17</v>
      </c>
      <c r="J63" s="73">
        <v>202.74</v>
      </c>
      <c r="K63" s="73">
        <v>262.75</v>
      </c>
      <c r="L63" s="73">
        <v>64.75</v>
      </c>
      <c r="M63" s="73">
        <v>281.97000000000003</v>
      </c>
      <c r="N63" s="73">
        <v>123.21</v>
      </c>
      <c r="O63" s="73">
        <v>1478.39</v>
      </c>
      <c r="P63" s="73">
        <v>1801.21</v>
      </c>
      <c r="Q63" s="73">
        <v>1684.21</v>
      </c>
      <c r="R63" s="73">
        <v>1052.43</v>
      </c>
      <c r="S63" s="73">
        <v>2416.7800000000002</v>
      </c>
      <c r="T63" s="73">
        <v>932.5</v>
      </c>
      <c r="U63" s="73">
        <v>715.35</v>
      </c>
      <c r="V63" s="73">
        <v>894.2</v>
      </c>
      <c r="W63" s="73">
        <v>953.72</v>
      </c>
      <c r="X63" s="73">
        <v>972.53</v>
      </c>
      <c r="Y63" s="73">
        <v>1105.67</v>
      </c>
      <c r="Z63" s="73">
        <v>1099.4100000000001</v>
      </c>
      <c r="AA63" s="73">
        <v>932.17</v>
      </c>
      <c r="AB63" s="73">
        <v>13.08</v>
      </c>
      <c r="AC63" s="73">
        <v>18.34</v>
      </c>
      <c r="AD63" s="73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</row>
    <row r="64" spans="2:66">
      <c r="B64" s="74">
        <v>43238</v>
      </c>
      <c r="C64" s="73">
        <v>93.91</v>
      </c>
      <c r="D64" s="73">
        <v>239.08029999999999</v>
      </c>
      <c r="E64" s="73">
        <v>228.79400000000001</v>
      </c>
      <c r="F64" s="73">
        <v>240.86940000000001</v>
      </c>
      <c r="G64" s="73">
        <v>124.99079999999999</v>
      </c>
      <c r="H64" s="73">
        <v>215.50450000000001</v>
      </c>
      <c r="I64" s="73">
        <v>251.09</v>
      </c>
      <c r="J64" s="73">
        <v>201.61</v>
      </c>
      <c r="K64" s="73">
        <v>260.41000000000003</v>
      </c>
      <c r="L64" s="73">
        <v>64.430000000000007</v>
      </c>
      <c r="M64" s="73">
        <v>281.19</v>
      </c>
      <c r="N64" s="73">
        <v>122.84</v>
      </c>
      <c r="O64" s="73">
        <v>1477.63</v>
      </c>
      <c r="P64" s="73">
        <v>1787.32</v>
      </c>
      <c r="Q64" s="73">
        <v>1686.49</v>
      </c>
      <c r="R64" s="73">
        <v>1051</v>
      </c>
      <c r="S64" s="73">
        <v>2412.56</v>
      </c>
      <c r="T64" s="73">
        <v>931.86</v>
      </c>
      <c r="U64" s="73">
        <v>715.41</v>
      </c>
      <c r="V64" s="73">
        <v>894.03</v>
      </c>
      <c r="W64" s="73">
        <v>954</v>
      </c>
      <c r="X64" s="73">
        <v>973.01</v>
      </c>
      <c r="Y64" s="73">
        <v>1105.3</v>
      </c>
      <c r="Z64" s="73">
        <v>1098.5999999999999</v>
      </c>
      <c r="AA64" s="73">
        <v>932.99</v>
      </c>
      <c r="AB64" s="73">
        <v>13.42</v>
      </c>
      <c r="AC64" s="73">
        <v>19.07</v>
      </c>
      <c r="AD64" s="73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</row>
    <row r="65" spans="2:66">
      <c r="B65" s="74">
        <v>43237</v>
      </c>
      <c r="C65" s="73">
        <v>94.04</v>
      </c>
      <c r="D65" s="73">
        <v>239.9828</v>
      </c>
      <c r="E65" s="73">
        <v>228.38679999999999</v>
      </c>
      <c r="F65" s="73">
        <v>242.13239999999999</v>
      </c>
      <c r="G65" s="73">
        <v>125.8349</v>
      </c>
      <c r="H65" s="73">
        <v>216.10419999999999</v>
      </c>
      <c r="I65" s="73">
        <v>251.45</v>
      </c>
      <c r="J65" s="73">
        <v>201.42</v>
      </c>
      <c r="K65" s="73">
        <v>259.38</v>
      </c>
      <c r="L65" s="73">
        <v>64.819999999999993</v>
      </c>
      <c r="M65" s="73">
        <v>282.02</v>
      </c>
      <c r="N65" s="73">
        <v>122.84</v>
      </c>
      <c r="O65" s="73">
        <v>1461.73</v>
      </c>
      <c r="P65" s="73">
        <v>1778.81</v>
      </c>
      <c r="Q65" s="73">
        <v>1690.46</v>
      </c>
      <c r="R65" s="73">
        <v>1048.31</v>
      </c>
      <c r="S65" s="73">
        <v>2415.14</v>
      </c>
      <c r="T65" s="73">
        <v>931.13</v>
      </c>
      <c r="U65" s="73">
        <v>716.38</v>
      </c>
      <c r="V65" s="73">
        <v>896.42</v>
      </c>
      <c r="W65" s="73">
        <v>953.7</v>
      </c>
      <c r="X65" s="73">
        <v>972.88</v>
      </c>
      <c r="Y65" s="73">
        <v>1106.19</v>
      </c>
      <c r="Z65" s="73">
        <v>1099.81</v>
      </c>
      <c r="AA65" s="73">
        <v>933.02</v>
      </c>
      <c r="AB65" s="73">
        <v>13.43</v>
      </c>
      <c r="AC65" s="73">
        <v>19.12</v>
      </c>
      <c r="AD65" s="73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</row>
    <row r="66" spans="2:66">
      <c r="B66" s="74">
        <v>43236</v>
      </c>
      <c r="C66" s="73">
        <v>94.34</v>
      </c>
      <c r="D66" s="73">
        <v>240.875</v>
      </c>
      <c r="E66" s="73">
        <v>227.9512</v>
      </c>
      <c r="F66" s="73">
        <v>238.8202</v>
      </c>
      <c r="G66" s="73">
        <v>125.81</v>
      </c>
      <c r="H66" s="73">
        <v>215.74170000000001</v>
      </c>
      <c r="I66" s="73">
        <v>251.28</v>
      </c>
      <c r="J66" s="73">
        <v>202.18</v>
      </c>
      <c r="K66" s="73">
        <v>258.56</v>
      </c>
      <c r="L66" s="73">
        <v>64.959999999999994</v>
      </c>
      <c r="M66" s="73">
        <v>280.41000000000003</v>
      </c>
      <c r="N66" s="73">
        <v>122.93</v>
      </c>
      <c r="O66" s="73">
        <v>1460.09</v>
      </c>
      <c r="P66" s="73">
        <v>1783.26</v>
      </c>
      <c r="Q66" s="73">
        <v>1695.86</v>
      </c>
      <c r="R66" s="73">
        <v>1047.49</v>
      </c>
      <c r="S66" s="73">
        <v>2411</v>
      </c>
      <c r="T66" s="73">
        <v>932.22</v>
      </c>
      <c r="U66" s="73">
        <v>717.73</v>
      </c>
      <c r="V66" s="73">
        <v>897.35</v>
      </c>
      <c r="W66" s="73">
        <v>953.97</v>
      </c>
      <c r="X66" s="73">
        <v>972.97</v>
      </c>
      <c r="Y66" s="73">
        <v>1106.8699999999999</v>
      </c>
      <c r="Z66" s="73">
        <v>1098.43</v>
      </c>
      <c r="AA66" s="73">
        <v>932.87</v>
      </c>
      <c r="AB66" s="73">
        <v>13.42</v>
      </c>
      <c r="AC66" s="73">
        <v>18.46</v>
      </c>
      <c r="AD66" s="73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</row>
    <row r="67" spans="2:66">
      <c r="B67" s="74">
        <v>43235</v>
      </c>
      <c r="C67" s="73">
        <v>94.02</v>
      </c>
      <c r="D67" s="73">
        <v>240.17679999999999</v>
      </c>
      <c r="E67" s="73">
        <v>226.86940000000001</v>
      </c>
      <c r="F67" s="73">
        <v>238.89259999999999</v>
      </c>
      <c r="G67" s="73">
        <v>126.1991</v>
      </c>
      <c r="H67" s="73">
        <v>215.0446</v>
      </c>
      <c r="I67" s="73">
        <v>250.05</v>
      </c>
      <c r="J67" s="73">
        <v>203.39</v>
      </c>
      <c r="K67" s="73">
        <v>258.35000000000002</v>
      </c>
      <c r="L67" s="73">
        <v>65.22</v>
      </c>
      <c r="M67" s="73">
        <v>277.60000000000002</v>
      </c>
      <c r="N67" s="73">
        <v>124.36</v>
      </c>
      <c r="O67" s="73">
        <v>1451.73</v>
      </c>
      <c r="P67" s="73">
        <v>1782.02</v>
      </c>
      <c r="Q67" s="73">
        <v>1689.48</v>
      </c>
      <c r="R67" s="73">
        <v>1047.19</v>
      </c>
      <c r="S67" s="73">
        <v>2405.64</v>
      </c>
      <c r="T67" s="73">
        <v>931.66</v>
      </c>
      <c r="U67" s="73">
        <v>718.67</v>
      </c>
      <c r="V67" s="73">
        <v>896.31</v>
      </c>
      <c r="W67" s="73">
        <v>954.49</v>
      </c>
      <c r="X67" s="73">
        <v>973.42</v>
      </c>
      <c r="Y67" s="73">
        <v>1108.23</v>
      </c>
      <c r="Z67" s="73">
        <v>1095.96</v>
      </c>
      <c r="AA67" s="73">
        <v>932.42</v>
      </c>
      <c r="AB67" s="73">
        <v>14.63</v>
      </c>
      <c r="AC67" s="73">
        <v>19.37</v>
      </c>
      <c r="AD67" s="73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</row>
    <row r="68" spans="2:66">
      <c r="B68" s="74">
        <v>43234</v>
      </c>
      <c r="C68" s="73">
        <v>95.17</v>
      </c>
      <c r="D68" s="73">
        <v>242.48339999999999</v>
      </c>
      <c r="E68" s="73">
        <v>229.63030000000001</v>
      </c>
      <c r="F68" s="73">
        <v>239.20480000000001</v>
      </c>
      <c r="G68" s="73">
        <v>126.6808</v>
      </c>
      <c r="H68" s="73">
        <v>216.52629999999999</v>
      </c>
      <c r="I68" s="73">
        <v>251.82</v>
      </c>
      <c r="J68" s="73">
        <v>206.73</v>
      </c>
      <c r="K68" s="73">
        <v>259.87</v>
      </c>
      <c r="L68" s="73">
        <v>66.319999999999993</v>
      </c>
      <c r="M68" s="73">
        <v>279.64</v>
      </c>
      <c r="N68" s="73">
        <v>125.44</v>
      </c>
      <c r="O68" s="73">
        <v>1447.24</v>
      </c>
      <c r="P68" s="73">
        <v>1792.06</v>
      </c>
      <c r="Q68" s="73">
        <v>1711.94</v>
      </c>
      <c r="R68" s="73">
        <v>1046.42</v>
      </c>
      <c r="S68" s="73">
        <v>2401.29</v>
      </c>
      <c r="T68" s="73">
        <v>930.95</v>
      </c>
      <c r="U68" s="73">
        <v>720.18</v>
      </c>
      <c r="V68" s="73">
        <v>896.26</v>
      </c>
      <c r="W68" s="73">
        <v>956.08</v>
      </c>
      <c r="X68" s="73">
        <v>972.78</v>
      </c>
      <c r="Y68" s="73">
        <v>1109.43</v>
      </c>
      <c r="Z68" s="73">
        <v>1094.95</v>
      </c>
      <c r="AA68" s="73">
        <v>931.5</v>
      </c>
      <c r="AB68" s="73">
        <v>12.93</v>
      </c>
      <c r="AC68" s="73">
        <v>17.41</v>
      </c>
      <c r="AD68" s="73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</row>
    <row r="69" spans="2:66">
      <c r="B69" s="74">
        <v>43231</v>
      </c>
      <c r="C69" s="73">
        <v>93.9</v>
      </c>
      <c r="D69" s="73">
        <v>242.4641</v>
      </c>
      <c r="E69" s="73">
        <v>227.7319</v>
      </c>
      <c r="F69" s="73">
        <v>237.2816</v>
      </c>
      <c r="G69" s="73">
        <v>126.6876</v>
      </c>
      <c r="H69" s="73">
        <v>216.04239999999999</v>
      </c>
      <c r="I69" s="73">
        <v>251.28</v>
      </c>
      <c r="J69" s="73">
        <v>206.58</v>
      </c>
      <c r="K69" s="73">
        <v>260.14</v>
      </c>
      <c r="L69" s="73">
        <v>66.64</v>
      </c>
      <c r="M69" s="73">
        <v>278.63</v>
      </c>
      <c r="N69" s="73">
        <v>125.44</v>
      </c>
      <c r="O69" s="73">
        <v>1435.49</v>
      </c>
      <c r="P69" s="73">
        <v>1768.99</v>
      </c>
      <c r="Q69" s="73">
        <v>1688.95</v>
      </c>
      <c r="R69" s="73">
        <v>1048.43</v>
      </c>
      <c r="S69" s="73">
        <v>2398.14</v>
      </c>
      <c r="T69" s="73">
        <v>931.05</v>
      </c>
      <c r="U69" s="73">
        <v>719.41</v>
      </c>
      <c r="V69" s="73">
        <v>894.84</v>
      </c>
      <c r="W69" s="73">
        <v>957.83</v>
      </c>
      <c r="X69" s="73">
        <v>972.62</v>
      </c>
      <c r="Y69" s="73">
        <v>1108.9000000000001</v>
      </c>
      <c r="Z69" s="73">
        <v>1094.3399999999999</v>
      </c>
      <c r="AA69" s="73">
        <v>930.15</v>
      </c>
      <c r="AB69" s="73">
        <v>12.65</v>
      </c>
      <c r="AC69" s="73">
        <v>17.48</v>
      </c>
      <c r="AD69" s="73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</row>
    <row r="70" spans="2:66">
      <c r="B70" s="74">
        <v>43230</v>
      </c>
      <c r="C70" s="73">
        <v>93.55</v>
      </c>
      <c r="D70" s="73">
        <v>242.8569</v>
      </c>
      <c r="E70" s="73">
        <v>225.33340000000001</v>
      </c>
      <c r="F70" s="73">
        <v>236.434</v>
      </c>
      <c r="G70" s="73">
        <v>126.1966</v>
      </c>
      <c r="H70" s="73">
        <v>215.66329999999999</v>
      </c>
      <c r="I70" s="73">
        <v>250.14</v>
      </c>
      <c r="J70" s="73">
        <v>206.24</v>
      </c>
      <c r="K70" s="73">
        <v>258.95</v>
      </c>
      <c r="L70" s="73">
        <v>65.739999999999995</v>
      </c>
      <c r="M70" s="73">
        <v>276.72000000000003</v>
      </c>
      <c r="N70" s="73">
        <v>125.02</v>
      </c>
      <c r="O70" s="73">
        <v>1436.38</v>
      </c>
      <c r="P70" s="73">
        <v>1769.18</v>
      </c>
      <c r="Q70" s="73">
        <v>1681.56</v>
      </c>
      <c r="R70" s="73">
        <v>1046.8399999999999</v>
      </c>
      <c r="S70" s="73">
        <v>2398.4899999999998</v>
      </c>
      <c r="T70" s="73">
        <v>930.14</v>
      </c>
      <c r="U70" s="73">
        <v>719.3</v>
      </c>
      <c r="V70" s="73">
        <v>895.37</v>
      </c>
      <c r="W70" s="73">
        <v>958.32</v>
      </c>
      <c r="X70" s="73">
        <v>973.62</v>
      </c>
      <c r="Y70" s="73">
        <v>1108.8900000000001</v>
      </c>
      <c r="Z70" s="73">
        <v>1094.77</v>
      </c>
      <c r="AA70" s="73">
        <v>929.51</v>
      </c>
      <c r="AB70" s="73">
        <v>13.23</v>
      </c>
      <c r="AC70" s="73">
        <v>18.13</v>
      </c>
      <c r="AD70" s="73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</row>
    <row r="71" spans="2:66">
      <c r="B71" s="74">
        <v>43229</v>
      </c>
      <c r="C71" s="73">
        <v>92.65</v>
      </c>
      <c r="D71" s="73">
        <v>240.10210000000001</v>
      </c>
      <c r="E71" s="73">
        <v>223.215</v>
      </c>
      <c r="F71" s="73">
        <v>235.67750000000001</v>
      </c>
      <c r="G71" s="73">
        <v>125.5089</v>
      </c>
      <c r="H71" s="73">
        <v>215.1011</v>
      </c>
      <c r="I71" s="73">
        <v>249.12</v>
      </c>
      <c r="J71" s="73">
        <v>205.09</v>
      </c>
      <c r="K71" s="73">
        <v>257.73</v>
      </c>
      <c r="L71" s="73">
        <v>65.47</v>
      </c>
      <c r="M71" s="73">
        <v>274.43</v>
      </c>
      <c r="N71" s="73">
        <v>124.46</v>
      </c>
      <c r="O71" s="73">
        <v>1428.26</v>
      </c>
      <c r="P71" s="73">
        <v>1754.65</v>
      </c>
      <c r="Q71" s="73">
        <v>1665.02</v>
      </c>
      <c r="R71" s="73">
        <v>1046.06</v>
      </c>
      <c r="S71" s="73">
        <v>2395.42</v>
      </c>
      <c r="T71" s="73">
        <v>929.06</v>
      </c>
      <c r="U71" s="73">
        <v>718.36</v>
      </c>
      <c r="V71" s="73">
        <v>894.15</v>
      </c>
      <c r="W71" s="73">
        <v>958.28</v>
      </c>
      <c r="X71" s="73">
        <v>973.27</v>
      </c>
      <c r="Y71" s="73">
        <v>1108.4100000000001</v>
      </c>
      <c r="Z71" s="73">
        <v>1094.4100000000001</v>
      </c>
      <c r="AA71" s="73">
        <v>929.53</v>
      </c>
      <c r="AB71" s="73">
        <v>13.42</v>
      </c>
      <c r="AC71" s="73">
        <v>18.45</v>
      </c>
      <c r="AD71" s="73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</row>
    <row r="72" spans="2:66">
      <c r="B72" s="74">
        <v>43228</v>
      </c>
      <c r="C72" s="73">
        <v>92.39</v>
      </c>
      <c r="D72" s="73">
        <v>237.31700000000001</v>
      </c>
      <c r="E72" s="73">
        <v>222.5455</v>
      </c>
      <c r="F72" s="73">
        <v>230.43899999999999</v>
      </c>
      <c r="G72" s="73">
        <v>124.33459999999999</v>
      </c>
      <c r="H72" s="73">
        <v>214.4289</v>
      </c>
      <c r="I72" s="73">
        <v>248.94</v>
      </c>
      <c r="J72" s="73">
        <v>204.41</v>
      </c>
      <c r="K72" s="73">
        <v>256.17</v>
      </c>
      <c r="L72" s="73">
        <v>65.760000000000005</v>
      </c>
      <c r="M72" s="73">
        <v>271.56</v>
      </c>
      <c r="N72" s="73">
        <v>125.16</v>
      </c>
      <c r="O72" s="73">
        <v>1423.29</v>
      </c>
      <c r="P72" s="73">
        <v>1751.65</v>
      </c>
      <c r="Q72" s="73">
        <v>1660.18</v>
      </c>
      <c r="R72" s="73">
        <v>1044.76</v>
      </c>
      <c r="S72" s="73">
        <v>2397.81</v>
      </c>
      <c r="T72" s="73">
        <v>928.85</v>
      </c>
      <c r="U72" s="73">
        <v>717.32</v>
      </c>
      <c r="V72" s="73">
        <v>891.03</v>
      </c>
      <c r="W72" s="73">
        <v>960.15</v>
      </c>
      <c r="X72" s="73">
        <v>974.96</v>
      </c>
      <c r="Y72" s="73">
        <v>1108.1300000000001</v>
      </c>
      <c r="Z72" s="73">
        <v>1092.74</v>
      </c>
      <c r="AA72" s="73">
        <v>929.32</v>
      </c>
      <c r="AB72" s="73">
        <v>14.71</v>
      </c>
      <c r="AC72" s="73">
        <v>19.04</v>
      </c>
      <c r="AD72" s="73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</row>
    <row r="73" spans="2:66">
      <c r="B73" s="74">
        <v>43227</v>
      </c>
      <c r="C73" s="73">
        <v>91.13</v>
      </c>
      <c r="D73" s="73">
        <v>236.5617</v>
      </c>
      <c r="E73" s="73">
        <v>223.5145</v>
      </c>
      <c r="F73" s="73">
        <v>230.88329999999999</v>
      </c>
      <c r="G73" s="73">
        <v>124.05240000000001</v>
      </c>
      <c r="H73" s="73">
        <v>215.10650000000001</v>
      </c>
      <c r="I73" s="73">
        <v>249.75</v>
      </c>
      <c r="J73" s="73">
        <v>204.98</v>
      </c>
      <c r="K73" s="73">
        <v>255.16</v>
      </c>
      <c r="L73" s="73">
        <v>66.23</v>
      </c>
      <c r="M73" s="73">
        <v>272.74</v>
      </c>
      <c r="N73" s="73">
        <v>127.24</v>
      </c>
      <c r="O73" s="73">
        <v>1420.01</v>
      </c>
      <c r="P73" s="73">
        <v>1736.2</v>
      </c>
      <c r="Q73" s="73">
        <v>1636.21</v>
      </c>
      <c r="R73" s="73">
        <v>1043.54</v>
      </c>
      <c r="S73" s="73">
        <v>2398.1799999999998</v>
      </c>
      <c r="T73" s="73">
        <v>930.36</v>
      </c>
      <c r="U73" s="73">
        <v>718.34</v>
      </c>
      <c r="V73" s="73">
        <v>890.91</v>
      </c>
      <c r="W73" s="73">
        <v>960.44</v>
      </c>
      <c r="X73" s="73">
        <v>976.29</v>
      </c>
      <c r="Y73" s="73">
        <v>1108.43</v>
      </c>
      <c r="Z73" s="73">
        <v>1092.98</v>
      </c>
      <c r="AA73" s="73">
        <v>929.77</v>
      </c>
      <c r="AB73" s="73">
        <v>14.75</v>
      </c>
      <c r="AC73" s="73">
        <v>19.66</v>
      </c>
      <c r="AD73" s="73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</row>
    <row r="74" spans="2:66">
      <c r="B74" s="74">
        <v>43224</v>
      </c>
      <c r="C74" s="73">
        <v>90.15</v>
      </c>
      <c r="D74" s="73">
        <v>234.8407</v>
      </c>
      <c r="E74" s="73">
        <v>223.27590000000001</v>
      </c>
      <c r="F74" s="73">
        <v>229.97219999999999</v>
      </c>
      <c r="G74" s="73">
        <v>123.57810000000001</v>
      </c>
      <c r="H74" s="73">
        <v>215.29</v>
      </c>
      <c r="I74" s="73">
        <v>248.88</v>
      </c>
      <c r="J74" s="73">
        <v>204.62</v>
      </c>
      <c r="K74" s="73">
        <v>253.61</v>
      </c>
      <c r="L74" s="73">
        <v>66.33</v>
      </c>
      <c r="M74" s="73">
        <v>272.08999999999997</v>
      </c>
      <c r="N74" s="73">
        <v>127.4</v>
      </c>
      <c r="O74" s="73">
        <v>1406.89</v>
      </c>
      <c r="P74" s="73">
        <v>1709.31</v>
      </c>
      <c r="Q74" s="73">
        <v>1619.99</v>
      </c>
      <c r="R74" s="73">
        <v>1042.92</v>
      </c>
      <c r="S74" s="73">
        <v>2401.65</v>
      </c>
      <c r="T74" s="73">
        <v>930.74</v>
      </c>
      <c r="U74" s="73">
        <v>719.25</v>
      </c>
      <c r="V74" s="73">
        <v>889.59</v>
      </c>
      <c r="W74" s="73">
        <v>959.38</v>
      </c>
      <c r="X74" s="73">
        <v>975.24</v>
      </c>
      <c r="Y74" s="73">
        <v>1109.4100000000001</v>
      </c>
      <c r="Z74" s="73">
        <v>1091.26</v>
      </c>
      <c r="AA74" s="73">
        <v>928.95</v>
      </c>
      <c r="AB74" s="73">
        <v>14.77</v>
      </c>
      <c r="AC74" s="73">
        <v>19.13</v>
      </c>
      <c r="AD74" s="73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</row>
    <row r="75" spans="2:66">
      <c r="B75" s="74">
        <v>43223</v>
      </c>
      <c r="C75" s="73">
        <v>90.18</v>
      </c>
      <c r="D75" s="73">
        <v>230.84639999999999</v>
      </c>
      <c r="E75" s="73">
        <v>221.82579999999999</v>
      </c>
      <c r="F75" s="73">
        <v>228.14769999999999</v>
      </c>
      <c r="G75" s="73">
        <v>122.9165</v>
      </c>
      <c r="H75" s="73">
        <v>213.5299</v>
      </c>
      <c r="I75" s="73">
        <v>246.78</v>
      </c>
      <c r="J75" s="73">
        <v>203.7</v>
      </c>
      <c r="K75" s="73">
        <v>251.73</v>
      </c>
      <c r="L75" s="73">
        <v>66.06</v>
      </c>
      <c r="M75" s="73">
        <v>269.88</v>
      </c>
      <c r="N75" s="73">
        <v>126.91</v>
      </c>
      <c r="O75" s="73">
        <v>1411.24</v>
      </c>
      <c r="P75" s="73">
        <v>1707.76</v>
      </c>
      <c r="Q75" s="73">
        <v>1620.8</v>
      </c>
      <c r="R75" s="73">
        <v>1045.79</v>
      </c>
      <c r="S75" s="73">
        <v>2404.04</v>
      </c>
      <c r="T75" s="73">
        <v>931.04</v>
      </c>
      <c r="U75" s="73">
        <v>718.93</v>
      </c>
      <c r="V75" s="73">
        <v>888.09</v>
      </c>
      <c r="W75" s="73">
        <v>958.25</v>
      </c>
      <c r="X75" s="73">
        <v>974.52</v>
      </c>
      <c r="Y75" s="73">
        <v>1109.17</v>
      </c>
      <c r="Z75" s="73">
        <v>1090.04</v>
      </c>
      <c r="AA75" s="73">
        <v>929.21</v>
      </c>
      <c r="AB75" s="73">
        <v>15.9</v>
      </c>
      <c r="AC75" s="73">
        <v>19.77</v>
      </c>
      <c r="AD75" s="73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</row>
    <row r="76" spans="2:66">
      <c r="B76" s="74">
        <v>43222</v>
      </c>
      <c r="C76" s="73">
        <v>91.11</v>
      </c>
      <c r="D76" s="73">
        <v>230.2105</v>
      </c>
      <c r="E76" s="73">
        <v>223.40309999999999</v>
      </c>
      <c r="F76" s="73">
        <v>228.864</v>
      </c>
      <c r="G76" s="73">
        <v>123.8961</v>
      </c>
      <c r="H76" s="73">
        <v>213.822</v>
      </c>
      <c r="I76" s="73">
        <v>247.64</v>
      </c>
      <c r="J76" s="73">
        <v>204.04</v>
      </c>
      <c r="K76" s="73">
        <v>251.33</v>
      </c>
      <c r="L76" s="73">
        <v>66.36</v>
      </c>
      <c r="M76" s="73">
        <v>270.16000000000003</v>
      </c>
      <c r="N76" s="73">
        <v>126.98</v>
      </c>
      <c r="O76" s="73">
        <v>1416.42</v>
      </c>
      <c r="P76" s="73">
        <v>1712.19</v>
      </c>
      <c r="Q76" s="73">
        <v>1639.31</v>
      </c>
      <c r="R76" s="73">
        <v>1042.97</v>
      </c>
      <c r="S76" s="73">
        <v>2412.29</v>
      </c>
      <c r="T76" s="73">
        <v>929.55</v>
      </c>
      <c r="U76" s="73">
        <v>718.81</v>
      </c>
      <c r="V76" s="73">
        <v>889.24</v>
      </c>
      <c r="W76" s="73">
        <v>957.86</v>
      </c>
      <c r="X76" s="73">
        <v>974.39</v>
      </c>
      <c r="Y76" s="73">
        <v>1107.82</v>
      </c>
      <c r="Z76" s="73">
        <v>1092.24</v>
      </c>
      <c r="AA76" s="73">
        <v>930.51</v>
      </c>
      <c r="AB76" s="73">
        <v>15.97</v>
      </c>
      <c r="AC76" s="73">
        <v>19.48</v>
      </c>
      <c r="AD76" s="73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</row>
    <row r="77" spans="2:66">
      <c r="B77" s="74">
        <v>43221</v>
      </c>
      <c r="C77" s="73">
        <v>91.45</v>
      </c>
      <c r="D77" s="73">
        <v>230.09950000000001</v>
      </c>
      <c r="E77" s="73">
        <v>225.3878</v>
      </c>
      <c r="F77" s="73">
        <v>228.22839999999999</v>
      </c>
      <c r="G77" s="73">
        <v>124.4806</v>
      </c>
      <c r="H77" s="73">
        <v>216.56479999999999</v>
      </c>
      <c r="I77" s="73">
        <v>248.39</v>
      </c>
      <c r="J77" s="73">
        <v>204.85</v>
      </c>
      <c r="K77" s="73">
        <v>252.16</v>
      </c>
      <c r="L77" s="73">
        <v>66.989999999999995</v>
      </c>
      <c r="M77" s="73">
        <v>268.42</v>
      </c>
      <c r="N77" s="73">
        <v>126.75</v>
      </c>
      <c r="O77" s="73">
        <v>1407.34</v>
      </c>
      <c r="P77" s="73">
        <v>1728.4</v>
      </c>
      <c r="Q77" s="73">
        <v>1644.09</v>
      </c>
      <c r="R77" s="73">
        <v>1041.49</v>
      </c>
      <c r="S77" s="73">
        <v>2413.6799999999998</v>
      </c>
      <c r="T77" s="73">
        <v>929.47</v>
      </c>
      <c r="U77" s="73">
        <v>720.7</v>
      </c>
      <c r="V77" s="73">
        <v>889.09</v>
      </c>
      <c r="W77" s="73">
        <v>957.32</v>
      </c>
      <c r="X77" s="73">
        <v>973.58</v>
      </c>
      <c r="Y77" s="73">
        <v>1108.8499999999999</v>
      </c>
      <c r="Z77" s="73">
        <v>1090.51</v>
      </c>
      <c r="AA77" s="73">
        <v>931.22</v>
      </c>
      <c r="AB77" s="73">
        <v>15.49</v>
      </c>
      <c r="AC77" s="73">
        <v>19.079999999999998</v>
      </c>
      <c r="AD77" s="73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</row>
    <row r="78" spans="2:66">
      <c r="B78" s="74">
        <v>43220</v>
      </c>
      <c r="C78" s="73">
        <v>91.28</v>
      </c>
      <c r="D78" s="73">
        <v>227.6473</v>
      </c>
      <c r="E78" s="73">
        <v>225.60720000000001</v>
      </c>
      <c r="F78" s="73">
        <v>229.56899999999999</v>
      </c>
      <c r="G78" s="73">
        <v>124.8635</v>
      </c>
      <c r="H78" s="73">
        <v>218.75200000000001</v>
      </c>
      <c r="I78" s="73">
        <v>248.62</v>
      </c>
      <c r="J78" s="73">
        <v>204.21</v>
      </c>
      <c r="K78" s="73">
        <v>253.62</v>
      </c>
      <c r="L78" s="73">
        <v>67.59</v>
      </c>
      <c r="M78" s="73">
        <v>269.99</v>
      </c>
      <c r="N78" s="73">
        <v>127.21</v>
      </c>
      <c r="O78" s="73">
        <v>1407.44</v>
      </c>
      <c r="P78" s="73">
        <v>1726.79</v>
      </c>
      <c r="Q78" s="73">
        <v>1640.94</v>
      </c>
      <c r="R78" s="73">
        <v>1043.22</v>
      </c>
      <c r="S78" s="73">
        <v>2414.23</v>
      </c>
      <c r="T78" s="73">
        <v>930.57</v>
      </c>
      <c r="U78" s="73">
        <v>720.89</v>
      </c>
      <c r="V78" s="73">
        <v>889.62</v>
      </c>
      <c r="W78" s="73">
        <v>955.59</v>
      </c>
      <c r="X78" s="73">
        <v>973.59</v>
      </c>
      <c r="Y78" s="73">
        <v>1109</v>
      </c>
      <c r="Z78" s="73">
        <v>1089.31</v>
      </c>
      <c r="AA78" s="73">
        <v>929.17</v>
      </c>
      <c r="AB78" s="73">
        <v>15.93</v>
      </c>
      <c r="AC78" s="73">
        <v>18.91</v>
      </c>
      <c r="AD78" s="73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</row>
    <row r="79" spans="2:66">
      <c r="B79" s="74">
        <v>43217</v>
      </c>
      <c r="C79" s="73">
        <v>90.12</v>
      </c>
      <c r="D79" s="73">
        <v>228.5377</v>
      </c>
      <c r="E79" s="73">
        <v>227.88720000000001</v>
      </c>
      <c r="F79" s="73">
        <v>229.42619999999999</v>
      </c>
      <c r="G79" s="73">
        <v>125.3215</v>
      </c>
      <c r="H79" s="73">
        <v>219.50049999999999</v>
      </c>
      <c r="I79" s="73">
        <v>249.03</v>
      </c>
      <c r="J79" s="73">
        <v>203.7</v>
      </c>
      <c r="K79" s="73">
        <v>255.56</v>
      </c>
      <c r="L79" s="73">
        <v>68.459999999999994</v>
      </c>
      <c r="M79" s="73">
        <v>272.32</v>
      </c>
      <c r="N79" s="73">
        <v>127.26</v>
      </c>
      <c r="O79" s="73">
        <v>1387.55</v>
      </c>
      <c r="P79" s="73">
        <v>1701.61</v>
      </c>
      <c r="Q79" s="73">
        <v>1620.51</v>
      </c>
      <c r="R79" s="73">
        <v>1042</v>
      </c>
      <c r="S79" s="73">
        <v>2422.0700000000002</v>
      </c>
      <c r="T79" s="73">
        <v>929.4</v>
      </c>
      <c r="U79" s="73">
        <v>720.91</v>
      </c>
      <c r="V79" s="73">
        <v>889.87</v>
      </c>
      <c r="W79" s="73">
        <v>954.6</v>
      </c>
      <c r="X79" s="73">
        <v>972.93</v>
      </c>
      <c r="Y79" s="73">
        <v>1108.71</v>
      </c>
      <c r="Z79" s="73">
        <v>1090.05</v>
      </c>
      <c r="AA79" s="73">
        <v>928.93</v>
      </c>
      <c r="AB79" s="73">
        <v>15.41</v>
      </c>
      <c r="AC79" s="73">
        <v>18.32</v>
      </c>
      <c r="AD79" s="73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</row>
    <row r="80" spans="2:66">
      <c r="B80" s="74">
        <v>43216</v>
      </c>
      <c r="C80" s="73">
        <v>88.93</v>
      </c>
      <c r="D80" s="73">
        <v>228.99090000000001</v>
      </c>
      <c r="E80" s="73">
        <v>226.72919999999999</v>
      </c>
      <c r="F80" s="73">
        <v>230.98660000000001</v>
      </c>
      <c r="G80" s="73">
        <v>125.2037</v>
      </c>
      <c r="H80" s="73">
        <v>218.136</v>
      </c>
      <c r="I80" s="73">
        <v>248.18</v>
      </c>
      <c r="J80" s="73">
        <v>201.44</v>
      </c>
      <c r="K80" s="73">
        <v>255.64</v>
      </c>
      <c r="L80" s="73">
        <v>67.69</v>
      </c>
      <c r="M80" s="73">
        <v>272.16000000000003</v>
      </c>
      <c r="N80" s="73">
        <v>126.56</v>
      </c>
      <c r="O80" s="73">
        <v>1378.18</v>
      </c>
      <c r="P80" s="73">
        <v>1688.45</v>
      </c>
      <c r="Q80" s="73">
        <v>1597.81</v>
      </c>
      <c r="R80" s="73">
        <v>1042.76</v>
      </c>
      <c r="S80" s="73">
        <v>2431.34</v>
      </c>
      <c r="T80" s="73">
        <v>926.39</v>
      </c>
      <c r="U80" s="73">
        <v>720.19</v>
      </c>
      <c r="V80" s="73">
        <v>887.22</v>
      </c>
      <c r="W80" s="73">
        <v>954.72</v>
      </c>
      <c r="X80" s="73">
        <v>973.57</v>
      </c>
      <c r="Y80" s="73">
        <v>1107.94</v>
      </c>
      <c r="Z80" s="73">
        <v>1089.5899999999999</v>
      </c>
      <c r="AA80" s="73">
        <v>930.6</v>
      </c>
      <c r="AB80" s="73">
        <v>16.239999999999998</v>
      </c>
      <c r="AC80" s="73">
        <v>19.12</v>
      </c>
      <c r="AD80" s="73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</row>
    <row r="81" spans="2:66">
      <c r="B81" s="74">
        <v>43215</v>
      </c>
      <c r="C81" s="73">
        <v>89.28</v>
      </c>
      <c r="D81" s="73">
        <v>224.4897</v>
      </c>
      <c r="E81" s="73">
        <v>224.53210000000001</v>
      </c>
      <c r="F81" s="73">
        <v>228.41329999999999</v>
      </c>
      <c r="G81" s="73">
        <v>125.32769999999999</v>
      </c>
      <c r="H81" s="73">
        <v>216.53450000000001</v>
      </c>
      <c r="I81" s="73">
        <v>245.53</v>
      </c>
      <c r="J81" s="73">
        <v>199.82</v>
      </c>
      <c r="K81" s="73">
        <v>255.58</v>
      </c>
      <c r="L81" s="73">
        <v>68.33</v>
      </c>
      <c r="M81" s="73">
        <v>271.70999999999998</v>
      </c>
      <c r="N81" s="73">
        <v>125.31</v>
      </c>
      <c r="O81" s="73">
        <v>1390.53</v>
      </c>
      <c r="P81" s="73">
        <v>1694.04</v>
      </c>
      <c r="Q81" s="73">
        <v>1604.16</v>
      </c>
      <c r="R81" s="73">
        <v>1043.03</v>
      </c>
      <c r="S81" s="73">
        <v>2440.06</v>
      </c>
      <c r="T81" s="73">
        <v>925.61</v>
      </c>
      <c r="U81" s="73">
        <v>718.6</v>
      </c>
      <c r="V81" s="73">
        <v>884.43</v>
      </c>
      <c r="W81" s="73">
        <v>952.86</v>
      </c>
      <c r="X81" s="73">
        <v>974.91</v>
      </c>
      <c r="Y81" s="73">
        <v>1105.31</v>
      </c>
      <c r="Z81" s="73">
        <v>1087.83</v>
      </c>
      <c r="AA81" s="73">
        <v>929.35</v>
      </c>
      <c r="AB81" s="73">
        <v>17.84</v>
      </c>
      <c r="AC81" s="73">
        <v>20.67</v>
      </c>
      <c r="AD81" s="73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</row>
    <row r="82" spans="2:66">
      <c r="B82" s="74">
        <v>43214</v>
      </c>
      <c r="C82" s="73">
        <v>90.43</v>
      </c>
      <c r="D82" s="73">
        <v>225.17920000000001</v>
      </c>
      <c r="E82" s="73">
        <v>224.54310000000001</v>
      </c>
      <c r="F82" s="73">
        <v>228.464</v>
      </c>
      <c r="G82" s="73">
        <v>125.9222</v>
      </c>
      <c r="H82" s="73">
        <v>216.29949999999999</v>
      </c>
      <c r="I82" s="73">
        <v>245.39</v>
      </c>
      <c r="J82" s="73">
        <v>200.61</v>
      </c>
      <c r="K82" s="73">
        <v>256.94</v>
      </c>
      <c r="L82" s="73">
        <v>68.2</v>
      </c>
      <c r="M82" s="73">
        <v>273.60000000000002</v>
      </c>
      <c r="N82" s="73">
        <v>125.38</v>
      </c>
      <c r="O82" s="73">
        <v>1394.76</v>
      </c>
      <c r="P82" s="73">
        <v>1701.29</v>
      </c>
      <c r="Q82" s="73">
        <v>1627.05</v>
      </c>
      <c r="R82" s="73">
        <v>1043.83</v>
      </c>
      <c r="S82" s="73">
        <v>2436.3200000000002</v>
      </c>
      <c r="T82" s="73">
        <v>924.42</v>
      </c>
      <c r="U82" s="73">
        <v>718.34</v>
      </c>
      <c r="V82" s="73">
        <v>884.37</v>
      </c>
      <c r="W82" s="73">
        <v>953.45</v>
      </c>
      <c r="X82" s="73">
        <v>973.62</v>
      </c>
      <c r="Y82" s="73">
        <v>1103.44</v>
      </c>
      <c r="Z82" s="73">
        <v>1088.5999999999999</v>
      </c>
      <c r="AA82" s="73">
        <v>929.26</v>
      </c>
      <c r="AB82" s="73">
        <v>18.02</v>
      </c>
      <c r="AC82" s="73">
        <v>19.940000000000001</v>
      </c>
      <c r="AD82" s="73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</row>
    <row r="83" spans="2:66">
      <c r="B83" s="74">
        <v>43213</v>
      </c>
      <c r="C83" s="73">
        <v>89.51</v>
      </c>
      <c r="D83" s="73">
        <v>228.88399999999999</v>
      </c>
      <c r="E83" s="73">
        <v>225.79249999999999</v>
      </c>
      <c r="F83" s="73">
        <v>229.3605</v>
      </c>
      <c r="G83" s="73">
        <v>126.2163</v>
      </c>
      <c r="H83" s="73">
        <v>216.93340000000001</v>
      </c>
      <c r="I83" s="73">
        <v>247.58</v>
      </c>
      <c r="J83" s="73">
        <v>200.16</v>
      </c>
      <c r="K83" s="73">
        <v>260.74</v>
      </c>
      <c r="L83" s="73">
        <v>68.16</v>
      </c>
      <c r="M83" s="73">
        <v>276.42</v>
      </c>
      <c r="N83" s="73">
        <v>124.65</v>
      </c>
      <c r="O83" s="73">
        <v>1372.46</v>
      </c>
      <c r="P83" s="73">
        <v>1677.12</v>
      </c>
      <c r="Q83" s="73">
        <v>1611.66</v>
      </c>
      <c r="R83" s="73">
        <v>1047.76</v>
      </c>
      <c r="S83" s="73">
        <v>2430.79</v>
      </c>
      <c r="T83" s="73">
        <v>924.37</v>
      </c>
      <c r="U83" s="73">
        <v>720.2</v>
      </c>
      <c r="V83" s="73">
        <v>885</v>
      </c>
      <c r="W83" s="73">
        <v>954.41</v>
      </c>
      <c r="X83" s="73">
        <v>973.34</v>
      </c>
      <c r="Y83" s="73">
        <v>1103.45</v>
      </c>
      <c r="Z83" s="73">
        <v>1088.52</v>
      </c>
      <c r="AA83" s="73">
        <v>930.64</v>
      </c>
      <c r="AB83" s="73">
        <v>16.34</v>
      </c>
      <c r="AC83" s="73">
        <v>19.25</v>
      </c>
      <c r="AD83" s="73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</row>
    <row r="84" spans="2:66">
      <c r="B84" s="74">
        <v>43210</v>
      </c>
      <c r="C84" s="73">
        <v>90.56</v>
      </c>
      <c r="D84" s="73">
        <v>229.86269999999999</v>
      </c>
      <c r="E84" s="73">
        <v>225.41550000000001</v>
      </c>
      <c r="F84" s="73">
        <v>228.43260000000001</v>
      </c>
      <c r="G84" s="73">
        <v>126.13160000000001</v>
      </c>
      <c r="H84" s="73">
        <v>218.029</v>
      </c>
      <c r="I84" s="73">
        <v>247.74</v>
      </c>
      <c r="J84" s="73">
        <v>200.65</v>
      </c>
      <c r="K84" s="73">
        <v>261.27999999999997</v>
      </c>
      <c r="L84" s="73">
        <v>67.84</v>
      </c>
      <c r="M84" s="73">
        <v>277.83999999999997</v>
      </c>
      <c r="N84" s="73">
        <v>124.96</v>
      </c>
      <c r="O84" s="73">
        <v>1385.04</v>
      </c>
      <c r="P84" s="73">
        <v>1698.24</v>
      </c>
      <c r="Q84" s="73">
        <v>1630.35</v>
      </c>
      <c r="R84" s="73">
        <v>1048.0999999999999</v>
      </c>
      <c r="S84" s="73">
        <v>2429.23</v>
      </c>
      <c r="T84" s="73">
        <v>922.74</v>
      </c>
      <c r="U84" s="73">
        <v>720.58</v>
      </c>
      <c r="V84" s="73">
        <v>885.47</v>
      </c>
      <c r="W84" s="73">
        <v>954.37</v>
      </c>
      <c r="X84" s="73">
        <v>973.7</v>
      </c>
      <c r="Y84" s="73">
        <v>1103.98</v>
      </c>
      <c r="Z84" s="73">
        <v>1089.3800000000001</v>
      </c>
      <c r="AA84" s="73">
        <v>931.29</v>
      </c>
      <c r="AB84" s="73">
        <v>16.88</v>
      </c>
      <c r="AC84" s="73">
        <v>19.36</v>
      </c>
      <c r="AD84" s="73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</row>
    <row r="85" spans="2:66">
      <c r="B85" s="74">
        <v>43209</v>
      </c>
      <c r="C85" s="73">
        <v>91.9</v>
      </c>
      <c r="D85" s="73">
        <v>232.97280000000001</v>
      </c>
      <c r="E85" s="73">
        <v>227.10929999999999</v>
      </c>
      <c r="F85" s="73">
        <v>230.05879999999999</v>
      </c>
      <c r="G85" s="73">
        <v>126.41200000000001</v>
      </c>
      <c r="H85" s="73">
        <v>220.76840000000001</v>
      </c>
      <c r="I85" s="73">
        <v>249.85</v>
      </c>
      <c r="J85" s="73">
        <v>202.18</v>
      </c>
      <c r="K85" s="73">
        <v>262.55</v>
      </c>
      <c r="L85" s="73">
        <v>67.930000000000007</v>
      </c>
      <c r="M85" s="73">
        <v>279.98</v>
      </c>
      <c r="N85" s="73">
        <v>126.04</v>
      </c>
      <c r="O85" s="73">
        <v>1404.79</v>
      </c>
      <c r="P85" s="73">
        <v>1716.79</v>
      </c>
      <c r="Q85" s="73">
        <v>1655.25</v>
      </c>
      <c r="R85" s="73">
        <v>1048.5</v>
      </c>
      <c r="S85" s="73">
        <v>2429.87</v>
      </c>
      <c r="T85" s="73">
        <v>923.92</v>
      </c>
      <c r="U85" s="73">
        <v>720.78</v>
      </c>
      <c r="V85" s="73">
        <v>886.5</v>
      </c>
      <c r="W85" s="73">
        <v>954.65</v>
      </c>
      <c r="X85" s="73">
        <v>974.05</v>
      </c>
      <c r="Y85" s="73">
        <v>1104.03</v>
      </c>
      <c r="Z85" s="73">
        <v>1089.48</v>
      </c>
      <c r="AA85" s="73">
        <v>931.14</v>
      </c>
      <c r="AB85" s="73">
        <v>15.96</v>
      </c>
      <c r="AC85" s="73">
        <v>18.53</v>
      </c>
      <c r="AD85" s="73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</row>
    <row r="86" spans="2:66">
      <c r="B86" s="74">
        <v>43208</v>
      </c>
      <c r="C86" s="73">
        <v>90.85</v>
      </c>
      <c r="D86" s="73">
        <v>235.6053</v>
      </c>
      <c r="E86" s="73">
        <v>228.75739999999999</v>
      </c>
      <c r="F86" s="73">
        <v>229.27889999999999</v>
      </c>
      <c r="G86" s="73">
        <v>125.3661</v>
      </c>
      <c r="H86" s="73">
        <v>225.45050000000001</v>
      </c>
      <c r="I86" s="73">
        <v>250.6</v>
      </c>
      <c r="J86" s="73">
        <v>204.27</v>
      </c>
      <c r="K86" s="73">
        <v>262.43</v>
      </c>
      <c r="L86" s="73">
        <v>68.17</v>
      </c>
      <c r="M86" s="73">
        <v>280.27</v>
      </c>
      <c r="N86" s="73">
        <v>126.12</v>
      </c>
      <c r="O86" s="73">
        <v>1391.15</v>
      </c>
      <c r="P86" s="73">
        <v>1700.33</v>
      </c>
      <c r="Q86" s="73">
        <v>1635.73</v>
      </c>
      <c r="R86" s="73">
        <v>1048.3800000000001</v>
      </c>
      <c r="S86" s="73">
        <v>2426.9699999999998</v>
      </c>
      <c r="T86" s="73">
        <v>925.58</v>
      </c>
      <c r="U86" s="73">
        <v>720.23</v>
      </c>
      <c r="V86" s="73">
        <v>887.62</v>
      </c>
      <c r="W86" s="73">
        <v>954.56</v>
      </c>
      <c r="X86" s="73">
        <v>974.76</v>
      </c>
      <c r="Y86" s="73">
        <v>1106.26</v>
      </c>
      <c r="Z86" s="73">
        <v>1090.69</v>
      </c>
      <c r="AA86" s="73">
        <v>931.49</v>
      </c>
      <c r="AB86" s="73">
        <v>15.6</v>
      </c>
      <c r="AC86" s="73">
        <v>18.07</v>
      </c>
      <c r="AD86" s="73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</row>
    <row r="87" spans="2:66">
      <c r="B87" s="74">
        <v>43207</v>
      </c>
      <c r="C87" s="73">
        <v>90.26</v>
      </c>
      <c r="D87" s="73">
        <v>235.8426</v>
      </c>
      <c r="E87" s="73">
        <v>228.5009</v>
      </c>
      <c r="F87" s="73">
        <v>225.4042</v>
      </c>
      <c r="G87" s="73">
        <v>125.28789999999999</v>
      </c>
      <c r="H87" s="73">
        <v>226.3622</v>
      </c>
      <c r="I87" s="73">
        <v>249.46</v>
      </c>
      <c r="J87" s="73">
        <v>203.66</v>
      </c>
      <c r="K87" s="73">
        <v>259.88</v>
      </c>
      <c r="L87" s="73">
        <v>68.08</v>
      </c>
      <c r="M87" s="73">
        <v>275.95999999999998</v>
      </c>
      <c r="N87" s="73">
        <v>126.02</v>
      </c>
      <c r="O87" s="73">
        <v>1394.98</v>
      </c>
      <c r="P87" s="73">
        <v>1699.1</v>
      </c>
      <c r="Q87" s="73">
        <v>1623.56</v>
      </c>
      <c r="R87" s="73">
        <v>1046.99</v>
      </c>
      <c r="S87" s="73">
        <v>2423.15</v>
      </c>
      <c r="T87" s="73">
        <v>926.98</v>
      </c>
      <c r="U87" s="73">
        <v>720.46</v>
      </c>
      <c r="V87" s="73">
        <v>886.88</v>
      </c>
      <c r="W87" s="73">
        <v>954.51</v>
      </c>
      <c r="X87" s="73">
        <v>973.64</v>
      </c>
      <c r="Y87" s="73">
        <v>1106.8900000000001</v>
      </c>
      <c r="Z87" s="73">
        <v>1089.8599999999999</v>
      </c>
      <c r="AA87" s="73">
        <v>931.31</v>
      </c>
      <c r="AB87" s="73">
        <v>15.25</v>
      </c>
      <c r="AC87" s="73">
        <v>19.84</v>
      </c>
      <c r="AD87" s="73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</row>
    <row r="88" spans="2:66">
      <c r="B88" s="74">
        <v>43206</v>
      </c>
      <c r="C88" s="73">
        <v>90.76</v>
      </c>
      <c r="D88" s="73">
        <v>231.46</v>
      </c>
      <c r="E88" s="73">
        <v>226.7647</v>
      </c>
      <c r="F88" s="73">
        <v>224.29220000000001</v>
      </c>
      <c r="G88" s="73">
        <v>125.2595</v>
      </c>
      <c r="H88" s="73">
        <v>226.0275</v>
      </c>
      <c r="I88" s="73">
        <v>246.4</v>
      </c>
      <c r="J88" s="73">
        <v>202.26</v>
      </c>
      <c r="K88" s="73">
        <v>258.22000000000003</v>
      </c>
      <c r="L88" s="73">
        <v>68.06</v>
      </c>
      <c r="M88" s="73">
        <v>273.57</v>
      </c>
      <c r="N88" s="73">
        <v>125.1</v>
      </c>
      <c r="O88" s="73">
        <v>1412.37</v>
      </c>
      <c r="P88" s="73">
        <v>1718.42</v>
      </c>
      <c r="Q88" s="73">
        <v>1631.11</v>
      </c>
      <c r="R88" s="73">
        <v>1043.79</v>
      </c>
      <c r="S88" s="73">
        <v>2430.71</v>
      </c>
      <c r="T88" s="73">
        <v>926.87</v>
      </c>
      <c r="U88" s="73">
        <v>720.16</v>
      </c>
      <c r="V88" s="73">
        <v>886.07</v>
      </c>
      <c r="W88" s="73">
        <v>952.9</v>
      </c>
      <c r="X88" s="73">
        <v>974.19</v>
      </c>
      <c r="Y88" s="73">
        <v>1107.17</v>
      </c>
      <c r="Z88" s="73">
        <v>1087.76</v>
      </c>
      <c r="AA88" s="73">
        <v>929.92</v>
      </c>
      <c r="AB88" s="73">
        <v>16.559999999999999</v>
      </c>
      <c r="AC88" s="73">
        <v>20.73</v>
      </c>
      <c r="AD88" s="73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</row>
    <row r="89" spans="2:66">
      <c r="B89" s="74">
        <v>43203</v>
      </c>
      <c r="C89" s="73">
        <v>91.74</v>
      </c>
      <c r="D89" s="73">
        <v>230.0513</v>
      </c>
      <c r="E89" s="73">
        <v>225.27510000000001</v>
      </c>
      <c r="F89" s="73">
        <v>223.06030000000001</v>
      </c>
      <c r="G89" s="73">
        <v>124.96429999999999</v>
      </c>
      <c r="H89" s="73">
        <v>224.9102</v>
      </c>
      <c r="I89" s="73">
        <v>245.19</v>
      </c>
      <c r="J89" s="73">
        <v>202.01</v>
      </c>
      <c r="K89" s="73">
        <v>256.54000000000002</v>
      </c>
      <c r="L89" s="73">
        <v>67.41</v>
      </c>
      <c r="M89" s="73">
        <v>272.39999999999998</v>
      </c>
      <c r="N89" s="73">
        <v>124.07</v>
      </c>
      <c r="O89" s="73">
        <v>1426.56</v>
      </c>
      <c r="P89" s="73">
        <v>1732.93</v>
      </c>
      <c r="Q89" s="73">
        <v>1649.29</v>
      </c>
      <c r="R89" s="73">
        <v>1044.4100000000001</v>
      </c>
      <c r="S89" s="73">
        <v>2427.23</v>
      </c>
      <c r="T89" s="73">
        <v>926.45</v>
      </c>
      <c r="U89" s="73">
        <v>721.18</v>
      </c>
      <c r="V89" s="73">
        <v>887.64</v>
      </c>
      <c r="W89" s="73">
        <v>952.63</v>
      </c>
      <c r="X89" s="73">
        <v>973.56</v>
      </c>
      <c r="Y89" s="73">
        <v>1106.67</v>
      </c>
      <c r="Z89" s="73">
        <v>1088.1199999999999</v>
      </c>
      <c r="AA89" s="73">
        <v>930.71</v>
      </c>
      <c r="AB89" s="73">
        <v>17.41</v>
      </c>
      <c r="AC89" s="73">
        <v>21.71</v>
      </c>
      <c r="AD89" s="73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</row>
    <row r="90" spans="2:66">
      <c r="B90" s="74">
        <v>43202</v>
      </c>
      <c r="C90" s="73">
        <v>92.67</v>
      </c>
      <c r="D90" s="73">
        <v>230.71789999999999</v>
      </c>
      <c r="E90" s="73">
        <v>225.71960000000001</v>
      </c>
      <c r="F90" s="73">
        <v>221.32429999999999</v>
      </c>
      <c r="G90" s="73">
        <v>125.7266</v>
      </c>
      <c r="H90" s="73">
        <v>224.67679999999999</v>
      </c>
      <c r="I90" s="73">
        <v>245.75</v>
      </c>
      <c r="J90" s="73">
        <v>201.21</v>
      </c>
      <c r="K90" s="73">
        <v>256.3</v>
      </c>
      <c r="L90" s="73">
        <v>67.489999999999995</v>
      </c>
      <c r="M90" s="73">
        <v>271.02999999999997</v>
      </c>
      <c r="N90" s="73">
        <v>123.36</v>
      </c>
      <c r="O90" s="73">
        <v>1426.29</v>
      </c>
      <c r="P90" s="73">
        <v>1760.59</v>
      </c>
      <c r="Q90" s="73">
        <v>1664.63</v>
      </c>
      <c r="R90" s="73">
        <v>1045.94</v>
      </c>
      <c r="S90" s="73">
        <v>2429.27</v>
      </c>
      <c r="T90" s="73">
        <v>925.58</v>
      </c>
      <c r="U90" s="73">
        <v>721.26</v>
      </c>
      <c r="V90" s="73">
        <v>888.55</v>
      </c>
      <c r="W90" s="73">
        <v>952.59</v>
      </c>
      <c r="X90" s="73">
        <v>973.36</v>
      </c>
      <c r="Y90" s="73">
        <v>1106.03</v>
      </c>
      <c r="Z90" s="73">
        <v>1089.4000000000001</v>
      </c>
      <c r="AA90" s="73">
        <v>931.5</v>
      </c>
      <c r="AB90" s="73">
        <v>18.489999999999998</v>
      </c>
      <c r="AC90" s="73">
        <v>22.47</v>
      </c>
      <c r="AD90" s="73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</row>
    <row r="91" spans="2:66">
      <c r="B91" s="74">
        <v>43201</v>
      </c>
      <c r="C91" s="73">
        <v>92.99</v>
      </c>
      <c r="D91" s="73">
        <v>228.30789999999999</v>
      </c>
      <c r="E91" s="73">
        <v>224.59780000000001</v>
      </c>
      <c r="F91" s="73">
        <v>221.7107</v>
      </c>
      <c r="G91" s="73">
        <v>124.64449999999999</v>
      </c>
      <c r="H91" s="73">
        <v>225.44499999999999</v>
      </c>
      <c r="I91" s="73">
        <v>245.25</v>
      </c>
      <c r="J91" s="73">
        <v>202.91</v>
      </c>
      <c r="K91" s="73">
        <v>255.29</v>
      </c>
      <c r="L91" s="73">
        <v>67.650000000000006</v>
      </c>
      <c r="M91" s="73">
        <v>269.93</v>
      </c>
      <c r="N91" s="73">
        <v>124.19</v>
      </c>
      <c r="O91" s="73">
        <v>1429.84</v>
      </c>
      <c r="P91" s="73">
        <v>1764.78</v>
      </c>
      <c r="Q91" s="73">
        <v>1670.71</v>
      </c>
      <c r="R91" s="73">
        <v>1043.19</v>
      </c>
      <c r="S91" s="73">
        <v>2430</v>
      </c>
      <c r="T91" s="73">
        <v>927.25</v>
      </c>
      <c r="U91" s="73">
        <v>719.92</v>
      </c>
      <c r="V91" s="73">
        <v>888.02</v>
      </c>
      <c r="W91" s="73">
        <v>953.46</v>
      </c>
      <c r="X91" s="73">
        <v>974.1</v>
      </c>
      <c r="Y91" s="73">
        <v>1107.52</v>
      </c>
      <c r="Z91" s="73">
        <v>1088.3699999999999</v>
      </c>
      <c r="AA91" s="73">
        <v>930.65</v>
      </c>
      <c r="AB91" s="73">
        <v>20.239999999999998</v>
      </c>
      <c r="AC91" s="73">
        <v>23.54</v>
      </c>
      <c r="AD91" s="73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</row>
    <row r="92" spans="2:66">
      <c r="B92" s="74">
        <v>43200</v>
      </c>
      <c r="C92" s="73">
        <v>93.13</v>
      </c>
      <c r="D92" s="73">
        <v>229.29419999999999</v>
      </c>
      <c r="E92" s="73">
        <v>226.5025</v>
      </c>
      <c r="F92" s="73">
        <v>219.54179999999999</v>
      </c>
      <c r="G92" s="73">
        <v>125.41119999999999</v>
      </c>
      <c r="H92" s="73">
        <v>226.3852</v>
      </c>
      <c r="I92" s="73">
        <v>245.87</v>
      </c>
      <c r="J92" s="73">
        <v>202.84</v>
      </c>
      <c r="K92" s="73">
        <v>256.42</v>
      </c>
      <c r="L92" s="73">
        <v>67.849999999999994</v>
      </c>
      <c r="M92" s="73">
        <v>270.57</v>
      </c>
      <c r="N92" s="73">
        <v>124.23</v>
      </c>
      <c r="O92" s="73">
        <v>1427.65</v>
      </c>
      <c r="P92" s="73">
        <v>1764.54</v>
      </c>
      <c r="Q92" s="73">
        <v>1673.62</v>
      </c>
      <c r="R92" s="73">
        <v>1044.81</v>
      </c>
      <c r="S92" s="73">
        <v>2433.7800000000002</v>
      </c>
      <c r="T92" s="73">
        <v>927.91</v>
      </c>
      <c r="U92" s="73">
        <v>721.6</v>
      </c>
      <c r="V92" s="73">
        <v>887.94</v>
      </c>
      <c r="W92" s="73">
        <v>953.75</v>
      </c>
      <c r="X92" s="73">
        <v>973.93</v>
      </c>
      <c r="Y92" s="73">
        <v>1108.72</v>
      </c>
      <c r="Z92" s="73">
        <v>1087.25</v>
      </c>
      <c r="AA92" s="73">
        <v>930.07</v>
      </c>
      <c r="AB92" s="73">
        <v>20.47</v>
      </c>
      <c r="AC92" s="73">
        <v>24.15</v>
      </c>
      <c r="AD92" s="73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</row>
    <row r="93" spans="2:66">
      <c r="B93" s="74">
        <v>43199</v>
      </c>
      <c r="C93" s="73">
        <v>90.91</v>
      </c>
      <c r="D93" s="73">
        <v>224.23949999999999</v>
      </c>
      <c r="E93" s="73">
        <v>223.16249999999999</v>
      </c>
      <c r="F93" s="73">
        <v>213.6388</v>
      </c>
      <c r="G93" s="73">
        <v>123.90770000000001</v>
      </c>
      <c r="H93" s="73">
        <v>226.0856</v>
      </c>
      <c r="I93" s="73">
        <v>242.67</v>
      </c>
      <c r="J93" s="73">
        <v>203.14</v>
      </c>
      <c r="K93" s="73">
        <v>253.12</v>
      </c>
      <c r="L93" s="73">
        <v>66.88</v>
      </c>
      <c r="M93" s="73">
        <v>265.43</v>
      </c>
      <c r="N93" s="73">
        <v>124.86</v>
      </c>
      <c r="O93" s="73">
        <v>1410.37</v>
      </c>
      <c r="P93" s="73">
        <v>1741.12</v>
      </c>
      <c r="Q93" s="73">
        <v>1631.14</v>
      </c>
      <c r="R93" s="73">
        <v>1043.7</v>
      </c>
      <c r="S93" s="73">
        <v>2433.46</v>
      </c>
      <c r="T93" s="73">
        <v>929.71</v>
      </c>
      <c r="U93" s="73">
        <v>721.53</v>
      </c>
      <c r="V93" s="73">
        <v>885.94</v>
      </c>
      <c r="W93" s="73">
        <v>954.48</v>
      </c>
      <c r="X93" s="73">
        <v>975.06</v>
      </c>
      <c r="Y93" s="73">
        <v>1109.1199999999999</v>
      </c>
      <c r="Z93" s="73">
        <v>1084.29</v>
      </c>
      <c r="AA93" s="73">
        <v>930.11</v>
      </c>
      <c r="AB93" s="73">
        <v>21.77</v>
      </c>
      <c r="AC93" s="73">
        <v>25.42</v>
      </c>
      <c r="AD93" s="73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</row>
    <row r="94" spans="2:66">
      <c r="B94" s="74">
        <v>43196</v>
      </c>
      <c r="C94" s="73">
        <v>89.75</v>
      </c>
      <c r="D94" s="73">
        <v>222.57490000000001</v>
      </c>
      <c r="E94" s="73">
        <v>221.3837</v>
      </c>
      <c r="F94" s="73">
        <v>212.9967</v>
      </c>
      <c r="G94" s="73">
        <v>123.1384</v>
      </c>
      <c r="H94" s="73">
        <v>225.79499999999999</v>
      </c>
      <c r="I94" s="73">
        <v>242.74</v>
      </c>
      <c r="J94" s="73">
        <v>202.48</v>
      </c>
      <c r="K94" s="73">
        <v>252.78</v>
      </c>
      <c r="L94" s="73">
        <v>67.040000000000006</v>
      </c>
      <c r="M94" s="73">
        <v>264.60000000000002</v>
      </c>
      <c r="N94" s="73">
        <v>124.34</v>
      </c>
      <c r="O94" s="73">
        <v>1395.39</v>
      </c>
      <c r="P94" s="73">
        <v>1722</v>
      </c>
      <c r="Q94" s="73">
        <v>1609.89</v>
      </c>
      <c r="R94" s="73">
        <v>1039.53</v>
      </c>
      <c r="S94" s="73">
        <v>2435.86</v>
      </c>
      <c r="T94" s="73">
        <v>928.9</v>
      </c>
      <c r="U94" s="73">
        <v>720.79</v>
      </c>
      <c r="V94" s="73">
        <v>885.92</v>
      </c>
      <c r="W94" s="73">
        <v>957.46</v>
      </c>
      <c r="X94" s="73">
        <v>976.2</v>
      </c>
      <c r="Y94" s="73">
        <v>1110.1099999999999</v>
      </c>
      <c r="Z94" s="73">
        <v>1084.71</v>
      </c>
      <c r="AA94" s="73">
        <v>929.02</v>
      </c>
      <c r="AB94" s="73">
        <v>21.49</v>
      </c>
      <c r="AC94" s="73">
        <v>26.15</v>
      </c>
      <c r="AD94" s="73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</row>
    <row r="95" spans="2:66">
      <c r="B95" s="74">
        <v>43195</v>
      </c>
      <c r="C95" s="73">
        <v>89.39</v>
      </c>
      <c r="D95" s="73">
        <v>227.60300000000001</v>
      </c>
      <c r="E95" s="73">
        <v>225.07650000000001</v>
      </c>
      <c r="F95" s="73">
        <v>215.2364</v>
      </c>
      <c r="G95" s="73">
        <v>124.7972</v>
      </c>
      <c r="H95" s="73">
        <v>226.45869999999999</v>
      </c>
      <c r="I95" s="73">
        <v>246.12</v>
      </c>
      <c r="J95" s="73">
        <v>203.35</v>
      </c>
      <c r="K95" s="73">
        <v>256.52999999999997</v>
      </c>
      <c r="L95" s="73">
        <v>67.25</v>
      </c>
      <c r="M95" s="73">
        <v>267.94</v>
      </c>
      <c r="N95" s="73">
        <v>124.62</v>
      </c>
      <c r="O95" s="73">
        <v>1383.72</v>
      </c>
      <c r="P95" s="73">
        <v>1713.59</v>
      </c>
      <c r="Q95" s="73">
        <v>1603.57</v>
      </c>
      <c r="R95" s="73">
        <v>1040.0999999999999</v>
      </c>
      <c r="S95" s="73">
        <v>2436.4699999999998</v>
      </c>
      <c r="T95" s="73">
        <v>927.1</v>
      </c>
      <c r="U95" s="73">
        <v>722.21</v>
      </c>
      <c r="V95" s="73">
        <v>886.69</v>
      </c>
      <c r="W95" s="73">
        <v>957.52</v>
      </c>
      <c r="X95" s="73">
        <v>976.17</v>
      </c>
      <c r="Y95" s="73">
        <v>1109.3699999999999</v>
      </c>
      <c r="Z95" s="73">
        <v>1086.6300000000001</v>
      </c>
      <c r="AA95" s="73">
        <v>930.01</v>
      </c>
      <c r="AB95" s="73">
        <v>18.940000000000001</v>
      </c>
      <c r="AC95" s="73">
        <v>25.17</v>
      </c>
      <c r="AD95" s="73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</row>
    <row r="96" spans="2:66">
      <c r="B96" s="74">
        <v>43194</v>
      </c>
      <c r="C96" s="73">
        <v>89.29</v>
      </c>
      <c r="D96" s="73">
        <v>226.4179</v>
      </c>
      <c r="E96" s="73">
        <v>223.99449999999999</v>
      </c>
      <c r="F96" s="73">
        <v>210.49940000000001</v>
      </c>
      <c r="G96" s="73">
        <v>123.6069</v>
      </c>
      <c r="H96" s="73">
        <v>224.8554</v>
      </c>
      <c r="I96" s="73">
        <v>243.1</v>
      </c>
      <c r="J96" s="73">
        <v>202.9</v>
      </c>
      <c r="K96" s="73">
        <v>253.68</v>
      </c>
      <c r="L96" s="73">
        <v>66.58</v>
      </c>
      <c r="M96" s="73">
        <v>263.52999999999997</v>
      </c>
      <c r="N96" s="73">
        <v>124</v>
      </c>
      <c r="O96" s="73">
        <v>1381.97</v>
      </c>
      <c r="P96" s="73">
        <v>1712.49</v>
      </c>
      <c r="Q96" s="73">
        <v>1601.54</v>
      </c>
      <c r="R96" s="73">
        <v>1041.1199999999999</v>
      </c>
      <c r="S96" s="73">
        <v>2437.5500000000002</v>
      </c>
      <c r="T96" s="73">
        <v>927.74</v>
      </c>
      <c r="U96" s="73">
        <v>722.27</v>
      </c>
      <c r="V96" s="73">
        <v>885.83</v>
      </c>
      <c r="W96" s="73">
        <v>956.67</v>
      </c>
      <c r="X96" s="73">
        <v>974.34</v>
      </c>
      <c r="Y96" s="73">
        <v>1110.25</v>
      </c>
      <c r="Z96" s="73">
        <v>1085.08</v>
      </c>
      <c r="AA96" s="73">
        <v>930.73</v>
      </c>
      <c r="AB96" s="73">
        <v>20.059999999999999</v>
      </c>
      <c r="AC96" s="73">
        <v>26.91</v>
      </c>
      <c r="AD96" s="73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</row>
    <row r="97" spans="2:66">
      <c r="B97" s="74">
        <v>43193</v>
      </c>
      <c r="C97" s="73">
        <v>90.88</v>
      </c>
      <c r="D97" s="73">
        <v>224.3133</v>
      </c>
      <c r="E97" s="73">
        <v>221.81880000000001</v>
      </c>
      <c r="F97" s="73">
        <v>210.0009</v>
      </c>
      <c r="G97" s="73">
        <v>123.2499</v>
      </c>
      <c r="H97" s="73">
        <v>222.3091</v>
      </c>
      <c r="I97" s="73">
        <v>240.21</v>
      </c>
      <c r="J97" s="73">
        <v>201.21</v>
      </c>
      <c r="K97" s="73">
        <v>253.95</v>
      </c>
      <c r="L97" s="73">
        <v>66.09</v>
      </c>
      <c r="M97" s="73">
        <v>264.83999999999997</v>
      </c>
      <c r="N97" s="73">
        <v>123.75</v>
      </c>
      <c r="O97" s="73">
        <v>1387.18</v>
      </c>
      <c r="P97" s="73">
        <v>1720.16</v>
      </c>
      <c r="Q97" s="73">
        <v>1633.38</v>
      </c>
      <c r="R97" s="73">
        <v>1040.6600000000001</v>
      </c>
      <c r="S97" s="73">
        <v>2438.9</v>
      </c>
      <c r="T97" s="73">
        <v>926.92</v>
      </c>
      <c r="U97" s="73">
        <v>721.81</v>
      </c>
      <c r="V97" s="73">
        <v>883.99</v>
      </c>
      <c r="W97" s="73">
        <v>956.19</v>
      </c>
      <c r="X97" s="73">
        <v>974.47</v>
      </c>
      <c r="Y97" s="73">
        <v>1110.7</v>
      </c>
      <c r="Z97" s="73">
        <v>1083.81</v>
      </c>
      <c r="AA97" s="73">
        <v>930.07</v>
      </c>
      <c r="AB97" s="73">
        <v>21.1</v>
      </c>
      <c r="AC97" s="73">
        <v>27.34</v>
      </c>
      <c r="AD97" s="73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</row>
    <row r="98" spans="2:66">
      <c r="B98" s="74">
        <v>43192</v>
      </c>
      <c r="C98" s="73">
        <v>90.67</v>
      </c>
      <c r="D98" s="73">
        <v>222.8169</v>
      </c>
      <c r="E98" s="73">
        <v>220.28919999999999</v>
      </c>
      <c r="F98" s="73">
        <v>207.1071</v>
      </c>
      <c r="G98" s="73">
        <v>122.77330000000001</v>
      </c>
      <c r="H98" s="73">
        <v>221.45570000000001</v>
      </c>
      <c r="I98" s="73">
        <v>238.68</v>
      </c>
      <c r="J98" s="73">
        <v>201.15</v>
      </c>
      <c r="K98" s="73">
        <v>253.53</v>
      </c>
      <c r="L98" s="73">
        <v>66.14</v>
      </c>
      <c r="M98" s="73">
        <v>264</v>
      </c>
      <c r="N98" s="73">
        <v>123.7</v>
      </c>
      <c r="O98" s="73">
        <v>1383</v>
      </c>
      <c r="P98" s="73">
        <v>1704.34</v>
      </c>
      <c r="Q98" s="73">
        <v>1631.39</v>
      </c>
      <c r="R98" s="73">
        <v>1040.68</v>
      </c>
      <c r="S98" s="73">
        <v>2436.06</v>
      </c>
      <c r="T98" s="73">
        <v>925.92</v>
      </c>
      <c r="U98" s="73">
        <v>721.86</v>
      </c>
      <c r="V98" s="73">
        <v>883.7</v>
      </c>
      <c r="W98" s="73">
        <v>956.78</v>
      </c>
      <c r="X98" s="73">
        <v>975.12</v>
      </c>
      <c r="Y98" s="73">
        <v>1111.25</v>
      </c>
      <c r="Z98" s="73">
        <v>1083.82</v>
      </c>
      <c r="AA98" s="73">
        <v>930.35</v>
      </c>
      <c r="AB98" s="73">
        <v>23.62</v>
      </c>
      <c r="AC98" s="73">
        <v>29.48</v>
      </c>
      <c r="AD98" s="73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</row>
    <row r="99" spans="2:66">
      <c r="B99" s="74">
        <v>43189</v>
      </c>
      <c r="C99" s="73">
        <v>91.33</v>
      </c>
      <c r="D99" s="73">
        <v>227.6387</v>
      </c>
      <c r="E99" s="73">
        <v>223.61750000000001</v>
      </c>
      <c r="F99" s="73">
        <v>209.9126</v>
      </c>
      <c r="G99" s="73">
        <v>124.14319999999999</v>
      </c>
      <c r="H99" s="73">
        <v>224.1386</v>
      </c>
      <c r="I99" s="73">
        <v>242.98</v>
      </c>
      <c r="J99" s="73">
        <v>202.76</v>
      </c>
      <c r="K99" s="73">
        <v>256.29000000000002</v>
      </c>
      <c r="L99" s="73">
        <v>66.56</v>
      </c>
      <c r="M99" s="73">
        <v>266</v>
      </c>
      <c r="N99" s="73">
        <v>124.18</v>
      </c>
      <c r="O99" s="73">
        <v>1384.11</v>
      </c>
      <c r="P99" s="73">
        <v>1716.61</v>
      </c>
      <c r="Q99" s="73">
        <v>1643.35</v>
      </c>
      <c r="R99" s="73">
        <v>1041.95</v>
      </c>
      <c r="S99" s="73">
        <v>2434.65</v>
      </c>
      <c r="T99" s="73">
        <v>926.04</v>
      </c>
      <c r="U99" s="73">
        <v>721.83</v>
      </c>
      <c r="V99" s="73">
        <v>885.37</v>
      </c>
      <c r="W99" s="73">
        <v>957.31</v>
      </c>
      <c r="X99" s="73">
        <v>974.49</v>
      </c>
      <c r="Y99" s="73">
        <v>1109.46</v>
      </c>
      <c r="Z99" s="73">
        <v>1085.19</v>
      </c>
      <c r="AA99" s="73">
        <v>930.44</v>
      </c>
      <c r="AB99" s="73">
        <v>19.97</v>
      </c>
      <c r="AC99" s="73">
        <v>26.26</v>
      </c>
      <c r="AD99" s="73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</row>
    <row r="100" spans="2:66">
      <c r="B100" s="74">
        <v>43188</v>
      </c>
      <c r="C100" s="73">
        <v>91.33</v>
      </c>
      <c r="D100" s="73">
        <v>227.43010000000001</v>
      </c>
      <c r="E100" s="73">
        <v>223.58410000000001</v>
      </c>
      <c r="F100" s="73">
        <v>209.87540000000001</v>
      </c>
      <c r="G100" s="73">
        <v>124.1374</v>
      </c>
      <c r="H100" s="73">
        <v>224.07210000000001</v>
      </c>
      <c r="I100" s="73">
        <v>242.76</v>
      </c>
      <c r="J100" s="73">
        <v>202.48</v>
      </c>
      <c r="K100" s="73">
        <v>255.94</v>
      </c>
      <c r="L100" s="73">
        <v>66.459999999999994</v>
      </c>
      <c r="M100" s="73">
        <v>265.67</v>
      </c>
      <c r="N100" s="73">
        <v>124.22</v>
      </c>
      <c r="O100" s="73">
        <v>1383.48</v>
      </c>
      <c r="P100" s="73">
        <v>1716.61</v>
      </c>
      <c r="Q100" s="73">
        <v>1643.34</v>
      </c>
      <c r="R100" s="73">
        <v>1041.95</v>
      </c>
      <c r="S100" s="73">
        <v>2434.65</v>
      </c>
      <c r="T100" s="73">
        <v>926.04</v>
      </c>
      <c r="U100" s="73">
        <v>721.83</v>
      </c>
      <c r="V100" s="73">
        <v>885.37</v>
      </c>
      <c r="W100" s="73">
        <v>957.31</v>
      </c>
      <c r="X100" s="73">
        <v>974.49</v>
      </c>
      <c r="Y100" s="73">
        <v>1109.46</v>
      </c>
      <c r="Z100" s="73">
        <v>1085.19</v>
      </c>
      <c r="AA100" s="73">
        <v>930.44</v>
      </c>
      <c r="AB100" s="73">
        <v>19.97</v>
      </c>
      <c r="AC100" s="73">
        <v>26.26</v>
      </c>
      <c r="AD100" s="73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</row>
    <row r="101" spans="2:66">
      <c r="B101" s="74">
        <v>43187</v>
      </c>
      <c r="C101" s="73">
        <v>90.8</v>
      </c>
      <c r="D101" s="73">
        <v>223.26159999999999</v>
      </c>
      <c r="E101" s="73">
        <v>223.11369999999999</v>
      </c>
      <c r="F101" s="73">
        <v>206.8177</v>
      </c>
      <c r="G101" s="73">
        <v>123.4121</v>
      </c>
      <c r="H101" s="73">
        <v>222.91540000000001</v>
      </c>
      <c r="I101" s="73">
        <v>240.23</v>
      </c>
      <c r="J101" s="73">
        <v>202.28</v>
      </c>
      <c r="K101" s="73">
        <v>253.76</v>
      </c>
      <c r="L101" s="73">
        <v>66.48</v>
      </c>
      <c r="M101" s="73">
        <v>263.45999999999998</v>
      </c>
      <c r="N101" s="73">
        <v>124.19</v>
      </c>
      <c r="O101" s="73">
        <v>1375.19</v>
      </c>
      <c r="P101" s="73">
        <v>1690.56</v>
      </c>
      <c r="Q101" s="73">
        <v>1636.26</v>
      </c>
      <c r="R101" s="73">
        <v>1040.76</v>
      </c>
      <c r="S101" s="73">
        <v>2434.1799999999998</v>
      </c>
      <c r="T101" s="73">
        <v>928.55</v>
      </c>
      <c r="U101" s="73">
        <v>720.64</v>
      </c>
      <c r="V101" s="73">
        <v>884.43</v>
      </c>
      <c r="W101" s="73">
        <v>955.95</v>
      </c>
      <c r="X101" s="73">
        <v>974.4</v>
      </c>
      <c r="Y101" s="73">
        <v>1109.03</v>
      </c>
      <c r="Z101" s="73">
        <v>1084</v>
      </c>
      <c r="AA101" s="73">
        <v>930.24</v>
      </c>
      <c r="AB101" s="73">
        <v>22.87</v>
      </c>
      <c r="AC101" s="73">
        <v>29.78</v>
      </c>
      <c r="AD101" s="73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</row>
    <row r="102" spans="2:66">
      <c r="B102" s="74">
        <v>43186</v>
      </c>
      <c r="C102" s="73">
        <v>93.43</v>
      </c>
      <c r="D102" s="73">
        <v>225.7045</v>
      </c>
      <c r="E102" s="73">
        <v>221.71039999999999</v>
      </c>
      <c r="F102" s="73">
        <v>210.1557</v>
      </c>
      <c r="G102" s="73">
        <v>123.715</v>
      </c>
      <c r="H102" s="73">
        <v>219.86429999999999</v>
      </c>
      <c r="I102" s="73">
        <v>243.01</v>
      </c>
      <c r="J102" s="73">
        <v>201.04</v>
      </c>
      <c r="K102" s="73">
        <v>255.4</v>
      </c>
      <c r="L102" s="73">
        <v>66.290000000000006</v>
      </c>
      <c r="M102" s="73">
        <v>267.24</v>
      </c>
      <c r="N102" s="73">
        <v>123.12</v>
      </c>
      <c r="O102" s="73">
        <v>1398.45</v>
      </c>
      <c r="P102" s="73">
        <v>1734.3</v>
      </c>
      <c r="Q102" s="73">
        <v>1684.31</v>
      </c>
      <c r="R102" s="73">
        <v>1044.3399999999999</v>
      </c>
      <c r="S102" s="73">
        <v>2425.9299999999998</v>
      </c>
      <c r="T102" s="73">
        <v>926.48</v>
      </c>
      <c r="U102" s="73">
        <v>722.18</v>
      </c>
      <c r="V102" s="73">
        <v>885.47</v>
      </c>
      <c r="W102" s="73">
        <v>956.76</v>
      </c>
      <c r="X102" s="73">
        <v>974.56</v>
      </c>
      <c r="Y102" s="73">
        <v>1108.32</v>
      </c>
      <c r="Z102" s="73">
        <v>1084.23</v>
      </c>
      <c r="AA102" s="73">
        <v>930.77</v>
      </c>
      <c r="AB102" s="73">
        <v>22.5</v>
      </c>
      <c r="AC102" s="73">
        <v>28.98</v>
      </c>
      <c r="AD102" s="73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</row>
    <row r="103" spans="2:66">
      <c r="B103" s="74">
        <v>43185</v>
      </c>
      <c r="C103" s="73">
        <v>93.53</v>
      </c>
      <c r="D103" s="73">
        <v>232.16419999999999</v>
      </c>
      <c r="E103" s="73">
        <v>222.5538</v>
      </c>
      <c r="F103" s="73">
        <v>210.3794</v>
      </c>
      <c r="G103" s="73">
        <v>124.6557</v>
      </c>
      <c r="H103" s="73">
        <v>219.0745</v>
      </c>
      <c r="I103" s="73">
        <v>244.88</v>
      </c>
      <c r="J103" s="73">
        <v>200.12</v>
      </c>
      <c r="K103" s="73">
        <v>255.23</v>
      </c>
      <c r="L103" s="73">
        <v>65.849999999999994</v>
      </c>
      <c r="M103" s="73">
        <v>266.01</v>
      </c>
      <c r="N103" s="73">
        <v>121.7</v>
      </c>
      <c r="O103" s="73">
        <v>1380.6</v>
      </c>
      <c r="P103" s="73">
        <v>1736.26</v>
      </c>
      <c r="Q103" s="73">
        <v>1686.2</v>
      </c>
      <c r="R103" s="73">
        <v>1049.6300000000001</v>
      </c>
      <c r="S103" s="73">
        <v>2424.52</v>
      </c>
      <c r="T103" s="73">
        <v>924.4</v>
      </c>
      <c r="U103" s="73">
        <v>722.93</v>
      </c>
      <c r="V103" s="73">
        <v>887.76</v>
      </c>
      <c r="W103" s="73">
        <v>958.14</v>
      </c>
      <c r="X103" s="73">
        <v>974.53</v>
      </c>
      <c r="Y103" s="73">
        <v>1106.8800000000001</v>
      </c>
      <c r="Z103" s="73">
        <v>1087</v>
      </c>
      <c r="AA103" s="73">
        <v>931.67</v>
      </c>
      <c r="AB103" s="73">
        <v>21.03</v>
      </c>
      <c r="AC103" s="73">
        <v>26.48</v>
      </c>
      <c r="AD103" s="73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</row>
    <row r="104" spans="2:66">
      <c r="B104" s="74">
        <v>43182</v>
      </c>
      <c r="C104" s="73">
        <v>92.03</v>
      </c>
      <c r="D104" s="73">
        <v>224.70660000000001</v>
      </c>
      <c r="E104" s="73">
        <v>219.78450000000001</v>
      </c>
      <c r="F104" s="73">
        <v>207.57159999999999</v>
      </c>
      <c r="G104" s="73">
        <v>122.754</v>
      </c>
      <c r="H104" s="73">
        <v>217.63900000000001</v>
      </c>
      <c r="I104" s="73">
        <v>240.46</v>
      </c>
      <c r="J104" s="73">
        <v>198.8</v>
      </c>
      <c r="K104" s="73">
        <v>252.16</v>
      </c>
      <c r="L104" s="73">
        <v>65.709999999999994</v>
      </c>
      <c r="M104" s="73">
        <v>264.35000000000002</v>
      </c>
      <c r="N104" s="73">
        <v>121.03</v>
      </c>
      <c r="O104" s="73">
        <v>1364.9</v>
      </c>
      <c r="P104" s="73">
        <v>1714.48</v>
      </c>
      <c r="Q104" s="73">
        <v>1658.39</v>
      </c>
      <c r="R104" s="73">
        <v>1046.32</v>
      </c>
      <c r="S104" s="73">
        <v>2425.11</v>
      </c>
      <c r="T104" s="73">
        <v>925.85</v>
      </c>
      <c r="U104" s="73">
        <v>721.37</v>
      </c>
      <c r="V104" s="73">
        <v>887.14</v>
      </c>
      <c r="W104" s="73">
        <v>958.81</v>
      </c>
      <c r="X104" s="73">
        <v>975.83</v>
      </c>
      <c r="Y104" s="73">
        <v>1106.95</v>
      </c>
      <c r="Z104" s="73">
        <v>1086.8499999999999</v>
      </c>
      <c r="AA104" s="73">
        <v>931.92</v>
      </c>
      <c r="AB104" s="73">
        <v>24.87</v>
      </c>
      <c r="AC104" s="73">
        <v>29.8</v>
      </c>
      <c r="AD104" s="73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</row>
    <row r="105" spans="2:66">
      <c r="B105" s="74">
        <v>43181</v>
      </c>
      <c r="C105" s="73">
        <v>94.77</v>
      </c>
      <c r="D105" s="73">
        <v>230.7714</v>
      </c>
      <c r="E105" s="73">
        <v>223.77209999999999</v>
      </c>
      <c r="F105" s="73">
        <v>208.58009999999999</v>
      </c>
      <c r="G105" s="73">
        <v>125.429</v>
      </c>
      <c r="H105" s="73">
        <v>219.57249999999999</v>
      </c>
      <c r="I105" s="73">
        <v>245.06</v>
      </c>
      <c r="J105" s="73">
        <v>201.59</v>
      </c>
      <c r="K105" s="73">
        <v>256.14</v>
      </c>
      <c r="L105" s="73">
        <v>66.489999999999995</v>
      </c>
      <c r="M105" s="73">
        <v>268.47000000000003</v>
      </c>
      <c r="N105" s="73">
        <v>121.9</v>
      </c>
      <c r="O105" s="73">
        <v>1406.75</v>
      </c>
      <c r="P105" s="73">
        <v>1761.1</v>
      </c>
      <c r="Q105" s="73">
        <v>1708.13</v>
      </c>
      <c r="R105" s="73">
        <v>1045.97</v>
      </c>
      <c r="S105" s="73">
        <v>2430.29</v>
      </c>
      <c r="T105" s="73">
        <v>924.51</v>
      </c>
      <c r="U105" s="73">
        <v>722.26</v>
      </c>
      <c r="V105" s="73">
        <v>886.49</v>
      </c>
      <c r="W105" s="73">
        <v>959.18</v>
      </c>
      <c r="X105" s="73">
        <v>975.27</v>
      </c>
      <c r="Y105" s="73">
        <v>1106.06</v>
      </c>
      <c r="Z105" s="73">
        <v>1088.43</v>
      </c>
      <c r="AA105" s="73">
        <v>933.62</v>
      </c>
      <c r="AB105" s="73">
        <v>23.34</v>
      </c>
      <c r="AC105" s="73">
        <v>27.61</v>
      </c>
      <c r="AD105" s="73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</row>
    <row r="106" spans="2:66">
      <c r="B106" s="74">
        <v>43180</v>
      </c>
      <c r="C106" s="73">
        <v>97.32</v>
      </c>
      <c r="D106" s="73">
        <v>236.2593</v>
      </c>
      <c r="E106" s="73">
        <v>228.52359999999999</v>
      </c>
      <c r="F106" s="73">
        <v>211.75649999999999</v>
      </c>
      <c r="G106" s="73">
        <v>128.54900000000001</v>
      </c>
      <c r="H106" s="73">
        <v>220.1842</v>
      </c>
      <c r="I106" s="73">
        <v>248.51</v>
      </c>
      <c r="J106" s="73">
        <v>202.04</v>
      </c>
      <c r="K106" s="73">
        <v>260.86</v>
      </c>
      <c r="L106" s="73">
        <v>67.13</v>
      </c>
      <c r="M106" s="73">
        <v>273.08</v>
      </c>
      <c r="N106" s="73">
        <v>121.85</v>
      </c>
      <c r="O106" s="73">
        <v>1419.74</v>
      </c>
      <c r="P106" s="73">
        <v>1794.8</v>
      </c>
      <c r="Q106" s="73">
        <v>1756.21</v>
      </c>
      <c r="R106" s="73">
        <v>1048.22</v>
      </c>
      <c r="S106" s="73">
        <v>2435.4899999999998</v>
      </c>
      <c r="T106" s="73">
        <v>922.4</v>
      </c>
      <c r="U106" s="73">
        <v>723.67</v>
      </c>
      <c r="V106" s="73">
        <v>887.28</v>
      </c>
      <c r="W106" s="73">
        <v>959.33</v>
      </c>
      <c r="X106" s="73">
        <v>974.91</v>
      </c>
      <c r="Y106" s="73">
        <v>1105.99</v>
      </c>
      <c r="Z106" s="73">
        <v>1090.74</v>
      </c>
      <c r="AA106" s="73">
        <v>932.97</v>
      </c>
      <c r="AB106" s="73">
        <v>17.86</v>
      </c>
      <c r="AC106" s="73">
        <v>21.08</v>
      </c>
      <c r="AD106" s="73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</row>
    <row r="107" spans="2:66">
      <c r="B107" s="74">
        <v>43179</v>
      </c>
      <c r="C107" s="73">
        <v>98.08</v>
      </c>
      <c r="D107" s="73">
        <v>237.4068</v>
      </c>
      <c r="E107" s="73">
        <v>229.1908</v>
      </c>
      <c r="F107" s="73">
        <v>206.99770000000001</v>
      </c>
      <c r="G107" s="73">
        <v>128.68430000000001</v>
      </c>
      <c r="H107" s="73">
        <v>222.4538</v>
      </c>
      <c r="I107" s="73">
        <v>248.63</v>
      </c>
      <c r="J107" s="73">
        <v>203.3</v>
      </c>
      <c r="K107" s="73">
        <v>260.88</v>
      </c>
      <c r="L107" s="73">
        <v>67.41</v>
      </c>
      <c r="M107" s="73">
        <v>270.52999999999997</v>
      </c>
      <c r="N107" s="73">
        <v>121.92</v>
      </c>
      <c r="O107" s="73">
        <v>1434.25</v>
      </c>
      <c r="P107" s="73">
        <v>1809.75</v>
      </c>
      <c r="Q107" s="73">
        <v>1770.04</v>
      </c>
      <c r="R107" s="73">
        <v>1049.05</v>
      </c>
      <c r="S107" s="73">
        <v>2433.71</v>
      </c>
      <c r="T107" s="73">
        <v>923.23</v>
      </c>
      <c r="U107" s="73">
        <v>724.74</v>
      </c>
      <c r="V107" s="73">
        <v>886.28</v>
      </c>
      <c r="W107" s="73">
        <v>959.86</v>
      </c>
      <c r="X107" s="73">
        <v>974.95</v>
      </c>
      <c r="Y107" s="73">
        <v>1107.4000000000001</v>
      </c>
      <c r="Z107" s="73">
        <v>1089.52</v>
      </c>
      <c r="AA107" s="73">
        <v>932.38</v>
      </c>
      <c r="AB107" s="73">
        <v>18.2</v>
      </c>
      <c r="AC107" s="73">
        <v>22.67</v>
      </c>
      <c r="AD107" s="73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</row>
    <row r="108" spans="2:66">
      <c r="B108" s="74">
        <v>43178</v>
      </c>
      <c r="C108" s="73">
        <v>97.22</v>
      </c>
      <c r="D108" s="73">
        <v>237.50919999999999</v>
      </c>
      <c r="E108" s="73">
        <v>229.51150000000001</v>
      </c>
      <c r="F108" s="73">
        <v>205.67070000000001</v>
      </c>
      <c r="G108" s="73">
        <v>128.3219</v>
      </c>
      <c r="H108" s="73">
        <v>223.47810000000001</v>
      </c>
      <c r="I108" s="73">
        <v>247.78</v>
      </c>
      <c r="J108" s="73">
        <v>203.68</v>
      </c>
      <c r="K108" s="73">
        <v>260.69</v>
      </c>
      <c r="L108" s="73">
        <v>68.069999999999993</v>
      </c>
      <c r="M108" s="73">
        <v>271.14999999999998</v>
      </c>
      <c r="N108" s="73">
        <v>122.37</v>
      </c>
      <c r="O108" s="73">
        <v>1429.58</v>
      </c>
      <c r="P108" s="73">
        <v>1768.57</v>
      </c>
      <c r="Q108" s="73">
        <v>1758.1</v>
      </c>
      <c r="R108" s="73">
        <v>1042.6099999999999</v>
      </c>
      <c r="S108" s="73">
        <v>2437.38</v>
      </c>
      <c r="T108" s="73">
        <v>922.88</v>
      </c>
      <c r="U108" s="73">
        <v>724.93</v>
      </c>
      <c r="V108" s="73">
        <v>885.89</v>
      </c>
      <c r="W108" s="73">
        <v>959.99</v>
      </c>
      <c r="X108" s="73">
        <v>976.04</v>
      </c>
      <c r="Y108" s="73">
        <v>1106.18</v>
      </c>
      <c r="Z108" s="73">
        <v>1089.6600000000001</v>
      </c>
      <c r="AA108" s="73">
        <v>932.25</v>
      </c>
      <c r="AB108" s="73">
        <v>19.02</v>
      </c>
      <c r="AC108" s="73">
        <v>22.36</v>
      </c>
      <c r="AD108" s="73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</row>
    <row r="109" spans="2:66">
      <c r="B109" s="74">
        <v>43175</v>
      </c>
      <c r="C109" s="73">
        <v>98.05</v>
      </c>
      <c r="D109" s="73">
        <v>242.2885</v>
      </c>
      <c r="E109" s="73">
        <v>232.50700000000001</v>
      </c>
      <c r="F109" s="73">
        <v>209.10380000000001</v>
      </c>
      <c r="G109" s="73">
        <v>129.2139</v>
      </c>
      <c r="H109" s="73">
        <v>225.14789999999999</v>
      </c>
      <c r="I109" s="73">
        <v>250.24</v>
      </c>
      <c r="J109" s="73">
        <v>204.54</v>
      </c>
      <c r="K109" s="73">
        <v>262.49</v>
      </c>
      <c r="L109" s="73">
        <v>68.48</v>
      </c>
      <c r="M109" s="73">
        <v>274.58</v>
      </c>
      <c r="N109" s="73">
        <v>123.2</v>
      </c>
      <c r="O109" s="73">
        <v>1431.46</v>
      </c>
      <c r="P109" s="73">
        <v>1777.28</v>
      </c>
      <c r="Q109" s="73">
        <v>1774.15</v>
      </c>
      <c r="R109" s="73">
        <v>1039.98</v>
      </c>
      <c r="S109" s="73">
        <v>2434.94</v>
      </c>
      <c r="T109" s="73">
        <v>922.83</v>
      </c>
      <c r="U109" s="73">
        <v>726.35</v>
      </c>
      <c r="V109" s="73">
        <v>887.21</v>
      </c>
      <c r="W109" s="73">
        <v>960.94</v>
      </c>
      <c r="X109" s="73">
        <v>976.24</v>
      </c>
      <c r="Y109" s="73">
        <v>1105.75</v>
      </c>
      <c r="Z109" s="73">
        <v>1091.18</v>
      </c>
      <c r="AA109" s="73">
        <v>934.08</v>
      </c>
      <c r="AB109" s="73">
        <v>15.8</v>
      </c>
      <c r="AC109" s="73">
        <v>19.760000000000002</v>
      </c>
      <c r="AD109" s="73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</row>
    <row r="110" spans="2:66">
      <c r="B110" s="74">
        <v>43174</v>
      </c>
      <c r="C110" s="73">
        <v>98.1</v>
      </c>
      <c r="D110" s="73">
        <v>242.70099999999999</v>
      </c>
      <c r="E110" s="73">
        <v>232.35169999999999</v>
      </c>
      <c r="F110" s="73">
        <v>206.9315</v>
      </c>
      <c r="G110" s="73">
        <v>129.226</v>
      </c>
      <c r="H110" s="73">
        <v>225.50389999999999</v>
      </c>
      <c r="I110" s="73">
        <v>250.61</v>
      </c>
      <c r="J110" s="73">
        <v>204.14</v>
      </c>
      <c r="K110" s="73">
        <v>262.32</v>
      </c>
      <c r="L110" s="73">
        <v>68.3</v>
      </c>
      <c r="M110" s="73">
        <v>275.02999999999997</v>
      </c>
      <c r="N110" s="73">
        <v>122.49</v>
      </c>
      <c r="O110" s="73">
        <v>1432.25</v>
      </c>
      <c r="P110" s="73">
        <v>1772.63</v>
      </c>
      <c r="Q110" s="73">
        <v>1775.96</v>
      </c>
      <c r="R110" s="73">
        <v>1040.8399999999999</v>
      </c>
      <c r="S110" s="73">
        <v>2428.2399999999998</v>
      </c>
      <c r="T110" s="73">
        <v>923.58</v>
      </c>
      <c r="U110" s="73">
        <v>727.52</v>
      </c>
      <c r="V110" s="73">
        <v>887.85</v>
      </c>
      <c r="W110" s="73">
        <v>961.13</v>
      </c>
      <c r="X110" s="73">
        <v>976.2</v>
      </c>
      <c r="Y110" s="73">
        <v>1105.75</v>
      </c>
      <c r="Z110" s="73">
        <v>1091.02</v>
      </c>
      <c r="AA110" s="73">
        <v>934.22</v>
      </c>
      <c r="AB110" s="73">
        <v>16.59</v>
      </c>
      <c r="AC110" s="73">
        <v>20.81</v>
      </c>
      <c r="AD110" s="73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</row>
    <row r="111" spans="2:66">
      <c r="B111" s="74">
        <v>43173</v>
      </c>
      <c r="C111" s="73">
        <v>97.11</v>
      </c>
      <c r="D111" s="73">
        <v>242.47380000000001</v>
      </c>
      <c r="E111" s="73">
        <v>232.81460000000001</v>
      </c>
      <c r="F111" s="73">
        <v>208.22739999999999</v>
      </c>
      <c r="G111" s="73">
        <v>129.20519999999999</v>
      </c>
      <c r="H111" s="73">
        <v>226.38509999999999</v>
      </c>
      <c r="I111" s="73">
        <v>250.2</v>
      </c>
      <c r="J111" s="73">
        <v>203.99</v>
      </c>
      <c r="K111" s="73">
        <v>261.70999999999998</v>
      </c>
      <c r="L111" s="73">
        <v>68.430000000000007</v>
      </c>
      <c r="M111" s="73">
        <v>276.3</v>
      </c>
      <c r="N111" s="73">
        <v>122.61</v>
      </c>
      <c r="O111" s="73">
        <v>1426</v>
      </c>
      <c r="P111" s="73">
        <v>1761.36</v>
      </c>
      <c r="Q111" s="73">
        <v>1757.1</v>
      </c>
      <c r="R111" s="73">
        <v>1040.76</v>
      </c>
      <c r="S111" s="73">
        <v>2429.89</v>
      </c>
      <c r="T111" s="73">
        <v>923.83</v>
      </c>
      <c r="U111" s="73">
        <v>726.8</v>
      </c>
      <c r="V111" s="73">
        <v>889.19</v>
      </c>
      <c r="W111" s="73">
        <v>961.72</v>
      </c>
      <c r="X111" s="73">
        <v>977.01</v>
      </c>
      <c r="Y111" s="73">
        <v>1104.5</v>
      </c>
      <c r="Z111" s="73">
        <v>1091.53</v>
      </c>
      <c r="AA111" s="73">
        <v>934.27</v>
      </c>
      <c r="AB111" s="73">
        <v>17.23</v>
      </c>
      <c r="AC111" s="73">
        <v>20.68</v>
      </c>
      <c r="AD111" s="73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</row>
    <row r="112" spans="2:66">
      <c r="B112" s="74">
        <v>43172</v>
      </c>
      <c r="C112" s="73">
        <v>97.01</v>
      </c>
      <c r="D112" s="73">
        <v>242.62909999999999</v>
      </c>
      <c r="E112" s="73">
        <v>234.05369999999999</v>
      </c>
      <c r="F112" s="73">
        <v>209.72579999999999</v>
      </c>
      <c r="G112" s="73">
        <v>130.357</v>
      </c>
      <c r="H112" s="73">
        <v>228.06809999999999</v>
      </c>
      <c r="I112" s="73">
        <v>250.64</v>
      </c>
      <c r="J112" s="73">
        <v>203.98</v>
      </c>
      <c r="K112" s="73">
        <v>263.52999999999997</v>
      </c>
      <c r="L112" s="73">
        <v>68.78</v>
      </c>
      <c r="M112" s="73">
        <v>278.04000000000002</v>
      </c>
      <c r="N112" s="73">
        <v>121.94</v>
      </c>
      <c r="O112" s="73">
        <v>1426.54</v>
      </c>
      <c r="P112" s="73">
        <v>1761</v>
      </c>
      <c r="Q112" s="73">
        <v>1755</v>
      </c>
      <c r="R112" s="73">
        <v>1037.48</v>
      </c>
      <c r="S112" s="73">
        <v>2433.34</v>
      </c>
      <c r="T112" s="73">
        <v>922.83</v>
      </c>
      <c r="U112" s="73">
        <v>727.45</v>
      </c>
      <c r="V112" s="73">
        <v>889.31</v>
      </c>
      <c r="W112" s="73">
        <v>960.31</v>
      </c>
      <c r="X112" s="73">
        <v>976.82</v>
      </c>
      <c r="Y112" s="73">
        <v>1105.44</v>
      </c>
      <c r="Z112" s="73">
        <v>1091.56</v>
      </c>
      <c r="AA112" s="73">
        <v>935.5</v>
      </c>
      <c r="AB112" s="73">
        <v>16.350000000000001</v>
      </c>
      <c r="AC112" s="73">
        <v>21.5</v>
      </c>
      <c r="AD112" s="73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</row>
    <row r="113" spans="2:66">
      <c r="B113" s="74">
        <v>43171</v>
      </c>
      <c r="C113" s="73">
        <v>97.47</v>
      </c>
      <c r="D113" s="73">
        <v>245.09880000000001</v>
      </c>
      <c r="E113" s="73">
        <v>234.0009</v>
      </c>
      <c r="F113" s="73">
        <v>210.47290000000001</v>
      </c>
      <c r="G113" s="73">
        <v>131.20529999999999</v>
      </c>
      <c r="H113" s="73">
        <v>228.54839999999999</v>
      </c>
      <c r="I113" s="73">
        <v>252</v>
      </c>
      <c r="J113" s="73">
        <v>203.61</v>
      </c>
      <c r="K113" s="73">
        <v>264.33999999999997</v>
      </c>
      <c r="L113" s="73">
        <v>69.06</v>
      </c>
      <c r="M113" s="73">
        <v>278.70999999999998</v>
      </c>
      <c r="N113" s="73">
        <v>121.53</v>
      </c>
      <c r="O113" s="73">
        <v>1428.41</v>
      </c>
      <c r="P113" s="73">
        <v>1772.23</v>
      </c>
      <c r="Q113" s="73">
        <v>1763.06</v>
      </c>
      <c r="R113" s="73">
        <v>1037.07</v>
      </c>
      <c r="S113" s="73">
        <v>2428.61</v>
      </c>
      <c r="T113" s="73">
        <v>922.68</v>
      </c>
      <c r="U113" s="73">
        <v>727.85</v>
      </c>
      <c r="V113" s="73">
        <v>890.07</v>
      </c>
      <c r="W113" s="73">
        <v>960.41</v>
      </c>
      <c r="X113" s="73">
        <v>976.99</v>
      </c>
      <c r="Y113" s="73">
        <v>1103.9000000000001</v>
      </c>
      <c r="Z113" s="73">
        <v>1092.93</v>
      </c>
      <c r="AA113" s="73">
        <v>935.47</v>
      </c>
      <c r="AB113" s="73">
        <v>15.78</v>
      </c>
      <c r="AC113" s="73">
        <v>20.12</v>
      </c>
      <c r="AD113" s="73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</row>
    <row r="114" spans="2:66">
      <c r="B114" s="74">
        <v>43168</v>
      </c>
      <c r="C114" s="73">
        <v>95.78</v>
      </c>
      <c r="D114" s="73">
        <v>244.07910000000001</v>
      </c>
      <c r="E114" s="73">
        <v>234.19059999999999</v>
      </c>
      <c r="F114" s="73">
        <v>210.2099</v>
      </c>
      <c r="G114" s="73">
        <v>130.94</v>
      </c>
      <c r="H114" s="73">
        <v>228.4425</v>
      </c>
      <c r="I114" s="73">
        <v>250.51</v>
      </c>
      <c r="J114" s="73">
        <v>202.46</v>
      </c>
      <c r="K114" s="73">
        <v>264.89</v>
      </c>
      <c r="L114" s="73">
        <v>68.86</v>
      </c>
      <c r="M114" s="73">
        <v>277.51</v>
      </c>
      <c r="N114" s="73">
        <v>120.7</v>
      </c>
      <c r="O114" s="73">
        <v>1410.45</v>
      </c>
      <c r="P114" s="73">
        <v>1753.95</v>
      </c>
      <c r="Q114" s="73">
        <v>1730.92</v>
      </c>
      <c r="R114" s="73">
        <v>1039.57</v>
      </c>
      <c r="S114" s="73">
        <v>2428.61</v>
      </c>
      <c r="T114" s="73">
        <v>921.95</v>
      </c>
      <c r="U114" s="73">
        <v>728.23</v>
      </c>
      <c r="V114" s="73">
        <v>889.01</v>
      </c>
      <c r="W114" s="73">
        <v>958.42</v>
      </c>
      <c r="X114" s="73">
        <v>976.45</v>
      </c>
      <c r="Y114" s="73">
        <v>1104.93</v>
      </c>
      <c r="Z114" s="73">
        <v>1092.58</v>
      </c>
      <c r="AA114" s="73">
        <v>933.62</v>
      </c>
      <c r="AB114" s="73">
        <v>14.64</v>
      </c>
      <c r="AC114" s="73">
        <v>20.53</v>
      </c>
      <c r="AD114" s="73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</row>
    <row r="115" spans="2:66">
      <c r="B115" s="74">
        <v>43167</v>
      </c>
      <c r="C115" s="73">
        <v>94.57</v>
      </c>
      <c r="D115" s="73">
        <v>239.78639999999999</v>
      </c>
      <c r="E115" s="73">
        <v>231.8553</v>
      </c>
      <c r="F115" s="73">
        <v>207.53880000000001</v>
      </c>
      <c r="G115" s="73">
        <v>129.2372</v>
      </c>
      <c r="H115" s="73">
        <v>227.13939999999999</v>
      </c>
      <c r="I115" s="73">
        <v>248.34</v>
      </c>
      <c r="J115" s="73">
        <v>201.72</v>
      </c>
      <c r="K115" s="73">
        <v>261.47000000000003</v>
      </c>
      <c r="L115" s="73">
        <v>68.78</v>
      </c>
      <c r="M115" s="73">
        <v>274.92</v>
      </c>
      <c r="N115" s="73">
        <v>120.57</v>
      </c>
      <c r="O115" s="73">
        <v>1400.65</v>
      </c>
      <c r="P115" s="73">
        <v>1723.6</v>
      </c>
      <c r="Q115" s="73">
        <v>1709.8</v>
      </c>
      <c r="R115" s="73">
        <v>1037.95</v>
      </c>
      <c r="S115" s="73">
        <v>2427.04</v>
      </c>
      <c r="T115" s="73">
        <v>923.77</v>
      </c>
      <c r="U115" s="73">
        <v>727.52</v>
      </c>
      <c r="V115" s="73">
        <v>889.76</v>
      </c>
      <c r="W115" s="73">
        <v>957.89</v>
      </c>
      <c r="X115" s="73">
        <v>976.41</v>
      </c>
      <c r="Y115" s="73">
        <v>1104.83</v>
      </c>
      <c r="Z115" s="73">
        <v>1091.8900000000001</v>
      </c>
      <c r="AA115" s="73">
        <v>934.49</v>
      </c>
      <c r="AB115" s="73">
        <v>16.54</v>
      </c>
      <c r="AC115" s="73">
        <v>22.7</v>
      </c>
      <c r="AD115" s="73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</row>
    <row r="116" spans="2:66">
      <c r="B116" s="74">
        <v>43166</v>
      </c>
      <c r="C116" s="73">
        <v>93.48</v>
      </c>
      <c r="D116" s="73">
        <v>238.4898</v>
      </c>
      <c r="E116" s="73">
        <v>230.2345</v>
      </c>
      <c r="F116" s="73">
        <v>207.70760000000001</v>
      </c>
      <c r="G116" s="73">
        <v>128.87530000000001</v>
      </c>
      <c r="H116" s="73">
        <v>225.22669999999999</v>
      </c>
      <c r="I116" s="73">
        <v>247.54</v>
      </c>
      <c r="J116" s="73">
        <v>200.24</v>
      </c>
      <c r="K116" s="73">
        <v>260.29000000000002</v>
      </c>
      <c r="L116" s="73">
        <v>68.42</v>
      </c>
      <c r="M116" s="73">
        <v>275.41000000000003</v>
      </c>
      <c r="N116" s="73">
        <v>119.71</v>
      </c>
      <c r="O116" s="73">
        <v>1377.55</v>
      </c>
      <c r="P116" s="73">
        <v>1697.96</v>
      </c>
      <c r="Q116" s="73">
        <v>1691.39</v>
      </c>
      <c r="R116" s="73">
        <v>1037.29</v>
      </c>
      <c r="S116" s="73">
        <v>2430.44</v>
      </c>
      <c r="T116" s="73">
        <v>924.12</v>
      </c>
      <c r="U116" s="73">
        <v>726.3</v>
      </c>
      <c r="V116" s="73">
        <v>889.87</v>
      </c>
      <c r="W116" s="73">
        <v>957.99</v>
      </c>
      <c r="X116" s="73">
        <v>976.24</v>
      </c>
      <c r="Y116" s="73">
        <v>1103.52</v>
      </c>
      <c r="Z116" s="73">
        <v>1093.19</v>
      </c>
      <c r="AA116" s="73">
        <v>934.28</v>
      </c>
      <c r="AB116" s="73">
        <v>17.760000000000002</v>
      </c>
      <c r="AC116" s="73">
        <v>23.38</v>
      </c>
      <c r="AD116" s="73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</row>
    <row r="117" spans="2:66">
      <c r="B117" s="74">
        <v>43165</v>
      </c>
      <c r="C117" s="73">
        <v>93.91</v>
      </c>
      <c r="D117" s="73">
        <v>237.33369999999999</v>
      </c>
      <c r="E117" s="73">
        <v>229.32849999999999</v>
      </c>
      <c r="F117" s="73">
        <v>209.36770000000001</v>
      </c>
      <c r="G117" s="73">
        <v>129.13489999999999</v>
      </c>
      <c r="H117" s="73">
        <v>226.33029999999999</v>
      </c>
      <c r="I117" s="73">
        <v>248.94</v>
      </c>
      <c r="J117" s="73">
        <v>199.5</v>
      </c>
      <c r="K117" s="73">
        <v>260.47000000000003</v>
      </c>
      <c r="L117" s="73">
        <v>68.45</v>
      </c>
      <c r="M117" s="73">
        <v>276.20999999999998</v>
      </c>
      <c r="N117" s="73">
        <v>120.09</v>
      </c>
      <c r="O117" s="73">
        <v>1383.11</v>
      </c>
      <c r="P117" s="73">
        <v>1696.69</v>
      </c>
      <c r="Q117" s="73">
        <v>1700.59</v>
      </c>
      <c r="R117" s="73">
        <v>1035.52</v>
      </c>
      <c r="S117" s="73">
        <v>2433.1</v>
      </c>
      <c r="T117" s="73">
        <v>924.77</v>
      </c>
      <c r="U117" s="73">
        <v>727.56</v>
      </c>
      <c r="V117" s="73">
        <v>891.29</v>
      </c>
      <c r="W117" s="73">
        <v>956.87</v>
      </c>
      <c r="X117" s="73">
        <v>975.94</v>
      </c>
      <c r="Y117" s="73">
        <v>1105.1400000000001</v>
      </c>
      <c r="Z117" s="73">
        <v>1093.6300000000001</v>
      </c>
      <c r="AA117" s="73">
        <v>934.11</v>
      </c>
      <c r="AB117" s="73">
        <v>18.36</v>
      </c>
      <c r="AC117" s="73">
        <v>23.68</v>
      </c>
      <c r="AD117" s="73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</row>
    <row r="118" spans="2:66">
      <c r="B118" s="74">
        <v>43164</v>
      </c>
      <c r="C118" s="73">
        <v>91.69</v>
      </c>
      <c r="D118" s="73">
        <v>236.21690000000001</v>
      </c>
      <c r="E118" s="73">
        <v>229.31280000000001</v>
      </c>
      <c r="F118" s="73">
        <v>208.35210000000001</v>
      </c>
      <c r="G118" s="73">
        <v>128.2372</v>
      </c>
      <c r="H118" s="73">
        <v>225.77529999999999</v>
      </c>
      <c r="I118" s="73">
        <v>246.87</v>
      </c>
      <c r="J118" s="73">
        <v>198.68</v>
      </c>
      <c r="K118" s="73">
        <v>258.74</v>
      </c>
      <c r="L118" s="73">
        <v>67.930000000000007</v>
      </c>
      <c r="M118" s="73">
        <v>272.89</v>
      </c>
      <c r="N118" s="73">
        <v>120.47</v>
      </c>
      <c r="O118" s="73">
        <v>1356.93</v>
      </c>
      <c r="P118" s="73">
        <v>1678.55</v>
      </c>
      <c r="Q118" s="73">
        <v>1657.34</v>
      </c>
      <c r="R118" s="73">
        <v>1035.9100000000001</v>
      </c>
      <c r="S118" s="73">
        <v>2429.61</v>
      </c>
      <c r="T118" s="73">
        <v>926.41</v>
      </c>
      <c r="U118" s="73">
        <v>728.39</v>
      </c>
      <c r="V118" s="73">
        <v>890.63</v>
      </c>
      <c r="W118" s="73">
        <v>956.01</v>
      </c>
      <c r="X118" s="73">
        <v>976.04</v>
      </c>
      <c r="Y118" s="73">
        <v>1105.03</v>
      </c>
      <c r="Z118" s="73">
        <v>1093.28</v>
      </c>
      <c r="AA118" s="73">
        <v>934.1</v>
      </c>
      <c r="AB118" s="73">
        <v>18.73</v>
      </c>
      <c r="AC118" s="73">
        <v>24.24</v>
      </c>
      <c r="AD118" s="73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</row>
    <row r="119" spans="2:66">
      <c r="B119" s="74">
        <v>43161</v>
      </c>
      <c r="C119" s="73">
        <v>92.95</v>
      </c>
      <c r="D119" s="73">
        <v>234.19329999999999</v>
      </c>
      <c r="E119" s="73">
        <v>227.0061</v>
      </c>
      <c r="F119" s="73">
        <v>206.12139999999999</v>
      </c>
      <c r="G119" s="73">
        <v>127.4983</v>
      </c>
      <c r="H119" s="73">
        <v>223.57820000000001</v>
      </c>
      <c r="I119" s="73">
        <v>245.39</v>
      </c>
      <c r="J119" s="73">
        <v>197.88</v>
      </c>
      <c r="K119" s="73">
        <v>257.02999999999997</v>
      </c>
      <c r="L119" s="73">
        <v>67.27</v>
      </c>
      <c r="M119" s="73">
        <v>270.73</v>
      </c>
      <c r="N119" s="73">
        <v>118.67</v>
      </c>
      <c r="O119" s="73">
        <v>1372.14</v>
      </c>
      <c r="P119" s="73">
        <v>1708.27</v>
      </c>
      <c r="Q119" s="73">
        <v>1679.42</v>
      </c>
      <c r="R119" s="73">
        <v>1037.79</v>
      </c>
      <c r="S119" s="73">
        <v>2431.5100000000002</v>
      </c>
      <c r="T119" s="73">
        <v>926.04</v>
      </c>
      <c r="U119" s="73">
        <v>727.49</v>
      </c>
      <c r="V119" s="73">
        <v>888.49</v>
      </c>
      <c r="W119" s="73">
        <v>955.1</v>
      </c>
      <c r="X119" s="73">
        <v>976.39</v>
      </c>
      <c r="Y119" s="73">
        <v>1105.82</v>
      </c>
      <c r="Z119" s="73">
        <v>1091.72</v>
      </c>
      <c r="AA119" s="73">
        <v>934.2</v>
      </c>
      <c r="AB119" s="73">
        <v>19.59</v>
      </c>
      <c r="AC119" s="73">
        <v>24.96</v>
      </c>
      <c r="AD119" s="73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</row>
    <row r="120" spans="2:66">
      <c r="B120" s="74">
        <v>43160</v>
      </c>
      <c r="C120" s="73">
        <v>94.38</v>
      </c>
      <c r="D120" s="73">
        <v>232.3578</v>
      </c>
      <c r="E120" s="73">
        <v>225.7627</v>
      </c>
      <c r="F120" s="73">
        <v>206.54079999999999</v>
      </c>
      <c r="G120" s="73">
        <v>127.9782</v>
      </c>
      <c r="H120" s="73">
        <v>222.91829999999999</v>
      </c>
      <c r="I120" s="73">
        <v>245.9</v>
      </c>
      <c r="J120" s="73">
        <v>198.39</v>
      </c>
      <c r="K120" s="73">
        <v>258.49</v>
      </c>
      <c r="L120" s="73">
        <v>67.25</v>
      </c>
      <c r="M120" s="73">
        <v>273.13</v>
      </c>
      <c r="N120" s="73">
        <v>119.22</v>
      </c>
      <c r="O120" s="73">
        <v>1380.21</v>
      </c>
      <c r="P120" s="73">
        <v>1715.05</v>
      </c>
      <c r="Q120" s="73">
        <v>1708.1</v>
      </c>
      <c r="R120" s="73">
        <v>1038.24</v>
      </c>
      <c r="S120" s="73">
        <v>2432.88</v>
      </c>
      <c r="T120" s="73">
        <v>926.53</v>
      </c>
      <c r="U120" s="73">
        <v>729.76</v>
      </c>
      <c r="V120" s="73">
        <v>886.49</v>
      </c>
      <c r="W120" s="73">
        <v>955.41</v>
      </c>
      <c r="X120" s="73">
        <v>976.5</v>
      </c>
      <c r="Y120" s="73">
        <v>1108.19</v>
      </c>
      <c r="Z120" s="73">
        <v>1090.2</v>
      </c>
      <c r="AA120" s="73">
        <v>933.67</v>
      </c>
      <c r="AB120" s="73">
        <v>22.47</v>
      </c>
      <c r="AC120" s="73">
        <v>26.37</v>
      </c>
      <c r="AD120" s="73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</row>
    <row r="121" spans="2:66">
      <c r="B121" s="74">
        <v>43159</v>
      </c>
      <c r="C121" s="73">
        <v>94.16</v>
      </c>
      <c r="D121" s="73">
        <v>236.32409999999999</v>
      </c>
      <c r="E121" s="73">
        <v>229.11340000000001</v>
      </c>
      <c r="F121" s="73">
        <v>207.64330000000001</v>
      </c>
      <c r="G121" s="73">
        <v>129.7345</v>
      </c>
      <c r="H121" s="73">
        <v>224.58439999999999</v>
      </c>
      <c r="I121" s="73">
        <v>249.26</v>
      </c>
      <c r="J121" s="73">
        <v>199.37</v>
      </c>
      <c r="K121" s="73">
        <v>263.29000000000002</v>
      </c>
      <c r="L121" s="73">
        <v>67.69</v>
      </c>
      <c r="M121" s="73">
        <v>277.72000000000003</v>
      </c>
      <c r="N121" s="73">
        <v>119.64</v>
      </c>
      <c r="O121" s="73">
        <v>1368.85</v>
      </c>
      <c r="P121" s="73">
        <v>1716.88</v>
      </c>
      <c r="Q121" s="73">
        <v>1703.44</v>
      </c>
      <c r="R121" s="73">
        <v>1039.1400000000001</v>
      </c>
      <c r="S121" s="73">
        <v>2431.3000000000002</v>
      </c>
      <c r="T121" s="73">
        <v>925.91</v>
      </c>
      <c r="U121" s="73">
        <v>732.11</v>
      </c>
      <c r="V121" s="73">
        <v>886.23</v>
      </c>
      <c r="W121" s="73">
        <v>955.28</v>
      </c>
      <c r="X121" s="73">
        <v>976.05</v>
      </c>
      <c r="Y121" s="73">
        <v>1108.75</v>
      </c>
      <c r="Z121" s="73">
        <v>1090.52</v>
      </c>
      <c r="AA121" s="73">
        <v>934.12</v>
      </c>
      <c r="AB121" s="73">
        <v>19.850000000000001</v>
      </c>
      <c r="AC121" s="73">
        <v>25.81</v>
      </c>
      <c r="AD121" s="73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</row>
    <row r="122" spans="2:66">
      <c r="B122" s="74">
        <v>43158</v>
      </c>
      <c r="C122" s="73">
        <v>95.58</v>
      </c>
      <c r="D122" s="73">
        <v>237.7774</v>
      </c>
      <c r="E122" s="73">
        <v>232.53880000000001</v>
      </c>
      <c r="F122" s="73">
        <v>211.834</v>
      </c>
      <c r="G122" s="73">
        <v>131.2346</v>
      </c>
      <c r="H122" s="73">
        <v>226.71690000000001</v>
      </c>
      <c r="I122" s="73">
        <v>250.8</v>
      </c>
      <c r="J122" s="73">
        <v>200.14</v>
      </c>
      <c r="K122" s="73">
        <v>266.62</v>
      </c>
      <c r="L122" s="73">
        <v>68.33</v>
      </c>
      <c r="M122" s="73">
        <v>282.14999999999998</v>
      </c>
      <c r="N122" s="73">
        <v>120.77</v>
      </c>
      <c r="O122" s="73">
        <v>1370.21</v>
      </c>
      <c r="P122" s="73">
        <v>1718.25</v>
      </c>
      <c r="Q122" s="73">
        <v>1732.6</v>
      </c>
      <c r="R122" s="73">
        <v>1038.83</v>
      </c>
      <c r="S122" s="73">
        <v>2434.96</v>
      </c>
      <c r="T122" s="73">
        <v>925.03</v>
      </c>
      <c r="U122" s="73">
        <v>731.68</v>
      </c>
      <c r="V122" s="73">
        <v>885.38</v>
      </c>
      <c r="W122" s="73">
        <v>954.04</v>
      </c>
      <c r="X122" s="73">
        <v>977.85</v>
      </c>
      <c r="Y122" s="73">
        <v>1107.76</v>
      </c>
      <c r="Z122" s="73">
        <v>1092.27</v>
      </c>
      <c r="AA122" s="73">
        <v>934.16</v>
      </c>
      <c r="AB122" s="73">
        <v>18.59</v>
      </c>
      <c r="AC122" s="73">
        <v>24.44</v>
      </c>
      <c r="AD122" s="73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</row>
    <row r="123" spans="2:66">
      <c r="B123" s="74">
        <v>43157</v>
      </c>
      <c r="C123" s="73">
        <v>97.25</v>
      </c>
      <c r="D123" s="73">
        <v>239.5196</v>
      </c>
      <c r="E123" s="73">
        <v>234.48220000000001</v>
      </c>
      <c r="F123" s="73">
        <v>214.05420000000001</v>
      </c>
      <c r="G123" s="73">
        <v>131.8152</v>
      </c>
      <c r="H123" s="73">
        <v>229.57509999999999</v>
      </c>
      <c r="I123" s="73">
        <v>254.1</v>
      </c>
      <c r="J123" s="73">
        <v>203.27</v>
      </c>
      <c r="K123" s="73">
        <v>268.58999999999997</v>
      </c>
      <c r="L123" s="73">
        <v>69.19</v>
      </c>
      <c r="M123" s="73">
        <v>284.85000000000002</v>
      </c>
      <c r="N123" s="73">
        <v>122.26</v>
      </c>
      <c r="O123" s="73">
        <v>1385.89</v>
      </c>
      <c r="P123" s="73">
        <v>1740.39</v>
      </c>
      <c r="Q123" s="73">
        <v>1764.1</v>
      </c>
      <c r="R123" s="73">
        <v>1038.07</v>
      </c>
      <c r="S123" s="73">
        <v>2433.4</v>
      </c>
      <c r="T123" s="73">
        <v>926.23</v>
      </c>
      <c r="U123" s="73">
        <v>731.22</v>
      </c>
      <c r="V123" s="73">
        <v>886.16</v>
      </c>
      <c r="W123" s="73">
        <v>954.02</v>
      </c>
      <c r="X123" s="73">
        <v>978.47</v>
      </c>
      <c r="Y123" s="73">
        <v>1109.27</v>
      </c>
      <c r="Z123" s="73">
        <v>1093.23</v>
      </c>
      <c r="AA123" s="73">
        <v>934.3</v>
      </c>
      <c r="AB123" s="73">
        <v>15.8</v>
      </c>
      <c r="AC123" s="73">
        <v>20.71</v>
      </c>
      <c r="AD123" s="73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</row>
    <row r="124" spans="2:66">
      <c r="B124" s="74">
        <v>43154</v>
      </c>
      <c r="C124" s="73">
        <v>96.85</v>
      </c>
      <c r="D124" s="73">
        <v>236.2568</v>
      </c>
      <c r="E124" s="73">
        <v>231.8716</v>
      </c>
      <c r="F124" s="73">
        <v>212.71039999999999</v>
      </c>
      <c r="G124" s="73">
        <v>130.75290000000001</v>
      </c>
      <c r="H124" s="73">
        <v>228.10409999999999</v>
      </c>
      <c r="I124" s="73">
        <v>252.36</v>
      </c>
      <c r="J124" s="73">
        <v>201.98</v>
      </c>
      <c r="K124" s="73">
        <v>266.37</v>
      </c>
      <c r="L124" s="73">
        <v>68.400000000000006</v>
      </c>
      <c r="M124" s="73">
        <v>283.33</v>
      </c>
      <c r="N124" s="73">
        <v>122.32</v>
      </c>
      <c r="O124" s="73">
        <v>1385.82</v>
      </c>
      <c r="P124" s="73">
        <v>1742.43</v>
      </c>
      <c r="Q124" s="73">
        <v>1755.6</v>
      </c>
      <c r="R124" s="73">
        <v>1038.4100000000001</v>
      </c>
      <c r="S124" s="73">
        <v>2434.87</v>
      </c>
      <c r="T124" s="73">
        <v>925.32</v>
      </c>
      <c r="U124" s="73">
        <v>729.87</v>
      </c>
      <c r="V124" s="73">
        <v>886.91</v>
      </c>
      <c r="W124" s="73">
        <v>953.01</v>
      </c>
      <c r="X124" s="73">
        <v>978.7</v>
      </c>
      <c r="Y124" s="73">
        <v>1109.72</v>
      </c>
      <c r="Z124" s="73">
        <v>1092.4000000000001</v>
      </c>
      <c r="AA124" s="73">
        <v>933.97</v>
      </c>
      <c r="AB124" s="73">
        <v>16.489999999999998</v>
      </c>
      <c r="AC124" s="73">
        <v>21.26</v>
      </c>
      <c r="AD124" s="73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</row>
    <row r="125" spans="2:66">
      <c r="B125" s="74">
        <v>43153</v>
      </c>
      <c r="C125" s="73">
        <v>95.38</v>
      </c>
      <c r="D125" s="73">
        <v>231.84479999999999</v>
      </c>
      <c r="E125" s="73">
        <v>229.47540000000001</v>
      </c>
      <c r="F125" s="73">
        <v>209.37370000000001</v>
      </c>
      <c r="G125" s="73">
        <v>129.71539999999999</v>
      </c>
      <c r="H125" s="73">
        <v>226.26009999999999</v>
      </c>
      <c r="I125" s="73">
        <v>250.15</v>
      </c>
      <c r="J125" s="73">
        <v>199.02</v>
      </c>
      <c r="K125" s="73">
        <v>264.77</v>
      </c>
      <c r="L125" s="73">
        <v>67.58</v>
      </c>
      <c r="M125" s="73">
        <v>281.39</v>
      </c>
      <c r="N125" s="73">
        <v>119.7</v>
      </c>
      <c r="O125" s="73">
        <v>1374.6</v>
      </c>
      <c r="P125" s="73">
        <v>1712.11</v>
      </c>
      <c r="Q125" s="73">
        <v>1729.34</v>
      </c>
      <c r="R125" s="73">
        <v>1038.22</v>
      </c>
      <c r="S125" s="73">
        <v>2435.3200000000002</v>
      </c>
      <c r="T125" s="73">
        <v>926.45</v>
      </c>
      <c r="U125" s="73">
        <v>728.86</v>
      </c>
      <c r="V125" s="73">
        <v>887</v>
      </c>
      <c r="W125" s="73">
        <v>952.95</v>
      </c>
      <c r="X125" s="73">
        <v>977.98</v>
      </c>
      <c r="Y125" s="73">
        <v>1109.06</v>
      </c>
      <c r="Z125" s="73">
        <v>1091.9000000000001</v>
      </c>
      <c r="AA125" s="73">
        <v>933.71</v>
      </c>
      <c r="AB125" s="73">
        <v>18.72</v>
      </c>
      <c r="AC125" s="73">
        <v>23.14</v>
      </c>
      <c r="AD125" s="73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</row>
    <row r="126" spans="2:66">
      <c r="B126" s="74">
        <v>43152</v>
      </c>
      <c r="C126" s="73">
        <v>96.42</v>
      </c>
      <c r="D126" s="73">
        <v>231.87979999999999</v>
      </c>
      <c r="E126" s="73">
        <v>229.6103</v>
      </c>
      <c r="F126" s="73">
        <v>208.29769999999999</v>
      </c>
      <c r="G126" s="73">
        <v>130.45429999999999</v>
      </c>
      <c r="H126" s="73">
        <v>226.1576</v>
      </c>
      <c r="I126" s="73">
        <v>250.47</v>
      </c>
      <c r="J126" s="73">
        <v>198.3</v>
      </c>
      <c r="K126" s="73">
        <v>264.63</v>
      </c>
      <c r="L126" s="73">
        <v>67.56</v>
      </c>
      <c r="M126" s="73">
        <v>280.88</v>
      </c>
      <c r="N126" s="73">
        <v>119.12</v>
      </c>
      <c r="O126" s="73">
        <v>1384.38</v>
      </c>
      <c r="P126" s="73">
        <v>1725.27</v>
      </c>
      <c r="Q126" s="73">
        <v>1748.97</v>
      </c>
      <c r="R126" s="73">
        <v>1037.0899999999999</v>
      </c>
      <c r="S126" s="73">
        <v>2433.1799999999998</v>
      </c>
      <c r="T126" s="73">
        <v>927.51</v>
      </c>
      <c r="U126" s="73">
        <v>728.36</v>
      </c>
      <c r="V126" s="73">
        <v>886.35</v>
      </c>
      <c r="W126" s="73">
        <v>953.57</v>
      </c>
      <c r="X126" s="73">
        <v>977.66</v>
      </c>
      <c r="Y126" s="73">
        <v>1108.68</v>
      </c>
      <c r="Z126" s="73">
        <v>1090.4000000000001</v>
      </c>
      <c r="AA126" s="73">
        <v>934.77</v>
      </c>
      <c r="AB126" s="73">
        <v>20.02</v>
      </c>
      <c r="AC126" s="73">
        <v>23.32</v>
      </c>
      <c r="AD126" s="73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</row>
    <row r="127" spans="2:66">
      <c r="B127" s="74">
        <v>43151</v>
      </c>
      <c r="C127" s="73">
        <v>94.71</v>
      </c>
      <c r="D127" s="73">
        <v>232.99770000000001</v>
      </c>
      <c r="E127" s="73">
        <v>230.57130000000001</v>
      </c>
      <c r="F127" s="73">
        <v>210.58170000000001</v>
      </c>
      <c r="G127" s="73">
        <v>130.34649999999999</v>
      </c>
      <c r="H127" s="73">
        <v>228.04499999999999</v>
      </c>
      <c r="I127" s="73">
        <v>250.72</v>
      </c>
      <c r="J127" s="73">
        <v>200.3</v>
      </c>
      <c r="K127" s="73">
        <v>264.95</v>
      </c>
      <c r="L127" s="73">
        <v>68.2</v>
      </c>
      <c r="M127" s="73">
        <v>281.20999999999998</v>
      </c>
      <c r="N127" s="73">
        <v>120.44</v>
      </c>
      <c r="O127" s="73">
        <v>1373.56</v>
      </c>
      <c r="P127" s="73">
        <v>1703.72</v>
      </c>
      <c r="Q127" s="73">
        <v>1716.69</v>
      </c>
      <c r="R127" s="73">
        <v>1035.1300000000001</v>
      </c>
      <c r="S127" s="73">
        <v>2429.33</v>
      </c>
      <c r="T127" s="73">
        <v>927.4</v>
      </c>
      <c r="U127" s="73">
        <v>729.58</v>
      </c>
      <c r="V127" s="73">
        <v>887.61</v>
      </c>
      <c r="W127" s="73">
        <v>953.2</v>
      </c>
      <c r="X127" s="73">
        <v>978.81</v>
      </c>
      <c r="Y127" s="73">
        <v>1109.71</v>
      </c>
      <c r="Z127" s="73">
        <v>1090.6300000000001</v>
      </c>
      <c r="AA127" s="73">
        <v>934.93</v>
      </c>
      <c r="AB127" s="73">
        <v>20.6</v>
      </c>
      <c r="AC127" s="73">
        <v>24.04</v>
      </c>
      <c r="AD127" s="73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</row>
    <row r="128" spans="2:66">
      <c r="B128" s="74">
        <v>43150</v>
      </c>
      <c r="C128" s="73">
        <v>94.69</v>
      </c>
      <c r="D128" s="73">
        <v>232.51249999999999</v>
      </c>
      <c r="E128" s="73">
        <v>232.35560000000001</v>
      </c>
      <c r="F128" s="73">
        <v>211.18029999999999</v>
      </c>
      <c r="G128" s="73">
        <v>130.7834</v>
      </c>
      <c r="H128" s="73">
        <v>231.32769999999999</v>
      </c>
      <c r="I128" s="73">
        <v>251.75</v>
      </c>
      <c r="J128" s="73">
        <v>201.75</v>
      </c>
      <c r="K128" s="73">
        <v>266.45999999999998</v>
      </c>
      <c r="L128" s="73">
        <v>68.790000000000006</v>
      </c>
      <c r="M128" s="73">
        <v>282.17</v>
      </c>
      <c r="N128" s="73">
        <v>121.35</v>
      </c>
      <c r="O128" s="73">
        <v>1359.03</v>
      </c>
      <c r="P128" s="73">
        <v>1688.88</v>
      </c>
      <c r="Q128" s="73">
        <v>1718.5</v>
      </c>
      <c r="R128" s="73">
        <v>1034.6500000000001</v>
      </c>
      <c r="S128" s="73">
        <v>2434.0100000000002</v>
      </c>
      <c r="T128" s="73">
        <v>929.5</v>
      </c>
      <c r="U128" s="73">
        <v>728.86</v>
      </c>
      <c r="V128" s="73">
        <v>886.23</v>
      </c>
      <c r="W128" s="73">
        <v>954.11</v>
      </c>
      <c r="X128" s="73">
        <v>977.96</v>
      </c>
      <c r="Y128" s="73">
        <v>1109.19</v>
      </c>
      <c r="Z128" s="73">
        <v>1091.17</v>
      </c>
      <c r="AA128" s="73">
        <v>934.11</v>
      </c>
      <c r="AB128" s="73">
        <v>19.46</v>
      </c>
      <c r="AC128" s="73">
        <v>23.11</v>
      </c>
      <c r="AD128" s="73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</row>
    <row r="129" spans="2:66">
      <c r="B129" s="74">
        <v>43147</v>
      </c>
      <c r="C129" s="73">
        <v>94.69</v>
      </c>
      <c r="D129" s="73">
        <v>232.4718</v>
      </c>
      <c r="E129" s="73">
        <v>233.0153</v>
      </c>
      <c r="F129" s="73">
        <v>211.55439999999999</v>
      </c>
      <c r="G129" s="73">
        <v>130.83699999999999</v>
      </c>
      <c r="H129" s="73">
        <v>232.3407</v>
      </c>
      <c r="I129" s="73">
        <v>251.86</v>
      </c>
      <c r="J129" s="73">
        <v>201.26</v>
      </c>
      <c r="K129" s="73">
        <v>266.23</v>
      </c>
      <c r="L129" s="73">
        <v>68.73</v>
      </c>
      <c r="M129" s="73">
        <v>283.04000000000002</v>
      </c>
      <c r="N129" s="73">
        <v>121.49</v>
      </c>
      <c r="O129" s="73">
        <v>1358.87</v>
      </c>
      <c r="P129" s="73">
        <v>1688.88</v>
      </c>
      <c r="Q129" s="73">
        <v>1718.5</v>
      </c>
      <c r="R129" s="73">
        <v>1034.6500000000001</v>
      </c>
      <c r="S129" s="73">
        <v>2434.0100000000002</v>
      </c>
      <c r="T129" s="73">
        <v>929.5</v>
      </c>
      <c r="U129" s="73">
        <v>728.86</v>
      </c>
      <c r="V129" s="73">
        <v>886.23</v>
      </c>
      <c r="W129" s="73">
        <v>954.11</v>
      </c>
      <c r="X129" s="73">
        <v>977.96</v>
      </c>
      <c r="Y129" s="73">
        <v>1109.19</v>
      </c>
      <c r="Z129" s="73">
        <v>1091.17</v>
      </c>
      <c r="AA129" s="73">
        <v>934.11</v>
      </c>
      <c r="AB129" s="73">
        <v>19.46</v>
      </c>
      <c r="AC129" s="73">
        <v>23.11</v>
      </c>
      <c r="AD129" s="73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</row>
    <row r="130" spans="2:66">
      <c r="B130" s="74">
        <v>43146</v>
      </c>
      <c r="C130" s="73">
        <v>95.01</v>
      </c>
      <c r="D130" s="73">
        <v>232.7277</v>
      </c>
      <c r="E130" s="73">
        <v>230.9931</v>
      </c>
      <c r="F130" s="73">
        <v>211.1369</v>
      </c>
      <c r="G130" s="73">
        <v>130.6258</v>
      </c>
      <c r="H130" s="73">
        <v>230.62889999999999</v>
      </c>
      <c r="I130" s="73">
        <v>251.65</v>
      </c>
      <c r="J130" s="73">
        <v>199.85</v>
      </c>
      <c r="K130" s="73">
        <v>265</v>
      </c>
      <c r="L130" s="73">
        <v>68.22</v>
      </c>
      <c r="M130" s="73">
        <v>282.83</v>
      </c>
      <c r="N130" s="73">
        <v>120.26</v>
      </c>
      <c r="O130" s="73">
        <v>1359.43</v>
      </c>
      <c r="P130" s="73">
        <v>1690.96</v>
      </c>
      <c r="Q130" s="73">
        <v>1725.03</v>
      </c>
      <c r="R130" s="73">
        <v>1036.1500000000001</v>
      </c>
      <c r="S130" s="73">
        <v>2431.0300000000002</v>
      </c>
      <c r="T130" s="73">
        <v>929.66</v>
      </c>
      <c r="U130" s="73">
        <v>729.61</v>
      </c>
      <c r="V130" s="73">
        <v>887.42</v>
      </c>
      <c r="W130" s="73">
        <v>953.78</v>
      </c>
      <c r="X130" s="73">
        <v>977.86</v>
      </c>
      <c r="Y130" s="73">
        <v>1110.33</v>
      </c>
      <c r="Z130" s="73">
        <v>1091.26</v>
      </c>
      <c r="AA130" s="73">
        <v>934.41</v>
      </c>
      <c r="AB130" s="73">
        <v>19.13</v>
      </c>
      <c r="AC130" s="73">
        <v>24.02</v>
      </c>
      <c r="AD130" s="73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</row>
    <row r="131" spans="2:66">
      <c r="B131" s="74">
        <v>43145</v>
      </c>
      <c r="C131" s="73">
        <v>92.95</v>
      </c>
      <c r="D131" s="73">
        <v>228.39429999999999</v>
      </c>
      <c r="E131" s="73">
        <v>228.3835</v>
      </c>
      <c r="F131" s="73">
        <v>211.3185</v>
      </c>
      <c r="G131" s="73">
        <v>129.42740000000001</v>
      </c>
      <c r="H131" s="73">
        <v>228.2123</v>
      </c>
      <c r="I131" s="73">
        <v>249.02</v>
      </c>
      <c r="J131" s="73">
        <v>198.44</v>
      </c>
      <c r="K131" s="73">
        <v>260.86</v>
      </c>
      <c r="L131" s="73">
        <v>67.510000000000005</v>
      </c>
      <c r="M131" s="73">
        <v>279.11</v>
      </c>
      <c r="N131" s="73">
        <v>118.78</v>
      </c>
      <c r="O131" s="73">
        <v>1338.34</v>
      </c>
      <c r="P131" s="73">
        <v>1662.83</v>
      </c>
      <c r="Q131" s="73">
        <v>1686.35</v>
      </c>
      <c r="R131" s="73">
        <v>1035.8900000000001</v>
      </c>
      <c r="S131" s="73">
        <v>2436.5</v>
      </c>
      <c r="T131" s="73">
        <v>929.15</v>
      </c>
      <c r="U131" s="73">
        <v>729.63</v>
      </c>
      <c r="V131" s="73">
        <v>886.78</v>
      </c>
      <c r="W131" s="73">
        <v>952.39</v>
      </c>
      <c r="X131" s="73">
        <v>977.55</v>
      </c>
      <c r="Y131" s="73">
        <v>1109.51</v>
      </c>
      <c r="Z131" s="73">
        <v>1091.1500000000001</v>
      </c>
      <c r="AA131" s="73">
        <v>935.94</v>
      </c>
      <c r="AB131" s="73">
        <v>19.260000000000002</v>
      </c>
      <c r="AC131" s="73">
        <v>22.49</v>
      </c>
      <c r="AD131" s="73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</row>
    <row r="132" spans="2:66">
      <c r="B132" s="74">
        <v>43144</v>
      </c>
      <c r="C132" s="73">
        <v>90.58</v>
      </c>
      <c r="D132" s="73">
        <v>224.3707</v>
      </c>
      <c r="E132" s="73">
        <v>225.51990000000001</v>
      </c>
      <c r="F132" s="73">
        <v>209.0171</v>
      </c>
      <c r="G132" s="73">
        <v>127.3184</v>
      </c>
      <c r="H132" s="73">
        <v>227.28389999999999</v>
      </c>
      <c r="I132" s="73">
        <v>245.88</v>
      </c>
      <c r="J132" s="73">
        <v>198.59</v>
      </c>
      <c r="K132" s="73">
        <v>258.05</v>
      </c>
      <c r="L132" s="73">
        <v>67.66</v>
      </c>
      <c r="M132" s="73">
        <v>275.49</v>
      </c>
      <c r="N132" s="73">
        <v>118.87</v>
      </c>
      <c r="O132" s="73">
        <v>1315.94</v>
      </c>
      <c r="P132" s="73">
        <v>1633.56</v>
      </c>
      <c r="Q132" s="73">
        <v>1641.38</v>
      </c>
      <c r="R132" s="73">
        <v>1034.57</v>
      </c>
      <c r="S132" s="73">
        <v>2434.9499999999998</v>
      </c>
      <c r="T132" s="73">
        <v>931.28</v>
      </c>
      <c r="U132" s="73">
        <v>730.09</v>
      </c>
      <c r="V132" s="73">
        <v>883.47</v>
      </c>
      <c r="W132" s="73">
        <v>952.45</v>
      </c>
      <c r="X132" s="73">
        <v>979.47</v>
      </c>
      <c r="Y132" s="73">
        <v>1110.7</v>
      </c>
      <c r="Z132" s="73">
        <v>1089.3699999999999</v>
      </c>
      <c r="AA132" s="73">
        <v>936.71</v>
      </c>
      <c r="AB132" s="73">
        <v>24.97</v>
      </c>
      <c r="AC132" s="73">
        <v>26.3</v>
      </c>
      <c r="AD132" s="73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</row>
    <row r="133" spans="2:66">
      <c r="B133" s="74">
        <v>43143</v>
      </c>
      <c r="C133" s="73">
        <v>89.04</v>
      </c>
      <c r="D133" s="73">
        <v>223.60300000000001</v>
      </c>
      <c r="E133" s="73">
        <v>225.46940000000001</v>
      </c>
      <c r="F133" s="73">
        <v>209.28059999999999</v>
      </c>
      <c r="G133" s="73">
        <v>126.88460000000001</v>
      </c>
      <c r="H133" s="73">
        <v>226.6951</v>
      </c>
      <c r="I133" s="73">
        <v>245.15</v>
      </c>
      <c r="J133" s="73">
        <v>197.7</v>
      </c>
      <c r="K133" s="73">
        <v>257.88</v>
      </c>
      <c r="L133" s="73">
        <v>67.58</v>
      </c>
      <c r="M133" s="73">
        <v>274.27999999999997</v>
      </c>
      <c r="N133" s="73">
        <v>118.66</v>
      </c>
      <c r="O133" s="73">
        <v>1295.6600000000001</v>
      </c>
      <c r="P133" s="73">
        <v>1589.33</v>
      </c>
      <c r="Q133" s="73">
        <v>1615.94</v>
      </c>
      <c r="R133" s="73">
        <v>1032.25</v>
      </c>
      <c r="S133" s="73">
        <v>2438.25</v>
      </c>
      <c r="T133" s="73">
        <v>930.13</v>
      </c>
      <c r="U133" s="73">
        <v>729.98</v>
      </c>
      <c r="V133" s="73">
        <v>882.34</v>
      </c>
      <c r="W133" s="73">
        <v>952.65</v>
      </c>
      <c r="X133" s="73">
        <v>980.68</v>
      </c>
      <c r="Y133" s="73">
        <v>1110.4100000000001</v>
      </c>
      <c r="Z133" s="73">
        <v>1089.8800000000001</v>
      </c>
      <c r="AA133" s="73">
        <v>935.95</v>
      </c>
      <c r="AB133" s="73">
        <v>25.61</v>
      </c>
      <c r="AC133" s="73">
        <v>27.74</v>
      </c>
      <c r="AD133" s="73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</row>
    <row r="134" spans="2:66">
      <c r="B134" s="74">
        <v>43140</v>
      </c>
      <c r="C134" s="73">
        <v>88.6</v>
      </c>
      <c r="D134" s="73">
        <v>219.96270000000001</v>
      </c>
      <c r="E134" s="73">
        <v>222.9847</v>
      </c>
      <c r="F134" s="73">
        <v>205.9023</v>
      </c>
      <c r="G134" s="73">
        <v>125.5853</v>
      </c>
      <c r="H134" s="73">
        <v>224.39779999999999</v>
      </c>
      <c r="I134" s="73">
        <v>242.29</v>
      </c>
      <c r="J134" s="73">
        <v>197.23</v>
      </c>
      <c r="K134" s="73">
        <v>254.9</v>
      </c>
      <c r="L134" s="73">
        <v>67.010000000000005</v>
      </c>
      <c r="M134" s="73">
        <v>269.45</v>
      </c>
      <c r="N134" s="73">
        <v>117.91</v>
      </c>
      <c r="O134" s="73">
        <v>1272.6600000000001</v>
      </c>
      <c r="P134" s="73">
        <v>1564.65</v>
      </c>
      <c r="Q134" s="73">
        <v>1610.32</v>
      </c>
      <c r="R134" s="73">
        <v>1029.81</v>
      </c>
      <c r="S134" s="73">
        <v>2437.44</v>
      </c>
      <c r="T134" s="73">
        <v>929.87</v>
      </c>
      <c r="U134" s="73">
        <v>729.12</v>
      </c>
      <c r="V134" s="73">
        <v>881.76</v>
      </c>
      <c r="W134" s="73">
        <v>951.19</v>
      </c>
      <c r="X134" s="73">
        <v>979.33</v>
      </c>
      <c r="Y134" s="73">
        <v>1111.21</v>
      </c>
      <c r="Z134" s="73">
        <v>1089.44</v>
      </c>
      <c r="AA134" s="73">
        <v>935.61</v>
      </c>
      <c r="AB134" s="73">
        <v>29.06</v>
      </c>
      <c r="AC134" s="73">
        <v>31.92</v>
      </c>
      <c r="AD134" s="73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</row>
    <row r="135" spans="2:66">
      <c r="B135" s="74">
        <v>43139</v>
      </c>
      <c r="C135" s="73">
        <v>90.68</v>
      </c>
      <c r="D135" s="73">
        <v>215.87610000000001</v>
      </c>
      <c r="E135" s="73">
        <v>221.78829999999999</v>
      </c>
      <c r="F135" s="73">
        <v>208.05099999999999</v>
      </c>
      <c r="G135" s="73">
        <v>125.42829999999999</v>
      </c>
      <c r="H135" s="73">
        <v>225.416</v>
      </c>
      <c r="I135" s="73">
        <v>242.58</v>
      </c>
      <c r="J135" s="73">
        <v>195.91</v>
      </c>
      <c r="K135" s="73">
        <v>255.32</v>
      </c>
      <c r="L135" s="73">
        <v>67.05</v>
      </c>
      <c r="M135" s="73">
        <v>270.29000000000002</v>
      </c>
      <c r="N135" s="73">
        <v>117.21</v>
      </c>
      <c r="O135" s="73">
        <v>1314.23</v>
      </c>
      <c r="P135" s="73">
        <v>1600.49</v>
      </c>
      <c r="Q135" s="73">
        <v>1648.37</v>
      </c>
      <c r="R135" s="73">
        <v>1028.76</v>
      </c>
      <c r="S135" s="73">
        <v>2443.7399999999998</v>
      </c>
      <c r="T135" s="73">
        <v>929.32</v>
      </c>
      <c r="U135" s="73">
        <v>727.62</v>
      </c>
      <c r="V135" s="73">
        <v>880.54</v>
      </c>
      <c r="W135" s="73">
        <v>951.37</v>
      </c>
      <c r="X135" s="73">
        <v>980.64</v>
      </c>
      <c r="Y135" s="73">
        <v>1108.04</v>
      </c>
      <c r="Z135" s="73">
        <v>1089.7</v>
      </c>
      <c r="AA135" s="73">
        <v>936.56</v>
      </c>
      <c r="AB135" s="73">
        <v>33.46</v>
      </c>
      <c r="AC135" s="73">
        <v>35.72</v>
      </c>
      <c r="AD135" s="73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</row>
    <row r="136" spans="2:66">
      <c r="B136" s="74">
        <v>43138</v>
      </c>
      <c r="C136" s="73">
        <v>91.55</v>
      </c>
      <c r="D136" s="73">
        <v>224.25700000000001</v>
      </c>
      <c r="E136" s="73">
        <v>228.0189</v>
      </c>
      <c r="F136" s="73">
        <v>213.23849999999999</v>
      </c>
      <c r="G136" s="73">
        <v>128.74019999999999</v>
      </c>
      <c r="H136" s="73">
        <v>229.37039999999999</v>
      </c>
      <c r="I136" s="73">
        <v>249.35</v>
      </c>
      <c r="J136" s="73">
        <v>199.79</v>
      </c>
      <c r="K136" s="73">
        <v>262.24</v>
      </c>
      <c r="L136" s="73">
        <v>68.72</v>
      </c>
      <c r="M136" s="73">
        <v>277.13</v>
      </c>
      <c r="N136" s="73">
        <v>118.65</v>
      </c>
      <c r="O136" s="73">
        <v>1316.19</v>
      </c>
      <c r="P136" s="73">
        <v>1613.46</v>
      </c>
      <c r="Q136" s="73">
        <v>1664.52</v>
      </c>
      <c r="R136" s="73">
        <v>1032.57</v>
      </c>
      <c r="S136" s="73">
        <v>2441.5300000000002</v>
      </c>
      <c r="T136" s="73">
        <v>926.65</v>
      </c>
      <c r="U136" s="73">
        <v>731.15</v>
      </c>
      <c r="V136" s="73">
        <v>883.12</v>
      </c>
      <c r="W136" s="73">
        <v>951.6</v>
      </c>
      <c r="X136" s="73">
        <v>980.86</v>
      </c>
      <c r="Y136" s="73">
        <v>1108.7</v>
      </c>
      <c r="Z136" s="73">
        <v>1091.69</v>
      </c>
      <c r="AA136" s="73">
        <v>938.36</v>
      </c>
      <c r="AB136" s="73">
        <v>27.73</v>
      </c>
      <c r="AC136" s="73">
        <v>27.42</v>
      </c>
      <c r="AD136" s="73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</row>
    <row r="137" spans="2:66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</row>
    <row r="138" spans="2:66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</row>
    <row r="139" spans="2:66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</row>
    <row r="140" spans="2:66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</row>
    <row r="141" spans="2:66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</row>
    <row r="142" spans="2:66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</row>
    <row r="143" spans="2:66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</row>
    <row r="144" spans="2:66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</row>
    <row r="145" spans="2:66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</row>
    <row r="146" spans="2:66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</row>
    <row r="147" spans="2:66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</row>
    <row r="148" spans="2:66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</row>
    <row r="149" spans="2:66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</row>
    <row r="150" spans="2:66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</row>
    <row r="151" spans="2:66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</row>
    <row r="152" spans="2:66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</row>
    <row r="153" spans="2:66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</row>
    <row r="154" spans="2:66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</row>
    <row r="155" spans="2:66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</row>
    <row r="156" spans="2:66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</row>
    <row r="157" spans="2:66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</row>
    <row r="158" spans="2:66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</row>
    <row r="159" spans="2:66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</row>
    <row r="160" spans="2:66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</row>
    <row r="161" spans="2:66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</row>
    <row r="162" spans="2:66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</row>
    <row r="163" spans="2:66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</row>
    <row r="164" spans="2:66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</row>
    <row r="165" spans="2:66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</row>
    <row r="166" spans="2:66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</row>
    <row r="167" spans="2:66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</row>
    <row r="168" spans="2:66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</row>
    <row r="169" spans="2:66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</row>
    <row r="170" spans="2:66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</row>
    <row r="171" spans="2:66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</row>
    <row r="172" spans="2:66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</row>
    <row r="173" spans="2:66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</row>
    <row r="174" spans="2:66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</row>
    <row r="175" spans="2:66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</row>
    <row r="176" spans="2:66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</row>
    <row r="177" spans="2:66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</row>
    <row r="178" spans="2:66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</row>
    <row r="179" spans="2:66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</row>
    <row r="180" spans="2:66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</row>
    <row r="181" spans="2:66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</row>
    <row r="182" spans="2:66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</row>
    <row r="183" spans="2:66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</row>
    <row r="184" spans="2:66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</row>
    <row r="185" spans="2:66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</row>
    <row r="186" spans="2:66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</row>
    <row r="187" spans="2:66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</row>
    <row r="188" spans="2:66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</row>
    <row r="189" spans="2:66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</row>
    <row r="190" spans="2:66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</row>
    <row r="191" spans="2:66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</row>
    <row r="192" spans="2:66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</row>
    <row r="193" spans="2:66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</row>
    <row r="194" spans="2:66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</row>
    <row r="195" spans="2:66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</row>
    <row r="196" spans="2:66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</row>
    <row r="197" spans="2:66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</row>
    <row r="198" spans="2:66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</row>
    <row r="199" spans="2:66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</row>
    <row r="200" spans="2:66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</row>
    <row r="201" spans="2:66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</row>
    <row r="202" spans="2:66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</row>
    <row r="203" spans="2:66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</row>
    <row r="204" spans="2:66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</row>
    <row r="205" spans="2:66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</row>
    <row r="206" spans="2:66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</row>
    <row r="207" spans="2:66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</row>
    <row r="208" spans="2:66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</row>
    <row r="209" spans="2:66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</row>
    <row r="210" spans="2:66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</row>
    <row r="211" spans="2:66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</row>
    <row r="212" spans="2:66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</row>
    <row r="213" spans="2:66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</row>
    <row r="214" spans="2:66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</row>
    <row r="215" spans="2:66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</row>
    <row r="216" spans="2:66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</row>
    <row r="217" spans="2:66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</row>
    <row r="218" spans="2:66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</row>
    <row r="219" spans="2:66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</row>
    <row r="220" spans="2:66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</row>
    <row r="221" spans="2:66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</row>
    <row r="222" spans="2:66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</row>
    <row r="223" spans="2:66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</row>
    <row r="224" spans="2:66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</row>
    <row r="225" spans="2:66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</row>
    <row r="226" spans="2:66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</row>
    <row r="227" spans="2:66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</row>
    <row r="228" spans="2:66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</row>
    <row r="229" spans="2:66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</row>
    <row r="230" spans="2:66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</row>
    <row r="231" spans="2:66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</row>
    <row r="232" spans="2:66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</row>
    <row r="233" spans="2:66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</row>
    <row r="234" spans="2:66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</row>
    <row r="235" spans="2:66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</row>
    <row r="236" spans="2:66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</row>
    <row r="237" spans="2:66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</row>
    <row r="238" spans="2:66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</row>
    <row r="239" spans="2:66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</row>
    <row r="240" spans="2:66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</row>
    <row r="241" spans="2:66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</row>
    <row r="242" spans="2:66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</row>
    <row r="243" spans="2:66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</row>
    <row r="244" spans="2:66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</row>
    <row r="245" spans="2:66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</row>
    <row r="246" spans="2:66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</row>
    <row r="247" spans="2:66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</row>
    <row r="248" spans="2:66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</row>
    <row r="249" spans="2:66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</row>
    <row r="250" spans="2:66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</row>
    <row r="251" spans="2:66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</row>
    <row r="252" spans="2:66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</row>
    <row r="253" spans="2:66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</row>
    <row r="254" spans="2:66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</row>
    <row r="255" spans="2:66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</row>
    <row r="256" spans="2:66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</row>
    <row r="257" spans="2:66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</row>
    <row r="258" spans="2:66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</row>
    <row r="259" spans="2:66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</row>
    <row r="260" spans="2:66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</row>
    <row r="261" spans="2:66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</row>
    <row r="262" spans="2:66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</row>
    <row r="263" spans="2:66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</row>
    <row r="264" spans="2:66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</row>
    <row r="265" spans="2:66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</row>
    <row r="266" spans="2:66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</row>
    <row r="267" spans="2:66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</row>
    <row r="268" spans="2:66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</row>
    <row r="269" spans="2:66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</row>
    <row r="270" spans="2:66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</row>
    <row r="271" spans="2:66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</row>
    <row r="272" spans="2:66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</row>
    <row r="273" spans="2:66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</row>
    <row r="274" spans="2:66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</row>
    <row r="275" spans="2:66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</row>
    <row r="276" spans="2:66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</row>
    <row r="277" spans="2:66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</row>
    <row r="278" spans="2:66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</row>
    <row r="279" spans="2:66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</row>
    <row r="280" spans="2:66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</row>
    <row r="281" spans="2:66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</row>
    <row r="282" spans="2:66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</row>
    <row r="283" spans="2:66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</row>
    <row r="284" spans="2:66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</row>
    <row r="285" spans="2:66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</row>
    <row r="286" spans="2:66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</row>
    <row r="287" spans="2:66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</row>
    <row r="288" spans="2:66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</row>
    <row r="289" spans="2:66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</row>
    <row r="290" spans="2:66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</row>
    <row r="291" spans="2:66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</row>
    <row r="292" spans="2:66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</row>
    <row r="293" spans="2:66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</row>
    <row r="294" spans="2:66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</row>
    <row r="295" spans="2:66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</row>
    <row r="296" spans="2:66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</row>
    <row r="297" spans="2:66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</row>
    <row r="298" spans="2:66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</row>
    <row r="299" spans="2:66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</row>
    <row r="300" spans="2:66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</row>
    <row r="301" spans="2:66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</row>
    <row r="302" spans="2:66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</row>
    <row r="303" spans="2:66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</row>
    <row r="304" spans="2:66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</row>
    <row r="305" spans="2:66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</row>
    <row r="306" spans="2:66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</row>
    <row r="307" spans="2:66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</row>
    <row r="308" spans="2:66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</row>
    <row r="309" spans="2:66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</row>
    <row r="310" spans="2:66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</row>
    <row r="311" spans="2:66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</row>
    <row r="312" spans="2:66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</row>
    <row r="313" spans="2:66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</row>
    <row r="314" spans="2:66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</row>
    <row r="315" spans="2:66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</row>
    <row r="316" spans="2:66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</row>
    <row r="317" spans="2:66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</row>
    <row r="318" spans="2:66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</row>
    <row r="319" spans="2:66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</row>
    <row r="320" spans="2:66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</row>
    <row r="321" spans="2:66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</row>
    <row r="322" spans="2:66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</row>
    <row r="323" spans="2:66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</row>
    <row r="324" spans="2:66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</row>
    <row r="325" spans="2:66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</row>
    <row r="326" spans="2:66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</row>
    <row r="327" spans="2:66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</row>
    <row r="328" spans="2:66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</row>
    <row r="329" spans="2:66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</row>
    <row r="330" spans="2:66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</row>
    <row r="331" spans="2:66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</row>
    <row r="332" spans="2:66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</row>
    <row r="333" spans="2:66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</row>
    <row r="334" spans="2:66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</row>
    <row r="335" spans="2:66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</row>
    <row r="336" spans="2:66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</row>
    <row r="337" spans="2:66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</row>
    <row r="338" spans="2:66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</row>
    <row r="339" spans="2:66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</row>
    <row r="340" spans="2:66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</row>
    <row r="341" spans="2:66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</row>
    <row r="342" spans="2:66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</row>
    <row r="343" spans="2:66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</row>
    <row r="344" spans="2:66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</row>
    <row r="345" spans="2:66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</row>
    <row r="346" spans="2:66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</row>
    <row r="347" spans="2:66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</row>
    <row r="348" spans="2:66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</row>
    <row r="349" spans="2:66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</row>
    <row r="350" spans="2:66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</row>
    <row r="351" spans="2:66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</row>
    <row r="352" spans="2:66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</row>
    <row r="353" spans="2:66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</row>
    <row r="354" spans="2:66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</row>
    <row r="355" spans="2:66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</row>
    <row r="356" spans="2:66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</row>
    <row r="357" spans="2:66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</row>
    <row r="358" spans="2:66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</row>
    <row r="359" spans="2:66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</row>
    <row r="360" spans="2:66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</row>
    <row r="361" spans="2:66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</row>
    <row r="362" spans="2:66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</row>
    <row r="363" spans="2:66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</row>
    <row r="364" spans="2:66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</row>
    <row r="365" spans="2:66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</row>
    <row r="366" spans="2:66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</row>
    <row r="367" spans="2:66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</row>
    <row r="368" spans="2:66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</row>
    <row r="369" spans="2:66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</row>
    <row r="370" spans="2:66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</row>
    <row r="371" spans="2:66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</row>
    <row r="372" spans="2:66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</row>
    <row r="373" spans="2:66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</row>
    <row r="374" spans="2:66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</row>
    <row r="375" spans="2:66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</row>
    <row r="376" spans="2:66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</row>
    <row r="377" spans="2:66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</row>
    <row r="378" spans="2:66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</row>
    <row r="379" spans="2:66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</row>
    <row r="380" spans="2:66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</row>
    <row r="381" spans="2:66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</row>
    <row r="382" spans="2:66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</row>
    <row r="383" spans="2:66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</row>
    <row r="384" spans="2:66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</row>
    <row r="385" spans="2:66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</row>
    <row r="386" spans="2:66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</row>
    <row r="387" spans="2:66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</row>
    <row r="388" spans="2:66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</row>
    <row r="389" spans="2:66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</row>
    <row r="390" spans="2:66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</row>
    <row r="391" spans="2:66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</row>
    <row r="392" spans="2:66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</row>
    <row r="393" spans="2:66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</row>
    <row r="394" spans="2:66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</row>
    <row r="395" spans="2:66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</row>
    <row r="396" spans="2:66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</row>
    <row r="397" spans="2:66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</row>
    <row r="398" spans="2:66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</row>
    <row r="399" spans="2:66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</row>
    <row r="400" spans="2:66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</row>
    <row r="401" spans="2:66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</row>
    <row r="402" spans="2:66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</row>
    <row r="403" spans="2:66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</row>
    <row r="404" spans="2:66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</row>
    <row r="405" spans="2:66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</row>
    <row r="406" spans="2:66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</row>
    <row r="407" spans="2:66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</row>
    <row r="408" spans="2:66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</row>
    <row r="409" spans="2:66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</row>
    <row r="410" spans="2:66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</row>
    <row r="411" spans="2:66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</row>
    <row r="412" spans="2:66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</row>
    <row r="413" spans="2:66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</row>
    <row r="414" spans="2:66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</row>
    <row r="415" spans="2:66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</row>
    <row r="416" spans="2:66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</row>
    <row r="417" spans="2:66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</row>
    <row r="418" spans="2:66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</row>
    <row r="419" spans="2:66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</row>
    <row r="420" spans="2:66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</row>
    <row r="421" spans="2:66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</row>
    <row r="422" spans="2:66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</row>
    <row r="423" spans="2:66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</row>
    <row r="424" spans="2:66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</row>
    <row r="425" spans="2:66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</row>
    <row r="426" spans="2:66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</row>
    <row r="427" spans="2:66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</row>
    <row r="428" spans="2:66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</row>
    <row r="429" spans="2:66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</row>
    <row r="430" spans="2:66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</row>
    <row r="431" spans="2:66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</row>
    <row r="432" spans="2:66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</row>
    <row r="433" spans="2:66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</row>
    <row r="434" spans="2:66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</row>
    <row r="435" spans="2:66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</row>
    <row r="436" spans="2:66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</row>
    <row r="437" spans="2:66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</row>
    <row r="438" spans="2:66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</row>
    <row r="439" spans="2:66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</row>
    <row r="440" spans="2:66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</row>
    <row r="441" spans="2:66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</row>
    <row r="442" spans="2:66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</row>
    <row r="443" spans="2:66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</row>
    <row r="444" spans="2:66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</row>
    <row r="445" spans="2:66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</row>
    <row r="446" spans="2:66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</row>
    <row r="447" spans="2:66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</row>
    <row r="448" spans="2:66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</row>
    <row r="449" spans="2:66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</row>
    <row r="450" spans="2:66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</row>
    <row r="451" spans="2:66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</row>
    <row r="452" spans="2:66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</row>
    <row r="453" spans="2:66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</row>
    <row r="454" spans="2:66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</row>
    <row r="455" spans="2:66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</row>
    <row r="456" spans="2:66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</row>
    <row r="457" spans="2:66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</row>
    <row r="458" spans="2:66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</row>
    <row r="459" spans="2:66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</row>
    <row r="460" spans="2:66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</row>
    <row r="461" spans="2:66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</row>
    <row r="462" spans="2:66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</row>
    <row r="463" spans="2:66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</row>
    <row r="464" spans="2:66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</row>
    <row r="465" spans="2:66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</row>
    <row r="466" spans="2:66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</row>
    <row r="467" spans="2:66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</row>
    <row r="468" spans="2:66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</row>
    <row r="469" spans="2:66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</row>
    <row r="470" spans="2:66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</row>
    <row r="471" spans="2:66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</row>
    <row r="472" spans="2:66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</row>
    <row r="473" spans="2:66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</row>
    <row r="474" spans="2:66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</row>
    <row r="475" spans="2:66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</row>
    <row r="476" spans="2:66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</row>
    <row r="477" spans="2:66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</row>
    <row r="478" spans="2:66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</row>
    <row r="479" spans="2:66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</row>
    <row r="480" spans="2:66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</row>
    <row r="481" spans="2:66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</row>
    <row r="482" spans="2:66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</row>
    <row r="483" spans="2:66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</row>
    <row r="484" spans="2:66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</row>
    <row r="485" spans="2:66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</row>
    <row r="486" spans="2:66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</row>
    <row r="487" spans="2:66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</row>
    <row r="488" spans="2:66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</row>
    <row r="489" spans="2:66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</row>
    <row r="490" spans="2:66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</row>
    <row r="491" spans="2:66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</row>
    <row r="492" spans="2:66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</row>
    <row r="493" spans="2:66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</row>
    <row r="494" spans="2:66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</row>
    <row r="495" spans="2:66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</row>
    <row r="496" spans="2:66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</row>
    <row r="497" spans="2:66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</row>
    <row r="498" spans="2:66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</row>
    <row r="499" spans="2:66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</row>
    <row r="500" spans="2:66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</row>
    <row r="501" spans="2:66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</row>
    <row r="502" spans="2:66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</row>
    <row r="503" spans="2:66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</row>
    <row r="504" spans="2:66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</row>
    <row r="505" spans="2:66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</row>
  </sheetData>
  <phoneticPr fontId="3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3:BC505"/>
  <sheetViews>
    <sheetView showGridLines="0" workbookViewId="0">
      <selection activeCell="B6" sqref="B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  <col min="6" max="7" width="9.5" bestFit="1" customWidth="1"/>
    <col min="8" max="8" width="10.5" bestFit="1" customWidth="1"/>
    <col min="9" max="9" width="9.5" bestFit="1" customWidth="1"/>
    <col min="10" max="10" width="10.5" bestFit="1" customWidth="1"/>
  </cols>
  <sheetData>
    <row r="3" spans="1:55" ht="72">
      <c r="B3" s="6" t="s">
        <v>18</v>
      </c>
      <c r="C3" s="3" t="s">
        <v>1155</v>
      </c>
      <c r="D3" s="3" t="s">
        <v>47</v>
      </c>
      <c r="E3" s="3" t="s">
        <v>1162</v>
      </c>
      <c r="F3" s="3" t="s">
        <v>69</v>
      </c>
      <c r="G3" s="3" t="s">
        <v>70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1133</v>
      </c>
      <c r="C4" s="75"/>
      <c r="D4" s="75" t="s">
        <v>1134</v>
      </c>
      <c r="E4" s="75" t="s">
        <v>1135</v>
      </c>
      <c r="F4" s="75" t="s">
        <v>1136</v>
      </c>
      <c r="G4" s="75" t="s">
        <v>1137</v>
      </c>
      <c r="H4" s="75"/>
      <c r="I4" s="75"/>
      <c r="J4" s="75"/>
      <c r="K4" s="75"/>
      <c r="L4" s="75"/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76" customFormat="1">
      <c r="A6" s="118"/>
      <c r="B6" s="121">
        <v>43320</v>
      </c>
      <c r="C6" s="76">
        <v>2.96</v>
      </c>
      <c r="D6" s="76">
        <v>1.9922</v>
      </c>
      <c r="E6" s="76">
        <v>2.1276000000000002</v>
      </c>
      <c r="F6" s="76">
        <v>6.8251999999999997</v>
      </c>
      <c r="G6" s="76">
        <v>105.63</v>
      </c>
    </row>
    <row r="7" spans="1:55">
      <c r="B7" s="74">
        <v>43319</v>
      </c>
      <c r="C7" s="73">
        <v>2.9729999999999999</v>
      </c>
      <c r="D7" s="73">
        <v>2.0045999999999999</v>
      </c>
      <c r="E7" s="73">
        <v>2.1322999999999999</v>
      </c>
      <c r="F7" s="73">
        <v>6.8205999999999998</v>
      </c>
      <c r="G7" s="73">
        <v>105.61</v>
      </c>
      <c r="H7" s="73"/>
      <c r="I7" s="73"/>
      <c r="J7" s="73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>
        <v>43318</v>
      </c>
      <c r="C8" s="73">
        <v>2.9394999999999998</v>
      </c>
      <c r="D8" s="73">
        <v>1.9887000000000001</v>
      </c>
      <c r="E8" s="73">
        <v>2.1154000000000002</v>
      </c>
      <c r="F8" s="73">
        <v>6.8655999999999997</v>
      </c>
      <c r="G8" s="73">
        <v>105.17</v>
      </c>
      <c r="H8" s="73"/>
      <c r="I8" s="73"/>
      <c r="J8" s="73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>
        <v>43315</v>
      </c>
      <c r="C9" s="73">
        <v>2.9487999999999999</v>
      </c>
      <c r="D9" s="73">
        <v>1.9943</v>
      </c>
      <c r="E9" s="73">
        <v>2.1204999999999998</v>
      </c>
      <c r="F9" s="73">
        <v>6.8460999999999999</v>
      </c>
      <c r="G9" s="73">
        <v>105.34</v>
      </c>
      <c r="H9" s="73"/>
      <c r="I9" s="73"/>
      <c r="J9" s="73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>
        <v>43314</v>
      </c>
      <c r="C10" s="73">
        <v>2.9859</v>
      </c>
      <c r="D10" s="73">
        <v>1.9995000000000001</v>
      </c>
      <c r="E10" s="73">
        <v>2.1301000000000001</v>
      </c>
      <c r="F10" s="73">
        <v>6.8812999999999995</v>
      </c>
      <c r="G10" s="73">
        <v>105.12</v>
      </c>
      <c r="H10" s="73"/>
      <c r="I10" s="73"/>
      <c r="J10" s="73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>
        <v>43313</v>
      </c>
      <c r="C11" s="73">
        <v>3.0064000000000002</v>
      </c>
      <c r="D11" s="73">
        <v>2.0055000000000001</v>
      </c>
      <c r="E11" s="73">
        <v>2.1366000000000001</v>
      </c>
      <c r="F11" s="73">
        <v>6.8243</v>
      </c>
      <c r="G11" s="73">
        <v>105.66</v>
      </c>
      <c r="H11" s="73"/>
      <c r="I11" s="73"/>
      <c r="J11" s="73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>
        <v>43312</v>
      </c>
      <c r="C12" s="73">
        <v>2.9598</v>
      </c>
      <c r="D12" s="73">
        <v>2.0028999999999999</v>
      </c>
      <c r="E12" s="73">
        <v>2.1272000000000002</v>
      </c>
      <c r="F12" s="73">
        <v>6.8052999999999999</v>
      </c>
      <c r="G12" s="73">
        <v>105.81</v>
      </c>
      <c r="H12" s="73"/>
      <c r="I12" s="73"/>
      <c r="J12" s="73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>
        <v>43311</v>
      </c>
      <c r="C13" s="73">
        <v>2.9727999999999999</v>
      </c>
      <c r="D13" s="73">
        <v>2.0150000000000001</v>
      </c>
      <c r="E13" s="73">
        <v>2.1324000000000001</v>
      </c>
      <c r="F13" s="73">
        <v>6.8266</v>
      </c>
      <c r="G13" s="73">
        <v>105.61</v>
      </c>
      <c r="H13" s="73"/>
      <c r="I13" s="73"/>
      <c r="J13" s="73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>
        <v>43308</v>
      </c>
      <c r="C14" s="73">
        <v>2.9542000000000002</v>
      </c>
      <c r="D14" s="73">
        <v>2.0070000000000001</v>
      </c>
      <c r="E14" s="73">
        <v>2.1265000000000001</v>
      </c>
      <c r="F14" s="73">
        <v>6.8178000000000001</v>
      </c>
      <c r="G14" s="73">
        <v>105.63</v>
      </c>
      <c r="H14" s="73"/>
      <c r="I14" s="73"/>
      <c r="J14" s="73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>
        <v>43307</v>
      </c>
      <c r="C15" s="73">
        <v>2.9763999999999999</v>
      </c>
      <c r="D15" s="73">
        <v>2.0105</v>
      </c>
      <c r="E15" s="73">
        <v>2.1236000000000002</v>
      </c>
      <c r="F15" s="73">
        <v>6.8263999999999996</v>
      </c>
      <c r="G15" s="73">
        <v>105.45</v>
      </c>
      <c r="H15" s="73"/>
      <c r="I15" s="73"/>
      <c r="J15" s="73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>
        <v>43306</v>
      </c>
      <c r="C16" s="73">
        <v>2.9746000000000001</v>
      </c>
      <c r="D16" s="73">
        <v>2.0127999999999999</v>
      </c>
      <c r="E16" s="73">
        <v>2.1292</v>
      </c>
      <c r="F16" s="73">
        <v>6.7606999999999999</v>
      </c>
      <c r="G16" s="73">
        <v>106.1</v>
      </c>
      <c r="H16" s="73"/>
      <c r="I16" s="73"/>
      <c r="J16" s="73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>
        <v>43305</v>
      </c>
      <c r="C17" s="73">
        <v>2.9485999999999999</v>
      </c>
      <c r="D17" s="73">
        <v>2.0007000000000001</v>
      </c>
      <c r="E17" s="73">
        <v>2.1204000000000001</v>
      </c>
      <c r="F17" s="73">
        <v>6.8109000000000002</v>
      </c>
      <c r="G17" s="73">
        <v>105.54</v>
      </c>
      <c r="H17" s="73"/>
      <c r="I17" s="73"/>
      <c r="J17" s="73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>
        <v>43304</v>
      </c>
      <c r="C18" s="73">
        <v>2.9540999999999999</v>
      </c>
      <c r="D18" s="73">
        <v>2.0091999999999999</v>
      </c>
      <c r="E18" s="73">
        <v>2.1215999999999999</v>
      </c>
      <c r="F18" s="73">
        <v>6.8055000000000003</v>
      </c>
      <c r="G18" s="73">
        <v>105.47</v>
      </c>
      <c r="H18" s="73"/>
      <c r="I18" s="73"/>
      <c r="J18" s="73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>
        <v>43301</v>
      </c>
      <c r="C19" s="73">
        <v>2.8931</v>
      </c>
      <c r="D19" s="73">
        <v>2.0146999999999999</v>
      </c>
      <c r="E19" s="73">
        <v>2.1150000000000002</v>
      </c>
      <c r="F19" s="73">
        <v>6.7808999999999999</v>
      </c>
      <c r="G19" s="73">
        <v>105.82</v>
      </c>
      <c r="H19" s="73"/>
      <c r="I19" s="73"/>
      <c r="J19" s="73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>
        <v>43300</v>
      </c>
      <c r="C20" s="73">
        <v>2.8380000000000001</v>
      </c>
      <c r="D20" s="73">
        <v>2.0145</v>
      </c>
      <c r="E20" s="73">
        <v>2.0815000000000001</v>
      </c>
      <c r="F20" s="73">
        <v>6.7915000000000001</v>
      </c>
      <c r="G20" s="73">
        <v>105.59</v>
      </c>
      <c r="H20" s="73"/>
      <c r="I20" s="73"/>
      <c r="J20" s="73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>
        <v>43299</v>
      </c>
      <c r="C21" s="73">
        <v>2.8692000000000002</v>
      </c>
      <c r="D21" s="73">
        <v>2.0217999999999998</v>
      </c>
      <c r="E21" s="73">
        <v>2.0922999999999998</v>
      </c>
      <c r="F21" s="73">
        <v>6.7455999999999996</v>
      </c>
      <c r="G21" s="73">
        <v>106.12</v>
      </c>
      <c r="H21" s="73"/>
      <c r="I21" s="73"/>
      <c r="J21" s="7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>
        <v>43298</v>
      </c>
      <c r="C22" s="73">
        <v>2.86</v>
      </c>
      <c r="D22" s="73">
        <v>2.0367999999999999</v>
      </c>
      <c r="E22" s="73">
        <v>2.1029</v>
      </c>
      <c r="F22" s="73">
        <v>6.7219999999999995</v>
      </c>
      <c r="G22" s="73">
        <v>106.38</v>
      </c>
      <c r="H22" s="73"/>
      <c r="I22" s="73"/>
      <c r="J22" s="73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>
        <v>43297</v>
      </c>
      <c r="C23" s="73">
        <v>2.8582000000000001</v>
      </c>
      <c r="D23" s="73">
        <v>2.0474000000000001</v>
      </c>
      <c r="E23" s="73">
        <v>2.1135999999999999</v>
      </c>
      <c r="F23" s="73">
        <v>6.7033000000000005</v>
      </c>
      <c r="G23" s="73">
        <v>106.41</v>
      </c>
      <c r="H23" s="73"/>
      <c r="I23" s="73"/>
      <c r="J23" s="73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>
        <v>43294</v>
      </c>
      <c r="C24" s="73">
        <v>2.8270999999999997</v>
      </c>
      <c r="D24" s="73">
        <v>2.0731000000000002</v>
      </c>
      <c r="E24" s="73">
        <v>2.1196000000000002</v>
      </c>
      <c r="F24" s="73">
        <v>6.7112999999999996</v>
      </c>
      <c r="G24" s="73">
        <v>106.42</v>
      </c>
      <c r="H24" s="73"/>
      <c r="I24" s="73"/>
      <c r="J24" s="73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>
        <v>43293</v>
      </c>
      <c r="C25" s="73">
        <v>2.8454000000000002</v>
      </c>
      <c r="D25" s="73">
        <v>2.0667</v>
      </c>
      <c r="E25" s="73">
        <v>2.1160999999999999</v>
      </c>
      <c r="F25" s="73">
        <v>6.6934000000000005</v>
      </c>
      <c r="G25" s="73">
        <v>106.55</v>
      </c>
      <c r="H25" s="73"/>
      <c r="I25" s="73"/>
      <c r="J25" s="73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>
        <v>43292</v>
      </c>
      <c r="C26" s="73">
        <v>2.8491</v>
      </c>
      <c r="D26" s="73">
        <v>2.0802999999999998</v>
      </c>
      <c r="E26" s="73">
        <v>2.1217000000000001</v>
      </c>
      <c r="F26" s="73">
        <v>6.7233999999999998</v>
      </c>
      <c r="G26" s="73">
        <v>106.23</v>
      </c>
      <c r="H26" s="73"/>
      <c r="I26" s="73"/>
      <c r="J26" s="73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>
        <v>43291</v>
      </c>
      <c r="C27" s="73">
        <v>2.8491</v>
      </c>
      <c r="D27" s="73">
        <v>2.1002000000000001</v>
      </c>
      <c r="E27" s="73">
        <v>2.1312000000000002</v>
      </c>
      <c r="F27" s="73">
        <v>6.6505999999999998</v>
      </c>
      <c r="G27" s="73">
        <v>107.05</v>
      </c>
      <c r="H27" s="73"/>
      <c r="I27" s="73"/>
      <c r="J27" s="73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>
        <v>43290</v>
      </c>
      <c r="C28" s="73">
        <v>2.8563999999999998</v>
      </c>
      <c r="D28" s="73">
        <v>2.1095000000000002</v>
      </c>
      <c r="E28" s="73">
        <v>2.1391</v>
      </c>
      <c r="F28" s="73">
        <v>6.6233000000000004</v>
      </c>
      <c r="G28" s="73">
        <v>107.18</v>
      </c>
      <c r="H28" s="73"/>
      <c r="I28" s="73"/>
      <c r="J28" s="73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>
        <v>43287</v>
      </c>
      <c r="C29" s="73">
        <v>2.8216999999999999</v>
      </c>
      <c r="D29" s="73">
        <v>2.1021999999999998</v>
      </c>
      <c r="E29" s="73">
        <v>2.1383000000000001</v>
      </c>
      <c r="F29" s="73">
        <v>6.6638000000000002</v>
      </c>
      <c r="G29" s="73">
        <v>106.94</v>
      </c>
      <c r="H29" s="73"/>
      <c r="I29" s="73"/>
      <c r="J29" s="73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>
        <v>43286</v>
      </c>
      <c r="C30" s="73">
        <v>2.8290999999999999</v>
      </c>
      <c r="D30" s="73">
        <v>2.101</v>
      </c>
      <c r="E30" s="73">
        <v>2.1394000000000002</v>
      </c>
      <c r="F30" s="73">
        <v>6.6582999999999997</v>
      </c>
      <c r="G30" s="73">
        <v>106.78</v>
      </c>
      <c r="H30" s="73"/>
      <c r="I30" s="73"/>
      <c r="J30" s="73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>
        <v>43285</v>
      </c>
      <c r="C31" s="73">
        <v>2.8308999999999997</v>
      </c>
      <c r="D31" s="73">
        <v>2.0842000000000001</v>
      </c>
      <c r="E31" s="73">
        <v>2.1343999999999999</v>
      </c>
      <c r="F31" s="73">
        <v>6.6433</v>
      </c>
      <c r="G31" s="73">
        <v>106.85</v>
      </c>
      <c r="H31" s="73"/>
      <c r="I31" s="73"/>
      <c r="J31" s="73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>
        <v>43284</v>
      </c>
      <c r="C32" s="73">
        <v>2.8308999999999997</v>
      </c>
      <c r="D32" s="73">
        <v>2.0842000000000001</v>
      </c>
      <c r="E32" s="73">
        <v>2.1343999999999999</v>
      </c>
      <c r="F32" s="73">
        <v>6.6658999999999997</v>
      </c>
      <c r="G32" s="73">
        <v>106.79</v>
      </c>
      <c r="H32" s="73"/>
      <c r="I32" s="73"/>
      <c r="J32" s="73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>
        <v>43283</v>
      </c>
      <c r="C33" s="73">
        <v>2.8711000000000002</v>
      </c>
      <c r="D33" s="73">
        <v>2.0857000000000001</v>
      </c>
      <c r="E33" s="73">
        <v>2.1423000000000001</v>
      </c>
      <c r="F33" s="73">
        <v>6.6876999999999995</v>
      </c>
      <c r="G33" s="73">
        <v>106.8</v>
      </c>
      <c r="H33" s="73"/>
      <c r="I33" s="73"/>
      <c r="J33" s="73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>
        <v>43280</v>
      </c>
      <c r="C34" s="73">
        <v>2.8601000000000001</v>
      </c>
      <c r="D34" s="73">
        <v>2.0792000000000002</v>
      </c>
      <c r="E34" s="73">
        <v>2.1284999999999998</v>
      </c>
      <c r="F34" s="73">
        <v>6.6356999999999999</v>
      </c>
      <c r="G34" s="73">
        <v>107.11</v>
      </c>
      <c r="H34" s="73"/>
      <c r="I34" s="73"/>
      <c r="J34" s="73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>
        <v>43279</v>
      </c>
      <c r="C35" s="73">
        <v>2.8365</v>
      </c>
      <c r="D35" s="73">
        <v>2.0583</v>
      </c>
      <c r="E35" s="73">
        <v>2.1116999999999999</v>
      </c>
      <c r="F35" s="73">
        <v>6.6360999999999999</v>
      </c>
      <c r="G35" s="73">
        <v>106.94</v>
      </c>
      <c r="H35" s="73"/>
      <c r="I35" s="73"/>
      <c r="J35" s="73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>
        <v>43278</v>
      </c>
      <c r="C36" s="73">
        <v>2.8256000000000001</v>
      </c>
      <c r="D36" s="73">
        <v>2.0676999999999999</v>
      </c>
      <c r="E36" s="73">
        <v>2.1223000000000001</v>
      </c>
      <c r="F36" s="73">
        <v>6.6180000000000003</v>
      </c>
      <c r="G36" s="73">
        <v>106.99</v>
      </c>
      <c r="H36" s="73"/>
      <c r="I36" s="73"/>
      <c r="J36" s="73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>
        <v>43277</v>
      </c>
      <c r="C37" s="73">
        <v>2.8765999999999998</v>
      </c>
      <c r="D37" s="73">
        <v>2.0748000000000002</v>
      </c>
      <c r="E37" s="73">
        <v>2.1318999999999999</v>
      </c>
      <c r="F37" s="73">
        <v>6.5819999999999999</v>
      </c>
      <c r="G37" s="73">
        <v>107.58</v>
      </c>
      <c r="H37" s="73"/>
      <c r="I37" s="73"/>
      <c r="J37" s="73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>
        <v>43276</v>
      </c>
      <c r="C38" s="73">
        <v>2.8803000000000001</v>
      </c>
      <c r="D38" s="73">
        <v>2.0627</v>
      </c>
      <c r="E38" s="73">
        <v>2.1227999999999998</v>
      </c>
      <c r="F38" s="73">
        <v>6.5415000000000001</v>
      </c>
      <c r="G38" s="73">
        <v>107.95</v>
      </c>
      <c r="H38" s="73"/>
      <c r="I38" s="73"/>
      <c r="J38" s="73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>
        <v>43273</v>
      </c>
      <c r="C39" s="73">
        <v>2.8948999999999998</v>
      </c>
      <c r="D39" s="73">
        <v>2.0823999999999998</v>
      </c>
      <c r="E39" s="73">
        <v>2.1360999999999999</v>
      </c>
      <c r="F39" s="73">
        <v>6.5087000000000002</v>
      </c>
      <c r="G39" s="73">
        <v>108.2</v>
      </c>
      <c r="H39" s="73"/>
      <c r="I39" s="73"/>
      <c r="J39" s="73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>
        <v>43272</v>
      </c>
      <c r="C40" s="73">
        <v>2.8967000000000001</v>
      </c>
      <c r="D40" s="73">
        <v>2.0602</v>
      </c>
      <c r="E40" s="73">
        <v>2.1191</v>
      </c>
      <c r="F40" s="73">
        <v>6.5000999999999998</v>
      </c>
      <c r="G40" s="73">
        <v>108.39</v>
      </c>
      <c r="H40" s="73"/>
      <c r="I40" s="73"/>
      <c r="J40" s="73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>
        <v>43271</v>
      </c>
      <c r="C41" s="73">
        <v>2.9388999999999998</v>
      </c>
      <c r="D41" s="73">
        <v>2.0769000000000002</v>
      </c>
      <c r="E41" s="73">
        <v>2.1286999999999998</v>
      </c>
      <c r="F41" s="73">
        <v>6.4810999999999996</v>
      </c>
      <c r="G41" s="73">
        <v>108.45</v>
      </c>
      <c r="H41" s="73"/>
      <c r="I41" s="73"/>
      <c r="J41" s="73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>
        <v>43270</v>
      </c>
      <c r="C42" s="73">
        <v>2.8967000000000001</v>
      </c>
      <c r="D42" s="73">
        <v>2.0760999999999998</v>
      </c>
      <c r="E42" s="73">
        <v>2.1261000000000001</v>
      </c>
      <c r="F42" s="73">
        <v>6.4771999999999998</v>
      </c>
      <c r="G42" s="73">
        <v>108.48</v>
      </c>
      <c r="H42" s="73"/>
      <c r="I42" s="73"/>
      <c r="J42" s="73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>
        <v>43269</v>
      </c>
      <c r="C43" s="73">
        <v>2.9169</v>
      </c>
      <c r="D43" s="73">
        <v>2.0878999999999999</v>
      </c>
      <c r="E43" s="73">
        <v>2.1355</v>
      </c>
      <c r="F43" s="73">
        <v>6.4546999999999999</v>
      </c>
      <c r="G43" s="73">
        <v>108.87</v>
      </c>
      <c r="H43" s="73"/>
      <c r="I43" s="73"/>
      <c r="J43" s="73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>
        <v>43266</v>
      </c>
      <c r="C44" s="73">
        <v>2.9205000000000001</v>
      </c>
      <c r="D44" s="73">
        <v>2.0749</v>
      </c>
      <c r="E44" s="73">
        <v>2.1284999999999998</v>
      </c>
      <c r="F44" s="73">
        <v>6.4367000000000001</v>
      </c>
      <c r="G44" s="73">
        <v>108.87</v>
      </c>
      <c r="H44" s="73"/>
      <c r="I44" s="73"/>
      <c r="J44" s="73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>
        <v>43265</v>
      </c>
      <c r="C45" s="73">
        <v>2.9351000000000003</v>
      </c>
      <c r="D45" s="73">
        <v>2.0853000000000002</v>
      </c>
      <c r="E45" s="73">
        <v>2.1299000000000001</v>
      </c>
      <c r="F45" s="73">
        <v>6.4173999999999998</v>
      </c>
      <c r="G45" s="73">
        <v>109.28</v>
      </c>
      <c r="H45" s="73"/>
      <c r="I45" s="73"/>
      <c r="J45" s="73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>
        <v>43264</v>
      </c>
      <c r="C46" s="73">
        <v>2.9662999999999999</v>
      </c>
      <c r="D46" s="73">
        <v>2.0947</v>
      </c>
      <c r="E46" s="73">
        <v>2.1366000000000001</v>
      </c>
      <c r="F46" s="73">
        <v>6.3888999999999996</v>
      </c>
      <c r="G46" s="73">
        <v>109.74</v>
      </c>
      <c r="H46" s="73"/>
      <c r="I46" s="73"/>
      <c r="J46" s="73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>
        <v>43263</v>
      </c>
      <c r="C47" s="73">
        <v>2.9607999999999999</v>
      </c>
      <c r="D47" s="73">
        <v>2.0863</v>
      </c>
      <c r="E47" s="73">
        <v>2.137</v>
      </c>
      <c r="F47" s="73">
        <v>6.4054000000000002</v>
      </c>
      <c r="G47" s="73">
        <v>109.65</v>
      </c>
      <c r="H47" s="73"/>
      <c r="I47" s="73"/>
      <c r="J47" s="73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>
        <v>43262</v>
      </c>
      <c r="C48" s="73">
        <v>2.9516</v>
      </c>
      <c r="D48" s="73">
        <v>2.0865999999999998</v>
      </c>
      <c r="E48" s="73">
        <v>2.1398000000000001</v>
      </c>
      <c r="F48" s="73">
        <v>6.3982000000000001</v>
      </c>
      <c r="G48" s="73">
        <v>109.8</v>
      </c>
      <c r="H48" s="73"/>
      <c r="I48" s="73"/>
      <c r="J48" s="73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>
        <v>43259</v>
      </c>
      <c r="C49" s="73">
        <v>2.9460999999999999</v>
      </c>
      <c r="D49" s="73">
        <v>2.0811000000000002</v>
      </c>
      <c r="E49" s="73">
        <v>2.1282000000000001</v>
      </c>
      <c r="F49" s="73">
        <v>6.3993000000000002</v>
      </c>
      <c r="G49" s="73">
        <v>109.84</v>
      </c>
      <c r="H49" s="73"/>
      <c r="I49" s="73"/>
      <c r="J49" s="73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>
        <v>43258</v>
      </c>
      <c r="C50" s="73">
        <v>2.9203999999999999</v>
      </c>
      <c r="D50" s="73">
        <v>2.0901000000000001</v>
      </c>
      <c r="E50" s="73">
        <v>2.14</v>
      </c>
      <c r="F50" s="73">
        <v>6.3895999999999997</v>
      </c>
      <c r="G50" s="73">
        <v>109.95</v>
      </c>
      <c r="H50" s="73"/>
      <c r="I50" s="73"/>
      <c r="J50" s="73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>
        <v>43257</v>
      </c>
      <c r="C51" s="73">
        <v>2.9717000000000002</v>
      </c>
      <c r="D51" s="73">
        <v>2.0954999999999999</v>
      </c>
      <c r="E51" s="73">
        <v>2.1577999999999999</v>
      </c>
      <c r="F51" s="73">
        <v>6.3776000000000002</v>
      </c>
      <c r="G51" s="73">
        <v>110.26</v>
      </c>
      <c r="H51" s="73"/>
      <c r="I51" s="73"/>
      <c r="J51" s="73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>
        <v>43256</v>
      </c>
      <c r="C52" s="73">
        <v>2.9276999999999997</v>
      </c>
      <c r="D52" s="73">
        <v>2.0806</v>
      </c>
      <c r="E52" s="73">
        <v>2.1364000000000001</v>
      </c>
      <c r="F52" s="73">
        <v>6.3967000000000001</v>
      </c>
      <c r="G52" s="73">
        <v>109.98</v>
      </c>
      <c r="H52" s="73"/>
      <c r="I52" s="73"/>
      <c r="J52" s="73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>
        <v>43255</v>
      </c>
      <c r="C53" s="73">
        <v>2.9424000000000001</v>
      </c>
      <c r="D53" s="73">
        <v>2.0891000000000002</v>
      </c>
      <c r="E53" s="73">
        <v>2.1353</v>
      </c>
      <c r="F53" s="73">
        <v>6.4055</v>
      </c>
      <c r="G53" s="73">
        <v>109.96</v>
      </c>
      <c r="H53" s="73"/>
      <c r="I53" s="73"/>
      <c r="J53" s="73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>
        <v>43252</v>
      </c>
      <c r="C54" s="73">
        <v>2.9022000000000001</v>
      </c>
      <c r="D54" s="73">
        <v>2.0756999999999999</v>
      </c>
      <c r="E54" s="73">
        <v>2.1126999999999998</v>
      </c>
      <c r="F54" s="73">
        <v>6.4131</v>
      </c>
      <c r="G54" s="73">
        <v>109.88</v>
      </c>
      <c r="H54" s="73"/>
      <c r="I54" s="73"/>
      <c r="J54" s="73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>
        <v>43251</v>
      </c>
      <c r="C55" s="73">
        <v>2.8586</v>
      </c>
      <c r="D55" s="73">
        <v>2.0547</v>
      </c>
      <c r="E55" s="73">
        <v>2.0893999999999999</v>
      </c>
      <c r="F55" s="73">
        <v>6.4093999999999998</v>
      </c>
      <c r="G55" s="73">
        <v>109.73</v>
      </c>
      <c r="H55" s="73"/>
      <c r="I55" s="73"/>
      <c r="J55" s="73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>
        <v>43250</v>
      </c>
      <c r="C56" s="73">
        <v>2.855</v>
      </c>
      <c r="D56" s="73">
        <v>2.0345</v>
      </c>
      <c r="E56" s="73">
        <v>2.0777999999999999</v>
      </c>
      <c r="F56" s="73">
        <v>6.4005999999999998</v>
      </c>
      <c r="G56" s="73">
        <v>109.64</v>
      </c>
      <c r="H56" s="73"/>
      <c r="I56" s="73"/>
      <c r="J56" s="73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>
        <v>43249</v>
      </c>
      <c r="C57" s="73">
        <v>2.7810000000000001</v>
      </c>
      <c r="D57" s="73">
        <v>1.9875</v>
      </c>
      <c r="E57" s="73">
        <v>2.0512999999999999</v>
      </c>
      <c r="F57" s="73">
        <v>6.4238999999999997</v>
      </c>
      <c r="G57" s="73">
        <v>109.36</v>
      </c>
      <c r="H57" s="73"/>
      <c r="I57" s="73"/>
      <c r="J57" s="73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>
        <v>43248</v>
      </c>
      <c r="C58" s="73">
        <v>2.9313000000000002</v>
      </c>
      <c r="D58" s="73">
        <v>2.0642999999999998</v>
      </c>
      <c r="E58" s="73">
        <v>2.1055000000000001</v>
      </c>
      <c r="F58" s="73">
        <v>6.3970000000000002</v>
      </c>
      <c r="G58" s="73">
        <v>109.8</v>
      </c>
      <c r="H58" s="73"/>
      <c r="I58" s="73"/>
      <c r="J58" s="73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>
        <v>43245</v>
      </c>
      <c r="C59" s="73">
        <v>2.9313000000000002</v>
      </c>
      <c r="D59" s="73">
        <v>2.0651000000000002</v>
      </c>
      <c r="E59" s="73">
        <v>2.1055000000000001</v>
      </c>
      <c r="F59" s="73">
        <v>6.3886000000000003</v>
      </c>
      <c r="G59" s="73">
        <v>109.73</v>
      </c>
      <c r="H59" s="73"/>
      <c r="I59" s="73"/>
      <c r="J59" s="73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>
        <v>43244</v>
      </c>
      <c r="C60" s="73">
        <v>2.9769999999999999</v>
      </c>
      <c r="D60" s="73">
        <v>2.1131000000000002</v>
      </c>
      <c r="E60" s="73">
        <v>2.1318999999999999</v>
      </c>
      <c r="F60" s="73">
        <v>6.3764000000000003</v>
      </c>
      <c r="G60" s="73">
        <v>109.73</v>
      </c>
      <c r="H60" s="73"/>
      <c r="I60" s="73"/>
      <c r="J60" s="73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>
        <v>43243</v>
      </c>
      <c r="C61" s="73">
        <v>2.9935</v>
      </c>
      <c r="D61" s="73">
        <v>2.1333000000000002</v>
      </c>
      <c r="E61" s="73">
        <v>2.1488999999999998</v>
      </c>
      <c r="F61" s="73">
        <v>6.3780000000000001</v>
      </c>
      <c r="G61" s="73">
        <v>109.68</v>
      </c>
      <c r="H61" s="73"/>
      <c r="I61" s="73"/>
      <c r="J61" s="73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>
        <v>43242</v>
      </c>
      <c r="C62" s="73">
        <v>3.0596999999999999</v>
      </c>
      <c r="D62" s="73">
        <v>2.1505999999999998</v>
      </c>
      <c r="E62" s="73">
        <v>2.1701000000000001</v>
      </c>
      <c r="F62" s="73">
        <v>6.3516000000000004</v>
      </c>
      <c r="G62" s="73">
        <v>109.98</v>
      </c>
      <c r="H62" s="73"/>
      <c r="I62" s="73"/>
      <c r="J62" s="73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>
        <v>43241</v>
      </c>
      <c r="C63" s="73">
        <v>3.0596000000000001</v>
      </c>
      <c r="D63" s="73">
        <v>2.1554000000000002</v>
      </c>
      <c r="E63" s="73">
        <v>2.1726000000000001</v>
      </c>
      <c r="F63" s="73">
        <v>6.3579999999999997</v>
      </c>
      <c r="G63" s="73">
        <v>109.65</v>
      </c>
      <c r="H63" s="73"/>
      <c r="I63" s="73"/>
      <c r="J63" s="73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>
        <v>43238</v>
      </c>
      <c r="C64" s="73">
        <v>3.0558999999999998</v>
      </c>
      <c r="D64" s="73">
        <v>2.1461000000000001</v>
      </c>
      <c r="E64" s="73">
        <v>2.1699000000000002</v>
      </c>
      <c r="F64" s="73">
        <v>6.3647999999999998</v>
      </c>
      <c r="G64" s="73">
        <v>109.76</v>
      </c>
      <c r="H64" s="73"/>
      <c r="I64" s="73"/>
      <c r="J64" s="73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>
        <v>43237</v>
      </c>
      <c r="C65" s="73">
        <v>3.1112000000000002</v>
      </c>
      <c r="D65" s="73">
        <v>2.1631</v>
      </c>
      <c r="E65" s="73">
        <v>2.1894</v>
      </c>
      <c r="F65" s="73">
        <v>6.3577000000000004</v>
      </c>
      <c r="G65" s="73">
        <v>109.86</v>
      </c>
      <c r="H65" s="73"/>
      <c r="I65" s="73"/>
      <c r="J65" s="73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>
        <v>43236</v>
      </c>
      <c r="C66" s="73">
        <v>3.0964</v>
      </c>
      <c r="D66" s="73">
        <v>2.173</v>
      </c>
      <c r="E66" s="73">
        <v>2.1989999999999998</v>
      </c>
      <c r="F66" s="73">
        <v>6.3506</v>
      </c>
      <c r="G66" s="73">
        <v>110.05</v>
      </c>
      <c r="H66" s="73"/>
      <c r="I66" s="73"/>
      <c r="J66" s="73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>
        <v>43235</v>
      </c>
      <c r="C67" s="73">
        <v>3.0722999999999998</v>
      </c>
      <c r="D67" s="73">
        <v>2.1686999999999999</v>
      </c>
      <c r="E67" s="73">
        <v>2.1907000000000001</v>
      </c>
      <c r="F67" s="73">
        <v>6.3669000000000002</v>
      </c>
      <c r="G67" s="73">
        <v>109.93</v>
      </c>
      <c r="H67" s="73"/>
      <c r="I67" s="73"/>
      <c r="J67" s="73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>
        <v>43234</v>
      </c>
      <c r="C68" s="73">
        <v>3.0024000000000002</v>
      </c>
      <c r="D68" s="73">
        <v>2.14</v>
      </c>
      <c r="E68" s="73">
        <v>2.1661999999999999</v>
      </c>
      <c r="F68" s="73">
        <v>6.3369</v>
      </c>
      <c r="G68" s="73">
        <v>110.35</v>
      </c>
      <c r="H68" s="73"/>
      <c r="I68" s="73"/>
      <c r="J68" s="73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>
        <v>43231</v>
      </c>
      <c r="C69" s="73">
        <v>2.9695</v>
      </c>
      <c r="D69" s="73">
        <v>2.1387999999999998</v>
      </c>
      <c r="E69" s="73">
        <v>2.1688999999999998</v>
      </c>
      <c r="F69" s="73">
        <v>6.3334000000000001</v>
      </c>
      <c r="G69" s="73">
        <v>110.34</v>
      </c>
      <c r="H69" s="73"/>
      <c r="I69" s="73"/>
      <c r="J69" s="73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>
        <v>43230</v>
      </c>
      <c r="C70" s="73">
        <v>2.9622000000000002</v>
      </c>
      <c r="D70" s="73">
        <v>2.1383999999999999</v>
      </c>
      <c r="E70" s="73">
        <v>2.1775000000000002</v>
      </c>
      <c r="F70" s="73">
        <v>6.3297999999999996</v>
      </c>
      <c r="G70" s="73">
        <v>110.43</v>
      </c>
      <c r="H70" s="73"/>
      <c r="I70" s="73"/>
      <c r="J70" s="73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>
        <v>43229</v>
      </c>
      <c r="C71" s="73">
        <v>3.0042</v>
      </c>
      <c r="D71" s="73">
        <v>2.1414</v>
      </c>
      <c r="E71" s="73">
        <v>2.1873</v>
      </c>
      <c r="F71" s="73">
        <v>6.3646000000000003</v>
      </c>
      <c r="G71" s="73">
        <v>109.81</v>
      </c>
      <c r="H71" s="73"/>
      <c r="I71" s="73"/>
      <c r="J71" s="73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>
        <v>43228</v>
      </c>
      <c r="C72" s="73">
        <v>2.976</v>
      </c>
      <c r="D72" s="73">
        <v>2.1166</v>
      </c>
      <c r="E72" s="73">
        <v>2.1673</v>
      </c>
      <c r="F72" s="73">
        <v>6.3662000000000001</v>
      </c>
      <c r="G72" s="73">
        <v>110.02</v>
      </c>
      <c r="H72" s="73"/>
      <c r="I72" s="73"/>
      <c r="J72" s="73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>
        <v>43227</v>
      </c>
      <c r="C73" s="73">
        <v>2.9497</v>
      </c>
      <c r="D73" s="73">
        <v>2.1187</v>
      </c>
      <c r="E73" s="73">
        <v>2.1705000000000001</v>
      </c>
      <c r="F73" s="73">
        <v>6.3597999999999999</v>
      </c>
      <c r="G73" s="73">
        <v>110.18</v>
      </c>
      <c r="H73" s="73"/>
      <c r="I73" s="73"/>
      <c r="J73" s="73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>
        <v>43224</v>
      </c>
      <c r="C74" s="73">
        <v>2.9497</v>
      </c>
      <c r="D74" s="73">
        <v>2.1072000000000002</v>
      </c>
      <c r="E74" s="73">
        <v>2.1623999999999999</v>
      </c>
      <c r="F74" s="73">
        <v>6.3563999999999998</v>
      </c>
      <c r="G74" s="73">
        <v>110.42</v>
      </c>
      <c r="H74" s="73"/>
      <c r="I74" s="73"/>
      <c r="J74" s="73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>
        <v>43223</v>
      </c>
      <c r="C75" s="73">
        <v>2.9458000000000002</v>
      </c>
      <c r="D75" s="73">
        <v>2.0991</v>
      </c>
      <c r="E75" s="73">
        <v>2.1656</v>
      </c>
      <c r="F75" s="73">
        <v>6.3441999999999998</v>
      </c>
      <c r="G75" s="73">
        <v>110.54</v>
      </c>
      <c r="H75" s="73"/>
      <c r="I75" s="73"/>
      <c r="J75" s="73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>
        <v>43222</v>
      </c>
      <c r="C76" s="73">
        <v>2.9662999999999999</v>
      </c>
      <c r="D76" s="73">
        <v>2.1038999999999999</v>
      </c>
      <c r="E76" s="73">
        <v>2.1720999999999999</v>
      </c>
      <c r="F76" s="73">
        <v>6.3746999999999998</v>
      </c>
      <c r="G76" s="73">
        <v>110.21</v>
      </c>
      <c r="H76" s="73"/>
      <c r="I76" s="73"/>
      <c r="J76" s="73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>
        <v>43221</v>
      </c>
      <c r="C77" s="73">
        <v>2.9643999999999999</v>
      </c>
      <c r="D77" s="73">
        <v>2.0876999999999999</v>
      </c>
      <c r="E77" s="73">
        <v>2.1600999999999999</v>
      </c>
      <c r="F77" s="73">
        <v>6.3381999999999996</v>
      </c>
      <c r="G77" s="73">
        <v>110.55</v>
      </c>
      <c r="H77" s="73"/>
      <c r="I77" s="73"/>
      <c r="J77" s="73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>
        <v>43220</v>
      </c>
      <c r="C78" s="73">
        <v>2.9531000000000001</v>
      </c>
      <c r="D78" s="73">
        <v>2.1095999999999999</v>
      </c>
      <c r="E78" s="73">
        <v>2.1753</v>
      </c>
      <c r="F78" s="73">
        <v>6.3156999999999996</v>
      </c>
      <c r="G78" s="73">
        <v>110.87</v>
      </c>
      <c r="H78" s="73"/>
      <c r="I78" s="73"/>
      <c r="J78" s="73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>
        <v>43217</v>
      </c>
      <c r="C79" s="73">
        <v>2.9567999999999999</v>
      </c>
      <c r="D79" s="73">
        <v>2.0960999999999999</v>
      </c>
      <c r="E79" s="73">
        <v>2.1722000000000001</v>
      </c>
      <c r="F79" s="73">
        <v>6.3185000000000002</v>
      </c>
      <c r="G79" s="73">
        <v>111.02</v>
      </c>
      <c r="H79" s="73"/>
      <c r="I79" s="73"/>
      <c r="J79" s="73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>
        <v>43216</v>
      </c>
      <c r="C80" s="73">
        <v>2.9809000000000001</v>
      </c>
      <c r="D80" s="73">
        <v>2.1046999999999998</v>
      </c>
      <c r="E80" s="73">
        <v>2.1762000000000001</v>
      </c>
      <c r="F80" s="73">
        <v>6.3268000000000004</v>
      </c>
      <c r="G80" s="73">
        <v>110.71</v>
      </c>
      <c r="H80" s="73"/>
      <c r="I80" s="73"/>
      <c r="J80" s="73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>
        <v>43215</v>
      </c>
      <c r="C81" s="73">
        <v>3.0259</v>
      </c>
      <c r="D81" s="73">
        <v>2.1038999999999999</v>
      </c>
      <c r="E81" s="73">
        <v>2.1778</v>
      </c>
      <c r="F81" s="73">
        <v>6.3223000000000003</v>
      </c>
      <c r="G81" s="73">
        <v>110.66</v>
      </c>
      <c r="H81" s="73"/>
      <c r="I81" s="73"/>
      <c r="J81" s="73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>
        <v>43214</v>
      </c>
      <c r="C82" s="73">
        <v>2.9995000000000003</v>
      </c>
      <c r="D82" s="73">
        <v>2.0950000000000002</v>
      </c>
      <c r="E82" s="73">
        <v>2.1665000000000001</v>
      </c>
      <c r="F82" s="73">
        <v>6.2967000000000004</v>
      </c>
      <c r="G82" s="73">
        <v>111.03</v>
      </c>
      <c r="H82" s="73"/>
      <c r="I82" s="73"/>
      <c r="J82" s="73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>
        <v>43213</v>
      </c>
      <c r="C83" s="73">
        <v>2.9752000000000001</v>
      </c>
      <c r="D83" s="73">
        <v>2.1187</v>
      </c>
      <c r="E83" s="73">
        <v>2.1884999999999999</v>
      </c>
      <c r="F83" s="73">
        <v>6.3075000000000001</v>
      </c>
      <c r="G83" s="73">
        <v>110.77</v>
      </c>
      <c r="H83" s="73"/>
      <c r="I83" s="73"/>
      <c r="J83" s="73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>
        <v>43210</v>
      </c>
      <c r="C84" s="73">
        <v>2.9601999999999999</v>
      </c>
      <c r="D84" s="73">
        <v>2.1111</v>
      </c>
      <c r="E84" s="73">
        <v>2.1821000000000002</v>
      </c>
      <c r="F84" s="73">
        <v>6.2794999999999996</v>
      </c>
      <c r="G84" s="73">
        <v>111.34</v>
      </c>
      <c r="H84" s="73"/>
      <c r="I84" s="73"/>
      <c r="J84" s="73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>
        <v>43209</v>
      </c>
      <c r="C85" s="73">
        <v>2.9098000000000002</v>
      </c>
      <c r="D85" s="73">
        <v>2.1297999999999999</v>
      </c>
      <c r="E85" s="73">
        <v>2.1818</v>
      </c>
      <c r="F85" s="73">
        <v>6.2773000000000003</v>
      </c>
      <c r="G85" s="73">
        <v>111.53</v>
      </c>
      <c r="H85" s="73"/>
      <c r="I85" s="73"/>
      <c r="J85" s="73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>
        <v>43208</v>
      </c>
      <c r="C86" s="73">
        <v>2.8727999999999998</v>
      </c>
      <c r="D86" s="73">
        <v>2.1246</v>
      </c>
      <c r="E86" s="73">
        <v>2.1629</v>
      </c>
      <c r="F86" s="73">
        <v>6.2709999999999999</v>
      </c>
      <c r="G86" s="73">
        <v>111.74</v>
      </c>
      <c r="H86" s="73"/>
      <c r="I86" s="73"/>
      <c r="J86" s="73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>
        <v>43207</v>
      </c>
      <c r="C87" s="73">
        <v>2.8285</v>
      </c>
      <c r="D87" s="73">
        <v>2.0983999999999998</v>
      </c>
      <c r="E87" s="73">
        <v>2.1393</v>
      </c>
      <c r="F87" s="73">
        <v>6.282</v>
      </c>
      <c r="G87" s="73">
        <v>111.66</v>
      </c>
      <c r="H87" s="73"/>
      <c r="I87" s="73"/>
      <c r="J87" s="73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>
        <v>43206</v>
      </c>
      <c r="C88" s="73">
        <v>2.8266999999999998</v>
      </c>
      <c r="D88" s="73">
        <v>2.0859000000000001</v>
      </c>
      <c r="E88" s="73">
        <v>2.1328999999999998</v>
      </c>
      <c r="F88" s="73">
        <v>6.2664999999999997</v>
      </c>
      <c r="G88" s="73">
        <v>111.7</v>
      </c>
      <c r="H88" s="73"/>
      <c r="I88" s="73"/>
      <c r="J88" s="73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>
        <v>43203</v>
      </c>
      <c r="C89" s="73">
        <v>2.8266999999999998</v>
      </c>
      <c r="D89" s="73">
        <v>2.1002000000000001</v>
      </c>
      <c r="E89" s="73">
        <v>2.1425000000000001</v>
      </c>
      <c r="F89" s="73">
        <v>6.2722999999999995</v>
      </c>
      <c r="G89" s="73">
        <v>111.66</v>
      </c>
      <c r="H89" s="73"/>
      <c r="I89" s="73"/>
      <c r="J89" s="73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>
        <v>43202</v>
      </c>
      <c r="C90" s="73">
        <v>2.8357999999999999</v>
      </c>
      <c r="D90" s="73">
        <v>2.1025</v>
      </c>
      <c r="E90" s="73">
        <v>2.1396999999999999</v>
      </c>
      <c r="F90" s="73">
        <v>6.2778</v>
      </c>
      <c r="G90" s="73">
        <v>111.67</v>
      </c>
      <c r="H90" s="73"/>
      <c r="I90" s="73"/>
      <c r="J90" s="73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>
        <v>43201</v>
      </c>
      <c r="C91" s="73">
        <v>2.7808000000000002</v>
      </c>
      <c r="D91" s="73">
        <v>2.0836999999999999</v>
      </c>
      <c r="E91" s="73">
        <v>2.1181999999999999</v>
      </c>
      <c r="F91" s="73">
        <v>6.2736999999999998</v>
      </c>
      <c r="G91" s="73">
        <v>111.83</v>
      </c>
      <c r="H91" s="73"/>
      <c r="I91" s="73"/>
      <c r="J91" s="73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>
        <v>43200</v>
      </c>
      <c r="C92" s="73">
        <v>2.8008999999999999</v>
      </c>
      <c r="D92" s="73">
        <v>2.0501999999999998</v>
      </c>
      <c r="E92" s="73">
        <v>2.0901999999999998</v>
      </c>
      <c r="F92" s="73">
        <v>6.2770000000000001</v>
      </c>
      <c r="G92" s="73">
        <v>111.84</v>
      </c>
      <c r="H92" s="73"/>
      <c r="I92" s="73"/>
      <c r="J92" s="73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>
        <v>43199</v>
      </c>
      <c r="C93" s="73">
        <v>2.7789999999999999</v>
      </c>
      <c r="D93" s="73">
        <v>2.0369999999999999</v>
      </c>
      <c r="E93" s="73">
        <v>2.0809000000000002</v>
      </c>
      <c r="F93" s="73">
        <v>6.3037999999999998</v>
      </c>
      <c r="G93" s="73">
        <v>111.55</v>
      </c>
      <c r="H93" s="73"/>
      <c r="I93" s="73"/>
      <c r="J93" s="73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>
        <v>43196</v>
      </c>
      <c r="C94" s="73">
        <v>2.7734999999999999</v>
      </c>
      <c r="D94" s="73">
        <v>2.0383</v>
      </c>
      <c r="E94" s="73">
        <v>2.0779999999999998</v>
      </c>
      <c r="F94" s="73">
        <v>6.3121999999999998</v>
      </c>
      <c r="G94" s="73">
        <v>111.4</v>
      </c>
      <c r="H94" s="73"/>
      <c r="I94" s="73"/>
      <c r="J94" s="73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>
        <v>43195</v>
      </c>
      <c r="C95" s="73">
        <v>2.8319999999999999</v>
      </c>
      <c r="D95" s="73">
        <v>2.0547</v>
      </c>
      <c r="E95" s="73">
        <v>2.0876000000000001</v>
      </c>
      <c r="F95" s="73">
        <v>6.2920999999999996</v>
      </c>
      <c r="G95" s="73">
        <v>111.69</v>
      </c>
      <c r="H95" s="73"/>
      <c r="I95" s="73"/>
      <c r="J95" s="73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>
        <v>43194</v>
      </c>
      <c r="C96" s="73">
        <v>2.8026999999999997</v>
      </c>
      <c r="D96" s="73">
        <v>2.0629</v>
      </c>
      <c r="E96" s="73">
        <v>2.0903</v>
      </c>
      <c r="F96" s="73">
        <v>6.2866999999999997</v>
      </c>
      <c r="G96" s="73">
        <v>111.83</v>
      </c>
      <c r="H96" s="73"/>
      <c r="I96" s="73"/>
      <c r="J96" s="73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>
        <v>43193</v>
      </c>
      <c r="C97" s="73">
        <v>2.7753000000000001</v>
      </c>
      <c r="D97" s="73">
        <v>2.0566</v>
      </c>
      <c r="E97" s="73">
        <v>2.0868000000000002</v>
      </c>
      <c r="F97" s="73">
        <v>6.2733999999999996</v>
      </c>
      <c r="G97" s="73">
        <v>111.96</v>
      </c>
      <c r="H97" s="73"/>
      <c r="I97" s="73"/>
      <c r="J97" s="73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>
        <v>43192</v>
      </c>
      <c r="C98" s="73">
        <v>2.7298</v>
      </c>
      <c r="D98" s="73">
        <v>2.0259</v>
      </c>
      <c r="E98" s="73">
        <v>2.0564</v>
      </c>
      <c r="F98" s="73">
        <v>6.2691999999999997</v>
      </c>
      <c r="G98" s="73">
        <v>111.96</v>
      </c>
      <c r="H98" s="73"/>
      <c r="I98" s="73"/>
      <c r="J98" s="73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>
        <v>43189</v>
      </c>
      <c r="C99" s="73">
        <v>2.7389000000000001</v>
      </c>
      <c r="D99" s="73">
        <v>2.0413000000000001</v>
      </c>
      <c r="E99" s="73">
        <v>2.0558999999999998</v>
      </c>
      <c r="F99" s="73">
        <v>6.2634999999999996</v>
      </c>
      <c r="G99" s="73">
        <v>111.84</v>
      </c>
      <c r="H99" s="73"/>
      <c r="I99" s="73"/>
      <c r="J99" s="73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>
        <v>43188</v>
      </c>
      <c r="C100" s="73">
        <v>2.7389000000000001</v>
      </c>
      <c r="D100" s="73">
        <v>2.0413000000000001</v>
      </c>
      <c r="E100" s="73">
        <v>2.0558999999999998</v>
      </c>
      <c r="F100" s="73">
        <v>6.2716000000000003</v>
      </c>
      <c r="G100" s="73">
        <v>111.83</v>
      </c>
      <c r="H100" s="73"/>
      <c r="I100" s="73"/>
      <c r="J100" s="73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>
        <v>43187</v>
      </c>
      <c r="C101" s="73">
        <v>2.7806999999999999</v>
      </c>
      <c r="D101" s="73">
        <v>2.0488</v>
      </c>
      <c r="E101" s="73">
        <v>2.0577999999999999</v>
      </c>
      <c r="F101" s="73">
        <v>6.2857000000000003</v>
      </c>
      <c r="G101" s="73">
        <v>111.71</v>
      </c>
      <c r="H101" s="73"/>
      <c r="I101" s="73"/>
      <c r="J101" s="73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>
        <v>43186</v>
      </c>
      <c r="C102" s="73">
        <v>2.7753000000000001</v>
      </c>
      <c r="D102" s="73">
        <v>2.0634000000000001</v>
      </c>
      <c r="E102" s="73">
        <v>2.0661999999999998</v>
      </c>
      <c r="F102" s="73">
        <v>6.2682000000000002</v>
      </c>
      <c r="G102" s="73">
        <v>111.76</v>
      </c>
      <c r="H102" s="73"/>
      <c r="I102" s="73"/>
      <c r="J102" s="73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>
        <v>43185</v>
      </c>
      <c r="C103" s="73">
        <v>2.8519999999999999</v>
      </c>
      <c r="D103" s="73">
        <v>2.0840000000000001</v>
      </c>
      <c r="E103" s="73">
        <v>2.0831</v>
      </c>
      <c r="F103" s="73">
        <v>6.2539999999999996</v>
      </c>
      <c r="G103" s="73">
        <v>111.76</v>
      </c>
      <c r="H103" s="73"/>
      <c r="I103" s="73"/>
      <c r="J103" s="73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>
        <v>43182</v>
      </c>
      <c r="C104" s="73">
        <v>2.8134999999999999</v>
      </c>
      <c r="D104" s="73">
        <v>2.0750999999999999</v>
      </c>
      <c r="E104" s="73">
        <v>2.0745</v>
      </c>
      <c r="F104" s="73">
        <v>6.3132000000000001</v>
      </c>
      <c r="G104" s="73">
        <v>111.21</v>
      </c>
      <c r="H104" s="73"/>
      <c r="I104" s="73"/>
      <c r="J104" s="73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>
        <v>43181</v>
      </c>
      <c r="C105" s="73">
        <v>2.8243999999999998</v>
      </c>
      <c r="D105" s="73">
        <v>2.0785</v>
      </c>
      <c r="E105" s="73">
        <v>2.0827</v>
      </c>
      <c r="F105" s="73">
        <v>6.3395000000000001</v>
      </c>
      <c r="G105" s="73">
        <v>111.05</v>
      </c>
      <c r="H105" s="73"/>
      <c r="I105" s="73"/>
      <c r="J105" s="73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>
        <v>43180</v>
      </c>
      <c r="C106" s="73">
        <v>2.883</v>
      </c>
      <c r="D106" s="73">
        <v>2.0989</v>
      </c>
      <c r="E106" s="73">
        <v>2.1074000000000002</v>
      </c>
      <c r="F106" s="73">
        <v>6.3044000000000002</v>
      </c>
      <c r="G106" s="73">
        <v>111.58</v>
      </c>
      <c r="H106" s="73"/>
      <c r="I106" s="73"/>
      <c r="J106" s="73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>
        <v>43179</v>
      </c>
      <c r="C107" s="73">
        <v>2.8959000000000001</v>
      </c>
      <c r="D107" s="73">
        <v>2.0811999999999999</v>
      </c>
      <c r="E107" s="73">
        <v>2.0901000000000001</v>
      </c>
      <c r="F107" s="73">
        <v>6.3334999999999999</v>
      </c>
      <c r="G107" s="73">
        <v>111.22</v>
      </c>
      <c r="H107" s="73"/>
      <c r="I107" s="73"/>
      <c r="J107" s="73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>
        <v>43178</v>
      </c>
      <c r="C108" s="73">
        <v>2.8555000000000001</v>
      </c>
      <c r="D108" s="73">
        <v>2.0703999999999998</v>
      </c>
      <c r="E108" s="73">
        <v>2.0787</v>
      </c>
      <c r="F108" s="73">
        <v>6.3192000000000004</v>
      </c>
      <c r="G108" s="73">
        <v>111.29</v>
      </c>
      <c r="H108" s="73"/>
      <c r="I108" s="73"/>
      <c r="J108" s="73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>
        <v>43175</v>
      </c>
      <c r="C109" s="73">
        <v>2.8445</v>
      </c>
      <c r="D109" s="73">
        <v>2.0832999999999999</v>
      </c>
      <c r="E109" s="73">
        <v>2.0846</v>
      </c>
      <c r="F109" s="73">
        <v>6.3263999999999996</v>
      </c>
      <c r="G109" s="73">
        <v>111.34</v>
      </c>
      <c r="H109" s="73"/>
      <c r="I109" s="73"/>
      <c r="J109" s="73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>
        <v>43174</v>
      </c>
      <c r="C110" s="73">
        <v>2.8279999999999998</v>
      </c>
      <c r="D110" s="73">
        <v>2.0907</v>
      </c>
      <c r="E110" s="73">
        <v>2.0909</v>
      </c>
      <c r="F110" s="73">
        <v>6.3295000000000003</v>
      </c>
      <c r="G110" s="73">
        <v>111.32</v>
      </c>
      <c r="H110" s="73"/>
      <c r="I110" s="73"/>
      <c r="J110" s="73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>
        <v>43173</v>
      </c>
      <c r="C111" s="73">
        <v>2.8170000000000002</v>
      </c>
      <c r="D111" s="73">
        <v>2.0937999999999999</v>
      </c>
      <c r="E111" s="73">
        <v>2.0842000000000001</v>
      </c>
      <c r="F111" s="73">
        <v>6.3071000000000002</v>
      </c>
      <c r="G111" s="73">
        <v>111.59</v>
      </c>
      <c r="H111" s="73"/>
      <c r="I111" s="73"/>
      <c r="J111" s="73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>
        <v>43172</v>
      </c>
      <c r="C112" s="73">
        <v>2.8426</v>
      </c>
      <c r="D112" s="73">
        <v>2.0861000000000001</v>
      </c>
      <c r="E112" s="73">
        <v>2.0939000000000001</v>
      </c>
      <c r="F112" s="73">
        <v>6.3266999999999998</v>
      </c>
      <c r="G112" s="73">
        <v>111.45</v>
      </c>
      <c r="H112" s="73"/>
      <c r="I112" s="73"/>
      <c r="J112" s="73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>
        <v>43171</v>
      </c>
      <c r="C113" s="73">
        <v>2.8681000000000001</v>
      </c>
      <c r="D113" s="73">
        <v>2.0874999999999999</v>
      </c>
      <c r="E113" s="73">
        <v>2.1057000000000001</v>
      </c>
      <c r="F113" s="73">
        <v>6.3247</v>
      </c>
      <c r="G113" s="73">
        <v>111.43</v>
      </c>
      <c r="H113" s="73"/>
      <c r="I113" s="73"/>
      <c r="J113" s="73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>
        <v>43168</v>
      </c>
      <c r="C114" s="73">
        <v>2.8938000000000001</v>
      </c>
      <c r="D114" s="73">
        <v>2.1103000000000001</v>
      </c>
      <c r="E114" s="73">
        <v>2.1255999999999999</v>
      </c>
      <c r="F114" s="73">
        <v>6.3306000000000004</v>
      </c>
      <c r="G114" s="73">
        <v>111.4</v>
      </c>
      <c r="H114" s="73"/>
      <c r="I114" s="73"/>
      <c r="J114" s="73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>
        <v>43167</v>
      </c>
      <c r="C115" s="73">
        <v>2.8571</v>
      </c>
      <c r="D115" s="73">
        <v>2.1135999999999999</v>
      </c>
      <c r="E115" s="73">
        <v>2.1187999999999998</v>
      </c>
      <c r="F115" s="73">
        <v>6.3433999999999999</v>
      </c>
      <c r="G115" s="73">
        <v>111.09</v>
      </c>
      <c r="H115" s="73"/>
      <c r="I115" s="73"/>
      <c r="J115" s="73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>
        <v>43166</v>
      </c>
      <c r="C116" s="73">
        <v>2.8826999999999998</v>
      </c>
      <c r="D116" s="73">
        <v>2.1471999999999998</v>
      </c>
      <c r="E116" s="73">
        <v>2.1318999999999999</v>
      </c>
      <c r="F116" s="73">
        <v>6.3198999999999996</v>
      </c>
      <c r="G116" s="73">
        <v>111.45</v>
      </c>
      <c r="H116" s="73"/>
      <c r="I116" s="73"/>
      <c r="J116" s="73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>
        <v>43165</v>
      </c>
      <c r="C117" s="73">
        <v>2.8862999999999999</v>
      </c>
      <c r="D117" s="73">
        <v>2.1276000000000002</v>
      </c>
      <c r="E117" s="73">
        <v>2.1284999999999998</v>
      </c>
      <c r="F117" s="73">
        <v>6.3105000000000002</v>
      </c>
      <c r="G117" s="73">
        <v>111.54</v>
      </c>
      <c r="H117" s="73"/>
      <c r="I117" s="73"/>
      <c r="J117" s="73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>
        <v>43164</v>
      </c>
      <c r="C118" s="73">
        <v>2.8807999999999998</v>
      </c>
      <c r="D118" s="73">
        <v>2.125</v>
      </c>
      <c r="E118" s="73">
        <v>2.1385000000000001</v>
      </c>
      <c r="F118" s="73">
        <v>6.3349000000000002</v>
      </c>
      <c r="G118" s="73">
        <v>111.18</v>
      </c>
      <c r="H118" s="73"/>
      <c r="I118" s="73"/>
      <c r="J118" s="73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>
        <v>43161</v>
      </c>
      <c r="C119" s="73">
        <v>2.8643000000000001</v>
      </c>
      <c r="D119" s="73">
        <v>2.1156000000000001</v>
      </c>
      <c r="E119" s="73">
        <v>2.1354000000000002</v>
      </c>
      <c r="F119" s="73">
        <v>6.3407</v>
      </c>
      <c r="G119" s="73">
        <v>111.02</v>
      </c>
      <c r="H119" s="73"/>
      <c r="I119" s="73"/>
      <c r="J119" s="73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>
        <v>43160</v>
      </c>
      <c r="C120" s="73">
        <v>2.8077999999999999</v>
      </c>
      <c r="D120" s="73">
        <v>2.0821000000000001</v>
      </c>
      <c r="E120" s="73">
        <v>2.1073</v>
      </c>
      <c r="F120" s="73">
        <v>6.3475000000000001</v>
      </c>
      <c r="G120" s="73">
        <v>110.91</v>
      </c>
      <c r="H120" s="73"/>
      <c r="I120" s="73"/>
      <c r="J120" s="73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>
        <v>43159</v>
      </c>
      <c r="C121" s="73">
        <v>2.8605999999999998</v>
      </c>
      <c r="D121" s="73">
        <v>2.0867</v>
      </c>
      <c r="E121" s="73">
        <v>2.1191</v>
      </c>
      <c r="F121" s="73">
        <v>6.3311000000000002</v>
      </c>
      <c r="G121" s="73">
        <v>110.96</v>
      </c>
      <c r="H121" s="73"/>
      <c r="I121" s="73"/>
      <c r="J121" s="73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>
        <v>43158</v>
      </c>
      <c r="C122" s="73">
        <v>2.8933999999999997</v>
      </c>
      <c r="D122" s="73">
        <v>2.1057000000000001</v>
      </c>
      <c r="E122" s="73">
        <v>2.1341999999999999</v>
      </c>
      <c r="F122" s="73">
        <v>6.3263999999999996</v>
      </c>
      <c r="G122" s="73">
        <v>111.25</v>
      </c>
      <c r="H122" s="73"/>
      <c r="I122" s="73"/>
      <c r="J122" s="73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>
        <v>43157</v>
      </c>
      <c r="C123" s="73">
        <v>2.8622999999999998</v>
      </c>
      <c r="D123" s="73">
        <v>2.1080000000000001</v>
      </c>
      <c r="E123" s="73">
        <v>2.1358999999999999</v>
      </c>
      <c r="F123" s="73">
        <v>6.2946</v>
      </c>
      <c r="G123" s="73">
        <v>111.61</v>
      </c>
      <c r="H123" s="73"/>
      <c r="I123" s="73"/>
      <c r="J123" s="73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>
        <v>43154</v>
      </c>
      <c r="C124" s="73">
        <v>2.8660000000000001</v>
      </c>
      <c r="D124" s="73">
        <v>2.0909</v>
      </c>
      <c r="E124" s="73">
        <v>2.1263999999999998</v>
      </c>
      <c r="F124" s="73">
        <v>6.3262</v>
      </c>
      <c r="G124" s="73">
        <v>111.29</v>
      </c>
      <c r="H124" s="73"/>
      <c r="I124" s="73"/>
      <c r="J124" s="73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>
        <v>43153</v>
      </c>
      <c r="C125" s="73">
        <v>2.9207000000000001</v>
      </c>
      <c r="D125" s="73">
        <v>2.0676000000000001</v>
      </c>
      <c r="E125" s="73">
        <v>2.12</v>
      </c>
      <c r="F125" s="73">
        <v>6.3342999999999998</v>
      </c>
      <c r="G125" s="73">
        <v>111.05</v>
      </c>
      <c r="H125" s="73"/>
      <c r="I125" s="73"/>
      <c r="J125" s="73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>
        <v>43152</v>
      </c>
      <c r="C126" s="73">
        <v>2.95</v>
      </c>
      <c r="D126" s="73">
        <v>2.0699999999999998</v>
      </c>
      <c r="E126" s="73">
        <v>2.1267999999999998</v>
      </c>
      <c r="F126" s="73">
        <v>6.3376000000000001</v>
      </c>
      <c r="G126" s="73">
        <v>111.05</v>
      </c>
      <c r="H126" s="73"/>
      <c r="I126" s="73"/>
      <c r="J126" s="73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>
        <v>43151</v>
      </c>
      <c r="C127" s="73">
        <v>2.8895999999999997</v>
      </c>
      <c r="D127" s="73">
        <v>2.0554000000000001</v>
      </c>
      <c r="E127" s="73">
        <v>2.1093999999999999</v>
      </c>
      <c r="F127" s="73">
        <v>6.3405000000000005</v>
      </c>
      <c r="G127" s="73">
        <v>111.19</v>
      </c>
      <c r="H127" s="73"/>
      <c r="I127" s="73"/>
      <c r="J127" s="73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>
        <v>43150</v>
      </c>
      <c r="C128" s="73">
        <v>2.8749000000000002</v>
      </c>
      <c r="D128" s="73">
        <v>2.0499000000000001</v>
      </c>
      <c r="E128" s="73">
        <v>2.0991</v>
      </c>
      <c r="F128" s="73">
        <v>6.3053999999999997</v>
      </c>
      <c r="G128" s="73">
        <v>111.72</v>
      </c>
      <c r="H128" s="73"/>
      <c r="I128" s="73"/>
      <c r="J128" s="73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>
        <v>43147</v>
      </c>
      <c r="C129" s="73">
        <v>2.8749000000000002</v>
      </c>
      <c r="D129" s="73">
        <v>2.0499000000000001</v>
      </c>
      <c r="E129" s="73">
        <v>2.0991</v>
      </c>
      <c r="F129" s="73">
        <v>6.2987000000000002</v>
      </c>
      <c r="G129" s="73">
        <v>111.82</v>
      </c>
      <c r="H129" s="73"/>
      <c r="I129" s="73"/>
      <c r="J129" s="73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>
        <v>43146</v>
      </c>
      <c r="C130" s="73">
        <v>2.9095</v>
      </c>
      <c r="D130" s="73">
        <v>2.0455000000000001</v>
      </c>
      <c r="E130" s="73">
        <v>2.1135000000000002</v>
      </c>
      <c r="F130" s="73">
        <v>6.2823000000000002</v>
      </c>
      <c r="G130" s="73">
        <v>112.08</v>
      </c>
      <c r="H130" s="73"/>
      <c r="I130" s="73"/>
      <c r="J130" s="73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>
        <v>43145</v>
      </c>
      <c r="C131" s="73">
        <v>2.9022000000000001</v>
      </c>
      <c r="D131" s="73">
        <v>2.036</v>
      </c>
      <c r="E131" s="73">
        <v>2.1095999999999999</v>
      </c>
      <c r="F131" s="73">
        <v>6.3125999999999998</v>
      </c>
      <c r="G131" s="73">
        <v>111.63</v>
      </c>
      <c r="H131" s="73"/>
      <c r="I131" s="73"/>
      <c r="J131" s="73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>
        <v>43144</v>
      </c>
      <c r="C132" s="73">
        <v>2.8294000000000001</v>
      </c>
      <c r="D132" s="73">
        <v>1.9504999999999999</v>
      </c>
      <c r="E132" s="73">
        <v>2.0556000000000001</v>
      </c>
      <c r="F132" s="73">
        <v>6.3338000000000001</v>
      </c>
      <c r="G132" s="73">
        <v>111.16</v>
      </c>
      <c r="H132" s="73"/>
      <c r="I132" s="73"/>
      <c r="J132" s="73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>
        <v>43143</v>
      </c>
      <c r="C133" s="73">
        <v>2.8585000000000003</v>
      </c>
      <c r="D133" s="73">
        <v>1.9567000000000001</v>
      </c>
      <c r="E133" s="73">
        <v>2.0710000000000002</v>
      </c>
      <c r="F133" s="73">
        <v>6.3236999999999997</v>
      </c>
      <c r="G133" s="73">
        <v>111.25</v>
      </c>
      <c r="H133" s="73"/>
      <c r="I133" s="73"/>
      <c r="J133" s="73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>
        <v>43140</v>
      </c>
      <c r="C134" s="73">
        <v>2.8512</v>
      </c>
      <c r="D134" s="73">
        <v>1.9489999999999998</v>
      </c>
      <c r="E134" s="73">
        <v>2.0668000000000002</v>
      </c>
      <c r="F134" s="73">
        <v>6.3114999999999997</v>
      </c>
      <c r="G134" s="73">
        <v>111.37</v>
      </c>
      <c r="H134" s="73"/>
      <c r="I134" s="73"/>
      <c r="J134" s="73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>
        <v>43139</v>
      </c>
      <c r="C135" s="73">
        <v>2.8239999999999998</v>
      </c>
      <c r="D135" s="73">
        <v>1.9687000000000001</v>
      </c>
      <c r="E135" s="73">
        <v>2.0857999999999999</v>
      </c>
      <c r="F135" s="73">
        <v>6.3646000000000003</v>
      </c>
      <c r="G135" s="73">
        <v>110.61</v>
      </c>
      <c r="H135" s="73"/>
      <c r="I135" s="73"/>
      <c r="J135" s="73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>
        <v>43138</v>
      </c>
      <c r="C136" s="73">
        <v>2.8359000000000001</v>
      </c>
      <c r="D136" s="73">
        <v>2.0152999999999999</v>
      </c>
      <c r="E136" s="73">
        <v>2.1200999999999999</v>
      </c>
      <c r="F136" s="73">
        <v>6.3197999999999999</v>
      </c>
      <c r="G136" s="73">
        <v>111.25</v>
      </c>
      <c r="H136" s="73"/>
      <c r="I136" s="73"/>
      <c r="J136" s="73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3:BC505"/>
  <sheetViews>
    <sheetView showGridLines="0" workbookViewId="0">
      <selection activeCell="B6" sqref="B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</cols>
  <sheetData>
    <row r="3" spans="1:55" ht="51.75">
      <c r="B3" s="6" t="s">
        <v>18</v>
      </c>
      <c r="C3" s="3" t="s">
        <v>66</v>
      </c>
      <c r="D3" s="3" t="s">
        <v>67</v>
      </c>
      <c r="E3" s="3" t="s">
        <v>68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1133</v>
      </c>
      <c r="C4" s="75"/>
      <c r="D4" s="75" t="s">
        <v>1134</v>
      </c>
      <c r="E4" s="75" t="s">
        <v>1135</v>
      </c>
      <c r="F4" s="75"/>
      <c r="G4" s="75"/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76" customFormat="1">
      <c r="A6" s="118"/>
      <c r="B6" s="121">
        <v>43320</v>
      </c>
      <c r="C6" s="76">
        <v>1212.5999999999999</v>
      </c>
      <c r="D6" s="76">
        <v>15.432</v>
      </c>
      <c r="E6" s="76">
        <v>66.94</v>
      </c>
    </row>
    <row r="7" spans="1:55">
      <c r="B7" s="74">
        <v>43319</v>
      </c>
      <c r="C7" s="73">
        <v>1209.5999999999999</v>
      </c>
      <c r="D7" s="73">
        <v>15.372999999999999</v>
      </c>
      <c r="E7" s="73">
        <v>69.17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>
        <v>43318</v>
      </c>
      <c r="C8" s="73">
        <v>1208.5999999999999</v>
      </c>
      <c r="D8" s="73">
        <v>15.348000000000001</v>
      </c>
      <c r="E8" s="73">
        <v>69.010000000000005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>
        <v>43315</v>
      </c>
      <c r="C9" s="73">
        <v>1214.2</v>
      </c>
      <c r="D9" s="73">
        <v>15.462</v>
      </c>
      <c r="E9" s="73">
        <v>68.489999999999995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>
        <v>43314</v>
      </c>
      <c r="C10" s="73">
        <v>1210.5999999999999</v>
      </c>
      <c r="D10" s="73">
        <v>15.385</v>
      </c>
      <c r="E10" s="73">
        <v>68.959999999999994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>
        <v>43313</v>
      </c>
      <c r="C11" s="73">
        <v>1217.9000000000001</v>
      </c>
      <c r="D11" s="73">
        <v>15.452</v>
      </c>
      <c r="E11" s="73">
        <v>67.66</v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>
        <v>43312</v>
      </c>
      <c r="C12" s="73">
        <v>1223.7</v>
      </c>
      <c r="D12" s="73">
        <v>15.558999999999999</v>
      </c>
      <c r="E12" s="73">
        <v>68.760000000000005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>
        <v>43311</v>
      </c>
      <c r="C13" s="73">
        <v>1221.3</v>
      </c>
      <c r="D13" s="73">
        <v>15.537000000000001</v>
      </c>
      <c r="E13" s="73">
        <v>70.13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>
        <v>43308</v>
      </c>
      <c r="C14" s="73">
        <v>1223</v>
      </c>
      <c r="D14" s="73">
        <v>15.436</v>
      </c>
      <c r="E14" s="73">
        <v>68.69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>
        <v>43307</v>
      </c>
      <c r="C15" s="73">
        <v>1225.7</v>
      </c>
      <c r="D15" s="73">
        <v>15.438000000000001</v>
      </c>
      <c r="E15" s="73">
        <v>69.61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>
        <v>43306</v>
      </c>
      <c r="C16" s="73">
        <v>1231.8</v>
      </c>
      <c r="D16" s="73">
        <v>15.532999999999999</v>
      </c>
      <c r="E16" s="73">
        <v>69.3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>
        <v>43305</v>
      </c>
      <c r="C17" s="73">
        <v>1225.5</v>
      </c>
      <c r="D17" s="73">
        <v>15.462999999999999</v>
      </c>
      <c r="E17" s="73">
        <v>68.52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>
        <v>43304</v>
      </c>
      <c r="C18" s="73">
        <v>1225.5999999999999</v>
      </c>
      <c r="D18" s="73">
        <v>15.368</v>
      </c>
      <c r="E18" s="73">
        <v>67.89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>
        <v>43301</v>
      </c>
      <c r="C19" s="73">
        <v>1231.0999999999999</v>
      </c>
      <c r="D19" s="73">
        <v>15.49</v>
      </c>
      <c r="E19" s="73">
        <v>70.459999999999994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>
        <v>43300</v>
      </c>
      <c r="C20" s="73">
        <v>1224</v>
      </c>
      <c r="D20" s="73">
        <v>15.34</v>
      </c>
      <c r="E20" s="73">
        <v>69.459999999999994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>
        <v>43299</v>
      </c>
      <c r="C21" s="73">
        <v>1227.9000000000001</v>
      </c>
      <c r="D21" s="73">
        <v>15.503</v>
      </c>
      <c r="E21" s="73">
        <v>68.760000000000005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>
        <v>43298</v>
      </c>
      <c r="C22" s="73">
        <v>1227.3</v>
      </c>
      <c r="D22" s="73">
        <v>15.545999999999999</v>
      </c>
      <c r="E22" s="73">
        <v>68.08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>
        <v>43297</v>
      </c>
      <c r="C23" s="73">
        <v>1239.7</v>
      </c>
      <c r="D23" s="73">
        <v>15.734999999999999</v>
      </c>
      <c r="E23" s="73">
        <v>68.06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>
        <v>43294</v>
      </c>
      <c r="C24" s="73">
        <v>1241.2</v>
      </c>
      <c r="D24" s="73">
        <v>15.739000000000001</v>
      </c>
      <c r="E24" s="73">
        <v>71.010000000000005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>
        <v>43293</v>
      </c>
      <c r="C25" s="73">
        <v>1246.5999999999999</v>
      </c>
      <c r="D25" s="73">
        <v>15.898</v>
      </c>
      <c r="E25" s="73">
        <v>70.33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>
        <v>43292</v>
      </c>
      <c r="C26" s="73">
        <v>1244.4000000000001</v>
      </c>
      <c r="D26" s="73">
        <v>15.731999999999999</v>
      </c>
      <c r="E26" s="73">
        <v>70.38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>
        <v>43291</v>
      </c>
      <c r="C27" s="73">
        <v>1255.4000000000001</v>
      </c>
      <c r="D27" s="73">
        <v>16.003</v>
      </c>
      <c r="E27" s="73">
        <v>74.11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>
        <v>43290</v>
      </c>
      <c r="C28" s="73">
        <v>1259.5999999999999</v>
      </c>
      <c r="D28" s="73">
        <v>16.053000000000001</v>
      </c>
      <c r="E28" s="73">
        <v>73.849999999999994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>
        <v>43287</v>
      </c>
      <c r="C29" s="73">
        <v>1255.8</v>
      </c>
      <c r="D29" s="73">
        <v>15.981</v>
      </c>
      <c r="E29" s="73">
        <v>73.8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>
        <v>43286</v>
      </c>
      <c r="C30" s="73">
        <v>1258.8</v>
      </c>
      <c r="D30" s="73">
        <v>16.007999999999999</v>
      </c>
      <c r="E30" s="73">
        <v>72.94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>
        <v>43285</v>
      </c>
      <c r="C31" s="73">
        <v>1253.5</v>
      </c>
      <c r="D31" s="73">
        <v>15.952</v>
      </c>
      <c r="E31" s="73">
        <v>74.14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>
        <v>43284</v>
      </c>
      <c r="C32" s="73">
        <v>1253.5</v>
      </c>
      <c r="D32" s="73">
        <v>15.952</v>
      </c>
      <c r="E32" s="73">
        <v>74.14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>
        <v>43283</v>
      </c>
      <c r="C33" s="73">
        <v>1241.7</v>
      </c>
      <c r="D33" s="73">
        <v>15.744</v>
      </c>
      <c r="E33" s="73">
        <v>73.94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>
        <v>43280</v>
      </c>
      <c r="C34" s="73">
        <v>1254.5</v>
      </c>
      <c r="D34" s="73">
        <v>16.103999999999999</v>
      </c>
      <c r="E34" s="73">
        <v>74.150000000000006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>
        <v>43279</v>
      </c>
      <c r="C35" s="73">
        <v>1251</v>
      </c>
      <c r="D35" s="73">
        <v>15.951000000000001</v>
      </c>
      <c r="E35" s="73">
        <v>73.45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>
        <v>43278</v>
      </c>
      <c r="C36" s="73">
        <v>1252.8</v>
      </c>
      <c r="D36" s="73">
        <v>16.151</v>
      </c>
      <c r="E36" s="73">
        <v>72.760000000000005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>
        <v>43277</v>
      </c>
      <c r="C37" s="73">
        <v>1256.5999999999999</v>
      </c>
      <c r="D37" s="73">
        <v>16.25</v>
      </c>
      <c r="E37" s="73">
        <v>70.53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>
        <v>43276</v>
      </c>
      <c r="C38" s="73">
        <v>1265.5999999999999</v>
      </c>
      <c r="D38" s="73">
        <v>16.327999999999999</v>
      </c>
      <c r="E38" s="73">
        <v>68.08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>
        <v>43273</v>
      </c>
      <c r="C39" s="73">
        <v>1267.4000000000001</v>
      </c>
      <c r="D39" s="73">
        <v>16.459</v>
      </c>
      <c r="E39" s="73">
        <v>68.58</v>
      </c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>
        <v>43272</v>
      </c>
      <c r="C40" s="73">
        <v>1267.2</v>
      </c>
      <c r="D40" s="73">
        <v>16.326000000000001</v>
      </c>
      <c r="E40" s="73">
        <v>65.540000000000006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>
        <v>43271</v>
      </c>
      <c r="C41" s="73">
        <v>1271.2</v>
      </c>
      <c r="D41" s="73">
        <v>16.309000000000001</v>
      </c>
      <c r="E41" s="73">
        <v>66.22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>
        <v>43270</v>
      </c>
      <c r="C42" s="73">
        <v>1275.5999999999999</v>
      </c>
      <c r="D42" s="73">
        <v>16.323</v>
      </c>
      <c r="E42" s="73">
        <v>65.069999999999993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>
        <v>43269</v>
      </c>
      <c r="C43" s="73">
        <v>1276.2</v>
      </c>
      <c r="D43" s="73">
        <v>16.440000000000001</v>
      </c>
      <c r="E43" s="73">
        <v>65.849999999999994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>
        <v>43266</v>
      </c>
      <c r="C44" s="73">
        <v>1274.5999999999999</v>
      </c>
      <c r="D44" s="73">
        <v>16.48</v>
      </c>
      <c r="E44" s="73">
        <v>65.06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>
        <v>43265</v>
      </c>
      <c r="C45" s="73">
        <v>1304</v>
      </c>
      <c r="D45" s="73">
        <v>17.262</v>
      </c>
      <c r="E45" s="73">
        <v>66.89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>
        <v>43264</v>
      </c>
      <c r="C46" s="73">
        <v>1296.9000000000001</v>
      </c>
      <c r="D46" s="73">
        <v>16.991</v>
      </c>
      <c r="E46" s="73">
        <v>66.64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>
        <v>43263</v>
      </c>
      <c r="C47" s="73">
        <v>1295.0999999999999</v>
      </c>
      <c r="D47" s="73">
        <v>16.890999999999998</v>
      </c>
      <c r="E47" s="73">
        <v>66.36</v>
      </c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>
        <v>43262</v>
      </c>
      <c r="C48" s="73">
        <v>1298.9000000000001</v>
      </c>
      <c r="D48" s="73">
        <v>16.951999999999998</v>
      </c>
      <c r="E48" s="73">
        <v>66.099999999999994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>
        <v>43259</v>
      </c>
      <c r="C49" s="73">
        <v>1298.0999999999999</v>
      </c>
      <c r="D49" s="73">
        <v>16.741</v>
      </c>
      <c r="E49" s="73">
        <v>65.739999999999995</v>
      </c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>
        <v>43258</v>
      </c>
      <c r="C50" s="73">
        <v>1298.7</v>
      </c>
      <c r="D50" s="73">
        <v>16.815000000000001</v>
      </c>
      <c r="E50" s="73">
        <v>65.95</v>
      </c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>
        <v>43257</v>
      </c>
      <c r="C51" s="73">
        <v>1297.0999999999999</v>
      </c>
      <c r="D51" s="73">
        <v>16.693999999999999</v>
      </c>
      <c r="E51" s="73">
        <v>64.73</v>
      </c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>
        <v>43256</v>
      </c>
      <c r="C52" s="73">
        <v>1297.5</v>
      </c>
      <c r="D52" s="73">
        <v>16.542999999999999</v>
      </c>
      <c r="E52" s="73">
        <v>65.52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>
        <v>43255</v>
      </c>
      <c r="C53" s="73">
        <v>1293.0999999999999</v>
      </c>
      <c r="D53" s="73">
        <v>16.431000000000001</v>
      </c>
      <c r="E53" s="73">
        <v>64.75</v>
      </c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>
        <v>43252</v>
      </c>
      <c r="C54" s="73">
        <v>1294.8</v>
      </c>
      <c r="D54" s="73">
        <v>16.440999999999999</v>
      </c>
      <c r="E54" s="73">
        <v>65.81</v>
      </c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>
        <v>43251</v>
      </c>
      <c r="C55" s="73">
        <v>1300.0999999999999</v>
      </c>
      <c r="D55" s="73">
        <v>16.457999999999998</v>
      </c>
      <c r="E55" s="73">
        <v>67.040000000000006</v>
      </c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>
        <v>43250</v>
      </c>
      <c r="C56" s="73">
        <v>1301.5</v>
      </c>
      <c r="D56" s="73">
        <v>16.544</v>
      </c>
      <c r="E56" s="73">
        <v>68.209999999999994</v>
      </c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>
        <v>43249</v>
      </c>
      <c r="C57" s="73">
        <v>1299</v>
      </c>
      <c r="D57" s="73">
        <v>16.305</v>
      </c>
      <c r="E57" s="73">
        <v>66.73</v>
      </c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>
        <v>43248</v>
      </c>
      <c r="C58" s="73">
        <v>1303.7</v>
      </c>
      <c r="D58" s="73">
        <v>16.481000000000002</v>
      </c>
      <c r="E58" s="73">
        <v>67.88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>
        <v>43245</v>
      </c>
      <c r="C59" s="73">
        <v>1303.7</v>
      </c>
      <c r="D59" s="73">
        <v>16.481000000000002</v>
      </c>
      <c r="E59" s="73">
        <v>67.88</v>
      </c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>
        <v>43244</v>
      </c>
      <c r="C60" s="73">
        <v>1304.4000000000001</v>
      </c>
      <c r="D60" s="73">
        <v>16.620999999999999</v>
      </c>
      <c r="E60" s="73">
        <v>70.709999999999994</v>
      </c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>
        <v>43243</v>
      </c>
      <c r="C61" s="73">
        <v>1289.5999999999999</v>
      </c>
      <c r="D61" s="73">
        <v>16.338000000000001</v>
      </c>
      <c r="E61" s="73">
        <v>71.84</v>
      </c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>
        <v>43242</v>
      </c>
      <c r="C62" s="73">
        <v>1292</v>
      </c>
      <c r="D62" s="73">
        <v>16.507999999999999</v>
      </c>
      <c r="E62" s="73">
        <v>72.13</v>
      </c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>
        <v>43241</v>
      </c>
      <c r="C63" s="73">
        <v>1290.9000000000001</v>
      </c>
      <c r="D63" s="73">
        <v>16.452000000000002</v>
      </c>
      <c r="E63" s="73">
        <v>72.239999999999995</v>
      </c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>
        <v>43238</v>
      </c>
      <c r="C64" s="73">
        <v>1291.3</v>
      </c>
      <c r="D64" s="73">
        <v>16.387</v>
      </c>
      <c r="E64" s="73">
        <v>71.28</v>
      </c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>
        <v>43237</v>
      </c>
      <c r="C65" s="73">
        <v>1289.4000000000001</v>
      </c>
      <c r="D65" s="73">
        <v>16.413</v>
      </c>
      <c r="E65" s="73">
        <v>71.489999999999995</v>
      </c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>
        <v>43236</v>
      </c>
      <c r="C66" s="73">
        <v>1291.5</v>
      </c>
      <c r="D66" s="73">
        <v>16.297000000000001</v>
      </c>
      <c r="E66" s="73">
        <v>71.489999999999995</v>
      </c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>
        <v>43235</v>
      </c>
      <c r="C67" s="73">
        <v>1290.3</v>
      </c>
      <c r="D67" s="73">
        <v>16.193999999999999</v>
      </c>
      <c r="E67" s="73">
        <v>71.31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>
        <v>43234</v>
      </c>
      <c r="C68" s="73">
        <v>1318.2</v>
      </c>
      <c r="D68" s="73">
        <v>16.57</v>
      </c>
      <c r="E68" s="73">
        <v>70.959999999999994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>
        <v>43231</v>
      </c>
      <c r="C69" s="73">
        <v>1320.7</v>
      </c>
      <c r="D69" s="73">
        <v>16.675999999999998</v>
      </c>
      <c r="E69" s="73">
        <v>70.7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>
        <v>43230</v>
      </c>
      <c r="C70" s="73">
        <v>1322.3</v>
      </c>
      <c r="D70" s="73">
        <v>16.68</v>
      </c>
      <c r="E70" s="73">
        <v>71.36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>
        <v>43229</v>
      </c>
      <c r="C71" s="73">
        <v>1313</v>
      </c>
      <c r="D71" s="73">
        <v>16.457999999999998</v>
      </c>
      <c r="E71" s="73">
        <v>71.14</v>
      </c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>
        <v>43228</v>
      </c>
      <c r="C72" s="73">
        <v>1313.7</v>
      </c>
      <c r="D72" s="73">
        <v>16.388000000000002</v>
      </c>
      <c r="E72" s="73">
        <v>69.06</v>
      </c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>
        <v>43227</v>
      </c>
      <c r="C73" s="73">
        <v>1314.1</v>
      </c>
      <c r="D73" s="73">
        <v>16.413</v>
      </c>
      <c r="E73" s="73">
        <v>70.73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>
        <v>43224</v>
      </c>
      <c r="C74" s="73">
        <v>1314.7</v>
      </c>
      <c r="D74" s="73">
        <v>16.434000000000001</v>
      </c>
      <c r="E74" s="73">
        <v>69.72</v>
      </c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>
        <v>43223</v>
      </c>
      <c r="C75" s="73">
        <v>1312.7</v>
      </c>
      <c r="D75" s="73">
        <v>16.361999999999998</v>
      </c>
      <c r="E75" s="73">
        <v>68.430000000000007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>
        <v>43222</v>
      </c>
      <c r="C76" s="73">
        <v>1305.5999999999999</v>
      </c>
      <c r="D76" s="73">
        <v>16.291</v>
      </c>
      <c r="E76" s="73">
        <v>67.930000000000007</v>
      </c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>
        <v>43221</v>
      </c>
      <c r="C77" s="73">
        <v>1306.8</v>
      </c>
      <c r="D77" s="73">
        <v>16.039000000000001</v>
      </c>
      <c r="E77" s="73">
        <v>67.25</v>
      </c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>
        <v>43220</v>
      </c>
      <c r="C78" s="73">
        <v>1319.2</v>
      </c>
      <c r="D78" s="73">
        <v>16.312000000000001</v>
      </c>
      <c r="E78" s="73">
        <v>68.569999999999993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>
        <v>43217</v>
      </c>
      <c r="C79" s="73">
        <v>1323.4</v>
      </c>
      <c r="D79" s="73">
        <v>16.405999999999999</v>
      </c>
      <c r="E79" s="73">
        <v>68.099999999999994</v>
      </c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>
        <v>43216</v>
      </c>
      <c r="C80" s="73">
        <v>1316.3</v>
      </c>
      <c r="D80" s="73">
        <v>16.491</v>
      </c>
      <c r="E80" s="73">
        <v>68.19</v>
      </c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>
        <v>43215</v>
      </c>
      <c r="C81" s="73">
        <v>1321.2</v>
      </c>
      <c r="D81" s="73">
        <v>16.501999999999999</v>
      </c>
      <c r="E81" s="73">
        <v>68.05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>
        <v>43214</v>
      </c>
      <c r="C82" s="73">
        <v>1331.4</v>
      </c>
      <c r="D82" s="73">
        <v>16.702999999999999</v>
      </c>
      <c r="E82" s="73">
        <v>67.7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>
        <v>43213</v>
      </c>
      <c r="C83" s="73">
        <v>1322.5</v>
      </c>
      <c r="D83" s="73">
        <v>16.587</v>
      </c>
      <c r="E83" s="73">
        <v>68.64</v>
      </c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>
        <v>43210</v>
      </c>
      <c r="C84" s="73">
        <v>1336.7</v>
      </c>
      <c r="D84" s="73">
        <v>17.163</v>
      </c>
      <c r="E84" s="73">
        <v>68.38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>
        <v>43209</v>
      </c>
      <c r="C85" s="73">
        <v>1346.8</v>
      </c>
      <c r="D85" s="73">
        <v>17.239000000000001</v>
      </c>
      <c r="E85" s="73">
        <v>68.290000000000006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>
        <v>43208</v>
      </c>
      <c r="C86" s="73">
        <v>1351.2</v>
      </c>
      <c r="D86" s="73">
        <v>17.248000000000001</v>
      </c>
      <c r="E86" s="73">
        <v>68.47</v>
      </c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>
        <v>43207</v>
      </c>
      <c r="C87" s="73">
        <v>1347.2</v>
      </c>
      <c r="D87" s="73">
        <v>16.786999999999999</v>
      </c>
      <c r="E87" s="73">
        <v>66.52</v>
      </c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>
        <v>43206</v>
      </c>
      <c r="C88" s="73">
        <v>1347.5</v>
      </c>
      <c r="D88" s="73">
        <v>16.677</v>
      </c>
      <c r="E88" s="73">
        <v>66.22</v>
      </c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>
        <v>43203</v>
      </c>
      <c r="C89" s="73">
        <v>1344.8</v>
      </c>
      <c r="D89" s="73">
        <v>16.658000000000001</v>
      </c>
      <c r="E89" s="73">
        <v>67.39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>
        <v>43202</v>
      </c>
      <c r="C90" s="73">
        <v>1338.4</v>
      </c>
      <c r="D90" s="73">
        <v>16.472999999999999</v>
      </c>
      <c r="E90" s="73">
        <v>67.069999999999993</v>
      </c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>
        <v>43201</v>
      </c>
      <c r="C91" s="73">
        <v>1356.5</v>
      </c>
      <c r="D91" s="73">
        <v>16.768000000000001</v>
      </c>
      <c r="E91" s="73">
        <v>66.819999999999993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>
        <v>43200</v>
      </c>
      <c r="C92" s="73">
        <v>1342</v>
      </c>
      <c r="D92" s="73">
        <v>16.596</v>
      </c>
      <c r="E92" s="73">
        <v>65.510000000000005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>
        <v>43199</v>
      </c>
      <c r="C93" s="73">
        <v>1336.3</v>
      </c>
      <c r="D93" s="73">
        <v>16.529</v>
      </c>
      <c r="E93" s="73">
        <v>63.42</v>
      </c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>
        <v>43196</v>
      </c>
      <c r="C94" s="73">
        <v>1331.9</v>
      </c>
      <c r="D94" s="73">
        <v>16.361999999999998</v>
      </c>
      <c r="E94" s="73">
        <v>62.06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>
        <v>43195</v>
      </c>
      <c r="C95" s="73">
        <v>1324.3</v>
      </c>
      <c r="D95" s="73">
        <v>16.355</v>
      </c>
      <c r="E95" s="73">
        <v>63.54</v>
      </c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>
        <v>43194</v>
      </c>
      <c r="C96" s="73">
        <v>1335.8</v>
      </c>
      <c r="D96" s="73">
        <v>16.254000000000001</v>
      </c>
      <c r="E96" s="73">
        <v>63.37</v>
      </c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>
        <v>43193</v>
      </c>
      <c r="C97" s="73">
        <v>1332.8</v>
      </c>
      <c r="D97" s="73">
        <v>16.391999999999999</v>
      </c>
      <c r="E97" s="73">
        <v>63.51</v>
      </c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>
        <v>43192</v>
      </c>
      <c r="C98" s="73">
        <v>1342.1</v>
      </c>
      <c r="D98" s="73">
        <v>16.672000000000001</v>
      </c>
      <c r="E98" s="73">
        <v>63.01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>
        <v>43189</v>
      </c>
      <c r="C99" s="73">
        <v>1322.8</v>
      </c>
      <c r="D99" s="73">
        <v>16.268000000000001</v>
      </c>
      <c r="E99" s="73">
        <v>64.94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>
        <v>43188</v>
      </c>
      <c r="C100" s="73">
        <v>1322.8</v>
      </c>
      <c r="D100" s="73">
        <v>16.268000000000001</v>
      </c>
      <c r="E100" s="73">
        <v>64.94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>
        <v>43187</v>
      </c>
      <c r="C101" s="73">
        <v>1324.2</v>
      </c>
      <c r="D101" s="73">
        <v>16.253</v>
      </c>
      <c r="E101" s="73">
        <v>64.38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>
        <v>43186</v>
      </c>
      <c r="C102" s="73">
        <v>1342</v>
      </c>
      <c r="D102" s="73">
        <v>16.489000000000001</v>
      </c>
      <c r="E102" s="73">
        <v>65.25</v>
      </c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>
        <v>43185</v>
      </c>
      <c r="C103" s="73">
        <v>1355</v>
      </c>
      <c r="D103" s="73">
        <v>16.632000000000001</v>
      </c>
      <c r="E103" s="73">
        <v>65.55</v>
      </c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>
        <v>43182</v>
      </c>
      <c r="C104" s="73">
        <v>1349.9</v>
      </c>
      <c r="D104" s="73">
        <v>16.53</v>
      </c>
      <c r="E104" s="73">
        <v>65.88</v>
      </c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>
        <v>43181</v>
      </c>
      <c r="C105" s="73">
        <v>1327.4</v>
      </c>
      <c r="D105" s="73">
        <v>16.327999999999999</v>
      </c>
      <c r="E105" s="73">
        <v>64.3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>
        <v>43180</v>
      </c>
      <c r="C106" s="73">
        <v>1321.5</v>
      </c>
      <c r="D106" s="73">
        <v>16.356999999999999</v>
      </c>
      <c r="E106" s="73">
        <v>65.17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>
        <v>43179</v>
      </c>
      <c r="C107" s="73">
        <v>1311.9</v>
      </c>
      <c r="D107" s="73">
        <v>16.125</v>
      </c>
      <c r="E107" s="73">
        <v>63.4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>
        <v>43178</v>
      </c>
      <c r="C108" s="73">
        <v>1317.8</v>
      </c>
      <c r="D108" s="73">
        <v>16.254999999999999</v>
      </c>
      <c r="E108" s="73">
        <v>62.06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>
        <v>43175</v>
      </c>
      <c r="C109" s="73">
        <v>1312.3</v>
      </c>
      <c r="D109" s="73">
        <v>16.202000000000002</v>
      </c>
      <c r="E109" s="73">
        <v>62.34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>
        <v>43174</v>
      </c>
      <c r="C110" s="73">
        <v>1317.8</v>
      </c>
      <c r="D110" s="73">
        <v>16.353000000000002</v>
      </c>
      <c r="E110" s="73">
        <v>61.19</v>
      </c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>
        <v>43173</v>
      </c>
      <c r="C111" s="73">
        <v>1325.6</v>
      </c>
      <c r="D111" s="73">
        <v>16.466999999999999</v>
      </c>
      <c r="E111" s="73">
        <v>60.96</v>
      </c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>
        <v>43172</v>
      </c>
      <c r="C112" s="73">
        <v>1327.1</v>
      </c>
      <c r="D112" s="73">
        <v>16.559000000000001</v>
      </c>
      <c r="E112" s="73">
        <v>60.71</v>
      </c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>
        <v>43171</v>
      </c>
      <c r="C113" s="73">
        <v>1320.8</v>
      </c>
      <c r="D113" s="73">
        <v>16.471</v>
      </c>
      <c r="E113" s="73">
        <v>61.36</v>
      </c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>
        <v>43168</v>
      </c>
      <c r="C114" s="73">
        <v>1324</v>
      </c>
      <c r="D114" s="73">
        <v>16.545999999999999</v>
      </c>
      <c r="E114" s="73">
        <v>62.04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>
        <v>43167</v>
      </c>
      <c r="C115" s="73">
        <v>1321.7</v>
      </c>
      <c r="D115" s="73">
        <v>16.436</v>
      </c>
      <c r="E115" s="73">
        <v>60.12</v>
      </c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>
        <v>43166</v>
      </c>
      <c r="C116" s="73">
        <v>1327.6</v>
      </c>
      <c r="D116" s="73">
        <v>16.428000000000001</v>
      </c>
      <c r="E116" s="73">
        <v>61.15</v>
      </c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>
        <v>43165</v>
      </c>
      <c r="C117" s="73">
        <v>1335.2</v>
      </c>
      <c r="D117" s="73">
        <v>16.715</v>
      </c>
      <c r="E117" s="73">
        <v>62.6</v>
      </c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>
        <v>43164</v>
      </c>
      <c r="C118" s="73">
        <v>1319.9</v>
      </c>
      <c r="D118" s="73">
        <v>16.338000000000001</v>
      </c>
      <c r="E118" s="73">
        <v>62.57</v>
      </c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>
        <v>43161</v>
      </c>
      <c r="C119" s="73">
        <v>1323.4</v>
      </c>
      <c r="D119" s="73">
        <v>16.391999999999999</v>
      </c>
      <c r="E119" s="73">
        <v>61.25</v>
      </c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>
        <v>43160</v>
      </c>
      <c r="C120" s="73">
        <v>1305.2</v>
      </c>
      <c r="D120" s="73">
        <v>16.2</v>
      </c>
      <c r="E120" s="73">
        <v>60.99</v>
      </c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>
        <v>43159</v>
      </c>
      <c r="C121" s="73">
        <v>1317.9</v>
      </c>
      <c r="D121" s="73">
        <v>16.324000000000002</v>
      </c>
      <c r="E121" s="73">
        <v>61.64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>
        <v>43158</v>
      </c>
      <c r="C122" s="73">
        <v>1318.6</v>
      </c>
      <c r="D122" s="73">
        <v>16.346</v>
      </c>
      <c r="E122" s="73">
        <v>63.01</v>
      </c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>
        <v>43157</v>
      </c>
      <c r="C123" s="73">
        <v>1330.7</v>
      </c>
      <c r="D123" s="73">
        <v>16.55</v>
      </c>
      <c r="E123" s="73">
        <v>63.91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>
        <v>43154</v>
      </c>
      <c r="C124" s="73">
        <v>1328.2</v>
      </c>
      <c r="D124" s="73">
        <v>16.484000000000002</v>
      </c>
      <c r="E124" s="73">
        <v>63.55</v>
      </c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>
        <v>43153</v>
      </c>
      <c r="C125" s="73">
        <v>1330.6</v>
      </c>
      <c r="D125" s="73">
        <v>16.587</v>
      </c>
      <c r="E125" s="73">
        <v>62.77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>
        <v>43152</v>
      </c>
      <c r="C126" s="73">
        <v>1330</v>
      </c>
      <c r="D126" s="73">
        <v>16.617000000000001</v>
      </c>
      <c r="E126" s="73">
        <v>61.68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>
        <v>43151</v>
      </c>
      <c r="C127" s="73">
        <v>1328.8</v>
      </c>
      <c r="D127" s="73">
        <v>16.437999999999999</v>
      </c>
      <c r="E127" s="73">
        <v>61.9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>
        <v>43150</v>
      </c>
      <c r="C128" s="73">
        <v>1353.2</v>
      </c>
      <c r="D128" s="73">
        <v>16.712</v>
      </c>
      <c r="E128" s="73">
        <v>61.68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>
        <v>43147</v>
      </c>
      <c r="C129" s="73">
        <v>1353.2</v>
      </c>
      <c r="D129" s="73">
        <v>16.712</v>
      </c>
      <c r="E129" s="73">
        <v>61.68</v>
      </c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>
        <v>43146</v>
      </c>
      <c r="C130" s="73">
        <v>1352.1</v>
      </c>
      <c r="D130" s="73">
        <v>16.795999999999999</v>
      </c>
      <c r="E130" s="73">
        <v>61.34</v>
      </c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>
        <v>43145</v>
      </c>
      <c r="C131" s="73">
        <v>1355.5</v>
      </c>
      <c r="D131" s="73">
        <v>16.878</v>
      </c>
      <c r="E131" s="73">
        <v>60.6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>
        <v>43144</v>
      </c>
      <c r="C132" s="73">
        <v>1328.1</v>
      </c>
      <c r="D132" s="73">
        <v>16.527999999999999</v>
      </c>
      <c r="E132" s="73">
        <v>59.19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>
        <v>43143</v>
      </c>
      <c r="C133" s="73">
        <v>1324.2</v>
      </c>
      <c r="D133" s="73">
        <v>16.57</v>
      </c>
      <c r="E133" s="73">
        <v>59.29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>
        <v>43140</v>
      </c>
      <c r="C134" s="73">
        <v>1313.1</v>
      </c>
      <c r="D134" s="73">
        <v>16.138999999999999</v>
      </c>
      <c r="E134" s="73">
        <v>59.2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>
        <v>43139</v>
      </c>
      <c r="C135" s="73">
        <v>1316.9</v>
      </c>
      <c r="D135" s="73">
        <v>16.341000000000001</v>
      </c>
      <c r="E135" s="73">
        <v>61.15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>
        <v>43138</v>
      </c>
      <c r="C136" s="73">
        <v>1311.6</v>
      </c>
      <c r="D136" s="73">
        <v>16.238</v>
      </c>
      <c r="E136" s="73">
        <v>61.79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34998626667073579"/>
  </sheetPr>
  <dimension ref="B2:BO4"/>
  <sheetViews>
    <sheetView showGridLines="0" topLeftCell="AB1" workbookViewId="0">
      <selection activeCell="AC4" sqref="AC4:AG4"/>
    </sheetView>
  </sheetViews>
  <sheetFormatPr defaultRowHeight="10.5"/>
  <cols>
    <col min="2" max="2" width="19.5" bestFit="1" customWidth="1"/>
    <col min="3" max="3" width="10.1640625" bestFit="1" customWidth="1"/>
    <col min="4" max="4" width="12.6640625" bestFit="1" customWidth="1"/>
    <col min="5" max="5" width="11.33203125" bestFit="1" customWidth="1"/>
    <col min="6" max="6" width="10.33203125" bestFit="1" customWidth="1"/>
    <col min="7" max="7" width="10.1640625" bestFit="1" customWidth="1"/>
    <col min="8" max="8" width="12.33203125" bestFit="1" customWidth="1"/>
    <col min="9" max="20" width="12.33203125" customWidth="1"/>
    <col min="21" max="22" width="16.6640625" bestFit="1" customWidth="1"/>
    <col min="23" max="23" width="16.83203125" bestFit="1" customWidth="1"/>
    <col min="24" max="24" width="16.33203125" bestFit="1" customWidth="1"/>
    <col min="25" max="25" width="16.6640625" bestFit="1" customWidth="1"/>
    <col min="26" max="26" width="16.83203125" bestFit="1" customWidth="1"/>
    <col min="27" max="27" width="16.1640625" bestFit="1" customWidth="1"/>
    <col min="28" max="29" width="16.33203125" bestFit="1" customWidth="1"/>
    <col min="30" max="30" width="15.6640625" bestFit="1" customWidth="1"/>
    <col min="31" max="31" width="16.1640625" bestFit="1" customWidth="1"/>
    <col min="32" max="32" width="15.6640625" bestFit="1" customWidth="1"/>
    <col min="33" max="34" width="15.83203125" bestFit="1" customWidth="1"/>
    <col min="35" max="35" width="15.6640625" bestFit="1" customWidth="1"/>
    <col min="36" max="36" width="15.83203125" bestFit="1" customWidth="1"/>
    <col min="37" max="52" width="15.83203125" customWidth="1"/>
    <col min="53" max="53" width="9.83203125" bestFit="1" customWidth="1"/>
    <col min="54" max="54" width="12.83203125" bestFit="1" customWidth="1"/>
    <col min="55" max="55" width="16.1640625" bestFit="1" customWidth="1"/>
    <col min="56" max="56" width="19.5" bestFit="1" customWidth="1"/>
    <col min="57" max="57" width="12.1640625" bestFit="1" customWidth="1"/>
    <col min="58" max="58" width="11.5" bestFit="1" customWidth="1"/>
    <col min="59" max="60" width="11.83203125" bestFit="1" customWidth="1"/>
    <col min="61" max="62" width="11.6640625" bestFit="1" customWidth="1"/>
    <col min="63" max="63" width="11.5" bestFit="1" customWidth="1"/>
    <col min="64" max="64" width="11" bestFit="1" customWidth="1"/>
    <col min="65" max="66" width="11.6640625" bestFit="1" customWidth="1"/>
    <col min="67" max="67" width="11.33203125" bestFit="1" customWidth="1"/>
  </cols>
  <sheetData>
    <row r="2" spans="2:67">
      <c r="C2" t="s">
        <v>1233</v>
      </c>
      <c r="O2" t="s">
        <v>1234</v>
      </c>
      <c r="R2" t="s">
        <v>1235</v>
      </c>
      <c r="AC2" t="s">
        <v>1236</v>
      </c>
      <c r="AH2" t="s">
        <v>30</v>
      </c>
      <c r="AJ2" t="s">
        <v>71</v>
      </c>
    </row>
    <row r="3" spans="2:67">
      <c r="B3" s="10" t="s">
        <v>1150</v>
      </c>
      <c r="C3" s="80" t="s">
        <v>1193</v>
      </c>
      <c r="D3" s="81" t="s">
        <v>1176</v>
      </c>
      <c r="E3" s="81" t="s">
        <v>1183</v>
      </c>
      <c r="F3" s="81" t="s">
        <v>1179</v>
      </c>
      <c r="G3" s="81" t="s">
        <v>1177</v>
      </c>
      <c r="H3" s="81" t="s">
        <v>1182</v>
      </c>
      <c r="I3" s="81" t="s">
        <v>1178</v>
      </c>
      <c r="J3" s="81" t="s">
        <v>1194</v>
      </c>
      <c r="K3" s="81" t="s">
        <v>1181</v>
      </c>
      <c r="L3" s="81" t="s">
        <v>1195</v>
      </c>
      <c r="M3" s="81" t="s">
        <v>1180</v>
      </c>
      <c r="N3" s="81" t="s">
        <v>1184</v>
      </c>
      <c r="O3" s="81" t="s">
        <v>1207</v>
      </c>
      <c r="P3" s="81" t="s">
        <v>1211</v>
      </c>
      <c r="Q3" s="81" t="s">
        <v>1212</v>
      </c>
      <c r="R3" s="81" t="s">
        <v>1213</v>
      </c>
      <c r="S3" s="81" t="s">
        <v>1215</v>
      </c>
      <c r="T3" s="81" t="s">
        <v>1216</v>
      </c>
      <c r="U3" s="81" t="s">
        <v>1217</v>
      </c>
      <c r="V3" s="81" t="s">
        <v>1218</v>
      </c>
      <c r="W3" s="81" t="s">
        <v>1219</v>
      </c>
      <c r="X3" s="81" t="s">
        <v>1220</v>
      </c>
      <c r="Y3" s="81" t="s">
        <v>1221</v>
      </c>
      <c r="Z3" s="81" t="s">
        <v>1222</v>
      </c>
      <c r="AA3" s="81" t="s">
        <v>1223</v>
      </c>
      <c r="AB3" s="81"/>
      <c r="AC3" s="81" t="s">
        <v>1155</v>
      </c>
      <c r="AD3" s="81" t="s">
        <v>47</v>
      </c>
      <c r="AE3" s="81" t="s">
        <v>1162</v>
      </c>
      <c r="AF3" s="81" t="s">
        <v>69</v>
      </c>
      <c r="AG3" s="81" t="s">
        <v>70</v>
      </c>
      <c r="AH3" s="81" t="s">
        <v>62</v>
      </c>
      <c r="AI3" s="81" t="s">
        <v>63</v>
      </c>
      <c r="AJ3" s="81" t="s">
        <v>66</v>
      </c>
      <c r="AK3" s="81" t="s">
        <v>67</v>
      </c>
      <c r="AL3" s="81" t="s">
        <v>68</v>
      </c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2"/>
    </row>
    <row r="4" spans="2:67">
      <c r="B4" s="10" t="s">
        <v>1151</v>
      </c>
      <c r="C4" s="77" t="s">
        <v>1192</v>
      </c>
      <c r="D4" s="78" t="s">
        <v>1196</v>
      </c>
      <c r="E4" s="78" t="s">
        <v>1197</v>
      </c>
      <c r="F4" s="78" t="s">
        <v>1198</v>
      </c>
      <c r="G4" s="78" t="s">
        <v>1199</v>
      </c>
      <c r="H4" s="78" t="s">
        <v>1200</v>
      </c>
      <c r="I4" s="78" t="s">
        <v>1201</v>
      </c>
      <c r="J4" s="78" t="s">
        <v>1202</v>
      </c>
      <c r="K4" s="78" t="s">
        <v>1203</v>
      </c>
      <c r="L4" s="78" t="s">
        <v>1204</v>
      </c>
      <c r="M4" s="78" t="s">
        <v>1205</v>
      </c>
      <c r="N4" s="78" t="s">
        <v>1206</v>
      </c>
      <c r="O4" s="78" t="s">
        <v>1208</v>
      </c>
      <c r="P4" s="78" t="s">
        <v>1209</v>
      </c>
      <c r="Q4" s="78" t="s">
        <v>1210</v>
      </c>
      <c r="R4" s="78" t="s">
        <v>1214</v>
      </c>
      <c r="S4" s="78" t="s">
        <v>1224</v>
      </c>
      <c r="T4" s="78" t="s">
        <v>1225</v>
      </c>
      <c r="U4" s="78" t="s">
        <v>1226</v>
      </c>
      <c r="V4" s="78" t="s">
        <v>1227</v>
      </c>
      <c r="W4" s="78" t="s">
        <v>1228</v>
      </c>
      <c r="X4" s="78" t="s">
        <v>1229</v>
      </c>
      <c r="Y4" s="78" t="s">
        <v>1230</v>
      </c>
      <c r="Z4" s="78" t="s">
        <v>1231</v>
      </c>
      <c r="AA4" s="78" t="s">
        <v>1232</v>
      </c>
      <c r="AB4" s="78"/>
      <c r="AC4" s="78" t="s">
        <v>1156</v>
      </c>
      <c r="AD4" s="78" t="s">
        <v>1165</v>
      </c>
      <c r="AE4" s="78" t="s">
        <v>1166</v>
      </c>
      <c r="AF4" s="78" t="s">
        <v>53</v>
      </c>
      <c r="AG4" s="78" t="s">
        <v>44</v>
      </c>
      <c r="AH4" s="78" t="s">
        <v>37</v>
      </c>
      <c r="AI4" s="78" t="s">
        <v>38</v>
      </c>
      <c r="AJ4" s="78" t="s">
        <v>40</v>
      </c>
      <c r="AK4" s="78" t="s">
        <v>41</v>
      </c>
      <c r="AL4" s="78" t="s">
        <v>42</v>
      </c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9"/>
    </row>
  </sheetData>
  <phoneticPr fontId="3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2:BC505"/>
  <sheetViews>
    <sheetView showGridLines="0" workbookViewId="0">
      <selection activeCell="B6" sqref="B6:Z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  <col min="6" max="7" width="9.5" bestFit="1" customWidth="1"/>
    <col min="8" max="8" width="10.5" bestFit="1" customWidth="1"/>
    <col min="9" max="9" width="9.5" bestFit="1" customWidth="1"/>
    <col min="10" max="10" width="10.5" bestFit="1" customWidth="1"/>
    <col min="11" max="11" width="9.5" bestFit="1" customWidth="1"/>
    <col min="12" max="12" width="10.5" bestFit="1" customWidth="1"/>
    <col min="13" max="13" width="9.5" bestFit="1" customWidth="1"/>
    <col min="14" max="14" width="10.5" bestFit="1" customWidth="1"/>
    <col min="15" max="15" width="9.5" bestFit="1" customWidth="1"/>
    <col min="16" max="16" width="10.5" bestFit="1" customWidth="1"/>
    <col min="17" max="17" width="9.5" bestFit="1" customWidth="1"/>
    <col min="18" max="18" width="10.5" bestFit="1" customWidth="1"/>
  </cols>
  <sheetData>
    <row r="2" spans="1:55">
      <c r="C2" t="s">
        <v>1113</v>
      </c>
      <c r="D2" t="s">
        <v>1114</v>
      </c>
      <c r="E2" t="s">
        <v>1115</v>
      </c>
      <c r="F2" t="s">
        <v>1116</v>
      </c>
      <c r="G2" t="s">
        <v>1117</v>
      </c>
      <c r="H2" t="s">
        <v>1118</v>
      </c>
      <c r="I2" t="s">
        <v>1119</v>
      </c>
      <c r="J2" t="s">
        <v>1120</v>
      </c>
      <c r="K2" t="s">
        <v>1121</v>
      </c>
      <c r="L2" t="s">
        <v>1112</v>
      </c>
      <c r="M2" t="s">
        <v>1106</v>
      </c>
      <c r="N2" t="s">
        <v>1122</v>
      </c>
      <c r="O2" t="s">
        <v>1123</v>
      </c>
      <c r="P2" t="s">
        <v>1124</v>
      </c>
      <c r="Q2" t="s">
        <v>1125</v>
      </c>
      <c r="R2" t="s">
        <v>1126</v>
      </c>
      <c r="S2" t="s">
        <v>1156</v>
      </c>
      <c r="T2" t="s">
        <v>1159</v>
      </c>
      <c r="U2" t="s">
        <v>1165</v>
      </c>
      <c r="V2" t="s">
        <v>1166</v>
      </c>
      <c r="W2" t="s">
        <v>1163</v>
      </c>
      <c r="X2" t="s">
        <v>1167</v>
      </c>
      <c r="Y2" t="s">
        <v>1164</v>
      </c>
      <c r="Z2" t="s">
        <v>1168</v>
      </c>
    </row>
    <row r="3" spans="1:55">
      <c r="B3" s="6" t="s">
        <v>18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1133</v>
      </c>
      <c r="C4" s="75"/>
      <c r="D4" s="75" t="s">
        <v>1134</v>
      </c>
      <c r="E4" s="75" t="s">
        <v>1135</v>
      </c>
      <c r="F4" s="75" t="s">
        <v>1136</v>
      </c>
      <c r="G4" s="75" t="s">
        <v>1137</v>
      </c>
      <c r="H4" s="75" t="s">
        <v>1138</v>
      </c>
      <c r="I4" s="75" t="s">
        <v>1139</v>
      </c>
      <c r="J4" s="75" t="s">
        <v>1140</v>
      </c>
      <c r="K4" s="75" t="s">
        <v>1141</v>
      </c>
      <c r="L4" s="75" t="s">
        <v>1142</v>
      </c>
      <c r="M4" s="75" t="s">
        <v>1143</v>
      </c>
      <c r="N4" s="75" t="s">
        <v>1144</v>
      </c>
      <c r="O4" s="75" t="s">
        <v>1145</v>
      </c>
      <c r="P4" s="75" t="s">
        <v>1146</v>
      </c>
      <c r="Q4" s="75" t="s">
        <v>1147</v>
      </c>
      <c r="R4" s="75" t="s">
        <v>1148</v>
      </c>
      <c r="S4" s="75" t="s">
        <v>1157</v>
      </c>
      <c r="T4" s="75" t="s">
        <v>1158</v>
      </c>
      <c r="U4" s="75" t="s">
        <v>1169</v>
      </c>
      <c r="V4" s="75" t="s">
        <v>1170</v>
      </c>
      <c r="W4" s="75" t="s">
        <v>1171</v>
      </c>
      <c r="X4" s="75" t="s">
        <v>1172</v>
      </c>
      <c r="Y4" s="75" t="s">
        <v>1173</v>
      </c>
      <c r="Z4" s="75" t="s">
        <v>1174</v>
      </c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76" customFormat="1">
      <c r="A6" s="5"/>
      <c r="B6" s="4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</row>
    <row r="7" spans="1:55">
      <c r="B7" s="74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3:BC505"/>
  <sheetViews>
    <sheetView showGridLines="0" workbookViewId="0">
      <selection activeCell="B6" sqref="B6:Z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  <col min="6" max="7" width="9.5" bestFit="1" customWidth="1"/>
    <col min="8" max="8" width="10.5" bestFit="1" customWidth="1"/>
    <col min="9" max="9" width="9.5" bestFit="1" customWidth="1"/>
    <col min="10" max="10" width="9.33203125" customWidth="1"/>
    <col min="11" max="11" width="9.5" bestFit="1" customWidth="1"/>
    <col min="12" max="12" width="10.5" bestFit="1" customWidth="1"/>
    <col min="13" max="13" width="9.5" bestFit="1" customWidth="1"/>
    <col min="14" max="14" width="10.5" bestFit="1" customWidth="1"/>
  </cols>
  <sheetData>
    <row r="3" spans="1:55">
      <c r="B3" s="6" t="s">
        <v>18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1133</v>
      </c>
      <c r="C4" s="75"/>
      <c r="D4" s="75" t="s">
        <v>1134</v>
      </c>
      <c r="E4" s="75" t="s">
        <v>1135</v>
      </c>
      <c r="F4" s="75" t="s">
        <v>1136</v>
      </c>
      <c r="G4" s="75" t="s">
        <v>1137</v>
      </c>
      <c r="H4" s="75" t="s">
        <v>1138</v>
      </c>
      <c r="I4" s="75" t="s">
        <v>1139</v>
      </c>
      <c r="J4" s="75" t="s">
        <v>1140</v>
      </c>
      <c r="K4" s="75" t="s">
        <v>1141</v>
      </c>
      <c r="L4" s="75" t="s">
        <v>1142</v>
      </c>
      <c r="M4" s="75" t="s">
        <v>1143</v>
      </c>
      <c r="N4" s="75" t="s">
        <v>1144</v>
      </c>
      <c r="O4" s="75"/>
      <c r="P4" s="75"/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76" customFormat="1">
      <c r="A6" s="5"/>
      <c r="B6" s="4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</row>
    <row r="7" spans="1:55">
      <c r="B7" s="74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CH313"/>
  <sheetViews>
    <sheetView showGridLines="0" zoomScale="85" zoomScaleNormal="85" workbookViewId="0">
      <pane xSplit="2" ySplit="4" topLeftCell="C29" activePane="bottomRight" state="frozen"/>
      <selection activeCell="E48" sqref="E48"/>
      <selection pane="topRight" activeCell="E48" sqref="E48"/>
      <selection pane="bottomLeft" activeCell="E48" sqref="E48"/>
      <selection pane="bottomRight"/>
    </sheetView>
  </sheetViews>
  <sheetFormatPr defaultRowHeight="12.75" outlineLevelCol="1"/>
  <cols>
    <col min="1" max="2" width="9.33203125" style="13"/>
    <col min="3" max="3" width="12.33203125" style="13" bestFit="1" customWidth="1"/>
    <col min="4" max="4" width="12.33203125" style="13" customWidth="1"/>
    <col min="5" max="5" width="16.6640625" style="14" bestFit="1" customWidth="1"/>
    <col min="6" max="6" width="20.5" style="15" bestFit="1" customWidth="1"/>
    <col min="7" max="7" width="6" style="16" bestFit="1" customWidth="1"/>
    <col min="8" max="8" width="8.6640625" style="16" bestFit="1" customWidth="1"/>
    <col min="9" max="9" width="3.5" style="16" bestFit="1" customWidth="1"/>
    <col min="10" max="13" width="9.33203125" style="13"/>
    <col min="14" max="14" width="13.6640625" style="13" bestFit="1" customWidth="1"/>
    <col min="15" max="15" width="15.33203125" style="13" bestFit="1" customWidth="1"/>
    <col min="16" max="18" width="9.33203125" style="13"/>
    <col min="19" max="26" width="10.6640625" style="13" customWidth="1" outlineLevel="1"/>
    <col min="27" max="30" width="16.33203125" style="13" customWidth="1" outlineLevel="1"/>
    <col min="31" max="31" width="10.6640625" style="13" customWidth="1" outlineLevel="1"/>
    <col min="32" max="32" width="3.5" style="13" customWidth="1" outlineLevel="1"/>
    <col min="33" max="33" width="8.6640625" style="13" customWidth="1" outlineLevel="1"/>
    <col min="34" max="36" width="10.6640625" style="13" customWidth="1" outlineLevel="1"/>
    <col min="37" max="37" width="19.83203125" style="13" customWidth="1" outlineLevel="1"/>
    <col min="38" max="38" width="23.5" style="13" customWidth="1" outlineLevel="1"/>
    <col min="39" max="39" width="6.1640625" style="13" customWidth="1" outlineLevel="1"/>
    <col min="40" max="40" width="3.83203125" style="13" customWidth="1" outlineLevel="1"/>
    <col min="41" max="41" width="7.1640625" style="13" customWidth="1" outlineLevel="1"/>
    <col min="42" max="42" width="8.1640625" style="13" customWidth="1" outlineLevel="1"/>
    <col min="43" max="43" width="30.83203125" style="13" bestFit="1" customWidth="1"/>
    <col min="44" max="44" width="3.6640625" style="13" bestFit="1" customWidth="1"/>
    <col min="45" max="46" width="9.33203125" style="13"/>
    <col min="47" max="47" width="15.33203125" style="13" customWidth="1"/>
    <col min="48" max="48" width="17.1640625" style="13" bestFit="1" customWidth="1"/>
    <col min="49" max="50" width="9.33203125" style="13"/>
    <col min="51" max="53" width="8.6640625" style="13" customWidth="1"/>
    <col min="54" max="55" width="7.83203125" style="13" customWidth="1"/>
    <col min="56" max="56" width="14.1640625" style="13" customWidth="1"/>
    <col min="57" max="57" width="18.6640625" style="13" customWidth="1"/>
    <col min="58" max="58" width="16.83203125" style="13" bestFit="1" customWidth="1"/>
    <col min="59" max="60" width="8.6640625" style="13" customWidth="1"/>
    <col min="61" max="61" width="10.6640625" style="13" customWidth="1" outlineLevel="1"/>
    <col min="62" max="62" width="27.33203125" style="13" customWidth="1" outlineLevel="1"/>
    <col min="63" max="63" width="16.5" style="13" customWidth="1" outlineLevel="1"/>
    <col min="64" max="64" width="17" style="13" customWidth="1" outlineLevel="1"/>
    <col min="65" max="65" width="16.5" style="13" customWidth="1" outlineLevel="1"/>
    <col min="66" max="66" width="16.6640625" style="13" customWidth="1" outlineLevel="1"/>
    <col min="67" max="67" width="18" style="13" customWidth="1" outlineLevel="1"/>
    <col min="68" max="69" width="9.33203125" style="13"/>
    <col min="70" max="70" width="18" style="13" bestFit="1" customWidth="1"/>
    <col min="71" max="71" width="16.83203125" style="13" bestFit="1" customWidth="1"/>
    <col min="72" max="75" width="9.33203125" style="13"/>
    <col min="76" max="76" width="18.33203125" style="13" bestFit="1" customWidth="1"/>
    <col min="77" max="85" width="9.33203125" style="13"/>
    <col min="86" max="86" width="34" style="13" bestFit="1" customWidth="1"/>
    <col min="87" max="16384" width="9.33203125" style="13"/>
  </cols>
  <sheetData>
    <row r="1" spans="2:86">
      <c r="E1" s="14" t="s">
        <v>72</v>
      </c>
      <c r="K1" s="17" t="s">
        <v>73</v>
      </c>
      <c r="W1" s="18" t="s">
        <v>29</v>
      </c>
      <c r="AC1" s="18" t="s">
        <v>74</v>
      </c>
      <c r="AK1" s="18" t="s">
        <v>75</v>
      </c>
      <c r="AM1" s="17"/>
      <c r="AN1" s="17"/>
      <c r="AO1" s="17"/>
      <c r="AQ1" s="17"/>
      <c r="AU1" s="19" t="s">
        <v>76</v>
      </c>
      <c r="AW1" s="17" t="s">
        <v>77</v>
      </c>
      <c r="BE1" s="19" t="s">
        <v>78</v>
      </c>
      <c r="BK1" s="19" t="s">
        <v>79</v>
      </c>
      <c r="BR1" s="19" t="s">
        <v>80</v>
      </c>
      <c r="BS1" s="19"/>
      <c r="BW1" s="19"/>
      <c r="BX1" s="19" t="s">
        <v>81</v>
      </c>
      <c r="BY1" s="19"/>
    </row>
    <row r="2" spans="2:86">
      <c r="B2" s="13" t="s">
        <v>82</v>
      </c>
      <c r="C2" s="13" t="s">
        <v>83</v>
      </c>
      <c r="D2" s="20" t="s">
        <v>18</v>
      </c>
      <c r="E2" s="21" t="str">
        <f t="shared" ref="E2:E65" si="0">$B2&amp;"_"&amp;$C2&amp;$G2&amp;"Y"</f>
        <v>BON_USD2Y</v>
      </c>
      <c r="F2" s="21" t="str">
        <f>H2&amp;G2&amp;I2&amp; " Index"</f>
        <v>USGG2YR Index</v>
      </c>
      <c r="G2" s="16">
        <v>2</v>
      </c>
      <c r="H2" s="16" t="s">
        <v>84</v>
      </c>
      <c r="I2" s="16" t="s">
        <v>85</v>
      </c>
      <c r="J2" s="22">
        <f>_xll.BDP(F2,"PX LAST")</f>
        <v>2.6657000000000002</v>
      </c>
      <c r="K2" s="17" t="s">
        <v>86</v>
      </c>
      <c r="L2" s="13" t="s">
        <v>83</v>
      </c>
      <c r="M2" s="23" t="s">
        <v>18</v>
      </c>
      <c r="N2" s="24" t="str">
        <f t="shared" ref="N2:N65" si="1">K2&amp;"_"&amp;$L2&amp;$P2&amp;"Y"</f>
        <v>IRS_USD2Y</v>
      </c>
      <c r="O2" s="25" t="str">
        <f t="shared" ref="O2:O9" si="2">Q2&amp;P2&amp;R2&amp; " Index"</f>
        <v>USSW2 Index</v>
      </c>
      <c r="P2" s="16">
        <v>2</v>
      </c>
      <c r="Q2" s="26" t="s">
        <v>87</v>
      </c>
      <c r="R2" s="16"/>
      <c r="T2" s="13" t="s">
        <v>88</v>
      </c>
      <c r="U2" s="13" t="s">
        <v>89</v>
      </c>
      <c r="V2" s="27" t="s">
        <v>18</v>
      </c>
      <c r="W2" s="24" t="str">
        <f t="shared" ref="W2:W54" si="3">$T2&amp;"_"&amp;$U2</f>
        <v>EQY_DOW</v>
      </c>
      <c r="X2" s="25" t="s">
        <v>7</v>
      </c>
      <c r="Z2" s="13" t="s">
        <v>90</v>
      </c>
      <c r="AA2" s="13" t="s">
        <v>91</v>
      </c>
      <c r="AB2" s="20" t="s">
        <v>18</v>
      </c>
      <c r="AC2" s="21" t="str">
        <f t="shared" ref="AC2:AC20" si="4">$Z2&amp;"_"&amp;$AA2</f>
        <v>CTY_Cotton</v>
      </c>
      <c r="AD2" s="21" t="s">
        <v>92</v>
      </c>
      <c r="AF2" s="13" t="s">
        <v>93</v>
      </c>
      <c r="AH2" s="13" t="s">
        <v>94</v>
      </c>
      <c r="AJ2" s="20" t="s">
        <v>18</v>
      </c>
      <c r="AK2" s="21" t="str">
        <f>AF2&amp;"_"&amp;AH2</f>
        <v>FX_DXY</v>
      </c>
      <c r="AL2" s="21" t="str">
        <f>AH2&amp; " Index"</f>
        <v>DXY Index</v>
      </c>
      <c r="AR2" s="17" t="s">
        <v>95</v>
      </c>
      <c r="AS2" s="17" t="s">
        <v>83</v>
      </c>
      <c r="AT2" s="20" t="s">
        <v>18</v>
      </c>
      <c r="AU2" s="21" t="str">
        <f>AR2&amp;"_"&amp;AS2</f>
        <v>CB_USD</v>
      </c>
      <c r="AV2" s="21" t="s">
        <v>96</v>
      </c>
      <c r="AW2" s="17" t="str">
        <f>AX2&amp;" Index"</f>
        <v>US0003M Index</v>
      </c>
      <c r="AX2" s="17" t="s">
        <v>97</v>
      </c>
      <c r="AY2" s="13">
        <f>_xll.BDP(AW2,"PX LAST")</f>
        <v>2.34144</v>
      </c>
      <c r="BA2" s="17"/>
      <c r="BD2" s="28" t="s">
        <v>18</v>
      </c>
      <c r="BE2" s="28" t="s">
        <v>37</v>
      </c>
      <c r="BF2" s="29" t="str">
        <f>BE2&amp;" Index"</f>
        <v>VIX Index</v>
      </c>
      <c r="BI2" s="30"/>
      <c r="BJ2" s="31"/>
      <c r="BK2" s="31" t="s">
        <v>98</v>
      </c>
      <c r="BL2" s="31" t="s">
        <v>99</v>
      </c>
      <c r="BM2" s="31" t="s">
        <v>100</v>
      </c>
      <c r="BN2" s="31" t="s">
        <v>101</v>
      </c>
      <c r="BO2" s="32" t="s">
        <v>102</v>
      </c>
      <c r="BQ2" s="17"/>
      <c r="BR2" s="28" t="s">
        <v>103</v>
      </c>
      <c r="BS2" s="28" t="s">
        <v>104</v>
      </c>
      <c r="BU2" s="17" t="s">
        <v>105</v>
      </c>
      <c r="BV2" s="17" t="s">
        <v>106</v>
      </c>
      <c r="BW2" s="28" t="s">
        <v>18</v>
      </c>
      <c r="BX2" s="28" t="str">
        <f>BU2&amp;"_"&amp;BV2</f>
        <v>FLOW_EQ_INR</v>
      </c>
      <c r="BY2" s="28" t="s">
        <v>107</v>
      </c>
    </row>
    <row r="3" spans="2:86">
      <c r="B3" s="13" t="s">
        <v>82</v>
      </c>
      <c r="C3" s="13" t="s">
        <v>108</v>
      </c>
      <c r="D3" s="20" t="s">
        <v>18</v>
      </c>
      <c r="E3" s="21" t="str">
        <f t="shared" si="0"/>
        <v>BON_GBP2Y</v>
      </c>
      <c r="F3" s="21" t="str">
        <f>H3&amp;G3&amp;I3&amp; " Index"</f>
        <v>GUKG2 Index</v>
      </c>
      <c r="G3" s="16">
        <v>2</v>
      </c>
      <c r="H3" s="16" t="s">
        <v>109</v>
      </c>
      <c r="J3" s="22">
        <f>_xll.BDP(F3,"PX LAST")</f>
        <v>0.73799999999999999</v>
      </c>
      <c r="K3" s="17" t="s">
        <v>86</v>
      </c>
      <c r="L3" s="13" t="s">
        <v>108</v>
      </c>
      <c r="M3" s="33" t="s">
        <v>18</v>
      </c>
      <c r="N3" s="21" t="str">
        <f t="shared" si="1"/>
        <v>IRS_GBP2Y</v>
      </c>
      <c r="O3" s="34" t="str">
        <f t="shared" si="2"/>
        <v>BPSW2 Index</v>
      </c>
      <c r="P3" s="16">
        <v>2</v>
      </c>
      <c r="Q3" s="26" t="str">
        <f>VLOOKUP(K3&amp;"_"&amp;L3,[1]Parm!$E$6:$G$50,3,FALSE)</f>
        <v>BPSW</v>
      </c>
      <c r="R3" s="16"/>
      <c r="T3" s="13" t="s">
        <v>88</v>
      </c>
      <c r="U3" s="13" t="s">
        <v>33</v>
      </c>
      <c r="V3" s="33" t="s">
        <v>18</v>
      </c>
      <c r="W3" s="21" t="str">
        <f t="shared" si="3"/>
        <v>EQY_SPX</v>
      </c>
      <c r="X3" s="34" t="s">
        <v>8</v>
      </c>
      <c r="Z3" s="13" t="s">
        <v>90</v>
      </c>
      <c r="AA3" s="13" t="s">
        <v>110</v>
      </c>
      <c r="AB3" s="20" t="s">
        <v>18</v>
      </c>
      <c r="AC3" s="21" t="str">
        <f t="shared" si="4"/>
        <v>CTY_Aluminium</v>
      </c>
      <c r="AD3" s="21" t="s">
        <v>111</v>
      </c>
      <c r="AF3" s="13" t="s">
        <v>93</v>
      </c>
      <c r="AG3" s="13" t="s">
        <v>45</v>
      </c>
      <c r="AH3" s="13" t="s">
        <v>112</v>
      </c>
      <c r="AI3" s="13" t="str">
        <f>IF(AG3="","USD"&amp;AH3,AG3)</f>
        <v>EURUSD</v>
      </c>
      <c r="AJ3" s="20" t="s">
        <v>18</v>
      </c>
      <c r="AK3" s="21" t="str">
        <f>AF3&amp;"_"&amp;AI3</f>
        <v>FX_EURUSD</v>
      </c>
      <c r="AL3" s="21" t="str">
        <f t="shared" ref="AL3:AL10" si="5">AH3&amp; " Curncy"</f>
        <v>EUR Curncy</v>
      </c>
      <c r="AR3" s="17" t="s">
        <v>95</v>
      </c>
      <c r="AS3" s="13" t="s">
        <v>112</v>
      </c>
      <c r="AT3" s="20" t="s">
        <v>18</v>
      </c>
      <c r="AU3" s="21" t="str">
        <f t="shared" ref="AU3:AU66" si="6">AR3&amp;"_"&amp;AS3</f>
        <v>CB_EUR</v>
      </c>
      <c r="AV3" s="21" t="s">
        <v>113</v>
      </c>
      <c r="AW3" s="17" t="str">
        <f t="shared" ref="AW3:AW30" si="7">AX3&amp;" Index"</f>
        <v>EUR006M Index</v>
      </c>
      <c r="AX3" s="17" t="s">
        <v>114</v>
      </c>
      <c r="AY3" s="13">
        <f>_xll.BDP(AW3,"PX LAST")</f>
        <v>-0.26800000000000002</v>
      </c>
      <c r="BD3" s="28" t="s">
        <v>18</v>
      </c>
      <c r="BE3" s="28" t="s">
        <v>115</v>
      </c>
      <c r="BF3" s="29" t="str">
        <f t="shared" ref="BF3:BF5" si="8">BE3&amp;" Index"</f>
        <v>MOVE Index</v>
      </c>
      <c r="BI3" s="35"/>
      <c r="BJ3" s="36" t="s">
        <v>36</v>
      </c>
      <c r="BK3" s="36" t="s">
        <v>116</v>
      </c>
      <c r="BL3" s="36" t="s">
        <v>117</v>
      </c>
      <c r="BM3" s="36" t="s">
        <v>59</v>
      </c>
      <c r="BN3" s="36" t="s">
        <v>118</v>
      </c>
      <c r="BO3" s="37" t="e">
        <v>#N/A</v>
      </c>
      <c r="BQ3" s="38" t="s">
        <v>119</v>
      </c>
      <c r="BR3" s="28"/>
      <c r="BS3" s="29" t="s">
        <v>120</v>
      </c>
      <c r="BU3" s="17" t="s">
        <v>105</v>
      </c>
      <c r="BV3" s="17" t="s">
        <v>121</v>
      </c>
      <c r="BW3" s="28" t="s">
        <v>18</v>
      </c>
      <c r="BX3" s="28" t="str">
        <f t="shared" ref="BX3:BX13" si="9">BU3&amp;"_"&amp;BV3</f>
        <v>FLOW_EQ_IDR</v>
      </c>
      <c r="BY3" s="29" t="s">
        <v>122</v>
      </c>
    </row>
    <row r="4" spans="2:86">
      <c r="B4" s="13" t="s">
        <v>82</v>
      </c>
      <c r="C4" s="13" t="s">
        <v>123</v>
      </c>
      <c r="D4" s="20" t="s">
        <v>18</v>
      </c>
      <c r="E4" s="21" t="str">
        <f t="shared" si="0"/>
        <v>BON_JPY2Y</v>
      </c>
      <c r="F4" s="21" t="str">
        <f>H4&amp;G4&amp;I4&amp; " Index"</f>
        <v>GJGB2 Index</v>
      </c>
      <c r="G4" s="16">
        <v>2</v>
      </c>
      <c r="H4" s="16" t="s">
        <v>124</v>
      </c>
      <c r="J4" s="22">
        <f>_xll.BDP(F4,"PX LAST")</f>
        <v>-0.106</v>
      </c>
      <c r="K4" s="17" t="s">
        <v>86</v>
      </c>
      <c r="L4" s="13" t="s">
        <v>123</v>
      </c>
      <c r="M4" s="33" t="s">
        <v>18</v>
      </c>
      <c r="N4" s="21" t="str">
        <f t="shared" si="1"/>
        <v>IRS_JPY2Y</v>
      </c>
      <c r="O4" s="34" t="str">
        <f t="shared" si="2"/>
        <v>JYSW2 Index</v>
      </c>
      <c r="P4" s="16">
        <v>2</v>
      </c>
      <c r="Q4" s="26" t="str">
        <f>VLOOKUP(K4&amp;"_"&amp;L4,[1]Parm!$E$6:$G$50,3,FALSE)</f>
        <v>JYSW</v>
      </c>
      <c r="R4" s="16"/>
      <c r="T4" s="13" t="s">
        <v>88</v>
      </c>
      <c r="U4" s="13" t="s">
        <v>125</v>
      </c>
      <c r="V4" s="33" t="s">
        <v>18</v>
      </c>
      <c r="W4" s="21" t="str">
        <f t="shared" si="3"/>
        <v>EQY_NASDAQ</v>
      </c>
      <c r="X4" s="34" t="s">
        <v>126</v>
      </c>
      <c r="Z4" s="13" t="s">
        <v>90</v>
      </c>
      <c r="AA4" s="13" t="s">
        <v>41</v>
      </c>
      <c r="AB4" s="20" t="s">
        <v>18</v>
      </c>
      <c r="AC4" s="21" t="str">
        <f t="shared" si="4"/>
        <v>CTY_Silver</v>
      </c>
      <c r="AD4" s="21" t="s">
        <v>67</v>
      </c>
      <c r="AF4" s="13" t="s">
        <v>93</v>
      </c>
      <c r="AH4" s="13" t="s">
        <v>123</v>
      </c>
      <c r="AI4" s="13" t="str">
        <f t="shared" ref="AI4:AI67" si="10">IF(AG4="","USD"&amp;AH4,AG4)</f>
        <v>USDJPY</v>
      </c>
      <c r="AJ4" s="20" t="s">
        <v>18</v>
      </c>
      <c r="AK4" s="21" t="str">
        <f t="shared" ref="AK4:AK32" si="11">AF4&amp;"_"&amp;AI4</f>
        <v>FX_USDJPY</v>
      </c>
      <c r="AL4" s="21" t="str">
        <f t="shared" si="5"/>
        <v>JPY Curncy</v>
      </c>
      <c r="AR4" s="17" t="s">
        <v>95</v>
      </c>
      <c r="AS4" s="13" t="s">
        <v>123</v>
      </c>
      <c r="AT4" s="20" t="s">
        <v>18</v>
      </c>
      <c r="AU4" s="21" t="str">
        <f t="shared" si="6"/>
        <v>CB_JPY</v>
      </c>
      <c r="AV4" s="21" t="s">
        <v>127</v>
      </c>
      <c r="AW4" s="17" t="str">
        <f t="shared" si="7"/>
        <v>JY0006M Index</v>
      </c>
      <c r="AX4" s="17" t="s">
        <v>128</v>
      </c>
      <c r="AY4" s="13">
        <f>_xll.BDP(AW4,"PX LAST")</f>
        <v>1.0829999999999999E-2</v>
      </c>
      <c r="BD4" s="28" t="s">
        <v>18</v>
      </c>
      <c r="BE4" s="28" t="s">
        <v>38</v>
      </c>
      <c r="BF4" s="29" t="str">
        <f t="shared" si="8"/>
        <v>VXEEM Index</v>
      </c>
      <c r="BI4" s="39" t="s">
        <v>129</v>
      </c>
      <c r="BJ4" s="36" t="s">
        <v>130</v>
      </c>
      <c r="BK4" s="36" t="s">
        <v>131</v>
      </c>
      <c r="BL4" s="36" t="s">
        <v>132</v>
      </c>
      <c r="BM4" s="36" t="s">
        <v>60</v>
      </c>
      <c r="BN4" s="36" t="s">
        <v>133</v>
      </c>
      <c r="BO4" s="37" t="s">
        <v>134</v>
      </c>
      <c r="BQ4" s="17"/>
      <c r="BR4" s="28"/>
      <c r="BS4" s="29" t="s">
        <v>135</v>
      </c>
      <c r="BU4" s="17" t="s">
        <v>105</v>
      </c>
      <c r="BV4" s="17" t="s">
        <v>136</v>
      </c>
      <c r="BW4" s="28" t="s">
        <v>18</v>
      </c>
      <c r="BX4" s="28" t="str">
        <f t="shared" si="9"/>
        <v>FLOW_EQ_PHP</v>
      </c>
      <c r="BY4" s="29" t="s">
        <v>137</v>
      </c>
    </row>
    <row r="5" spans="2:86">
      <c r="B5" s="13" t="s">
        <v>82</v>
      </c>
      <c r="C5" s="13" t="s">
        <v>112</v>
      </c>
      <c r="D5" s="20" t="s">
        <v>18</v>
      </c>
      <c r="E5" s="21" t="str">
        <f t="shared" si="0"/>
        <v>BON_EUR2Y</v>
      </c>
      <c r="F5" s="21" t="str">
        <f>H5&amp;G5&amp;I5&amp; " Index"</f>
        <v>GECU2YR Index</v>
      </c>
      <c r="G5" s="16">
        <v>2</v>
      </c>
      <c r="H5" s="16" t="s">
        <v>138</v>
      </c>
      <c r="I5" s="16" t="s">
        <v>85</v>
      </c>
      <c r="J5" s="22">
        <f>_xll.BDP(F5,"PX LAST")</f>
        <v>-0.59499999999999997</v>
      </c>
      <c r="K5" s="17" t="s">
        <v>86</v>
      </c>
      <c r="L5" s="13" t="s">
        <v>112</v>
      </c>
      <c r="M5" s="33" t="s">
        <v>18</v>
      </c>
      <c r="N5" s="21" t="str">
        <f t="shared" si="1"/>
        <v>IRS_EUR2Y</v>
      </c>
      <c r="O5" s="34" t="str">
        <f t="shared" si="2"/>
        <v>EUSA2 Index</v>
      </c>
      <c r="P5" s="16">
        <v>2</v>
      </c>
      <c r="Q5" s="26" t="str">
        <f>VLOOKUP(K5&amp;"_"&amp;L5,[1]Parm!$E$6:$G$50,3,FALSE)</f>
        <v>EUSA</v>
      </c>
      <c r="R5" s="16"/>
      <c r="T5" s="13" t="s">
        <v>88</v>
      </c>
      <c r="U5" s="13" t="s">
        <v>139</v>
      </c>
      <c r="V5" s="33" t="s">
        <v>18</v>
      </c>
      <c r="W5" s="21" t="str">
        <f t="shared" si="3"/>
        <v>EQY_TSX</v>
      </c>
      <c r="X5" s="34" t="s">
        <v>140</v>
      </c>
      <c r="Z5" s="13" t="s">
        <v>90</v>
      </c>
      <c r="AA5" s="13" t="s">
        <v>141</v>
      </c>
      <c r="AB5" s="20" t="s">
        <v>18</v>
      </c>
      <c r="AC5" s="21" t="str">
        <f t="shared" si="4"/>
        <v>CTY_Cattle</v>
      </c>
      <c r="AD5" s="21" t="s">
        <v>142</v>
      </c>
      <c r="AF5" s="13" t="s">
        <v>93</v>
      </c>
      <c r="AG5" s="13" t="s">
        <v>46</v>
      </c>
      <c r="AH5" s="13" t="s">
        <v>108</v>
      </c>
      <c r="AI5" s="13" t="str">
        <f t="shared" si="10"/>
        <v>GBPUSD</v>
      </c>
      <c r="AJ5" s="20" t="s">
        <v>18</v>
      </c>
      <c r="AK5" s="21" t="str">
        <f t="shared" si="11"/>
        <v>FX_GBPUSD</v>
      </c>
      <c r="AL5" s="21" t="str">
        <f t="shared" si="5"/>
        <v>GBP Curncy</v>
      </c>
      <c r="AR5" s="17" t="s">
        <v>95</v>
      </c>
      <c r="AS5" s="13" t="s">
        <v>108</v>
      </c>
      <c r="AT5" s="20" t="s">
        <v>18</v>
      </c>
      <c r="AU5" s="21" t="str">
        <f t="shared" si="6"/>
        <v>CB_GBP</v>
      </c>
      <c r="AV5" s="21" t="s">
        <v>143</v>
      </c>
      <c r="AW5" s="17" t="str">
        <f t="shared" si="7"/>
        <v>BP0006M Index</v>
      </c>
      <c r="AX5" s="13" t="s">
        <v>144</v>
      </c>
      <c r="AY5" s="13">
        <f>_xll.BDP(AW5,"PX LAST")</f>
        <v>0.90649999999999997</v>
      </c>
      <c r="BD5" s="28" t="s">
        <v>18</v>
      </c>
      <c r="BE5" s="28" t="s">
        <v>145</v>
      </c>
      <c r="BF5" s="29" t="str">
        <f t="shared" si="8"/>
        <v>VDAX Index</v>
      </c>
      <c r="BI5" s="39" t="s">
        <v>146</v>
      </c>
      <c r="BJ5" s="36" t="s">
        <v>147</v>
      </c>
      <c r="BK5" s="36" t="s">
        <v>148</v>
      </c>
      <c r="BL5" s="36" t="s">
        <v>149</v>
      </c>
      <c r="BM5" s="36" t="s">
        <v>61</v>
      </c>
      <c r="BN5" s="36" t="s">
        <v>150</v>
      </c>
      <c r="BO5" s="37" t="s">
        <v>151</v>
      </c>
      <c r="BQ5" s="17"/>
      <c r="BR5" s="28"/>
      <c r="BS5" s="29" t="s">
        <v>152</v>
      </c>
      <c r="BU5" s="17" t="s">
        <v>105</v>
      </c>
      <c r="BV5" s="17" t="s">
        <v>153</v>
      </c>
      <c r="BW5" s="28" t="s">
        <v>18</v>
      </c>
      <c r="BX5" s="28" t="str">
        <f t="shared" si="9"/>
        <v>FLOW_EQ_KRW</v>
      </c>
      <c r="BY5" s="29" t="s">
        <v>154</v>
      </c>
    </row>
    <row r="6" spans="2:86">
      <c r="B6" s="13" t="s">
        <v>82</v>
      </c>
      <c r="C6" s="13" t="s">
        <v>155</v>
      </c>
      <c r="D6" s="20" t="s">
        <v>18</v>
      </c>
      <c r="E6" s="21" t="str">
        <f t="shared" si="0"/>
        <v>BON_CHF2Y</v>
      </c>
      <c r="F6" s="40" t="s">
        <v>156</v>
      </c>
      <c r="G6" s="41">
        <v>2</v>
      </c>
      <c r="H6" s="16" t="s">
        <v>157</v>
      </c>
      <c r="J6" s="22">
        <f>_xll.BDP(F6,"PX LAST")</f>
        <v>-0.71499999999999997</v>
      </c>
      <c r="K6" s="17" t="s">
        <v>86</v>
      </c>
      <c r="L6" s="13" t="s">
        <v>155</v>
      </c>
      <c r="M6" s="33" t="s">
        <v>18</v>
      </c>
      <c r="N6" s="21" t="str">
        <f t="shared" si="1"/>
        <v>IRS_CHF2Y</v>
      </c>
      <c r="O6" s="34" t="str">
        <f t="shared" si="2"/>
        <v>SFSW2 Index</v>
      </c>
      <c r="P6" s="16">
        <v>2</v>
      </c>
      <c r="Q6" s="26" t="str">
        <f>VLOOKUP(K6&amp;"_"&amp;L6,[1]Parm!$E$6:$G$50,3,FALSE)</f>
        <v>SFSW</v>
      </c>
      <c r="R6" s="16"/>
      <c r="T6" s="13" t="s">
        <v>88</v>
      </c>
      <c r="U6" s="17" t="s">
        <v>158</v>
      </c>
      <c r="V6" s="33" t="s">
        <v>18</v>
      </c>
      <c r="W6" s="21" t="str">
        <f t="shared" si="3"/>
        <v>EQY_MEXBOL</v>
      </c>
      <c r="X6" s="34" t="s">
        <v>159</v>
      </c>
      <c r="Z6" s="13" t="s">
        <v>90</v>
      </c>
      <c r="AA6" s="13" t="s">
        <v>160</v>
      </c>
      <c r="AB6" s="20" t="s">
        <v>18</v>
      </c>
      <c r="AC6" s="21" t="str">
        <f t="shared" si="4"/>
        <v>CTY_Gasoline</v>
      </c>
      <c r="AD6" s="21" t="s">
        <v>161</v>
      </c>
      <c r="AF6" s="13" t="s">
        <v>93</v>
      </c>
      <c r="AG6" s="13" t="s">
        <v>162</v>
      </c>
      <c r="AH6" s="13" t="s">
        <v>163</v>
      </c>
      <c r="AI6" s="13" t="str">
        <f t="shared" si="10"/>
        <v>AUDUSD</v>
      </c>
      <c r="AJ6" s="20" t="s">
        <v>18</v>
      </c>
      <c r="AK6" s="21" t="str">
        <f t="shared" si="11"/>
        <v>FX_AUDUSD</v>
      </c>
      <c r="AL6" s="21" t="str">
        <f t="shared" si="5"/>
        <v>AUD Curncy</v>
      </c>
      <c r="AR6" s="17" t="s">
        <v>95</v>
      </c>
      <c r="AS6" s="13" t="s">
        <v>163</v>
      </c>
      <c r="AT6" s="20" t="s">
        <v>18</v>
      </c>
      <c r="AU6" s="21" t="str">
        <f t="shared" si="6"/>
        <v>CB_AUD</v>
      </c>
      <c r="AV6" s="21" t="s">
        <v>164</v>
      </c>
      <c r="AW6" s="17" t="str">
        <f t="shared" si="7"/>
        <v xml:space="preserve"> Index</v>
      </c>
      <c r="BD6" s="28" t="s">
        <v>18</v>
      </c>
      <c r="BE6" s="28" t="s">
        <v>165</v>
      </c>
      <c r="BF6" s="29" t="s">
        <v>166</v>
      </c>
      <c r="BI6" s="35" t="s">
        <v>167</v>
      </c>
      <c r="BJ6" s="36" t="s">
        <v>167</v>
      </c>
      <c r="BK6" s="36" t="s">
        <v>168</v>
      </c>
      <c r="BL6" s="36" t="s">
        <v>169</v>
      </c>
      <c r="BM6" s="36" t="s">
        <v>170</v>
      </c>
      <c r="BN6" s="36" t="s">
        <v>171</v>
      </c>
      <c r="BO6" s="37" t="s">
        <v>172</v>
      </c>
      <c r="BQ6" s="17"/>
      <c r="BR6" s="28"/>
      <c r="BS6" s="29" t="s">
        <v>173</v>
      </c>
      <c r="BU6" s="17" t="s">
        <v>105</v>
      </c>
      <c r="BV6" s="17" t="s">
        <v>174</v>
      </c>
      <c r="BW6" s="28" t="s">
        <v>18</v>
      </c>
      <c r="BX6" s="28" t="str">
        <f t="shared" si="9"/>
        <v>FLOW_EQ_TWD</v>
      </c>
      <c r="BY6" s="29" t="s">
        <v>175</v>
      </c>
    </row>
    <row r="7" spans="2:86">
      <c r="B7" s="13" t="s">
        <v>82</v>
      </c>
      <c r="C7" s="13" t="s">
        <v>176</v>
      </c>
      <c r="D7" s="20" t="s">
        <v>18</v>
      </c>
      <c r="E7" s="21" t="str">
        <f t="shared" si="0"/>
        <v>BON_SEK2Y</v>
      </c>
      <c r="F7" s="21" t="str">
        <f>H7&amp;G7&amp;I7&amp; " Index"</f>
        <v>GSGB2YR Index</v>
      </c>
      <c r="G7" s="16">
        <v>2</v>
      </c>
      <c r="H7" s="16" t="s">
        <v>177</v>
      </c>
      <c r="I7" s="16" t="s">
        <v>85</v>
      </c>
      <c r="J7" s="22">
        <f>_xll.BDP(F7,"PX LAST")</f>
        <v>-0.504</v>
      </c>
      <c r="K7" s="17" t="s">
        <v>86</v>
      </c>
      <c r="L7" s="13" t="s">
        <v>176</v>
      </c>
      <c r="M7" s="33" t="s">
        <v>18</v>
      </c>
      <c r="N7" s="21" t="str">
        <f t="shared" si="1"/>
        <v>IRS_SEK2Y</v>
      </c>
      <c r="O7" s="34" t="str">
        <f t="shared" si="2"/>
        <v>SKSW2 Index</v>
      </c>
      <c r="P7" s="16">
        <v>2</v>
      </c>
      <c r="Q7" s="26" t="str">
        <f>VLOOKUP(K7&amp;"_"&amp;L7,[1]Parm!$E$6:$G$50,3,FALSE)</f>
        <v>SKSW</v>
      </c>
      <c r="R7" s="16"/>
      <c r="T7" s="13" t="s">
        <v>88</v>
      </c>
      <c r="U7" s="13" t="s">
        <v>34</v>
      </c>
      <c r="V7" s="33" t="s">
        <v>18</v>
      </c>
      <c r="W7" s="21" t="str">
        <f t="shared" si="3"/>
        <v>EQY_IBOV</v>
      </c>
      <c r="X7" s="34" t="s">
        <v>9</v>
      </c>
      <c r="Z7" s="13" t="s">
        <v>90</v>
      </c>
      <c r="AA7" s="13" t="s">
        <v>178</v>
      </c>
      <c r="AB7" s="20" t="s">
        <v>18</v>
      </c>
      <c r="AC7" s="21" t="str">
        <f t="shared" si="4"/>
        <v>CTY_NatGas</v>
      </c>
      <c r="AD7" s="21" t="s">
        <v>179</v>
      </c>
      <c r="AF7" s="13" t="s">
        <v>93</v>
      </c>
      <c r="AG7" s="13" t="s">
        <v>180</v>
      </c>
      <c r="AH7" s="13" t="s">
        <v>181</v>
      </c>
      <c r="AI7" s="13" t="str">
        <f t="shared" si="10"/>
        <v>NZDUSD</v>
      </c>
      <c r="AJ7" s="20" t="s">
        <v>18</v>
      </c>
      <c r="AK7" s="21" t="str">
        <f t="shared" si="11"/>
        <v>FX_NZDUSD</v>
      </c>
      <c r="AL7" s="21" t="str">
        <f t="shared" si="5"/>
        <v>NZD Curncy</v>
      </c>
      <c r="AR7" s="17" t="s">
        <v>95</v>
      </c>
      <c r="AS7" s="13" t="s">
        <v>181</v>
      </c>
      <c r="AT7" s="20" t="s">
        <v>18</v>
      </c>
      <c r="AU7" s="21" t="str">
        <f t="shared" si="6"/>
        <v>CB_NZD</v>
      </c>
      <c r="AV7" s="21" t="s">
        <v>182</v>
      </c>
      <c r="AW7" s="17" t="str">
        <f t="shared" si="7"/>
        <v xml:space="preserve"> Index</v>
      </c>
      <c r="BD7" s="28" t="s">
        <v>18</v>
      </c>
      <c r="BE7" s="28" t="s">
        <v>51</v>
      </c>
      <c r="BF7" s="29" t="s">
        <v>64</v>
      </c>
      <c r="BI7" s="35" t="s">
        <v>183</v>
      </c>
      <c r="BJ7" s="36" t="s">
        <v>183</v>
      </c>
      <c r="BK7" s="36" t="s">
        <v>184</v>
      </c>
      <c r="BL7" s="36" t="s">
        <v>185</v>
      </c>
      <c r="BM7" s="36" t="s">
        <v>186</v>
      </c>
      <c r="BN7" s="36" t="s">
        <v>187</v>
      </c>
      <c r="BO7" s="37" t="s">
        <v>188</v>
      </c>
      <c r="BQ7" s="17"/>
      <c r="BR7" s="28"/>
      <c r="BS7" s="29" t="s">
        <v>189</v>
      </c>
      <c r="BU7" s="17" t="s">
        <v>105</v>
      </c>
      <c r="BV7" s="17" t="s">
        <v>190</v>
      </c>
      <c r="BW7" s="28" t="s">
        <v>18</v>
      </c>
      <c r="BX7" s="28" t="str">
        <f t="shared" si="9"/>
        <v>FLOW_EQ_THB</v>
      </c>
      <c r="BY7" s="29" t="s">
        <v>191</v>
      </c>
    </row>
    <row r="8" spans="2:86">
      <c r="B8" s="13" t="s">
        <v>82</v>
      </c>
      <c r="C8" s="13" t="s">
        <v>192</v>
      </c>
      <c r="D8" s="20" t="s">
        <v>18</v>
      </c>
      <c r="E8" s="21" t="str">
        <f t="shared" si="0"/>
        <v>BON_NOK2Y</v>
      </c>
      <c r="F8" s="40" t="s">
        <v>193</v>
      </c>
      <c r="G8" s="16">
        <v>2</v>
      </c>
      <c r="H8" s="16" t="s">
        <v>194</v>
      </c>
      <c r="I8" s="16" t="s">
        <v>85</v>
      </c>
      <c r="J8" s="22">
        <f>_xll.BDP(F8,"PX LAST")</f>
        <v>1.2330000000000001</v>
      </c>
      <c r="K8" s="17" t="s">
        <v>86</v>
      </c>
      <c r="L8" s="13" t="s">
        <v>192</v>
      </c>
      <c r="M8" s="33" t="s">
        <v>18</v>
      </c>
      <c r="N8" s="21" t="str">
        <f t="shared" si="1"/>
        <v>IRS_NOK2Y</v>
      </c>
      <c r="O8" s="34" t="str">
        <f t="shared" si="2"/>
        <v>NKSW2 Index</v>
      </c>
      <c r="P8" s="16">
        <v>2</v>
      </c>
      <c r="Q8" s="26" t="str">
        <f>VLOOKUP(K8&amp;"_"&amp;L8,[1]Parm!$E$6:$G$50,3,FALSE)</f>
        <v>NKSW</v>
      </c>
      <c r="R8" s="16"/>
      <c r="T8" s="13" t="s">
        <v>88</v>
      </c>
      <c r="U8" s="13" t="s">
        <v>195</v>
      </c>
      <c r="V8" s="33" t="s">
        <v>18</v>
      </c>
      <c r="W8" s="21" t="str">
        <f t="shared" si="3"/>
        <v>EQY_DOWUTIL</v>
      </c>
      <c r="X8" s="34" t="s">
        <v>196</v>
      </c>
      <c r="Z8" s="13" t="s">
        <v>90</v>
      </c>
      <c r="AA8" s="13" t="s">
        <v>197</v>
      </c>
      <c r="AB8" s="20" t="s">
        <v>18</v>
      </c>
      <c r="AC8" s="21" t="str">
        <f t="shared" si="4"/>
        <v>CTY_OrangeJuice</v>
      </c>
      <c r="AD8" s="21" t="s">
        <v>198</v>
      </c>
      <c r="AF8" s="13" t="s">
        <v>93</v>
      </c>
      <c r="AH8" s="13" t="s">
        <v>155</v>
      </c>
      <c r="AI8" s="13" t="str">
        <f t="shared" si="10"/>
        <v>USDCHF</v>
      </c>
      <c r="AJ8" s="20" t="s">
        <v>18</v>
      </c>
      <c r="AK8" s="21" t="str">
        <f t="shared" si="11"/>
        <v>FX_USDCHF</v>
      </c>
      <c r="AL8" s="21" t="str">
        <f t="shared" si="5"/>
        <v>CHF Curncy</v>
      </c>
      <c r="AR8" s="17" t="s">
        <v>95</v>
      </c>
      <c r="AS8" s="13" t="s">
        <v>155</v>
      </c>
      <c r="AT8" s="20" t="s">
        <v>18</v>
      </c>
      <c r="AU8" s="21" t="str">
        <f t="shared" si="6"/>
        <v>CB_CHF</v>
      </c>
      <c r="AV8" s="21" t="s">
        <v>199</v>
      </c>
      <c r="AW8" s="17" t="str">
        <f t="shared" si="7"/>
        <v>SF0006M Index</v>
      </c>
      <c r="AX8" s="13" t="s">
        <v>200</v>
      </c>
      <c r="AY8" s="13">
        <f>_xll.BDP(AW8,"PX LAST")</f>
        <v>-0.64900000000000002</v>
      </c>
      <c r="BD8" s="28" t="s">
        <v>18</v>
      </c>
      <c r="BE8" s="28" t="s">
        <v>201</v>
      </c>
      <c r="BF8" s="28" t="s">
        <v>202</v>
      </c>
      <c r="BI8" s="35" t="s">
        <v>203</v>
      </c>
      <c r="BJ8" s="36" t="s">
        <v>203</v>
      </c>
      <c r="BK8" s="36" t="s">
        <v>204</v>
      </c>
      <c r="BL8" s="36" t="s">
        <v>205</v>
      </c>
      <c r="BM8" s="36" t="s">
        <v>206</v>
      </c>
      <c r="BN8" s="36" t="s">
        <v>207</v>
      </c>
      <c r="BO8" s="37" t="s">
        <v>208</v>
      </c>
      <c r="BQ8" s="17"/>
      <c r="BR8" s="28"/>
      <c r="BS8" s="28" t="s">
        <v>209</v>
      </c>
      <c r="BU8" s="17" t="s">
        <v>210</v>
      </c>
      <c r="BV8" s="17" t="s">
        <v>106</v>
      </c>
      <c r="BW8" s="28" t="s">
        <v>18</v>
      </c>
      <c r="BX8" s="28" t="str">
        <f t="shared" si="9"/>
        <v>FLOW_BOND_INR</v>
      </c>
      <c r="BY8" s="28" t="s">
        <v>211</v>
      </c>
    </row>
    <row r="9" spans="2:86">
      <c r="B9" s="13" t="s">
        <v>82</v>
      </c>
      <c r="C9" s="13" t="s">
        <v>212</v>
      </c>
      <c r="D9" s="20" t="s">
        <v>18</v>
      </c>
      <c r="E9" s="21" t="str">
        <f t="shared" si="0"/>
        <v>BON_RUB2Y</v>
      </c>
      <c r="F9" s="21" t="str">
        <f>H9&amp;G9&amp;I9&amp; " Index"</f>
        <v>MICXRU2Y Index</v>
      </c>
      <c r="G9" s="16">
        <v>2</v>
      </c>
      <c r="H9" s="16" t="s">
        <v>213</v>
      </c>
      <c r="I9" s="16" t="s">
        <v>24</v>
      </c>
      <c r="J9" s="22">
        <f>_xll.BDP(F9,"PX LAST")</f>
        <v>7.5122999999999998</v>
      </c>
      <c r="K9" s="17" t="s">
        <v>86</v>
      </c>
      <c r="L9" s="13" t="s">
        <v>212</v>
      </c>
      <c r="M9" s="33" t="s">
        <v>18</v>
      </c>
      <c r="N9" s="21" t="str">
        <f t="shared" si="1"/>
        <v>IRS_RUB2Y</v>
      </c>
      <c r="O9" s="34" t="str">
        <f t="shared" si="2"/>
        <v>RRSWM2 Index</v>
      </c>
      <c r="P9" s="16">
        <v>2</v>
      </c>
      <c r="Q9" s="26" t="str">
        <f>VLOOKUP(K9&amp;"_"&amp;L9,[1]Parm!$E$6:$G$50,3,FALSE)</f>
        <v>RRSWM</v>
      </c>
      <c r="R9" s="16"/>
      <c r="T9" s="13" t="s">
        <v>88</v>
      </c>
      <c r="U9" s="13" t="s">
        <v>214</v>
      </c>
      <c r="V9" s="33" t="s">
        <v>18</v>
      </c>
      <c r="W9" s="21" t="str">
        <f t="shared" si="3"/>
        <v>EQY_DOWTRANS</v>
      </c>
      <c r="X9" s="34" t="s">
        <v>215</v>
      </c>
      <c r="Z9" s="13" t="s">
        <v>90</v>
      </c>
      <c r="AA9" s="13" t="s">
        <v>40</v>
      </c>
      <c r="AB9" s="20" t="s">
        <v>18</v>
      </c>
      <c r="AC9" s="21" t="str">
        <f t="shared" si="4"/>
        <v>CTY_Gold</v>
      </c>
      <c r="AD9" s="21" t="s">
        <v>66</v>
      </c>
      <c r="AF9" s="13" t="s">
        <v>93</v>
      </c>
      <c r="AH9" s="13" t="s">
        <v>192</v>
      </c>
      <c r="AI9" s="13" t="str">
        <f t="shared" si="10"/>
        <v>USDNOK</v>
      </c>
      <c r="AJ9" s="20" t="s">
        <v>18</v>
      </c>
      <c r="AK9" s="21" t="str">
        <f t="shared" si="11"/>
        <v>FX_USDNOK</v>
      </c>
      <c r="AL9" s="21" t="str">
        <f t="shared" si="5"/>
        <v>NOK Curncy</v>
      </c>
      <c r="AR9" s="17" t="s">
        <v>95</v>
      </c>
      <c r="AS9" s="13" t="s">
        <v>192</v>
      </c>
      <c r="AT9" s="20" t="s">
        <v>18</v>
      </c>
      <c r="AU9" s="21" t="str">
        <f t="shared" si="6"/>
        <v>CB_NOK</v>
      </c>
      <c r="AV9" s="21" t="s">
        <v>216</v>
      </c>
      <c r="AW9" s="17" t="str">
        <f t="shared" si="7"/>
        <v>NIBOR6M Index</v>
      </c>
      <c r="AX9" s="13" t="s">
        <v>217</v>
      </c>
      <c r="AY9" s="13">
        <f>_xll.BDP(AW9,"PX LAST")</f>
        <v>1.2</v>
      </c>
      <c r="BD9" s="28" t="s">
        <v>18</v>
      </c>
      <c r="BE9" s="28" t="s">
        <v>218</v>
      </c>
      <c r="BF9" s="28" t="s">
        <v>219</v>
      </c>
      <c r="BI9" s="35" t="s">
        <v>220</v>
      </c>
      <c r="BJ9" s="36" t="s">
        <v>220</v>
      </c>
      <c r="BK9" s="36" t="s">
        <v>221</v>
      </c>
      <c r="BL9" s="36" t="s">
        <v>222</v>
      </c>
      <c r="BM9" s="36" t="s">
        <v>223</v>
      </c>
      <c r="BN9" s="36" t="s">
        <v>224</v>
      </c>
      <c r="BO9" s="37" t="s">
        <v>225</v>
      </c>
      <c r="BR9" s="28"/>
      <c r="BS9" s="28" t="s">
        <v>226</v>
      </c>
      <c r="BU9" s="17" t="s">
        <v>210</v>
      </c>
      <c r="BV9" s="17" t="s">
        <v>121</v>
      </c>
      <c r="BW9" s="28" t="s">
        <v>18</v>
      </c>
      <c r="BX9" s="28" t="str">
        <f t="shared" si="9"/>
        <v>FLOW_BOND_IDR</v>
      </c>
      <c r="BY9" s="28" t="s">
        <v>227</v>
      </c>
    </row>
    <row r="10" spans="2:86">
      <c r="B10" s="13" t="s">
        <v>82</v>
      </c>
      <c r="C10" s="13" t="s">
        <v>228</v>
      </c>
      <c r="D10" s="20" t="s">
        <v>18</v>
      </c>
      <c r="E10" s="21" t="str">
        <f t="shared" si="0"/>
        <v>BON_TRY2Y</v>
      </c>
      <c r="F10" s="21" t="str">
        <f>H10&amp;G10&amp;I10&amp; " Index"</f>
        <v>IECM2Y Index</v>
      </c>
      <c r="G10" s="16">
        <v>2</v>
      </c>
      <c r="H10" s="16" t="s">
        <v>229</v>
      </c>
      <c r="I10" s="16" t="s">
        <v>24</v>
      </c>
      <c r="J10" s="22">
        <f>_xll.BDP(F10,"PX LAST")</f>
        <v>22.42</v>
      </c>
      <c r="K10" s="17" t="s">
        <v>86</v>
      </c>
      <c r="L10" s="13" t="s">
        <v>228</v>
      </c>
      <c r="M10" s="33" t="s">
        <v>18</v>
      </c>
      <c r="N10" s="21" t="str">
        <f t="shared" si="1"/>
        <v>IRS_TRY2Y</v>
      </c>
      <c r="O10" s="42" t="s">
        <v>230</v>
      </c>
      <c r="P10" s="16">
        <v>2</v>
      </c>
      <c r="Q10" s="26" t="e">
        <f>VLOOKUP(K10&amp;"_"&amp;L10,[1]Parm!$E$6:$G$50,3,FALSE)</f>
        <v>#N/A</v>
      </c>
      <c r="R10" s="16"/>
      <c r="T10" s="13" t="s">
        <v>88</v>
      </c>
      <c r="U10" s="13" t="s">
        <v>231</v>
      </c>
      <c r="V10" s="33" t="s">
        <v>18</v>
      </c>
      <c r="W10" s="21" t="str">
        <f t="shared" si="3"/>
        <v>EQY_MERVAL</v>
      </c>
      <c r="X10" s="34" t="s">
        <v>232</v>
      </c>
      <c r="Z10" s="13" t="s">
        <v>90</v>
      </c>
      <c r="AA10" s="13" t="s">
        <v>233</v>
      </c>
      <c r="AB10" s="20" t="s">
        <v>18</v>
      </c>
      <c r="AC10" s="21" t="str">
        <f t="shared" si="4"/>
        <v>CTY_Copper</v>
      </c>
      <c r="AD10" s="21" t="s">
        <v>234</v>
      </c>
      <c r="AF10" s="13" t="s">
        <v>93</v>
      </c>
      <c r="AH10" s="13" t="s">
        <v>176</v>
      </c>
      <c r="AI10" s="13" t="str">
        <f t="shared" si="10"/>
        <v>USDSEK</v>
      </c>
      <c r="AJ10" s="20" t="s">
        <v>18</v>
      </c>
      <c r="AK10" s="21" t="str">
        <f t="shared" si="11"/>
        <v>FX_USDSEK</v>
      </c>
      <c r="AL10" s="21" t="str">
        <f t="shared" si="5"/>
        <v>SEK Curncy</v>
      </c>
      <c r="AR10" s="17" t="s">
        <v>95</v>
      </c>
      <c r="AS10" s="13" t="s">
        <v>176</v>
      </c>
      <c r="AT10" s="20" t="s">
        <v>18</v>
      </c>
      <c r="AU10" s="21" t="str">
        <f t="shared" si="6"/>
        <v>CB_SEK</v>
      </c>
      <c r="AV10" s="21" t="s">
        <v>235</v>
      </c>
      <c r="AW10" s="17" t="str">
        <f t="shared" si="7"/>
        <v>STIB3M Index</v>
      </c>
      <c r="AX10" s="13" t="s">
        <v>236</v>
      </c>
      <c r="AY10" s="13">
        <f>_xll.BDP(AW10,"PX LAST")</f>
        <v>-0.35199999999999998</v>
      </c>
      <c r="BD10" s="28" t="s">
        <v>18</v>
      </c>
      <c r="BE10" s="28" t="s">
        <v>237</v>
      </c>
      <c r="BF10" s="28" t="s">
        <v>238</v>
      </c>
      <c r="BI10" s="35" t="s">
        <v>239</v>
      </c>
      <c r="BJ10" s="36" t="s">
        <v>239</v>
      </c>
      <c r="BK10" s="36" t="s">
        <v>240</v>
      </c>
      <c r="BL10" s="36" t="s">
        <v>241</v>
      </c>
      <c r="BM10" s="36" t="s">
        <v>242</v>
      </c>
      <c r="BN10" s="36" t="s">
        <v>243</v>
      </c>
      <c r="BO10" s="37" t="s">
        <v>244</v>
      </c>
      <c r="BR10" s="28"/>
      <c r="BS10" s="28" t="s">
        <v>245</v>
      </c>
      <c r="BU10" s="17" t="s">
        <v>210</v>
      </c>
      <c r="BV10" s="17" t="s">
        <v>246</v>
      </c>
      <c r="BW10" s="28" t="s">
        <v>18</v>
      </c>
      <c r="BX10" s="28" t="str">
        <f t="shared" si="9"/>
        <v>FLOW_BOND_MYR</v>
      </c>
      <c r="BY10" s="28" t="s">
        <v>247</v>
      </c>
    </row>
    <row r="11" spans="2:86">
      <c r="B11" s="13" t="s">
        <v>82</v>
      </c>
      <c r="C11" s="13" t="s">
        <v>248</v>
      </c>
      <c r="D11" s="20" t="s">
        <v>18</v>
      </c>
      <c r="E11" s="21" t="str">
        <f t="shared" si="0"/>
        <v>BON_ZAR2Y</v>
      </c>
      <c r="F11" s="21" t="str">
        <f>H11&amp;G11&amp;I11&amp; " Index"</f>
        <v>GSAB2YR Index</v>
      </c>
      <c r="G11" s="16">
        <v>2</v>
      </c>
      <c r="H11" s="16" t="s">
        <v>249</v>
      </c>
      <c r="I11" s="16" t="s">
        <v>85</v>
      </c>
      <c r="J11" s="22">
        <f>_xll.BDP(F11,"PX LAST")</f>
        <v>7.4870000000000001</v>
      </c>
      <c r="K11" s="17" t="s">
        <v>86</v>
      </c>
      <c r="L11" s="13" t="s">
        <v>248</v>
      </c>
      <c r="M11" s="33" t="s">
        <v>18</v>
      </c>
      <c r="N11" s="21" t="str">
        <f t="shared" si="1"/>
        <v>IRS_ZAR2Y</v>
      </c>
      <c r="O11" s="34" t="str">
        <f>Q11&amp;P11&amp;R11&amp; " Index"</f>
        <v>SASW2 Index</v>
      </c>
      <c r="P11" s="16">
        <v>2</v>
      </c>
      <c r="Q11" s="26" t="str">
        <f>VLOOKUP(K11&amp;"_"&amp;L11,[1]Parm!$E$6:$G$50,3,FALSE)</f>
        <v>SASW</v>
      </c>
      <c r="R11" s="16"/>
      <c r="T11" s="13" t="s">
        <v>88</v>
      </c>
      <c r="U11" s="13" t="s">
        <v>250</v>
      </c>
      <c r="V11" s="33" t="s">
        <v>18</v>
      </c>
      <c r="W11" s="21" t="str">
        <f t="shared" si="3"/>
        <v>EQY_SX5E</v>
      </c>
      <c r="X11" s="34" t="s">
        <v>10</v>
      </c>
      <c r="Z11" s="13" t="s">
        <v>90</v>
      </c>
      <c r="AA11" s="13" t="s">
        <v>251</v>
      </c>
      <c r="AB11" s="20" t="s">
        <v>18</v>
      </c>
      <c r="AC11" s="21" t="str">
        <f t="shared" si="4"/>
        <v>CTY_WTICrude</v>
      </c>
      <c r="AD11" s="21" t="s">
        <v>68</v>
      </c>
      <c r="AF11" s="13" t="s">
        <v>93</v>
      </c>
      <c r="AH11" s="13" t="s">
        <v>252</v>
      </c>
      <c r="AI11" s="13" t="str">
        <f t="shared" si="10"/>
        <v>USDADXY</v>
      </c>
      <c r="AJ11" s="20" t="s">
        <v>18</v>
      </c>
      <c r="AK11" s="21" t="str">
        <f t="shared" si="11"/>
        <v>FX_USDADXY</v>
      </c>
      <c r="AL11" s="21" t="str">
        <f>AH11&amp; " Index"</f>
        <v>ADXY Index</v>
      </c>
      <c r="AR11" s="17" t="s">
        <v>95</v>
      </c>
      <c r="AS11" s="13" t="s">
        <v>253</v>
      </c>
      <c r="AT11" s="20" t="s">
        <v>18</v>
      </c>
      <c r="AU11" s="21" t="str">
        <f t="shared" si="6"/>
        <v>CB_CNY</v>
      </c>
      <c r="AV11" s="43" t="s">
        <v>254</v>
      </c>
      <c r="AW11" s="17" t="str">
        <f t="shared" si="7"/>
        <v>CNRR007 Index</v>
      </c>
      <c r="AX11" s="13" t="s">
        <v>255</v>
      </c>
      <c r="AY11" s="13">
        <f>_xll.BDP(AW11,"PX LAST")</f>
        <v>2.2999999999999998</v>
      </c>
      <c r="BD11" s="28" t="s">
        <v>18</v>
      </c>
      <c r="BE11" s="28" t="s">
        <v>256</v>
      </c>
      <c r="BF11" s="28" t="s">
        <v>257</v>
      </c>
      <c r="BI11" s="35" t="s">
        <v>258</v>
      </c>
      <c r="BJ11" s="36" t="s">
        <v>258</v>
      </c>
      <c r="BK11" s="36" t="s">
        <v>259</v>
      </c>
      <c r="BL11" s="36" t="s">
        <v>260</v>
      </c>
      <c r="BM11" s="36" t="s">
        <v>261</v>
      </c>
      <c r="BN11" s="36" t="s">
        <v>262</v>
      </c>
      <c r="BO11" s="37" t="s">
        <v>263</v>
      </c>
      <c r="BR11" s="28"/>
      <c r="BS11" s="28" t="s">
        <v>264</v>
      </c>
      <c r="BU11" s="17" t="s">
        <v>210</v>
      </c>
      <c r="BV11" s="17" t="s">
        <v>136</v>
      </c>
      <c r="BW11" s="28" t="s">
        <v>18</v>
      </c>
      <c r="BX11" s="28" t="str">
        <f t="shared" si="9"/>
        <v>FLOW_BOND_PHP</v>
      </c>
      <c r="BY11" s="28" t="s">
        <v>265</v>
      </c>
      <c r="CG11" s="29" t="s">
        <v>120</v>
      </c>
      <c r="CH11" s="13" t="str">
        <f>_xll.BDP(CG11,"NAME")</f>
        <v>VANGUARD TOTAL BOND MARKET</v>
      </c>
    </row>
    <row r="12" spans="2:86">
      <c r="B12" s="13" t="s">
        <v>82</v>
      </c>
      <c r="C12" s="13" t="s">
        <v>266</v>
      </c>
      <c r="D12" s="20" t="s">
        <v>18</v>
      </c>
      <c r="E12" s="21" t="str">
        <f t="shared" si="0"/>
        <v>BON_HUF2Y</v>
      </c>
      <c r="F12" s="40" t="s">
        <v>267</v>
      </c>
      <c r="G12" s="16">
        <v>2</v>
      </c>
      <c r="H12" s="16" t="s">
        <v>268</v>
      </c>
      <c r="I12" s="16" t="s">
        <v>85</v>
      </c>
      <c r="J12" s="22">
        <f>_xll.BDP(F12,"PX LAST")</f>
        <v>1.6099999999999999</v>
      </c>
      <c r="K12" s="17" t="s">
        <v>86</v>
      </c>
      <c r="L12" s="13" t="s">
        <v>266</v>
      </c>
      <c r="M12" s="33" t="s">
        <v>18</v>
      </c>
      <c r="N12" s="21" t="str">
        <f t="shared" si="1"/>
        <v>IRS_HUF2Y</v>
      </c>
      <c r="O12" s="34" t="str">
        <f>Q12&amp;P12&amp;R12&amp; " Index"</f>
        <v>HFSW2 Index</v>
      </c>
      <c r="P12" s="16">
        <v>2</v>
      </c>
      <c r="Q12" s="26" t="str">
        <f>VLOOKUP(K12&amp;"_"&amp;L12,[1]Parm!$E$6:$G$50,3,FALSE)</f>
        <v>HFSW</v>
      </c>
      <c r="R12" s="16"/>
      <c r="T12" s="13" t="s">
        <v>88</v>
      </c>
      <c r="U12" s="13" t="s">
        <v>269</v>
      </c>
      <c r="V12" s="33" t="s">
        <v>18</v>
      </c>
      <c r="W12" s="21" t="str">
        <f t="shared" si="3"/>
        <v>EQY_FTSE</v>
      </c>
      <c r="X12" s="34" t="s">
        <v>270</v>
      </c>
      <c r="Z12" s="13" t="s">
        <v>90</v>
      </c>
      <c r="AA12" s="13" t="s">
        <v>271</v>
      </c>
      <c r="AB12" s="20" t="s">
        <v>18</v>
      </c>
      <c r="AC12" s="21" t="str">
        <f t="shared" si="4"/>
        <v>CTY_Brent</v>
      </c>
      <c r="AD12" s="21" t="s">
        <v>272</v>
      </c>
      <c r="AF12" s="13" t="s">
        <v>93</v>
      </c>
      <c r="AH12" s="13" t="s">
        <v>253</v>
      </c>
      <c r="AI12" s="13" t="str">
        <f t="shared" si="10"/>
        <v>USDCNY</v>
      </c>
      <c r="AJ12" s="20" t="s">
        <v>18</v>
      </c>
      <c r="AK12" s="21" t="str">
        <f t="shared" si="11"/>
        <v>FX_USDCNY</v>
      </c>
      <c r="AL12" s="21" t="str">
        <f t="shared" ref="AL12:AL32" si="12">AH12&amp; " Curncy"</f>
        <v>CNY Curncy</v>
      </c>
      <c r="AM12" s="17"/>
      <c r="AN12" s="17"/>
      <c r="AR12" s="17" t="s">
        <v>95</v>
      </c>
      <c r="AS12" s="13" t="s">
        <v>106</v>
      </c>
      <c r="AT12" s="20" t="s">
        <v>18</v>
      </c>
      <c r="AU12" s="21" t="str">
        <f t="shared" si="6"/>
        <v>CB_INR</v>
      </c>
      <c r="AV12" s="21" t="s">
        <v>273</v>
      </c>
      <c r="AW12" s="17" t="str">
        <f t="shared" si="7"/>
        <v>IN00O/N Index</v>
      </c>
      <c r="AX12" s="13" t="s">
        <v>274</v>
      </c>
      <c r="AY12" s="13">
        <f>_xll.BDP(AW12,"PX LAST")</f>
        <v>6.53</v>
      </c>
      <c r="BD12" s="28" t="s">
        <v>18</v>
      </c>
      <c r="BE12" s="28" t="s">
        <v>275</v>
      </c>
      <c r="BF12" s="28" t="s">
        <v>276</v>
      </c>
      <c r="BI12" s="35" t="s">
        <v>277</v>
      </c>
      <c r="BJ12" s="36" t="s">
        <v>277</v>
      </c>
      <c r="BK12" s="36" t="s">
        <v>278</v>
      </c>
      <c r="BL12" s="36" t="s">
        <v>279</v>
      </c>
      <c r="BM12" s="36" t="s">
        <v>280</v>
      </c>
      <c r="BN12" s="36" t="s">
        <v>281</v>
      </c>
      <c r="BO12" s="37" t="s">
        <v>282</v>
      </c>
      <c r="BR12" s="28"/>
      <c r="BS12" s="28" t="s">
        <v>283</v>
      </c>
      <c r="BU12" s="17" t="s">
        <v>210</v>
      </c>
      <c r="BV12" s="17" t="s">
        <v>153</v>
      </c>
      <c r="BW12" s="28" t="s">
        <v>18</v>
      </c>
      <c r="BX12" s="28" t="str">
        <f t="shared" si="9"/>
        <v>FLOW_BOND_KRW</v>
      </c>
      <c r="BY12" s="28" t="s">
        <v>284</v>
      </c>
      <c r="CB12" s="13" t="s">
        <v>285</v>
      </c>
      <c r="CG12" s="29" t="s">
        <v>135</v>
      </c>
      <c r="CH12" s="13" t="str">
        <f>_xll.BDP(CG12,"NAME")</f>
        <v>SPDR BBG BARC INTL TREASURY</v>
      </c>
    </row>
    <row r="13" spans="2:86">
      <c r="B13" s="13" t="s">
        <v>82</v>
      </c>
      <c r="C13" s="13" t="s">
        <v>286</v>
      </c>
      <c r="D13" s="20" t="s">
        <v>18</v>
      </c>
      <c r="E13" s="21" t="str">
        <f t="shared" si="0"/>
        <v>BON_PLN2Y</v>
      </c>
      <c r="F13" s="21" t="str">
        <f>H13&amp;G13&amp;I13&amp; " Index"</f>
        <v>POGB2YR Index</v>
      </c>
      <c r="G13" s="16">
        <v>2</v>
      </c>
      <c r="H13" s="16" t="s">
        <v>287</v>
      </c>
      <c r="I13" s="16" t="s">
        <v>85</v>
      </c>
      <c r="J13" s="22">
        <f>_xll.BDP(F13,"PX LAST")</f>
        <v>1.6040000000000001</v>
      </c>
      <c r="K13" s="17" t="s">
        <v>86</v>
      </c>
      <c r="L13" s="13" t="s">
        <v>286</v>
      </c>
      <c r="M13" s="33" t="s">
        <v>18</v>
      </c>
      <c r="N13" s="21" t="str">
        <f t="shared" si="1"/>
        <v>IRS_PLN2Y</v>
      </c>
      <c r="O13" s="34" t="str">
        <f>Q13&amp;P13&amp;R13&amp; " Index"</f>
        <v>PZSW2 Index</v>
      </c>
      <c r="P13" s="16">
        <v>2</v>
      </c>
      <c r="Q13" s="26" t="str">
        <f>VLOOKUP(K13&amp;"_"&amp;L13,[1]Parm!$E$6:$G$50,3,FALSE)</f>
        <v>PZSW</v>
      </c>
      <c r="R13" s="16"/>
      <c r="T13" s="13" t="s">
        <v>88</v>
      </c>
      <c r="U13" s="13" t="s">
        <v>288</v>
      </c>
      <c r="V13" s="33" t="s">
        <v>18</v>
      </c>
      <c r="W13" s="21" t="str">
        <f t="shared" si="3"/>
        <v>EQY_CAC</v>
      </c>
      <c r="X13" s="34" t="s">
        <v>289</v>
      </c>
      <c r="Z13" s="13" t="s">
        <v>90</v>
      </c>
      <c r="AA13" s="13" t="s">
        <v>290</v>
      </c>
      <c r="AB13" s="20" t="s">
        <v>18</v>
      </c>
      <c r="AC13" s="21" t="str">
        <f t="shared" si="4"/>
        <v>CTY_Soybean</v>
      </c>
      <c r="AD13" s="21" t="s">
        <v>291</v>
      </c>
      <c r="AF13" s="13" t="s">
        <v>93</v>
      </c>
      <c r="AH13" s="13" t="s">
        <v>106</v>
      </c>
      <c r="AI13" s="13" t="str">
        <f t="shared" si="10"/>
        <v>USDINR</v>
      </c>
      <c r="AJ13" s="20" t="s">
        <v>18</v>
      </c>
      <c r="AK13" s="21" t="str">
        <f t="shared" si="11"/>
        <v>FX_USDINR</v>
      </c>
      <c r="AL13" s="21" t="str">
        <f t="shared" si="12"/>
        <v>INR Curncy</v>
      </c>
      <c r="AR13" s="17" t="s">
        <v>95</v>
      </c>
      <c r="AS13" s="17" t="s">
        <v>121</v>
      </c>
      <c r="AT13" s="20" t="s">
        <v>18</v>
      </c>
      <c r="AU13" s="21" t="str">
        <f t="shared" si="6"/>
        <v>CB_IDR</v>
      </c>
      <c r="AV13" s="20" t="s">
        <v>292</v>
      </c>
      <c r="AW13" s="17" t="str">
        <f>AX13&amp;" Index"</f>
        <v xml:space="preserve"> Index</v>
      </c>
      <c r="AY13" s="13" t="e">
        <f>_xll.BDP(AW13,"PX LAST")</f>
        <v>#N/A</v>
      </c>
      <c r="BD13" s="28" t="s">
        <v>18</v>
      </c>
      <c r="BE13" s="28" t="s">
        <v>293</v>
      </c>
      <c r="BF13" s="28" t="s">
        <v>294</v>
      </c>
      <c r="BI13" s="35" t="s">
        <v>295</v>
      </c>
      <c r="BJ13" s="36" t="s">
        <v>295</v>
      </c>
      <c r="BK13" s="36" t="s">
        <v>296</v>
      </c>
      <c r="BL13" s="36" t="s">
        <v>297</v>
      </c>
      <c r="BM13" s="36" t="s">
        <v>298</v>
      </c>
      <c r="BN13" s="36" t="s">
        <v>299</v>
      </c>
      <c r="BO13" s="37" t="s">
        <v>300</v>
      </c>
      <c r="BR13" s="28"/>
      <c r="BS13" s="28" t="s">
        <v>301</v>
      </c>
      <c r="BU13" s="17" t="s">
        <v>210</v>
      </c>
      <c r="BV13" s="17" t="s">
        <v>190</v>
      </c>
      <c r="BW13" s="28" t="s">
        <v>18</v>
      </c>
      <c r="BX13" s="28" t="str">
        <f t="shared" si="9"/>
        <v>FLOW_BOND_THB</v>
      </c>
      <c r="BY13" s="28" t="s">
        <v>302</v>
      </c>
      <c r="CG13" s="29" t="s">
        <v>152</v>
      </c>
      <c r="CH13" s="13" t="str">
        <f>_xll.BDP(CG13,"NAME")</f>
        <v>ISHARES TIPS BOND ETF</v>
      </c>
    </row>
    <row r="14" spans="2:86">
      <c r="B14" s="13" t="s">
        <v>82</v>
      </c>
      <c r="C14" s="13" t="s">
        <v>303</v>
      </c>
      <c r="D14" s="20" t="s">
        <v>18</v>
      </c>
      <c r="E14" s="21" t="str">
        <f t="shared" si="0"/>
        <v>BON_MXN2Y</v>
      </c>
      <c r="F14" s="40" t="s">
        <v>304</v>
      </c>
      <c r="G14" s="16">
        <v>2</v>
      </c>
      <c r="H14" s="16" t="s">
        <v>305</v>
      </c>
      <c r="I14" s="16" t="s">
        <v>85</v>
      </c>
      <c r="J14" s="22">
        <f>_xll.BDP(F14,"PX LAST")</f>
        <v>7.6310000000000002</v>
      </c>
      <c r="K14" s="17" t="s">
        <v>86</v>
      </c>
      <c r="L14" s="13" t="s">
        <v>303</v>
      </c>
      <c r="M14" s="33" t="s">
        <v>18</v>
      </c>
      <c r="N14" s="21" t="str">
        <f t="shared" si="1"/>
        <v>IRS_MXN2Y</v>
      </c>
      <c r="O14" s="42" t="s">
        <v>306</v>
      </c>
      <c r="P14" s="16">
        <v>2</v>
      </c>
      <c r="Q14" s="26" t="e">
        <f>VLOOKUP(K14&amp;"_"&amp;L14,[1]Parm!$E$6:$G$50,3,FALSE)</f>
        <v>#N/A</v>
      </c>
      <c r="R14" s="16"/>
      <c r="T14" s="13" t="s">
        <v>88</v>
      </c>
      <c r="U14" s="13" t="s">
        <v>307</v>
      </c>
      <c r="V14" s="33" t="s">
        <v>18</v>
      </c>
      <c r="W14" s="21" t="str">
        <f t="shared" si="3"/>
        <v>EQY_DAX</v>
      </c>
      <c r="X14" s="34" t="s">
        <v>308</v>
      </c>
      <c r="Z14" s="13" t="s">
        <v>90</v>
      </c>
      <c r="AA14" s="13" t="s">
        <v>309</v>
      </c>
      <c r="AB14" s="20" t="s">
        <v>18</v>
      </c>
      <c r="AC14" s="21" t="str">
        <f t="shared" si="4"/>
        <v>CTY_Corn</v>
      </c>
      <c r="AD14" s="21" t="s">
        <v>310</v>
      </c>
      <c r="AF14" s="13" t="s">
        <v>93</v>
      </c>
      <c r="AH14" s="17" t="s">
        <v>121</v>
      </c>
      <c r="AI14" s="13" t="str">
        <f t="shared" si="10"/>
        <v>USDIDR</v>
      </c>
      <c r="AJ14" s="20" t="s">
        <v>18</v>
      </c>
      <c r="AK14" s="21" t="str">
        <f t="shared" si="11"/>
        <v>FX_USDIDR</v>
      </c>
      <c r="AL14" s="21" t="str">
        <f t="shared" si="12"/>
        <v>IDR Curncy</v>
      </c>
      <c r="AR14" s="17" t="s">
        <v>95</v>
      </c>
      <c r="AS14" s="13" t="s">
        <v>246</v>
      </c>
      <c r="AT14" s="20" t="s">
        <v>18</v>
      </c>
      <c r="AU14" s="21" t="str">
        <f t="shared" si="6"/>
        <v>CB_MYR</v>
      </c>
      <c r="AV14" s="21" t="s">
        <v>311</v>
      </c>
      <c r="AW14" s="17" t="str">
        <f t="shared" si="7"/>
        <v>KLIB3M Index</v>
      </c>
      <c r="AX14" s="13" t="s">
        <v>312</v>
      </c>
      <c r="AY14" s="13">
        <f>_xll.BDP(AW14,"PX LAST")</f>
        <v>3.69</v>
      </c>
      <c r="BA14" s="17" t="s">
        <v>313</v>
      </c>
      <c r="BB14" s="17" t="s">
        <v>314</v>
      </c>
      <c r="BC14" s="17"/>
      <c r="BD14" s="28" t="s">
        <v>18</v>
      </c>
      <c r="BE14" s="29" t="str">
        <f t="shared" ref="BE14:BE19" si="13">BA14&amp;"_"&amp;BB14&amp;BG14</f>
        <v>SP_FRDE10</v>
      </c>
      <c r="BF14" s="29" t="str">
        <f t="shared" ref="BF14:BF19" si="14">"."&amp;BB14&amp;BG14&amp; " Index"</f>
        <v>.FRDE10 Index</v>
      </c>
      <c r="BG14" s="13">
        <v>10</v>
      </c>
      <c r="BI14" s="35"/>
      <c r="BJ14" s="36" t="s">
        <v>315</v>
      </c>
      <c r="BK14" s="36" t="s">
        <v>316</v>
      </c>
      <c r="BL14" s="36" t="s">
        <v>317</v>
      </c>
      <c r="BM14" s="36" t="s">
        <v>318</v>
      </c>
      <c r="BN14" s="36" t="s">
        <v>319</v>
      </c>
      <c r="BO14" s="37" t="s">
        <v>320</v>
      </c>
      <c r="BQ14" s="17"/>
      <c r="BR14" s="28"/>
      <c r="BS14" s="29" t="s">
        <v>321</v>
      </c>
      <c r="BU14" s="17" t="s">
        <v>210</v>
      </c>
      <c r="BW14" s="28"/>
      <c r="BX14" s="28"/>
      <c r="BY14" s="29"/>
      <c r="CG14" s="29" t="s">
        <v>173</v>
      </c>
      <c r="CH14" s="13" t="str">
        <f>_xll.BDP(CG14,"NAME")</f>
        <v>SPDR FTSE INTERNATIONAL GOVE</v>
      </c>
    </row>
    <row r="15" spans="2:86">
      <c r="B15" s="13" t="s">
        <v>82</v>
      </c>
      <c r="C15" s="13" t="s">
        <v>322</v>
      </c>
      <c r="D15" s="20" t="s">
        <v>18</v>
      </c>
      <c r="E15" s="21" t="str">
        <f t="shared" si="0"/>
        <v>BON_CLP2Y</v>
      </c>
      <c r="F15" s="40" t="s">
        <v>323</v>
      </c>
      <c r="G15" s="16">
        <v>2</v>
      </c>
      <c r="H15" s="16" t="s">
        <v>324</v>
      </c>
      <c r="I15" s="16" t="s">
        <v>24</v>
      </c>
      <c r="J15" s="22">
        <f>_xll.BDP(F15,"PX LAST")</f>
        <v>3.7800000000000002</v>
      </c>
      <c r="K15" s="17" t="s">
        <v>86</v>
      </c>
      <c r="L15" s="13" t="s">
        <v>253</v>
      </c>
      <c r="M15" s="33" t="s">
        <v>18</v>
      </c>
      <c r="N15" s="21" t="str">
        <f t="shared" si="1"/>
        <v>IRS_CNY2Y</v>
      </c>
      <c r="O15" s="34" t="str">
        <f t="shared" ref="O15:O21" si="15">Q15&amp;P15&amp;R15&amp; " Index"</f>
        <v>CCSWo2 Index</v>
      </c>
      <c r="P15" s="16">
        <v>2</v>
      </c>
      <c r="Q15" s="26" t="str">
        <f>VLOOKUP(K15&amp;"_"&amp;L15,[1]Parm!$E$6:$G$50,3,FALSE)</f>
        <v>CCSWo</v>
      </c>
      <c r="R15" s="16"/>
      <c r="T15" s="13" t="s">
        <v>88</v>
      </c>
      <c r="U15" s="13" t="s">
        <v>325</v>
      </c>
      <c r="V15" s="33" t="s">
        <v>18</v>
      </c>
      <c r="W15" s="21" t="str">
        <f t="shared" si="3"/>
        <v>EQY_IBEX</v>
      </c>
      <c r="X15" s="34" t="s">
        <v>326</v>
      </c>
      <c r="Z15" s="13" t="s">
        <v>90</v>
      </c>
      <c r="AA15" s="13" t="s">
        <v>327</v>
      </c>
      <c r="AB15" s="20" t="s">
        <v>18</v>
      </c>
      <c r="AC15" s="21" t="str">
        <f t="shared" si="4"/>
        <v>CTY_Nickel</v>
      </c>
      <c r="AD15" s="21" t="s">
        <v>328</v>
      </c>
      <c r="AF15" s="13" t="s">
        <v>93</v>
      </c>
      <c r="AH15" s="13" t="s">
        <v>246</v>
      </c>
      <c r="AI15" s="13" t="str">
        <f t="shared" si="10"/>
        <v>USDMYR</v>
      </c>
      <c r="AJ15" s="20" t="s">
        <v>18</v>
      </c>
      <c r="AK15" s="21" t="str">
        <f t="shared" si="11"/>
        <v>FX_USDMYR</v>
      </c>
      <c r="AL15" s="21" t="str">
        <f t="shared" si="12"/>
        <v>MYR Curncy</v>
      </c>
      <c r="AR15" s="17" t="s">
        <v>95</v>
      </c>
      <c r="AS15" s="13" t="s">
        <v>136</v>
      </c>
      <c r="AT15" s="20" t="s">
        <v>18</v>
      </c>
      <c r="AU15" s="21" t="str">
        <f t="shared" si="6"/>
        <v>CB_PHP</v>
      </c>
      <c r="AV15" s="21" t="s">
        <v>329</v>
      </c>
      <c r="AW15" s="17" t="str">
        <f t="shared" si="7"/>
        <v xml:space="preserve"> Index</v>
      </c>
      <c r="AY15" s="13" t="e">
        <f>_xll.BDP(AW15,"PX LAST")</f>
        <v>#N/A</v>
      </c>
      <c r="BA15" s="17" t="s">
        <v>313</v>
      </c>
      <c r="BB15" s="17" t="s">
        <v>330</v>
      </c>
      <c r="BC15" s="17"/>
      <c r="BD15" s="28" t="s">
        <v>18</v>
      </c>
      <c r="BE15" s="29" t="str">
        <f t="shared" si="13"/>
        <v>SP_ITDE10</v>
      </c>
      <c r="BF15" s="29" t="str">
        <f t="shared" si="14"/>
        <v>.ITDE10 Index</v>
      </c>
      <c r="BG15" s="13">
        <v>10</v>
      </c>
      <c r="BI15" s="35"/>
      <c r="BJ15" s="36" t="s">
        <v>331</v>
      </c>
      <c r="BK15" s="36" t="s">
        <v>332</v>
      </c>
      <c r="BL15" s="36" t="s">
        <v>333</v>
      </c>
      <c r="BM15" s="36" t="s">
        <v>334</v>
      </c>
      <c r="BN15" s="36" t="s">
        <v>335</v>
      </c>
      <c r="BO15" s="37" t="s">
        <v>336</v>
      </c>
      <c r="BR15" s="28"/>
      <c r="BS15" s="29" t="s">
        <v>337</v>
      </c>
      <c r="BU15" s="17" t="s">
        <v>210</v>
      </c>
      <c r="BW15" s="28"/>
      <c r="BX15" s="28"/>
      <c r="BY15" s="29"/>
      <c r="CG15" s="29" t="s">
        <v>189</v>
      </c>
      <c r="CH15" s="13" t="str">
        <f>_xll.BDP(CG15,"NAME")</f>
        <v>INVESCO INTERNATIONAL CORPOR</v>
      </c>
    </row>
    <row r="16" spans="2:86">
      <c r="B16" s="13" t="s">
        <v>82</v>
      </c>
      <c r="C16" s="13" t="s">
        <v>253</v>
      </c>
      <c r="D16" s="20" t="s">
        <v>18</v>
      </c>
      <c r="E16" s="20" t="s">
        <v>338</v>
      </c>
      <c r="F16" s="43" t="s">
        <v>339</v>
      </c>
      <c r="G16" s="16">
        <v>2</v>
      </c>
      <c r="H16" s="16" t="s">
        <v>340</v>
      </c>
      <c r="I16" s="16" t="s">
        <v>85</v>
      </c>
      <c r="J16" s="22">
        <f>_xll.BDP(F16,"PX LAST")</f>
        <v>3.097</v>
      </c>
      <c r="K16" s="17" t="s">
        <v>86</v>
      </c>
      <c r="L16" s="13" t="s">
        <v>153</v>
      </c>
      <c r="M16" s="33" t="s">
        <v>18</v>
      </c>
      <c r="N16" s="21" t="str">
        <f t="shared" si="1"/>
        <v>IRS_KRW2Y</v>
      </c>
      <c r="O16" s="34" t="str">
        <f t="shared" si="15"/>
        <v>KWSWo2 Index</v>
      </c>
      <c r="P16" s="16">
        <v>2</v>
      </c>
      <c r="Q16" s="26" t="str">
        <f>VLOOKUP(K16&amp;"_"&amp;L16,[1]Parm!$E$6:$G$50,3,FALSE)</f>
        <v>KWSWo</v>
      </c>
      <c r="R16" s="16"/>
      <c r="T16" s="13" t="s">
        <v>88</v>
      </c>
      <c r="U16" s="13" t="s">
        <v>341</v>
      </c>
      <c r="V16" s="33" t="s">
        <v>18</v>
      </c>
      <c r="W16" s="21" t="str">
        <f t="shared" si="3"/>
        <v>EQY_MIB</v>
      </c>
      <c r="X16" s="34" t="s">
        <v>342</v>
      </c>
      <c r="Z16" s="13" t="s">
        <v>90</v>
      </c>
      <c r="AA16" s="13" t="s">
        <v>343</v>
      </c>
      <c r="AB16" s="20" t="s">
        <v>18</v>
      </c>
      <c r="AC16" s="21" t="str">
        <f t="shared" si="4"/>
        <v>CTY_Sugar</v>
      </c>
      <c r="AD16" s="21" t="s">
        <v>344</v>
      </c>
      <c r="AF16" s="13" t="s">
        <v>93</v>
      </c>
      <c r="AH16" s="13" t="s">
        <v>136</v>
      </c>
      <c r="AI16" s="13" t="str">
        <f t="shared" si="10"/>
        <v>USDPHP</v>
      </c>
      <c r="AJ16" s="20" t="s">
        <v>18</v>
      </c>
      <c r="AK16" s="21" t="str">
        <f t="shared" si="11"/>
        <v>FX_USDPHP</v>
      </c>
      <c r="AL16" s="21" t="str">
        <f t="shared" si="12"/>
        <v>PHP Curncy</v>
      </c>
      <c r="AR16" s="17" t="s">
        <v>95</v>
      </c>
      <c r="AS16" s="13" t="s">
        <v>345</v>
      </c>
      <c r="AT16" s="20" t="s">
        <v>18</v>
      </c>
      <c r="AU16" s="21" t="str">
        <f t="shared" si="6"/>
        <v>CB_SGD</v>
      </c>
      <c r="AV16" s="21" t="s">
        <v>346</v>
      </c>
      <c r="AW16" s="17" t="str">
        <f t="shared" si="7"/>
        <v>SORF6M Index</v>
      </c>
      <c r="AX16" s="17" t="s">
        <v>347</v>
      </c>
      <c r="AY16" s="13">
        <f>_xll.BDP(AW16,"PX LAST")</f>
        <v>1.67014</v>
      </c>
      <c r="BA16" s="17" t="s">
        <v>313</v>
      </c>
      <c r="BB16" s="17" t="s">
        <v>348</v>
      </c>
      <c r="BC16" s="17"/>
      <c r="BD16" s="28" t="s">
        <v>18</v>
      </c>
      <c r="BE16" s="29" t="str">
        <f t="shared" si="13"/>
        <v>SP_SPDE10</v>
      </c>
      <c r="BF16" s="29" t="str">
        <f t="shared" si="14"/>
        <v>.SPDE10 Index</v>
      </c>
      <c r="BG16" s="13">
        <v>10</v>
      </c>
      <c r="BI16" s="35"/>
      <c r="BJ16" s="36" t="s">
        <v>349</v>
      </c>
      <c r="BK16" s="36" t="s">
        <v>350</v>
      </c>
      <c r="BL16" s="36" t="s">
        <v>351</v>
      </c>
      <c r="BM16" s="36" t="s">
        <v>352</v>
      </c>
      <c r="BN16" s="36" t="s">
        <v>353</v>
      </c>
      <c r="BO16" s="37" t="s">
        <v>354</v>
      </c>
      <c r="BR16" s="28"/>
      <c r="BS16" s="29" t="s">
        <v>355</v>
      </c>
      <c r="BU16" s="17" t="s">
        <v>210</v>
      </c>
      <c r="BW16" s="28"/>
      <c r="BX16" s="28"/>
      <c r="BY16" s="29"/>
      <c r="CG16" s="28" t="s">
        <v>209</v>
      </c>
      <c r="CH16" s="13" t="str">
        <f>_xll.BDP(CG16,"NAME")</f>
        <v>ISHARES INTERNATIONAL HIGH Y</v>
      </c>
    </row>
    <row r="17" spans="2:86">
      <c r="B17" s="13" t="s">
        <v>82</v>
      </c>
      <c r="C17" s="13" t="s">
        <v>153</v>
      </c>
      <c r="D17" s="20" t="s">
        <v>18</v>
      </c>
      <c r="E17" s="21" t="str">
        <f t="shared" si="0"/>
        <v>BON_KRW2Y</v>
      </c>
      <c r="F17" s="40" t="s">
        <v>356</v>
      </c>
      <c r="G17" s="16">
        <v>2</v>
      </c>
      <c r="J17" s="22">
        <f>_xll.BDP(F17,"PX LAST")</f>
        <v>1.9710000000000001</v>
      </c>
      <c r="K17" s="17" t="s">
        <v>86</v>
      </c>
      <c r="L17" s="13" t="s">
        <v>357</v>
      </c>
      <c r="M17" s="33" t="s">
        <v>18</v>
      </c>
      <c r="N17" s="21" t="str">
        <f t="shared" si="1"/>
        <v>IRS_HKD2Y</v>
      </c>
      <c r="O17" s="34" t="str">
        <f t="shared" si="15"/>
        <v>HDSW2 Index</v>
      </c>
      <c r="P17" s="16">
        <v>2</v>
      </c>
      <c r="Q17" s="26" t="str">
        <f>VLOOKUP(K17&amp;"_"&amp;L17,[1]Parm!$E$6:$G$50,3,FALSE)</f>
        <v>HDSW</v>
      </c>
      <c r="R17" s="16"/>
      <c r="T17" s="13" t="s">
        <v>88</v>
      </c>
      <c r="U17" s="13" t="s">
        <v>358</v>
      </c>
      <c r="V17" s="33" t="s">
        <v>18</v>
      </c>
      <c r="W17" s="21" t="str">
        <f t="shared" si="3"/>
        <v>EQY_AEX</v>
      </c>
      <c r="X17" s="34" t="s">
        <v>359</v>
      </c>
      <c r="Z17" s="13" t="s">
        <v>90</v>
      </c>
      <c r="AA17" s="13" t="s">
        <v>360</v>
      </c>
      <c r="AB17" s="20" t="s">
        <v>18</v>
      </c>
      <c r="AC17" s="21" t="str">
        <f t="shared" si="4"/>
        <v>CTY_Coffee</v>
      </c>
      <c r="AD17" s="21" t="s">
        <v>361</v>
      </c>
      <c r="AF17" s="13" t="s">
        <v>93</v>
      </c>
      <c r="AH17" s="13" t="s">
        <v>345</v>
      </c>
      <c r="AI17" s="13" t="str">
        <f t="shared" si="10"/>
        <v>USDSGD</v>
      </c>
      <c r="AJ17" s="20" t="s">
        <v>18</v>
      </c>
      <c r="AK17" s="21" t="str">
        <f t="shared" si="11"/>
        <v>FX_USDSGD</v>
      </c>
      <c r="AL17" s="21" t="str">
        <f t="shared" si="12"/>
        <v>SGD Curncy</v>
      </c>
      <c r="AR17" s="17" t="s">
        <v>95</v>
      </c>
      <c r="AS17" s="13" t="s">
        <v>153</v>
      </c>
      <c r="AT17" s="20" t="s">
        <v>18</v>
      </c>
      <c r="AU17" s="21" t="str">
        <f t="shared" si="6"/>
        <v>CB_KRW</v>
      </c>
      <c r="AV17" s="21" t="s">
        <v>362</v>
      </c>
      <c r="AW17" s="17" t="str">
        <f t="shared" si="7"/>
        <v>KWCDC Index</v>
      </c>
      <c r="AX17" s="17" t="s">
        <v>363</v>
      </c>
      <c r="AY17" s="13">
        <f>_xll.BDP(AW17,"PX LAST")</f>
        <v>1.65</v>
      </c>
      <c r="BA17" s="17" t="s">
        <v>313</v>
      </c>
      <c r="BB17" s="17" t="s">
        <v>364</v>
      </c>
      <c r="BC17" s="17"/>
      <c r="BD17" s="28" t="s">
        <v>18</v>
      </c>
      <c r="BE17" s="29" t="str">
        <f t="shared" si="13"/>
        <v>SP_PTDE10</v>
      </c>
      <c r="BF17" s="29" t="str">
        <f t="shared" si="14"/>
        <v>.PTDE10 Index</v>
      </c>
      <c r="BG17" s="13">
        <v>10</v>
      </c>
      <c r="BI17" s="35"/>
      <c r="BJ17" s="36" t="s">
        <v>365</v>
      </c>
      <c r="BK17" s="36" t="s">
        <v>366</v>
      </c>
      <c r="BL17" s="36" t="s">
        <v>367</v>
      </c>
      <c r="BM17" s="36" t="s">
        <v>368</v>
      </c>
      <c r="BN17" s="36" t="s">
        <v>369</v>
      </c>
      <c r="BO17" s="37" t="s">
        <v>370</v>
      </c>
      <c r="BR17" s="28"/>
      <c r="BS17" s="29"/>
      <c r="BU17" s="17" t="s">
        <v>210</v>
      </c>
      <c r="BW17" s="28"/>
      <c r="BX17" s="28"/>
      <c r="BY17" s="29"/>
      <c r="CG17" s="28" t="s">
        <v>226</v>
      </c>
      <c r="CH17" s="13" t="str">
        <f>_xll.BDP(CG17,"NAME")</f>
        <v>VANGUARD TOTAL STOCK MKT ETF</v>
      </c>
    </row>
    <row r="18" spans="2:86">
      <c r="B18" s="13" t="s">
        <v>82</v>
      </c>
      <c r="C18" s="13" t="s">
        <v>357</v>
      </c>
      <c r="D18" s="20" t="s">
        <v>18</v>
      </c>
      <c r="E18" s="21" t="str">
        <f t="shared" si="0"/>
        <v>BON_HKD2Y</v>
      </c>
      <c r="F18" s="21" t="str">
        <f t="shared" ref="F18:F27" si="16">H18&amp;G18&amp;I18&amp; " Index"</f>
        <v>HKGG2Y Index</v>
      </c>
      <c r="G18" s="16">
        <v>2</v>
      </c>
      <c r="H18" s="16" t="s">
        <v>371</v>
      </c>
      <c r="I18" s="16" t="s">
        <v>24</v>
      </c>
      <c r="J18" s="22">
        <f>_xll.BDP(F18,"PX LAST")</f>
        <v>1.8</v>
      </c>
      <c r="K18" s="17" t="s">
        <v>86</v>
      </c>
      <c r="L18" s="13" t="s">
        <v>345</v>
      </c>
      <c r="M18" s="33" t="s">
        <v>18</v>
      </c>
      <c r="N18" s="21" t="str">
        <f t="shared" si="1"/>
        <v>IRS_SGD2Y</v>
      </c>
      <c r="O18" s="34" t="str">
        <f t="shared" si="15"/>
        <v>SDSW2 Index</v>
      </c>
      <c r="P18" s="16">
        <v>2</v>
      </c>
      <c r="Q18" s="26" t="str">
        <f>VLOOKUP(K18&amp;"_"&amp;L18,[1]Parm!$E$6:$G$50,3,FALSE)</f>
        <v>SDSW</v>
      </c>
      <c r="R18" s="16"/>
      <c r="T18" s="13" t="s">
        <v>88</v>
      </c>
      <c r="U18" s="13" t="s">
        <v>372</v>
      </c>
      <c r="V18" s="33" t="s">
        <v>18</v>
      </c>
      <c r="W18" s="21" t="str">
        <f t="shared" si="3"/>
        <v>EQY_OMX</v>
      </c>
      <c r="X18" s="34" t="s">
        <v>373</v>
      </c>
      <c r="Z18" s="13" t="s">
        <v>90</v>
      </c>
      <c r="AA18" s="13" t="s">
        <v>374</v>
      </c>
      <c r="AB18" s="20" t="s">
        <v>18</v>
      </c>
      <c r="AC18" s="21" t="str">
        <f t="shared" si="4"/>
        <v>CTY_Wheat</v>
      </c>
      <c r="AD18" s="21" t="s">
        <v>375</v>
      </c>
      <c r="AF18" s="13" t="s">
        <v>93</v>
      </c>
      <c r="AH18" s="13" t="s">
        <v>153</v>
      </c>
      <c r="AI18" s="13" t="str">
        <f t="shared" si="10"/>
        <v>USDKRW</v>
      </c>
      <c r="AJ18" s="20" t="s">
        <v>18</v>
      </c>
      <c r="AK18" s="21" t="str">
        <f t="shared" si="11"/>
        <v>FX_USDKRW</v>
      </c>
      <c r="AL18" s="21" t="str">
        <f t="shared" si="12"/>
        <v>KRW Curncy</v>
      </c>
      <c r="AR18" s="17" t="s">
        <v>95</v>
      </c>
      <c r="AS18" s="13" t="s">
        <v>174</v>
      </c>
      <c r="AT18" s="20" t="s">
        <v>18</v>
      </c>
      <c r="AU18" s="21" t="str">
        <f t="shared" si="6"/>
        <v>CB_TWD</v>
      </c>
      <c r="AV18" s="21" t="s">
        <v>376</v>
      </c>
      <c r="AW18" s="17" t="str">
        <f t="shared" si="7"/>
        <v>TAIBOR3M Index</v>
      </c>
      <c r="AX18" s="13" t="s">
        <v>377</v>
      </c>
      <c r="AY18" s="13">
        <f>_xll.BDP(AW18,"PX LAST")</f>
        <v>0.66122000000000003</v>
      </c>
      <c r="BA18" s="17" t="s">
        <v>313</v>
      </c>
      <c r="BB18" s="17" t="s">
        <v>378</v>
      </c>
      <c r="BC18" s="17"/>
      <c r="BD18" s="28" t="s">
        <v>18</v>
      </c>
      <c r="BE18" s="29" t="str">
        <f t="shared" si="13"/>
        <v>SP_GRDE10</v>
      </c>
      <c r="BF18" s="29" t="str">
        <f t="shared" si="14"/>
        <v>.GRDE10 Index</v>
      </c>
      <c r="BG18" s="13">
        <v>10</v>
      </c>
      <c r="BI18" s="35"/>
      <c r="BJ18" s="36" t="s">
        <v>379</v>
      </c>
      <c r="BK18" s="36" t="s">
        <v>380</v>
      </c>
      <c r="BL18" s="36" t="s">
        <v>381</v>
      </c>
      <c r="BM18" s="36" t="s">
        <v>382</v>
      </c>
      <c r="BN18" s="36" t="s">
        <v>383</v>
      </c>
      <c r="BO18" s="37" t="s">
        <v>384</v>
      </c>
      <c r="BR18" s="28"/>
      <c r="BS18" s="29"/>
      <c r="BU18" s="17" t="s">
        <v>210</v>
      </c>
      <c r="BW18" s="28"/>
      <c r="BX18" s="28"/>
      <c r="BY18" s="29"/>
      <c r="CG18" s="28" t="s">
        <v>245</v>
      </c>
      <c r="CH18" s="13" t="str">
        <f>_xll.BDP(CG18,"NAME")</f>
        <v>VANGUARD REAL ESTATE ETF</v>
      </c>
    </row>
    <row r="19" spans="2:86">
      <c r="B19" s="13" t="s">
        <v>82</v>
      </c>
      <c r="C19" s="13" t="s">
        <v>345</v>
      </c>
      <c r="D19" s="20" t="s">
        <v>18</v>
      </c>
      <c r="E19" s="21" t="str">
        <f t="shared" si="0"/>
        <v>BON_SGD2Y</v>
      </c>
      <c r="F19" s="21" t="str">
        <f t="shared" si="16"/>
        <v>MASB2Y Index</v>
      </c>
      <c r="G19" s="16">
        <v>2</v>
      </c>
      <c r="H19" s="16" t="s">
        <v>385</v>
      </c>
      <c r="I19" s="16" t="s">
        <v>24</v>
      </c>
      <c r="J19" s="22">
        <f>_xll.BDP(F19,"PX LAST")</f>
        <v>1.919</v>
      </c>
      <c r="K19" s="17" t="s">
        <v>86</v>
      </c>
      <c r="L19" s="13" t="s">
        <v>174</v>
      </c>
      <c r="M19" s="33" t="s">
        <v>18</v>
      </c>
      <c r="N19" s="21" t="str">
        <f t="shared" si="1"/>
        <v>IRS_TWD2Y</v>
      </c>
      <c r="O19" s="34" t="str">
        <f t="shared" si="15"/>
        <v>TRSWo2 Index</v>
      </c>
      <c r="P19" s="16">
        <v>2</v>
      </c>
      <c r="Q19" s="26" t="str">
        <f>VLOOKUP(K19&amp;"_"&amp;L19,[1]Parm!$E$6:$G$50,3,FALSE)</f>
        <v>TRSWo</v>
      </c>
      <c r="R19" s="16"/>
      <c r="T19" s="13" t="s">
        <v>88</v>
      </c>
      <c r="U19" s="13" t="s">
        <v>386</v>
      </c>
      <c r="V19" s="33" t="s">
        <v>18</v>
      </c>
      <c r="W19" s="21" t="str">
        <f t="shared" si="3"/>
        <v>EQY_SWISS</v>
      </c>
      <c r="X19" s="34" t="s">
        <v>387</v>
      </c>
      <c r="Z19" s="13" t="s">
        <v>90</v>
      </c>
      <c r="AA19" s="13" t="s">
        <v>388</v>
      </c>
      <c r="AB19" s="20" t="s">
        <v>18</v>
      </c>
      <c r="AC19" s="21" t="str">
        <f t="shared" si="4"/>
        <v>CTY_Cocoa</v>
      </c>
      <c r="AD19" s="21" t="s">
        <v>389</v>
      </c>
      <c r="AF19" s="13" t="s">
        <v>93</v>
      </c>
      <c r="AH19" s="13" t="s">
        <v>174</v>
      </c>
      <c r="AI19" s="13" t="str">
        <f t="shared" si="10"/>
        <v>USDTWD</v>
      </c>
      <c r="AJ19" s="20" t="s">
        <v>18</v>
      </c>
      <c r="AK19" s="21" t="str">
        <f t="shared" si="11"/>
        <v>FX_USDTWD</v>
      </c>
      <c r="AL19" s="21" t="str">
        <f t="shared" si="12"/>
        <v>TWD Curncy</v>
      </c>
      <c r="AR19" s="17" t="s">
        <v>95</v>
      </c>
      <c r="AS19" s="13" t="s">
        <v>190</v>
      </c>
      <c r="AT19" s="20" t="s">
        <v>18</v>
      </c>
      <c r="AU19" s="21" t="str">
        <f t="shared" si="6"/>
        <v>CB_THB</v>
      </c>
      <c r="AV19" s="21" t="s">
        <v>390</v>
      </c>
      <c r="AW19" s="17" t="str">
        <f t="shared" si="7"/>
        <v>THFX6M Index</v>
      </c>
      <c r="AX19" s="13" t="s">
        <v>391</v>
      </c>
      <c r="AY19" s="13">
        <f>_xll.BDP(AW19,"PX LAST")</f>
        <v>1.4586000000000001</v>
      </c>
      <c r="BA19" s="17" t="s">
        <v>313</v>
      </c>
      <c r="BB19" s="17" t="s">
        <v>392</v>
      </c>
      <c r="BC19" s="17"/>
      <c r="BD19" s="28" t="s">
        <v>18</v>
      </c>
      <c r="BE19" s="29" t="str">
        <f t="shared" si="13"/>
        <v>SP_NEDE10</v>
      </c>
      <c r="BF19" s="29" t="str">
        <f t="shared" si="14"/>
        <v>.NEDE10 Index</v>
      </c>
      <c r="BG19" s="13">
        <v>10</v>
      </c>
      <c r="BI19" s="35"/>
      <c r="BJ19" s="36" t="s">
        <v>393</v>
      </c>
      <c r="BK19" s="36" t="s">
        <v>394</v>
      </c>
      <c r="BL19" s="36" t="s">
        <v>395</v>
      </c>
      <c r="BM19" s="36" t="s">
        <v>396</v>
      </c>
      <c r="BN19" s="36" t="s">
        <v>397</v>
      </c>
      <c r="BO19" s="37" t="s">
        <v>398</v>
      </c>
      <c r="BR19" s="28"/>
      <c r="BS19" s="29"/>
      <c r="BU19" s="17" t="s">
        <v>210</v>
      </c>
      <c r="BW19" s="28"/>
      <c r="BX19" s="28"/>
      <c r="BY19" s="29"/>
      <c r="CG19" s="28" t="s">
        <v>264</v>
      </c>
      <c r="CH19" s="13" t="str">
        <f>_xll.BDP(CG19,"NAME")</f>
        <v>VANECK VECTORS J.P. MORGAN E</v>
      </c>
    </row>
    <row r="20" spans="2:86">
      <c r="B20" s="13" t="s">
        <v>82</v>
      </c>
      <c r="C20" s="13" t="s">
        <v>174</v>
      </c>
      <c r="D20" s="20" t="s">
        <v>18</v>
      </c>
      <c r="E20" s="21" t="str">
        <f t="shared" si="0"/>
        <v>BON_TWD2Y</v>
      </c>
      <c r="F20" s="21" t="str">
        <f t="shared" si="16"/>
        <v>GVTWTL2 Index</v>
      </c>
      <c r="G20" s="16">
        <v>2</v>
      </c>
      <c r="H20" s="26" t="s">
        <v>399</v>
      </c>
      <c r="J20" s="22">
        <f>_xll.BDP(F20,"PX LAST")</f>
        <v>0.44</v>
      </c>
      <c r="K20" s="17" t="s">
        <v>86</v>
      </c>
      <c r="L20" s="13" t="s">
        <v>246</v>
      </c>
      <c r="M20" s="33" t="s">
        <v>18</v>
      </c>
      <c r="N20" s="21" t="str">
        <f t="shared" si="1"/>
        <v>IRS_MYR2Y</v>
      </c>
      <c r="O20" s="34" t="str">
        <f t="shared" si="15"/>
        <v>MRSWQo2 Index</v>
      </c>
      <c r="P20" s="16">
        <v>2</v>
      </c>
      <c r="Q20" s="26" t="str">
        <f>VLOOKUP(K20&amp;"_"&amp;L20,[1]Parm!$E$6:$G$50,3,FALSE)</f>
        <v>MRSWQo</v>
      </c>
      <c r="R20" s="16"/>
      <c r="T20" s="13" t="s">
        <v>88</v>
      </c>
      <c r="U20" s="13" t="s">
        <v>400</v>
      </c>
      <c r="V20" s="33" t="s">
        <v>18</v>
      </c>
      <c r="W20" s="21" t="str">
        <f t="shared" si="3"/>
        <v>EQY_WIG</v>
      </c>
      <c r="X20" s="34" t="s">
        <v>401</v>
      </c>
      <c r="Z20" s="13" t="s">
        <v>90</v>
      </c>
      <c r="AA20" s="13" t="s">
        <v>402</v>
      </c>
      <c r="AB20" s="20" t="s">
        <v>18</v>
      </c>
      <c r="AC20" s="21" t="str">
        <f t="shared" si="4"/>
        <v>CTY_Iron</v>
      </c>
      <c r="AD20" s="21" t="s">
        <v>403</v>
      </c>
      <c r="AF20" s="13" t="s">
        <v>93</v>
      </c>
      <c r="AH20" s="13" t="s">
        <v>190</v>
      </c>
      <c r="AI20" s="13" t="str">
        <f t="shared" si="10"/>
        <v>USDTHB</v>
      </c>
      <c r="AJ20" s="20" t="s">
        <v>18</v>
      </c>
      <c r="AK20" s="21" t="str">
        <f t="shared" si="11"/>
        <v>FX_USDTHB</v>
      </c>
      <c r="AL20" s="21" t="str">
        <f t="shared" si="12"/>
        <v>THB Curncy</v>
      </c>
      <c r="AR20" s="17" t="s">
        <v>95</v>
      </c>
      <c r="AS20" s="19" t="s">
        <v>404</v>
      </c>
      <c r="AT20" s="20" t="s">
        <v>18</v>
      </c>
      <c r="AU20" s="21" t="str">
        <f t="shared" si="6"/>
        <v>CB_CSK</v>
      </c>
      <c r="AV20" s="21" t="s">
        <v>405</v>
      </c>
      <c r="AW20" s="17" t="str">
        <f t="shared" si="7"/>
        <v xml:space="preserve"> Index</v>
      </c>
      <c r="AY20" s="13" t="e">
        <f>_xll.BDP(AW20,"PX LAST")</f>
        <v>#N/A</v>
      </c>
      <c r="BA20" s="44" t="s">
        <v>36</v>
      </c>
      <c r="BB20" s="44" t="s">
        <v>313</v>
      </c>
      <c r="BC20" s="44"/>
      <c r="BD20" s="28" t="s">
        <v>18</v>
      </c>
      <c r="BE20" s="28" t="s">
        <v>49</v>
      </c>
      <c r="BF20" s="45" t="s">
        <v>59</v>
      </c>
      <c r="BI20" s="35"/>
      <c r="BJ20" s="36" t="s">
        <v>406</v>
      </c>
      <c r="BK20" s="36" t="s">
        <v>407</v>
      </c>
      <c r="BL20" s="36" t="s">
        <v>408</v>
      </c>
      <c r="BM20" s="36" t="s">
        <v>409</v>
      </c>
      <c r="BN20" s="36" t="s">
        <v>410</v>
      </c>
      <c r="BO20" s="37" t="s">
        <v>411</v>
      </c>
      <c r="BR20" s="28"/>
      <c r="BS20" s="29"/>
      <c r="BU20" s="17" t="s">
        <v>210</v>
      </c>
      <c r="BW20" s="28"/>
      <c r="BX20" s="28"/>
      <c r="BY20" s="29"/>
      <c r="CG20" s="28" t="s">
        <v>283</v>
      </c>
      <c r="CH20" s="13" t="str">
        <f>_xll.BDP(CG20,"NAME")</f>
        <v>SPDR BBG BARC HIGH YIELD BND</v>
      </c>
    </row>
    <row r="21" spans="2:86">
      <c r="B21" s="13" t="s">
        <v>82</v>
      </c>
      <c r="C21" s="13" t="s">
        <v>246</v>
      </c>
      <c r="D21" s="20" t="s">
        <v>18</v>
      </c>
      <c r="E21" s="21" t="str">
        <f t="shared" si="0"/>
        <v>BON_MYR2Y</v>
      </c>
      <c r="F21" s="21" t="str">
        <f t="shared" si="16"/>
        <v>MGIY2Y Index</v>
      </c>
      <c r="G21" s="16">
        <v>2</v>
      </c>
      <c r="H21" s="16" t="s">
        <v>412</v>
      </c>
      <c r="I21" s="16" t="s">
        <v>24</v>
      </c>
      <c r="J21" s="22">
        <f>_xll.BDP(F21,"PX LAST")</f>
        <v>3.4670000000000001</v>
      </c>
      <c r="K21" s="17" t="s">
        <v>86</v>
      </c>
      <c r="L21" s="13" t="s">
        <v>190</v>
      </c>
      <c r="M21" s="33" t="s">
        <v>18</v>
      </c>
      <c r="N21" s="21" t="str">
        <f t="shared" si="1"/>
        <v>IRS_THB2Y</v>
      </c>
      <c r="O21" s="34" t="str">
        <f t="shared" si="15"/>
        <v>TBSWo2 Index</v>
      </c>
      <c r="P21" s="16">
        <v>2</v>
      </c>
      <c r="Q21" s="26" t="str">
        <f>VLOOKUP(K21&amp;"_"&amp;L21,[1]Parm!$E$6:$G$50,3,FALSE)</f>
        <v>TBSWo</v>
      </c>
      <c r="R21" s="16"/>
      <c r="T21" s="13" t="s">
        <v>88</v>
      </c>
      <c r="U21" s="13" t="s">
        <v>413</v>
      </c>
      <c r="V21" s="33" t="s">
        <v>18</v>
      </c>
      <c r="W21" s="21" t="str">
        <f t="shared" si="3"/>
        <v>EQY_MICEX</v>
      </c>
      <c r="X21" s="34" t="s">
        <v>414</v>
      </c>
      <c r="Z21" s="13" t="s">
        <v>90</v>
      </c>
      <c r="AA21" s="17" t="s">
        <v>415</v>
      </c>
      <c r="AB21" s="20" t="s">
        <v>18</v>
      </c>
      <c r="AC21" s="20" t="s">
        <v>416</v>
      </c>
      <c r="AD21" s="20" t="s">
        <v>417</v>
      </c>
      <c r="AF21" s="13" t="s">
        <v>93</v>
      </c>
      <c r="AG21" s="19" t="s">
        <v>418</v>
      </c>
      <c r="AH21" s="19" t="s">
        <v>418</v>
      </c>
      <c r="AI21" s="13" t="str">
        <f t="shared" si="10"/>
        <v>EURCZK</v>
      </c>
      <c r="AJ21" s="20" t="s">
        <v>18</v>
      </c>
      <c r="AK21" s="21" t="str">
        <f t="shared" si="11"/>
        <v>FX_EURCZK</v>
      </c>
      <c r="AL21" s="21" t="str">
        <f t="shared" si="12"/>
        <v>EURCZK Curncy</v>
      </c>
      <c r="AR21" s="17" t="s">
        <v>95</v>
      </c>
      <c r="AS21" s="19" t="s">
        <v>266</v>
      </c>
      <c r="AT21" s="20" t="s">
        <v>18</v>
      </c>
      <c r="AU21" s="21" t="str">
        <f t="shared" si="6"/>
        <v>CB_HUF</v>
      </c>
      <c r="AV21" s="21" t="s">
        <v>419</v>
      </c>
      <c r="AW21" s="17" t="str">
        <f t="shared" si="7"/>
        <v>BUBOR06M Index</v>
      </c>
      <c r="AX21" s="13" t="s">
        <v>420</v>
      </c>
      <c r="AY21" s="13">
        <f>_xll.BDP(AW21,"PX LAST")</f>
        <v>0.28000000000000003</v>
      </c>
      <c r="BA21" s="44" t="s">
        <v>36</v>
      </c>
      <c r="BB21" s="44" t="s">
        <v>313</v>
      </c>
      <c r="BC21" s="44" t="s">
        <v>129</v>
      </c>
      <c r="BD21" s="28" t="s">
        <v>18</v>
      </c>
      <c r="BE21" s="29" t="str">
        <f>BA21&amp;BB21&amp;"_"&amp;BC21</f>
        <v>JACISP_HG</v>
      </c>
      <c r="BF21" s="29" t="str">
        <f t="shared" ref="BF21:BF42" si="17">VLOOKUP(BC21,$BI$3:$BM$63,5,FALSE)</f>
        <v>JACIIGBS Index</v>
      </c>
      <c r="BI21" s="35"/>
      <c r="BJ21" s="36" t="s">
        <v>421</v>
      </c>
      <c r="BK21" s="36" t="s">
        <v>422</v>
      </c>
      <c r="BL21" s="36" t="s">
        <v>423</v>
      </c>
      <c r="BM21" s="36" t="s">
        <v>424</v>
      </c>
      <c r="BN21" s="36" t="s">
        <v>425</v>
      </c>
      <c r="BO21" s="37" t="s">
        <v>426</v>
      </c>
      <c r="BR21" s="28"/>
      <c r="BS21" s="29"/>
      <c r="BU21" s="17" t="s">
        <v>210</v>
      </c>
      <c r="BW21" s="28"/>
      <c r="BX21" s="28"/>
      <c r="BY21" s="29"/>
      <c r="CG21" s="28" t="s">
        <v>301</v>
      </c>
      <c r="CH21" s="13" t="str">
        <f>_xll.BDP(CG21,"NAME")</f>
        <v>VANGUARD GLBL EX-US REAL EST</v>
      </c>
    </row>
    <row r="22" spans="2:86">
      <c r="B22" s="13" t="s">
        <v>82</v>
      </c>
      <c r="C22" s="13" t="s">
        <v>190</v>
      </c>
      <c r="D22" s="20" t="s">
        <v>18</v>
      </c>
      <c r="E22" s="21" t="str">
        <f t="shared" si="0"/>
        <v>BON_THB2Y</v>
      </c>
      <c r="F22" s="21" t="str">
        <f t="shared" si="16"/>
        <v>GVTL2YR Index</v>
      </c>
      <c r="G22" s="16">
        <v>2</v>
      </c>
      <c r="H22" s="16" t="s">
        <v>427</v>
      </c>
      <c r="I22" s="16" t="s">
        <v>85</v>
      </c>
      <c r="J22" s="22">
        <f>_xll.BDP(F22,"PX LAST")</f>
        <v>1.746</v>
      </c>
      <c r="K22" s="17" t="s">
        <v>86</v>
      </c>
      <c r="L22" s="13" t="s">
        <v>106</v>
      </c>
      <c r="M22" s="33" t="s">
        <v>18</v>
      </c>
      <c r="N22" s="21" t="str">
        <f t="shared" si="1"/>
        <v>IRS_INR2Y</v>
      </c>
      <c r="O22" s="42" t="s">
        <v>428</v>
      </c>
      <c r="P22" s="16">
        <v>2</v>
      </c>
      <c r="Q22" s="26" t="e">
        <f>VLOOKUP(K22&amp;"_"&amp;L22,[1]Parm!$E$6:$G$50,3,FALSE)</f>
        <v>#N/A</v>
      </c>
      <c r="R22" s="16"/>
      <c r="T22" s="13" t="s">
        <v>88</v>
      </c>
      <c r="U22" s="13" t="s">
        <v>429</v>
      </c>
      <c r="V22" s="33" t="s">
        <v>18</v>
      </c>
      <c r="W22" s="21" t="str">
        <f t="shared" si="3"/>
        <v>EQY_PFTS</v>
      </c>
      <c r="X22" s="34" t="s">
        <v>430</v>
      </c>
      <c r="AB22" s="21"/>
      <c r="AC22" s="21"/>
      <c r="AD22" s="21"/>
      <c r="AF22" s="13" t="s">
        <v>93</v>
      </c>
      <c r="AG22" s="19" t="s">
        <v>431</v>
      </c>
      <c r="AH22" s="19" t="s">
        <v>431</v>
      </c>
      <c r="AI22" s="13" t="str">
        <f t="shared" si="10"/>
        <v>EURHUF</v>
      </c>
      <c r="AJ22" s="20" t="s">
        <v>18</v>
      </c>
      <c r="AK22" s="21" t="str">
        <f t="shared" si="11"/>
        <v>FX_EURHUF</v>
      </c>
      <c r="AL22" s="21" t="str">
        <f t="shared" si="12"/>
        <v>EURHUF Curncy</v>
      </c>
      <c r="AR22" s="17" t="s">
        <v>95</v>
      </c>
      <c r="AS22" s="19" t="s">
        <v>286</v>
      </c>
      <c r="AT22" s="20" t="s">
        <v>18</v>
      </c>
      <c r="AU22" s="21" t="str">
        <f t="shared" si="6"/>
        <v>CB_PLN</v>
      </c>
      <c r="AV22" s="21" t="s">
        <v>432</v>
      </c>
      <c r="AW22" s="17" t="str">
        <f t="shared" si="7"/>
        <v>WIBR6M Index</v>
      </c>
      <c r="AX22" s="13" t="s">
        <v>433</v>
      </c>
      <c r="AY22" s="13">
        <f>_xll.BDP(AW22,"PX LAST")</f>
        <v>1.78</v>
      </c>
      <c r="BA22" s="44" t="s">
        <v>36</v>
      </c>
      <c r="BB22" s="44" t="s">
        <v>313</v>
      </c>
      <c r="BC22" s="44" t="s">
        <v>146</v>
      </c>
      <c r="BD22" s="28" t="s">
        <v>18</v>
      </c>
      <c r="BE22" s="29" t="str">
        <f t="shared" ref="BE22:BE42" si="18">BA22&amp;BB22&amp;"_"&amp;BC22</f>
        <v>JACISP_HY</v>
      </c>
      <c r="BF22" s="29" t="str">
        <f t="shared" si="17"/>
        <v>JACINGBS Index</v>
      </c>
      <c r="BI22" s="35"/>
      <c r="BJ22" s="36" t="s">
        <v>434</v>
      </c>
      <c r="BK22" s="36" t="s">
        <v>435</v>
      </c>
      <c r="BL22" s="36" t="s">
        <v>436</v>
      </c>
      <c r="BM22" s="36" t="s">
        <v>437</v>
      </c>
      <c r="BN22" s="36" t="s">
        <v>438</v>
      </c>
      <c r="BO22" s="37" t="s">
        <v>439</v>
      </c>
      <c r="BR22" s="28"/>
      <c r="BS22" s="29"/>
      <c r="BU22" s="17" t="s">
        <v>210</v>
      </c>
      <c r="BW22" s="28"/>
      <c r="BX22" s="28"/>
      <c r="BY22" s="29"/>
      <c r="CG22" s="29" t="s">
        <v>321</v>
      </c>
      <c r="CH22" s="13" t="str">
        <f>_xll.BDP(CG22,"NAME")</f>
        <v>VANGUARD FTSE DEVELOPED ETF</v>
      </c>
    </row>
    <row r="23" spans="2:86">
      <c r="B23" s="13" t="s">
        <v>82</v>
      </c>
      <c r="C23" s="13" t="s">
        <v>136</v>
      </c>
      <c r="D23" s="20" t="s">
        <v>18</v>
      </c>
      <c r="E23" s="21" t="str">
        <f t="shared" si="0"/>
        <v>BON_PHP2Y</v>
      </c>
      <c r="F23" s="21" t="str">
        <f t="shared" si="16"/>
        <v>PDSS2YR Index</v>
      </c>
      <c r="G23" s="16">
        <v>2</v>
      </c>
      <c r="H23" s="16" t="s">
        <v>440</v>
      </c>
      <c r="I23" s="16" t="s">
        <v>85</v>
      </c>
      <c r="J23" s="22">
        <f>_xll.BDP(F23,"PX LAST")</f>
        <v>4.8850999999999996</v>
      </c>
      <c r="K23" s="17" t="s">
        <v>86</v>
      </c>
      <c r="L23" s="13" t="s">
        <v>163</v>
      </c>
      <c r="M23" s="33" t="s">
        <v>18</v>
      </c>
      <c r="N23" s="21" t="str">
        <f t="shared" si="1"/>
        <v>IRS_AUD2Y</v>
      </c>
      <c r="O23" s="34" t="str">
        <f>Q23&amp;P23&amp;R25&amp; " Index"</f>
        <v>ADSW2 Index</v>
      </c>
      <c r="P23" s="16">
        <v>2</v>
      </c>
      <c r="Q23" s="26" t="str">
        <f>VLOOKUP(K23&amp;"_"&amp;L23,[1]Parm!$E$6:$G$50,3,FALSE)</f>
        <v>ADSW</v>
      </c>
      <c r="R23" s="16"/>
      <c r="T23" s="13" t="s">
        <v>88</v>
      </c>
      <c r="U23" s="13" t="s">
        <v>441</v>
      </c>
      <c r="V23" s="33" t="s">
        <v>18</v>
      </c>
      <c r="W23" s="21" t="str">
        <f t="shared" si="3"/>
        <v>EQY_XU100</v>
      </c>
      <c r="X23" s="34" t="s">
        <v>442</v>
      </c>
      <c r="AB23" s="21"/>
      <c r="AC23" s="21"/>
      <c r="AD23" s="21"/>
      <c r="AF23" s="13" t="s">
        <v>93</v>
      </c>
      <c r="AG23" s="19" t="s">
        <v>443</v>
      </c>
      <c r="AH23" s="19" t="s">
        <v>443</v>
      </c>
      <c r="AI23" s="13" t="str">
        <f t="shared" si="10"/>
        <v>EURPLN</v>
      </c>
      <c r="AJ23" s="20" t="s">
        <v>18</v>
      </c>
      <c r="AK23" s="21" t="str">
        <f t="shared" si="11"/>
        <v>FX_EURPLN</v>
      </c>
      <c r="AL23" s="21" t="str">
        <f t="shared" si="12"/>
        <v>EURPLN Curncy</v>
      </c>
      <c r="AR23" s="17" t="s">
        <v>95</v>
      </c>
      <c r="AS23" s="13" t="s">
        <v>444</v>
      </c>
      <c r="AT23" s="20" t="s">
        <v>18</v>
      </c>
      <c r="AU23" s="21" t="str">
        <f t="shared" si="6"/>
        <v>CB_RON</v>
      </c>
      <c r="AV23" s="21" t="s">
        <v>445</v>
      </c>
      <c r="AW23" s="17" t="str">
        <f t="shared" si="7"/>
        <v xml:space="preserve"> Index</v>
      </c>
      <c r="AY23" s="13" t="e">
        <f>_xll.BDP(AW23,"PX LAST")</f>
        <v>#N/A</v>
      </c>
      <c r="BA23" s="44" t="s">
        <v>36</v>
      </c>
      <c r="BB23" s="44" t="s">
        <v>313</v>
      </c>
      <c r="BC23" s="44" t="s">
        <v>446</v>
      </c>
      <c r="BD23" s="28" t="s">
        <v>18</v>
      </c>
      <c r="BE23" s="29" t="str">
        <f t="shared" si="18"/>
        <v>JACISP_CN</v>
      </c>
      <c r="BF23" s="29" t="str">
        <f t="shared" si="17"/>
        <v>JACICHBS Index</v>
      </c>
      <c r="BI23" s="35"/>
      <c r="BJ23" s="36" t="s">
        <v>447</v>
      </c>
      <c r="BK23" s="36" t="s">
        <v>448</v>
      </c>
      <c r="BL23" s="36" t="s">
        <v>449</v>
      </c>
      <c r="BM23" s="36" t="s">
        <v>450</v>
      </c>
      <c r="BN23" s="36" t="s">
        <v>451</v>
      </c>
      <c r="BO23" s="37" t="s">
        <v>452</v>
      </c>
      <c r="BR23" s="28"/>
      <c r="BS23" s="29"/>
      <c r="BU23" s="17" t="s">
        <v>210</v>
      </c>
      <c r="BW23" s="28"/>
      <c r="BX23" s="28"/>
      <c r="BY23" s="29"/>
      <c r="CG23" s="29" t="s">
        <v>337</v>
      </c>
      <c r="CH23" s="13" t="str">
        <f>_xll.BDP(CG23,"NAME")</f>
        <v>VANGUARD FTSE EMERGING MARKE</v>
      </c>
    </row>
    <row r="24" spans="2:86">
      <c r="B24" s="13" t="s">
        <v>82</v>
      </c>
      <c r="C24" s="13" t="s">
        <v>106</v>
      </c>
      <c r="D24" s="20" t="s">
        <v>18</v>
      </c>
      <c r="E24" s="21" t="str">
        <f t="shared" si="0"/>
        <v>BON_INR2Y</v>
      </c>
      <c r="F24" s="21" t="str">
        <f t="shared" si="16"/>
        <v>GIND2YR Index</v>
      </c>
      <c r="G24" s="16">
        <v>2</v>
      </c>
      <c r="H24" s="16" t="s">
        <v>453</v>
      </c>
      <c r="I24" s="16" t="s">
        <v>85</v>
      </c>
      <c r="J24" s="22">
        <f>_xll.BDP(F24,"PX LAST")</f>
        <v>7.4850000000000003</v>
      </c>
      <c r="K24" s="17" t="s">
        <v>86</v>
      </c>
      <c r="L24" s="13" t="s">
        <v>181</v>
      </c>
      <c r="M24" s="33" t="s">
        <v>18</v>
      </c>
      <c r="N24" s="21" t="str">
        <f t="shared" si="1"/>
        <v>IRS_NZD2Y</v>
      </c>
      <c r="O24" s="34" t="str">
        <f>Q24&amp;P24&amp;R26&amp; " Index"</f>
        <v>NDSWAP2 Index</v>
      </c>
      <c r="P24" s="16">
        <v>2</v>
      </c>
      <c r="Q24" s="26" t="str">
        <f>VLOOKUP(K24&amp;"_"&amp;L24,[1]Parm!$E$6:$G$50,3,FALSE)</f>
        <v>NDSWAP</v>
      </c>
      <c r="R24" s="16"/>
      <c r="T24" s="13" t="s">
        <v>88</v>
      </c>
      <c r="U24" s="13" t="s">
        <v>454</v>
      </c>
      <c r="V24" s="33" t="s">
        <v>18</v>
      </c>
      <c r="W24" s="21" t="str">
        <f t="shared" si="3"/>
        <v>EQY_JSE40</v>
      </c>
      <c r="X24" s="34" t="s">
        <v>455</v>
      </c>
      <c r="AB24" s="21"/>
      <c r="AC24" s="21"/>
      <c r="AD24" s="21"/>
      <c r="AF24" s="13" t="s">
        <v>93</v>
      </c>
      <c r="AH24" s="13" t="s">
        <v>444</v>
      </c>
      <c r="AI24" s="13" t="str">
        <f t="shared" si="10"/>
        <v>USDRON</v>
      </c>
      <c r="AJ24" s="20" t="s">
        <v>18</v>
      </c>
      <c r="AK24" s="21" t="str">
        <f t="shared" si="11"/>
        <v>FX_USDRON</v>
      </c>
      <c r="AL24" s="21" t="str">
        <f t="shared" si="12"/>
        <v>RON Curncy</v>
      </c>
      <c r="AR24" s="17" t="s">
        <v>95</v>
      </c>
      <c r="AS24" s="13" t="s">
        <v>212</v>
      </c>
      <c r="AT24" s="20" t="s">
        <v>18</v>
      </c>
      <c r="AU24" s="21" t="str">
        <f t="shared" si="6"/>
        <v>CB_RUB</v>
      </c>
      <c r="AV24" s="21" t="s">
        <v>456</v>
      </c>
      <c r="AW24" s="17" t="str">
        <f t="shared" si="7"/>
        <v>MOSKP3 Index</v>
      </c>
      <c r="AX24" s="13" t="s">
        <v>457</v>
      </c>
      <c r="AY24" s="13">
        <f>_xll.BDP(AW24,"PX LAST")</f>
        <v>7.53</v>
      </c>
      <c r="BA24" s="44" t="s">
        <v>36</v>
      </c>
      <c r="BB24" s="44" t="s">
        <v>313</v>
      </c>
      <c r="BC24" s="44" t="s">
        <v>458</v>
      </c>
      <c r="BD24" s="28" t="s">
        <v>18</v>
      </c>
      <c r="BE24" s="29" t="str">
        <f t="shared" si="18"/>
        <v>JACISP_HK</v>
      </c>
      <c r="BF24" s="29" t="str">
        <f t="shared" si="17"/>
        <v>JACIHKBS Index</v>
      </c>
      <c r="BI24" s="35"/>
      <c r="BJ24" s="36" t="s">
        <v>459</v>
      </c>
      <c r="BK24" s="36" t="s">
        <v>460</v>
      </c>
      <c r="BL24" s="36" t="s">
        <v>461</v>
      </c>
      <c r="BM24" s="36" t="s">
        <v>462</v>
      </c>
      <c r="BN24" s="36" t="s">
        <v>463</v>
      </c>
      <c r="BO24" s="37" t="s">
        <v>464</v>
      </c>
      <c r="BR24" s="28"/>
      <c r="BS24" s="29"/>
      <c r="BU24" s="17" t="s">
        <v>210</v>
      </c>
      <c r="BW24" s="28"/>
      <c r="BX24" s="28"/>
      <c r="BY24" s="29"/>
      <c r="CG24" s="29" t="s">
        <v>355</v>
      </c>
      <c r="CH24" s="13" t="str">
        <f>_xll.BDP(CG24,"NAME")</f>
        <v>IPATH BLOOMBERG COMMODITY IN</v>
      </c>
    </row>
    <row r="25" spans="2:86">
      <c r="B25" s="13" t="s">
        <v>82</v>
      </c>
      <c r="C25" s="13" t="s">
        <v>121</v>
      </c>
      <c r="D25" s="20" t="s">
        <v>18</v>
      </c>
      <c r="E25" s="21" t="str">
        <f t="shared" si="0"/>
        <v>BON_IDR2Y</v>
      </c>
      <c r="F25" s="21" t="str">
        <f t="shared" si="16"/>
        <v>GIDN2YR Index</v>
      </c>
      <c r="G25" s="16">
        <v>2</v>
      </c>
      <c r="H25" s="16" t="s">
        <v>465</v>
      </c>
      <c r="I25" s="16" t="s">
        <v>85</v>
      </c>
      <c r="J25" s="22">
        <f>_xll.BDP(F25,"PX LAST")</f>
        <v>7.0359999999999996</v>
      </c>
      <c r="K25" s="17" t="s">
        <v>86</v>
      </c>
      <c r="L25" s="13" t="s">
        <v>83</v>
      </c>
      <c r="M25" s="33" t="s">
        <v>18</v>
      </c>
      <c r="N25" s="21" t="str">
        <f t="shared" si="1"/>
        <v>IRS_USD5Y</v>
      </c>
      <c r="O25" s="34" t="str">
        <f t="shared" ref="O25:O32" si="19">Q25&amp;P25&amp;R25&amp; " Index"</f>
        <v>USSW5 Index</v>
      </c>
      <c r="P25" s="16">
        <v>5</v>
      </c>
      <c r="Q25" s="26" t="s">
        <v>87</v>
      </c>
      <c r="R25" s="16"/>
      <c r="T25" s="13" t="s">
        <v>88</v>
      </c>
      <c r="U25" s="13" t="s">
        <v>466</v>
      </c>
      <c r="V25" s="33" t="s">
        <v>18</v>
      </c>
      <c r="W25" s="21" t="str">
        <f t="shared" si="3"/>
        <v>EQY_BUX</v>
      </c>
      <c r="X25" s="34" t="s">
        <v>467</v>
      </c>
      <c r="AB25" s="21"/>
      <c r="AC25" s="21"/>
      <c r="AD25" s="21"/>
      <c r="AF25" s="13" t="s">
        <v>93</v>
      </c>
      <c r="AH25" s="13" t="s">
        <v>212</v>
      </c>
      <c r="AI25" s="13" t="str">
        <f t="shared" si="10"/>
        <v>USDRUB</v>
      </c>
      <c r="AJ25" s="20" t="s">
        <v>18</v>
      </c>
      <c r="AK25" s="21" t="str">
        <f t="shared" si="11"/>
        <v>FX_USDRUB</v>
      </c>
      <c r="AL25" s="21" t="str">
        <f t="shared" si="12"/>
        <v>RUB Curncy</v>
      </c>
      <c r="AR25" s="17" t="s">
        <v>95</v>
      </c>
      <c r="AS25" s="13" t="s">
        <v>248</v>
      </c>
      <c r="AT25" s="20" t="s">
        <v>18</v>
      </c>
      <c r="AU25" s="21" t="str">
        <f t="shared" si="6"/>
        <v>CB_ZAR</v>
      </c>
      <c r="AV25" s="21" t="s">
        <v>468</v>
      </c>
      <c r="AW25" s="17" t="str">
        <f t="shared" si="7"/>
        <v>JIBA3M Index</v>
      </c>
      <c r="AX25" s="13" t="s">
        <v>469</v>
      </c>
      <c r="AY25" s="13">
        <f>_xll.BDP(AW25,"PX LAST")</f>
        <v>6.9749999999999996</v>
      </c>
      <c r="BA25" s="44" t="s">
        <v>36</v>
      </c>
      <c r="BB25" s="44" t="s">
        <v>313</v>
      </c>
      <c r="BC25" s="44" t="s">
        <v>470</v>
      </c>
      <c r="BD25" s="28" t="s">
        <v>18</v>
      </c>
      <c r="BE25" s="29" t="str">
        <f t="shared" si="18"/>
        <v>JACISP_IN</v>
      </c>
      <c r="BF25" s="29" t="str">
        <f t="shared" si="17"/>
        <v>JACIINBS Index</v>
      </c>
      <c r="BI25" s="35"/>
      <c r="BJ25" s="36" t="s">
        <v>471</v>
      </c>
      <c r="BK25" s="36" t="s">
        <v>472</v>
      </c>
      <c r="BL25" s="36" t="s">
        <v>473</v>
      </c>
      <c r="BM25" s="36" t="s">
        <v>474</v>
      </c>
      <c r="BN25" s="36" t="s">
        <v>475</v>
      </c>
      <c r="BO25" s="37" t="s">
        <v>476</v>
      </c>
      <c r="BQ25" s="17"/>
      <c r="BR25" s="28"/>
      <c r="BS25" s="29"/>
      <c r="BU25" s="17" t="s">
        <v>210</v>
      </c>
      <c r="BW25" s="28"/>
      <c r="BX25" s="28"/>
      <c r="BY25" s="29"/>
    </row>
    <row r="26" spans="2:86">
      <c r="B26" s="13" t="s">
        <v>82</v>
      </c>
      <c r="C26" s="13" t="s">
        <v>163</v>
      </c>
      <c r="D26" s="20" t="s">
        <v>18</v>
      </c>
      <c r="E26" s="21" t="str">
        <f t="shared" si="0"/>
        <v>BON_AUD2Y</v>
      </c>
      <c r="F26" s="21" t="str">
        <f t="shared" si="16"/>
        <v>GACGB2 Index</v>
      </c>
      <c r="G26" s="16">
        <v>2</v>
      </c>
      <c r="H26" s="16" t="s">
        <v>477</v>
      </c>
      <c r="J26" s="22">
        <f>_xll.BDP(F26,"PX LAST")</f>
        <v>2.0419999999999998</v>
      </c>
      <c r="K26" s="17" t="s">
        <v>86</v>
      </c>
      <c r="L26" s="13" t="s">
        <v>108</v>
      </c>
      <c r="M26" s="33" t="s">
        <v>18</v>
      </c>
      <c r="N26" s="21" t="str">
        <f t="shared" si="1"/>
        <v>IRS_GBP5Y</v>
      </c>
      <c r="O26" s="34" t="str">
        <f t="shared" si="19"/>
        <v>BPSW5 Index</v>
      </c>
      <c r="P26" s="16">
        <v>5</v>
      </c>
      <c r="Q26" s="26" t="str">
        <f>VLOOKUP(K26&amp;"_"&amp;L26,[1]Parm!$E$6:$G$50,3,FALSE)</f>
        <v>BPSW</v>
      </c>
      <c r="R26" s="16"/>
      <c r="T26" s="13" t="s">
        <v>88</v>
      </c>
      <c r="U26" s="13" t="s">
        <v>478</v>
      </c>
      <c r="V26" s="33" t="s">
        <v>18</v>
      </c>
      <c r="W26" s="21" t="str">
        <f t="shared" si="3"/>
        <v>EQY_SAUDI</v>
      </c>
      <c r="X26" s="34" t="s">
        <v>479</v>
      </c>
      <c r="AB26" s="21"/>
      <c r="AC26" s="21"/>
      <c r="AD26" s="21"/>
      <c r="AF26" s="13" t="s">
        <v>93</v>
      </c>
      <c r="AH26" s="13" t="s">
        <v>248</v>
      </c>
      <c r="AI26" s="13" t="str">
        <f t="shared" si="10"/>
        <v>USDZAR</v>
      </c>
      <c r="AJ26" s="20" t="s">
        <v>18</v>
      </c>
      <c r="AK26" s="21" t="str">
        <f t="shared" si="11"/>
        <v>FX_USDZAR</v>
      </c>
      <c r="AL26" s="21" t="str">
        <f t="shared" si="12"/>
        <v>ZAR Curncy</v>
      </c>
      <c r="AR26" s="17" t="s">
        <v>95</v>
      </c>
      <c r="AS26" s="13" t="s">
        <v>228</v>
      </c>
      <c r="AT26" s="20" t="s">
        <v>18</v>
      </c>
      <c r="AU26" s="21" t="str">
        <f t="shared" si="6"/>
        <v>CB_TRY</v>
      </c>
      <c r="AV26" s="21" t="s">
        <v>480</v>
      </c>
      <c r="AW26" s="17" t="str">
        <f t="shared" si="7"/>
        <v>TRLIB3M Index</v>
      </c>
      <c r="AX26" s="13" t="s">
        <v>481</v>
      </c>
      <c r="AY26" s="13">
        <f>_xll.BDP(AW26,"PX LAST")</f>
        <v>20.524799999999999</v>
      </c>
      <c r="BA26" s="44" t="s">
        <v>36</v>
      </c>
      <c r="BB26" s="44" t="s">
        <v>313</v>
      </c>
      <c r="BC26" s="44" t="s">
        <v>482</v>
      </c>
      <c r="BD26" s="28" t="s">
        <v>18</v>
      </c>
      <c r="BE26" s="29" t="str">
        <f t="shared" si="18"/>
        <v>JACISP_ID</v>
      </c>
      <c r="BF26" s="29" t="str">
        <f t="shared" si="17"/>
        <v>JACIIDBS Index</v>
      </c>
      <c r="BI26" s="35"/>
      <c r="BJ26" s="36" t="s">
        <v>483</v>
      </c>
      <c r="BK26" s="36" t="s">
        <v>484</v>
      </c>
      <c r="BL26" s="36" t="s">
        <v>485</v>
      </c>
      <c r="BM26" s="36" t="s">
        <v>486</v>
      </c>
      <c r="BN26" s="36" t="s">
        <v>487</v>
      </c>
      <c r="BO26" s="37" t="s">
        <v>488</v>
      </c>
    </row>
    <row r="27" spans="2:86">
      <c r="B27" s="13" t="s">
        <v>82</v>
      </c>
      <c r="C27" s="13" t="s">
        <v>181</v>
      </c>
      <c r="D27" s="20" t="s">
        <v>18</v>
      </c>
      <c r="E27" s="21" t="str">
        <f t="shared" si="0"/>
        <v>BON_NZD2Y</v>
      </c>
      <c r="F27" s="21" t="str">
        <f t="shared" si="16"/>
        <v>GNZGB2 Index</v>
      </c>
      <c r="G27" s="16">
        <v>2</v>
      </c>
      <c r="H27" s="16" t="s">
        <v>489</v>
      </c>
      <c r="J27" s="22">
        <f>_xll.BDP(F27,"PX LAST")</f>
        <v>1.7490000000000001</v>
      </c>
      <c r="K27" s="17" t="s">
        <v>86</v>
      </c>
      <c r="L27" s="13" t="s">
        <v>123</v>
      </c>
      <c r="M27" s="33" t="s">
        <v>18</v>
      </c>
      <c r="N27" s="21" t="str">
        <f t="shared" si="1"/>
        <v>IRS_JPY5Y</v>
      </c>
      <c r="O27" s="34" t="str">
        <f t="shared" si="19"/>
        <v>JYSW5 Index</v>
      </c>
      <c r="P27" s="16">
        <v>5</v>
      </c>
      <c r="Q27" s="26" t="str">
        <f>VLOOKUP(K27&amp;"_"&amp;L27,[1]Parm!$E$6:$G$50,3,FALSE)</f>
        <v>JYSW</v>
      </c>
      <c r="R27" s="16"/>
      <c r="T27" s="13" t="s">
        <v>88</v>
      </c>
      <c r="U27" s="13" t="s">
        <v>490</v>
      </c>
      <c r="V27" s="33" t="s">
        <v>18</v>
      </c>
      <c r="W27" s="21" t="str">
        <f t="shared" si="3"/>
        <v>EQY_UAE</v>
      </c>
      <c r="X27" s="34" t="s">
        <v>491</v>
      </c>
      <c r="AB27" s="21"/>
      <c r="AC27" s="21"/>
      <c r="AD27" s="21"/>
      <c r="AF27" s="13" t="s">
        <v>93</v>
      </c>
      <c r="AH27" s="13" t="s">
        <v>228</v>
      </c>
      <c r="AI27" s="13" t="str">
        <f t="shared" si="10"/>
        <v>USDTRY</v>
      </c>
      <c r="AJ27" s="20" t="s">
        <v>18</v>
      </c>
      <c r="AK27" s="21" t="str">
        <f t="shared" si="11"/>
        <v>FX_USDTRY</v>
      </c>
      <c r="AL27" s="21" t="str">
        <f t="shared" si="12"/>
        <v>TRY Curncy</v>
      </c>
      <c r="AR27" s="17" t="s">
        <v>95</v>
      </c>
      <c r="AS27" s="13" t="s">
        <v>492</v>
      </c>
      <c r="AT27" s="20" t="s">
        <v>18</v>
      </c>
      <c r="AU27" s="21" t="str">
        <f t="shared" si="6"/>
        <v>CB_BRL</v>
      </c>
      <c r="AV27" s="21" t="s">
        <v>493</v>
      </c>
      <c r="AW27" s="17" t="str">
        <f t="shared" si="7"/>
        <v xml:space="preserve"> Index</v>
      </c>
      <c r="AY27" s="13" t="e">
        <f>_xll.BDP(AW27,"PX LAST")</f>
        <v>#N/A</v>
      </c>
      <c r="BA27" s="44" t="s">
        <v>36</v>
      </c>
      <c r="BB27" s="44" t="s">
        <v>313</v>
      </c>
      <c r="BC27" s="44" t="s">
        <v>494</v>
      </c>
      <c r="BD27" s="28" t="s">
        <v>18</v>
      </c>
      <c r="BE27" s="29" t="str">
        <f t="shared" si="18"/>
        <v>JACISP_KR</v>
      </c>
      <c r="BF27" s="29" t="str">
        <f t="shared" si="17"/>
        <v>JACIKOBS Index</v>
      </c>
      <c r="BI27" s="35"/>
      <c r="BJ27" s="36" t="s">
        <v>495</v>
      </c>
      <c r="BK27" s="36" t="s">
        <v>496</v>
      </c>
      <c r="BL27" s="36" t="s">
        <v>497</v>
      </c>
      <c r="BM27" s="36" t="s">
        <v>498</v>
      </c>
      <c r="BN27" s="36" t="s">
        <v>499</v>
      </c>
      <c r="BO27" s="37" t="s">
        <v>500</v>
      </c>
    </row>
    <row r="28" spans="2:86">
      <c r="B28" s="46" t="s">
        <v>82</v>
      </c>
      <c r="C28" s="46" t="s">
        <v>492</v>
      </c>
      <c r="D28" s="20" t="s">
        <v>18</v>
      </c>
      <c r="E28" s="21" t="str">
        <f t="shared" si="0"/>
        <v>BON_BRL2Y</v>
      </c>
      <c r="F28" s="40" t="s">
        <v>501</v>
      </c>
      <c r="G28" s="47">
        <v>2</v>
      </c>
      <c r="H28" s="47"/>
      <c r="I28" s="47"/>
      <c r="J28" s="22">
        <f>_xll.BDP(F28,"PX LAST")</f>
        <v>8.3149999999999995</v>
      </c>
      <c r="K28" s="17" t="s">
        <v>86</v>
      </c>
      <c r="L28" s="13" t="s">
        <v>112</v>
      </c>
      <c r="M28" s="33" t="s">
        <v>18</v>
      </c>
      <c r="N28" s="21" t="str">
        <f t="shared" si="1"/>
        <v>IRS_EUR5Y</v>
      </c>
      <c r="O28" s="34" t="str">
        <f t="shared" si="19"/>
        <v>EUSA5 Index</v>
      </c>
      <c r="P28" s="16">
        <v>5</v>
      </c>
      <c r="Q28" s="26" t="str">
        <f>VLOOKUP(K28&amp;"_"&amp;L28,[1]Parm!$E$6:$G$50,3,FALSE)</f>
        <v>EUSA</v>
      </c>
      <c r="R28" s="16"/>
      <c r="T28" s="13" t="s">
        <v>88</v>
      </c>
      <c r="U28" s="13" t="s">
        <v>502</v>
      </c>
      <c r="V28" s="33" t="s">
        <v>18</v>
      </c>
      <c r="W28" s="21" t="str">
        <f t="shared" si="3"/>
        <v>EQY_NIKKEI</v>
      </c>
      <c r="X28" s="34" t="s">
        <v>11</v>
      </c>
      <c r="AB28" s="21"/>
      <c r="AC28" s="21"/>
      <c r="AD28" s="21"/>
      <c r="AF28" s="13" t="s">
        <v>93</v>
      </c>
      <c r="AH28" s="13" t="s">
        <v>503</v>
      </c>
      <c r="AI28" s="13" t="str">
        <f t="shared" si="10"/>
        <v>USDARS</v>
      </c>
      <c r="AJ28" s="20" t="s">
        <v>18</v>
      </c>
      <c r="AK28" s="21" t="str">
        <f t="shared" si="11"/>
        <v>FX_USDARS</v>
      </c>
      <c r="AL28" s="21" t="str">
        <f t="shared" si="12"/>
        <v>ARS Curncy</v>
      </c>
      <c r="AR28" s="17" t="s">
        <v>95</v>
      </c>
      <c r="AS28" s="13" t="s">
        <v>322</v>
      </c>
      <c r="AT28" s="20" t="s">
        <v>18</v>
      </c>
      <c r="AU28" s="21" t="str">
        <f t="shared" si="6"/>
        <v>CB_CLP</v>
      </c>
      <c r="AV28" s="21" t="s">
        <v>504</v>
      </c>
      <c r="AW28" s="17" t="str">
        <f t="shared" si="7"/>
        <v xml:space="preserve"> Index</v>
      </c>
      <c r="AY28" s="13" t="e">
        <f>_xll.BDP(AW28,"PX LAST")</f>
        <v>#N/A</v>
      </c>
      <c r="BA28" s="44" t="s">
        <v>36</v>
      </c>
      <c r="BB28" s="44" t="s">
        <v>313</v>
      </c>
      <c r="BC28" s="44" t="s">
        <v>505</v>
      </c>
      <c r="BD28" s="28" t="s">
        <v>18</v>
      </c>
      <c r="BE28" s="29" t="str">
        <f t="shared" si="18"/>
        <v>JACISP_MY</v>
      </c>
      <c r="BF28" s="29" t="str">
        <f t="shared" si="17"/>
        <v>JACIMSBS Index</v>
      </c>
      <c r="BI28" s="35"/>
      <c r="BJ28" s="36" t="s">
        <v>506</v>
      </c>
      <c r="BK28" s="36" t="s">
        <v>507</v>
      </c>
      <c r="BL28" s="36" t="s">
        <v>508</v>
      </c>
      <c r="BM28" s="36" t="s">
        <v>509</v>
      </c>
      <c r="BN28" s="36" t="s">
        <v>510</v>
      </c>
      <c r="BO28" s="37" t="s">
        <v>511</v>
      </c>
    </row>
    <row r="29" spans="2:86">
      <c r="B29" s="13" t="s">
        <v>82</v>
      </c>
      <c r="C29" s="13" t="s">
        <v>83</v>
      </c>
      <c r="D29" s="20" t="s">
        <v>18</v>
      </c>
      <c r="E29" s="21" t="str">
        <f t="shared" si="0"/>
        <v>BON_USD5Y</v>
      </c>
      <c r="F29" s="21" t="str">
        <f>H29&amp;G29&amp;I29&amp; " Index"</f>
        <v>USGG5YR Index</v>
      </c>
      <c r="G29" s="16">
        <v>5</v>
      </c>
      <c r="H29" s="16" t="s">
        <v>84</v>
      </c>
      <c r="I29" s="16" t="s">
        <v>85</v>
      </c>
      <c r="J29" s="22">
        <f>_xll.BDP(F29,"PX LAST")</f>
        <v>2.8279000000000001</v>
      </c>
      <c r="K29" s="17" t="s">
        <v>86</v>
      </c>
      <c r="L29" s="13" t="s">
        <v>155</v>
      </c>
      <c r="M29" s="33" t="s">
        <v>18</v>
      </c>
      <c r="N29" s="21" t="str">
        <f t="shared" si="1"/>
        <v>IRS_CHF5Y</v>
      </c>
      <c r="O29" s="34" t="str">
        <f t="shared" si="19"/>
        <v>SFSW5 Index</v>
      </c>
      <c r="P29" s="16">
        <v>5</v>
      </c>
      <c r="Q29" s="26" t="str">
        <f>VLOOKUP(K29&amp;"_"&amp;L29,[1]Parm!$E$6:$G$50,3,FALSE)</f>
        <v>SFSW</v>
      </c>
      <c r="T29" s="13" t="s">
        <v>88</v>
      </c>
      <c r="U29" s="13" t="s">
        <v>512</v>
      </c>
      <c r="V29" s="33" t="s">
        <v>18</v>
      </c>
      <c r="W29" s="21" t="str">
        <f t="shared" si="3"/>
        <v>EQY_TOPIX</v>
      </c>
      <c r="X29" s="34" t="s">
        <v>513</v>
      </c>
      <c r="AB29" s="21"/>
      <c r="AC29" s="21"/>
      <c r="AD29" s="21"/>
      <c r="AF29" s="13" t="s">
        <v>93</v>
      </c>
      <c r="AH29" s="13" t="s">
        <v>492</v>
      </c>
      <c r="AI29" s="13" t="str">
        <f t="shared" si="10"/>
        <v>USDBRL</v>
      </c>
      <c r="AJ29" s="20" t="s">
        <v>18</v>
      </c>
      <c r="AK29" s="21" t="str">
        <f t="shared" si="11"/>
        <v>FX_USDBRL</v>
      </c>
      <c r="AL29" s="21" t="str">
        <f t="shared" si="12"/>
        <v>BRL Curncy</v>
      </c>
      <c r="AR29" s="17" t="s">
        <v>95</v>
      </c>
      <c r="AS29" s="13" t="s">
        <v>514</v>
      </c>
      <c r="AT29" s="20" t="s">
        <v>18</v>
      </c>
      <c r="AU29" s="21" t="str">
        <f t="shared" si="6"/>
        <v>CB_COP</v>
      </c>
      <c r="AV29" s="21" t="s">
        <v>515</v>
      </c>
      <c r="AW29" s="17" t="str">
        <f t="shared" si="7"/>
        <v xml:space="preserve"> Index</v>
      </c>
      <c r="AY29" s="13" t="e">
        <f>_xll.BDP(AW29,"PX LAST")</f>
        <v>#N/A</v>
      </c>
      <c r="BA29" s="44" t="s">
        <v>36</v>
      </c>
      <c r="BB29" s="44" t="s">
        <v>313</v>
      </c>
      <c r="BC29" s="44" t="s">
        <v>516</v>
      </c>
      <c r="BD29" s="28" t="s">
        <v>18</v>
      </c>
      <c r="BE29" s="29" t="str">
        <f t="shared" si="18"/>
        <v>JACISP_TH</v>
      </c>
      <c r="BF29" s="29" t="str">
        <f t="shared" si="17"/>
        <v>JACITHBS Index</v>
      </c>
      <c r="BI29" s="39" t="s">
        <v>517</v>
      </c>
      <c r="BJ29" s="36" t="s">
        <v>518</v>
      </c>
      <c r="BK29" s="36" t="s">
        <v>519</v>
      </c>
      <c r="BL29" s="36" t="s">
        <v>520</v>
      </c>
      <c r="BM29" s="36" t="s">
        <v>521</v>
      </c>
      <c r="BN29" s="36" t="s">
        <v>522</v>
      </c>
      <c r="BO29" s="37" t="s">
        <v>523</v>
      </c>
    </row>
    <row r="30" spans="2:86">
      <c r="B30" s="13" t="s">
        <v>82</v>
      </c>
      <c r="C30" s="13" t="s">
        <v>108</v>
      </c>
      <c r="D30" s="20" t="s">
        <v>18</v>
      </c>
      <c r="E30" s="21" t="str">
        <f t="shared" si="0"/>
        <v>BON_GBP5Y</v>
      </c>
      <c r="F30" s="21" t="str">
        <f>H30&amp;G30&amp;I30&amp; " Index"</f>
        <v>GUKG5 Index</v>
      </c>
      <c r="G30" s="16">
        <v>5</v>
      </c>
      <c r="H30" s="16" t="s">
        <v>109</v>
      </c>
      <c r="J30" s="22">
        <f>_xll.BDP(F30,"PX LAST")</f>
        <v>1.0429999999999999</v>
      </c>
      <c r="K30" s="17" t="s">
        <v>86</v>
      </c>
      <c r="L30" s="13" t="s">
        <v>176</v>
      </c>
      <c r="M30" s="33" t="s">
        <v>18</v>
      </c>
      <c r="N30" s="21" t="str">
        <f t="shared" si="1"/>
        <v>IRS_SEK5Y</v>
      </c>
      <c r="O30" s="34" t="str">
        <f t="shared" si="19"/>
        <v>SKSW5 Index</v>
      </c>
      <c r="P30" s="16">
        <v>5</v>
      </c>
      <c r="Q30" s="26" t="str">
        <f>VLOOKUP(K30&amp;"_"&amp;L30,[1]Parm!$E$6:$G$50,3,FALSE)</f>
        <v>SKSW</v>
      </c>
      <c r="T30" s="13" t="s">
        <v>88</v>
      </c>
      <c r="U30" s="13" t="s">
        <v>502</v>
      </c>
      <c r="V30" s="33" t="s">
        <v>18</v>
      </c>
      <c r="W30" s="21" t="str">
        <f t="shared" si="3"/>
        <v>EQY_NIKKEI</v>
      </c>
      <c r="X30" s="34" t="s">
        <v>11</v>
      </c>
      <c r="AB30" s="21"/>
      <c r="AC30" s="21"/>
      <c r="AD30" s="21"/>
      <c r="AF30" s="13" t="s">
        <v>93</v>
      </c>
      <c r="AH30" s="13" t="s">
        <v>322</v>
      </c>
      <c r="AI30" s="13" t="str">
        <f t="shared" si="10"/>
        <v>USDCLP</v>
      </c>
      <c r="AJ30" s="20" t="s">
        <v>18</v>
      </c>
      <c r="AK30" s="21" t="str">
        <f t="shared" si="11"/>
        <v>FX_USDCLP</v>
      </c>
      <c r="AL30" s="21" t="str">
        <f t="shared" si="12"/>
        <v>CLP Curncy</v>
      </c>
      <c r="AP30" s="48"/>
      <c r="AR30" s="17" t="s">
        <v>95</v>
      </c>
      <c r="AS30" s="13" t="s">
        <v>303</v>
      </c>
      <c r="AT30" s="20" t="s">
        <v>18</v>
      </c>
      <c r="AU30" s="21" t="str">
        <f t="shared" si="6"/>
        <v>CB_MXN</v>
      </c>
      <c r="AV30" s="21" t="s">
        <v>524</v>
      </c>
      <c r="AW30" s="17" t="str">
        <f t="shared" si="7"/>
        <v>MXIBTIIE Index</v>
      </c>
      <c r="AX30" s="17" t="s">
        <v>525</v>
      </c>
      <c r="AY30" s="13">
        <f>_xll.BDP(AW30,"PX LAST")</f>
        <v>8.1001999999999992</v>
      </c>
      <c r="BA30" s="44" t="s">
        <v>36</v>
      </c>
      <c r="BB30" s="44" t="s">
        <v>313</v>
      </c>
      <c r="BC30" s="44" t="s">
        <v>526</v>
      </c>
      <c r="BD30" s="28" t="s">
        <v>18</v>
      </c>
      <c r="BE30" s="29" t="str">
        <f t="shared" si="18"/>
        <v>JACISP_PH</v>
      </c>
      <c r="BF30" s="29" t="str">
        <f t="shared" si="17"/>
        <v>JACIPHBS Index</v>
      </c>
      <c r="BI30" s="39" t="s">
        <v>527</v>
      </c>
      <c r="BJ30" s="36" t="s">
        <v>528</v>
      </c>
      <c r="BK30" s="36" t="s">
        <v>529</v>
      </c>
      <c r="BL30" s="36" t="s">
        <v>530</v>
      </c>
      <c r="BM30" s="36" t="s">
        <v>531</v>
      </c>
      <c r="BN30" s="36" t="s">
        <v>532</v>
      </c>
      <c r="BO30" s="37" t="s">
        <v>533</v>
      </c>
      <c r="BQ30" s="17"/>
    </row>
    <row r="31" spans="2:86">
      <c r="B31" s="13" t="s">
        <v>82</v>
      </c>
      <c r="C31" s="13" t="s">
        <v>123</v>
      </c>
      <c r="D31" s="20" t="s">
        <v>18</v>
      </c>
      <c r="E31" s="21" t="str">
        <f t="shared" si="0"/>
        <v>BON_JPY5Y</v>
      </c>
      <c r="F31" s="21" t="str">
        <f>H31&amp;G31&amp;I31&amp; " Index"</f>
        <v>GJGB5 Index</v>
      </c>
      <c r="G31" s="16">
        <v>5</v>
      </c>
      <c r="H31" s="16" t="s">
        <v>124</v>
      </c>
      <c r="J31" s="22">
        <f>_xll.BDP(F31,"PX LAST")</f>
        <v>-6.3E-2</v>
      </c>
      <c r="K31" s="17" t="s">
        <v>86</v>
      </c>
      <c r="L31" s="13" t="s">
        <v>192</v>
      </c>
      <c r="M31" s="33" t="s">
        <v>18</v>
      </c>
      <c r="N31" s="21" t="str">
        <f t="shared" si="1"/>
        <v>IRS_NOK5Y</v>
      </c>
      <c r="O31" s="34" t="str">
        <f t="shared" si="19"/>
        <v>NKSW5 Index</v>
      </c>
      <c r="P31" s="16">
        <v>5</v>
      </c>
      <c r="Q31" s="26" t="str">
        <f>VLOOKUP(K31&amp;"_"&amp;L31,[1]Parm!$E$6:$G$50,3,FALSE)</f>
        <v>NKSW</v>
      </c>
      <c r="T31" s="13" t="s">
        <v>88</v>
      </c>
      <c r="U31" s="13" t="s">
        <v>534</v>
      </c>
      <c r="V31" s="33" t="s">
        <v>18</v>
      </c>
      <c r="W31" s="21" t="str">
        <f t="shared" si="3"/>
        <v>EQY_HSI</v>
      </c>
      <c r="X31" s="34" t="s">
        <v>12</v>
      </c>
      <c r="AF31" s="13" t="s">
        <v>93</v>
      </c>
      <c r="AH31" s="13" t="s">
        <v>514</v>
      </c>
      <c r="AI31" s="13" t="str">
        <f t="shared" si="10"/>
        <v>USDCOP</v>
      </c>
      <c r="AJ31" s="20" t="s">
        <v>18</v>
      </c>
      <c r="AK31" s="21" t="str">
        <f t="shared" si="11"/>
        <v>FX_USDCOP</v>
      </c>
      <c r="AL31" s="21" t="str">
        <f t="shared" si="12"/>
        <v>COP Curncy</v>
      </c>
      <c r="AR31" s="17" t="s">
        <v>535</v>
      </c>
      <c r="AS31" s="17" t="s">
        <v>83</v>
      </c>
      <c r="AT31" s="20" t="s">
        <v>18</v>
      </c>
      <c r="AU31" s="21" t="str">
        <f t="shared" si="6"/>
        <v>LIBOR_USD</v>
      </c>
      <c r="AV31" s="21" t="str">
        <f>VLOOKUP(AS31,$AS$2:$AW$30,5,FALSE)</f>
        <v>US0003M Index</v>
      </c>
      <c r="BA31" s="44" t="s">
        <v>36</v>
      </c>
      <c r="BB31" s="44" t="s">
        <v>313</v>
      </c>
      <c r="BC31" s="44" t="s">
        <v>167</v>
      </c>
      <c r="BD31" s="28" t="s">
        <v>18</v>
      </c>
      <c r="BE31" s="29" t="str">
        <f t="shared" si="18"/>
        <v>JACISP_AAA</v>
      </c>
      <c r="BF31" s="29" t="str">
        <f t="shared" si="17"/>
        <v>JACIAAAB Index</v>
      </c>
      <c r="BI31" s="39" t="s">
        <v>536</v>
      </c>
      <c r="BJ31" s="36" t="s">
        <v>537</v>
      </c>
      <c r="BK31" s="36" t="s">
        <v>538</v>
      </c>
      <c r="BL31" s="36" t="s">
        <v>539</v>
      </c>
      <c r="BM31" s="36" t="s">
        <v>540</v>
      </c>
      <c r="BN31" s="36" t="s">
        <v>541</v>
      </c>
      <c r="BO31" s="37" t="s">
        <v>542</v>
      </c>
    </row>
    <row r="32" spans="2:86">
      <c r="B32" s="13" t="s">
        <v>82</v>
      </c>
      <c r="C32" s="13" t="s">
        <v>112</v>
      </c>
      <c r="D32" s="20" t="s">
        <v>18</v>
      </c>
      <c r="E32" s="21" t="str">
        <f t="shared" si="0"/>
        <v>BON_EUR5Y</v>
      </c>
      <c r="F32" s="21" t="str">
        <f>H32&amp;G32&amp;I32&amp; " Index"</f>
        <v>GECU5YR Index</v>
      </c>
      <c r="G32" s="16">
        <v>5</v>
      </c>
      <c r="H32" s="16" t="s">
        <v>138</v>
      </c>
      <c r="I32" s="16" t="s">
        <v>85</v>
      </c>
      <c r="J32" s="22">
        <f>_xll.BDP(F32,"PX LAST")</f>
        <v>-0.17699999999999999</v>
      </c>
      <c r="K32" s="17" t="s">
        <v>86</v>
      </c>
      <c r="L32" s="13" t="s">
        <v>212</v>
      </c>
      <c r="M32" s="33" t="s">
        <v>18</v>
      </c>
      <c r="N32" s="21" t="str">
        <f t="shared" si="1"/>
        <v>IRS_RUB5Y</v>
      </c>
      <c r="O32" s="34" t="str">
        <f t="shared" si="19"/>
        <v>RRSWM5 Index</v>
      </c>
      <c r="P32" s="16">
        <v>5</v>
      </c>
      <c r="Q32" s="26" t="str">
        <f>VLOOKUP(K32&amp;"_"&amp;L32,[1]Parm!$E$6:$G$50,3,FALSE)</f>
        <v>RRSWM</v>
      </c>
      <c r="T32" s="13" t="s">
        <v>88</v>
      </c>
      <c r="U32" s="13" t="s">
        <v>543</v>
      </c>
      <c r="V32" s="33" t="s">
        <v>18</v>
      </c>
      <c r="W32" s="21" t="str">
        <f t="shared" si="3"/>
        <v>EQY_CSI300</v>
      </c>
      <c r="X32" s="34" t="s">
        <v>544</v>
      </c>
      <c r="AE32" s="19"/>
      <c r="AF32" s="13" t="s">
        <v>93</v>
      </c>
      <c r="AH32" s="13" t="s">
        <v>303</v>
      </c>
      <c r="AI32" s="13" t="str">
        <f t="shared" si="10"/>
        <v>USDMXN</v>
      </c>
      <c r="AJ32" s="20" t="s">
        <v>18</v>
      </c>
      <c r="AK32" s="21" t="str">
        <f t="shared" si="11"/>
        <v>FX_USDMXN</v>
      </c>
      <c r="AL32" s="21" t="str">
        <f t="shared" si="12"/>
        <v>MXN Curncy</v>
      </c>
      <c r="AR32" s="17" t="s">
        <v>535</v>
      </c>
      <c r="AS32" s="13" t="s">
        <v>112</v>
      </c>
      <c r="AT32" s="20" t="s">
        <v>18</v>
      </c>
      <c r="AU32" s="21" t="str">
        <f t="shared" si="6"/>
        <v>LIBOR_EUR</v>
      </c>
      <c r="AV32" s="21" t="str">
        <f t="shared" ref="AV32:AV50" si="20">VLOOKUP(AS32,$AS$2:$AW$30,5,FALSE)</f>
        <v>EUR006M Index</v>
      </c>
      <c r="BA32" s="44" t="s">
        <v>36</v>
      </c>
      <c r="BB32" s="44" t="s">
        <v>313</v>
      </c>
      <c r="BC32" s="44" t="s">
        <v>183</v>
      </c>
      <c r="BD32" s="28" t="s">
        <v>18</v>
      </c>
      <c r="BE32" s="29" t="str">
        <f t="shared" si="18"/>
        <v>JACISP_AA</v>
      </c>
      <c r="BF32" s="29" t="str">
        <f t="shared" si="17"/>
        <v>JACIAABS Index</v>
      </c>
      <c r="BI32" s="39" t="s">
        <v>545</v>
      </c>
      <c r="BJ32" s="36" t="s">
        <v>546</v>
      </c>
      <c r="BK32" s="36" t="s">
        <v>547</v>
      </c>
      <c r="BL32" s="36" t="s">
        <v>548</v>
      </c>
      <c r="BM32" s="36" t="s">
        <v>549</v>
      </c>
      <c r="BN32" s="36" t="s">
        <v>550</v>
      </c>
      <c r="BO32" s="37" t="s">
        <v>551</v>
      </c>
    </row>
    <row r="33" spans="2:69">
      <c r="B33" s="13" t="s">
        <v>82</v>
      </c>
      <c r="C33" s="13" t="s">
        <v>155</v>
      </c>
      <c r="D33" s="20" t="s">
        <v>18</v>
      </c>
      <c r="E33" s="21" t="str">
        <f t="shared" si="0"/>
        <v>BON_CHF5Y</v>
      </c>
      <c r="F33" s="40" t="s">
        <v>552</v>
      </c>
      <c r="G33" s="16">
        <v>5</v>
      </c>
      <c r="H33" s="16" t="s">
        <v>157</v>
      </c>
      <c r="J33" s="22">
        <f>_xll.BDP(F33,"PX LAST")</f>
        <v>-0.375</v>
      </c>
      <c r="K33" s="17" t="s">
        <v>86</v>
      </c>
      <c r="L33" s="13" t="s">
        <v>228</v>
      </c>
      <c r="M33" s="33" t="s">
        <v>18</v>
      </c>
      <c r="N33" s="21" t="str">
        <f t="shared" si="1"/>
        <v>IRS_TRY5Y</v>
      </c>
      <c r="O33" s="42" t="s">
        <v>553</v>
      </c>
      <c r="P33" s="16">
        <v>5</v>
      </c>
      <c r="Q33" s="26" t="e">
        <f>VLOOKUP(K33&amp;"_"&amp;L33,[1]Parm!$E$6:$G$50,3,FALSE)</f>
        <v>#N/A</v>
      </c>
      <c r="T33" s="13" t="s">
        <v>88</v>
      </c>
      <c r="U33" s="13" t="s">
        <v>554</v>
      </c>
      <c r="V33" s="33" t="s">
        <v>18</v>
      </c>
      <c r="W33" s="21" t="str">
        <f t="shared" si="3"/>
        <v>EQY_SHCOMP</v>
      </c>
      <c r="X33" s="34" t="s">
        <v>555</v>
      </c>
      <c r="AE33" s="19" t="s">
        <v>556</v>
      </c>
      <c r="AF33" s="13" t="s">
        <v>93</v>
      </c>
      <c r="AH33" s="13" t="s">
        <v>253</v>
      </c>
      <c r="AI33" s="13" t="str">
        <f t="shared" si="10"/>
        <v>USDCNY</v>
      </c>
      <c r="AJ33" s="20" t="s">
        <v>18</v>
      </c>
      <c r="AK33" s="21" t="str">
        <f>AF33&amp;"_"&amp;AI33&amp;AM33</f>
        <v>FX_USDCNY3M</v>
      </c>
      <c r="AL33" s="21" t="str">
        <f t="shared" ref="AL33:AL66" si="21">AO33&amp;AM33&amp; " Curncy"</f>
        <v>CCN+3M Curncy</v>
      </c>
      <c r="AM33" s="17" t="s">
        <v>557</v>
      </c>
      <c r="AN33" s="17"/>
      <c r="AO33" s="17" t="s">
        <v>558</v>
      </c>
      <c r="AP33" s="13" t="str">
        <f>[2]!blp(AL33,"PX LAST",,,[3]!'CCN+3M CURNCY,[PX LAST]')</f>
        <v>#N/A Use Formula Conversion Tool</v>
      </c>
      <c r="AR33" s="17" t="s">
        <v>535</v>
      </c>
      <c r="AS33" s="13" t="s">
        <v>123</v>
      </c>
      <c r="AT33" s="20" t="s">
        <v>18</v>
      </c>
      <c r="AU33" s="21" t="str">
        <f t="shared" si="6"/>
        <v>LIBOR_JPY</v>
      </c>
      <c r="AV33" s="21" t="str">
        <f t="shared" si="20"/>
        <v>JY0006M Index</v>
      </c>
      <c r="BA33" s="44" t="s">
        <v>36</v>
      </c>
      <c r="BB33" s="44" t="s">
        <v>313</v>
      </c>
      <c r="BC33" s="44" t="s">
        <v>203</v>
      </c>
      <c r="BD33" s="28" t="s">
        <v>18</v>
      </c>
      <c r="BE33" s="29" t="str">
        <f t="shared" si="18"/>
        <v>JACISP_A</v>
      </c>
      <c r="BF33" s="29" t="str">
        <f t="shared" si="17"/>
        <v>JACIABS Index</v>
      </c>
      <c r="BI33" s="35"/>
      <c r="BJ33" s="36" t="s">
        <v>559</v>
      </c>
      <c r="BK33" s="36" t="s">
        <v>560</v>
      </c>
      <c r="BL33" s="36" t="s">
        <v>561</v>
      </c>
      <c r="BM33" s="36" t="s">
        <v>562</v>
      </c>
      <c r="BN33" s="36" t="s">
        <v>563</v>
      </c>
      <c r="BO33" s="37" t="s">
        <v>564</v>
      </c>
    </row>
    <row r="34" spans="2:69">
      <c r="B34" s="13" t="s">
        <v>82</v>
      </c>
      <c r="C34" s="13" t="s">
        <v>176</v>
      </c>
      <c r="D34" s="20" t="s">
        <v>18</v>
      </c>
      <c r="E34" s="21" t="str">
        <f t="shared" si="0"/>
        <v>BON_SEK5Y</v>
      </c>
      <c r="F34" s="21" t="str">
        <f t="shared" ref="F34:F40" si="22">H34&amp;G34&amp;I34&amp; " Index"</f>
        <v>GSGB5YR Index</v>
      </c>
      <c r="G34" s="16">
        <v>5</v>
      </c>
      <c r="H34" s="16" t="s">
        <v>177</v>
      </c>
      <c r="I34" s="16" t="s">
        <v>85</v>
      </c>
      <c r="J34" s="22">
        <f>_xll.BDP(F34,"PX LAST")</f>
        <v>-2.3E-2</v>
      </c>
      <c r="K34" s="17" t="s">
        <v>86</v>
      </c>
      <c r="L34" s="13" t="s">
        <v>248</v>
      </c>
      <c r="M34" s="33" t="s">
        <v>18</v>
      </c>
      <c r="N34" s="21" t="str">
        <f t="shared" si="1"/>
        <v>IRS_ZAR5Y</v>
      </c>
      <c r="O34" s="34" t="str">
        <f>Q34&amp;P34&amp;R34&amp; " Index"</f>
        <v>SASW5 Index</v>
      </c>
      <c r="P34" s="16">
        <v>5</v>
      </c>
      <c r="Q34" s="26" t="str">
        <f>VLOOKUP(K34&amp;"_"&amp;L34,[1]Parm!$E$6:$G$50,3,FALSE)</f>
        <v>SASW</v>
      </c>
      <c r="T34" s="13" t="s">
        <v>88</v>
      </c>
      <c r="U34" s="13" t="s">
        <v>35</v>
      </c>
      <c r="V34" s="33" t="s">
        <v>18</v>
      </c>
      <c r="W34" s="21" t="str">
        <f t="shared" si="3"/>
        <v>EQY_HSCEI</v>
      </c>
      <c r="X34" s="34" t="s">
        <v>13</v>
      </c>
      <c r="AF34" s="13" t="s">
        <v>93</v>
      </c>
      <c r="AH34" s="13" t="s">
        <v>106</v>
      </c>
      <c r="AI34" s="13" t="str">
        <f t="shared" si="10"/>
        <v>USDINR</v>
      </c>
      <c r="AJ34" s="20" t="s">
        <v>18</v>
      </c>
      <c r="AK34" s="21" t="str">
        <f t="shared" ref="AK34:AK66" si="23">AF34&amp;"_"&amp;AI34&amp;AM34</f>
        <v>FX_USDINR3M</v>
      </c>
      <c r="AL34" s="21" t="str">
        <f t="shared" si="21"/>
        <v>IRN+3M Curncy</v>
      </c>
      <c r="AM34" s="17" t="s">
        <v>557</v>
      </c>
      <c r="AN34" s="17"/>
      <c r="AO34" s="17" t="s">
        <v>565</v>
      </c>
      <c r="AP34" s="13" t="str">
        <f>[2]!blp(AL34,"PX LAST",,,[3]!'IRN+3M CURNCY,[PX LAST]')</f>
        <v>#N/A Use Formula Conversion Tool</v>
      </c>
      <c r="AR34" s="17" t="s">
        <v>535</v>
      </c>
      <c r="AS34" s="13" t="s">
        <v>108</v>
      </c>
      <c r="AT34" s="20" t="s">
        <v>18</v>
      </c>
      <c r="AU34" s="21" t="str">
        <f t="shared" si="6"/>
        <v>LIBOR_GBP</v>
      </c>
      <c r="AV34" s="21" t="str">
        <f t="shared" si="20"/>
        <v>BP0006M Index</v>
      </c>
      <c r="BA34" s="44" t="s">
        <v>36</v>
      </c>
      <c r="BB34" s="44" t="s">
        <v>313</v>
      </c>
      <c r="BC34" s="44" t="s">
        <v>220</v>
      </c>
      <c r="BD34" s="28" t="s">
        <v>18</v>
      </c>
      <c r="BE34" s="29" t="str">
        <f t="shared" si="18"/>
        <v>JACISP_BBB</v>
      </c>
      <c r="BF34" s="29" t="str">
        <f t="shared" si="17"/>
        <v>JACIBBBS Index</v>
      </c>
      <c r="BI34" s="35"/>
      <c r="BJ34" s="36" t="s">
        <v>566</v>
      </c>
      <c r="BK34" s="36" t="s">
        <v>567</v>
      </c>
      <c r="BL34" s="36" t="s">
        <v>568</v>
      </c>
      <c r="BM34" s="36" t="s">
        <v>569</v>
      </c>
      <c r="BN34" s="36" t="s">
        <v>570</v>
      </c>
      <c r="BO34" s="37" t="s">
        <v>571</v>
      </c>
    </row>
    <row r="35" spans="2:69">
      <c r="B35" s="13" t="s">
        <v>82</v>
      </c>
      <c r="C35" s="13" t="s">
        <v>192</v>
      </c>
      <c r="D35" s="20" t="s">
        <v>18</v>
      </c>
      <c r="E35" s="21" t="str">
        <f t="shared" si="0"/>
        <v>BON_NOK5Y</v>
      </c>
      <c r="F35" s="21" t="str">
        <f t="shared" si="22"/>
        <v>GNOR5YR Index</v>
      </c>
      <c r="G35" s="16">
        <v>5</v>
      </c>
      <c r="H35" s="16" t="s">
        <v>194</v>
      </c>
      <c r="I35" s="16" t="s">
        <v>85</v>
      </c>
      <c r="J35" s="22">
        <f>_xll.BDP(F35,"PX LAST")</f>
        <v>1.4359999999999999</v>
      </c>
      <c r="K35" s="17" t="s">
        <v>86</v>
      </c>
      <c r="L35" s="13" t="s">
        <v>266</v>
      </c>
      <c r="M35" s="33" t="s">
        <v>18</v>
      </c>
      <c r="N35" s="21" t="str">
        <f t="shared" si="1"/>
        <v>IRS_HUF5Y</v>
      </c>
      <c r="O35" s="34" t="str">
        <f>Q35&amp;P35&amp;R35&amp; " Index"</f>
        <v>HFSW5 Index</v>
      </c>
      <c r="P35" s="16">
        <v>5</v>
      </c>
      <c r="Q35" s="26" t="str">
        <f>VLOOKUP(K35&amp;"_"&amp;L35,[1]Parm!$E$6:$G$50,3,FALSE)</f>
        <v>HFSW</v>
      </c>
      <c r="T35" s="13" t="s">
        <v>88</v>
      </c>
      <c r="U35" s="13" t="s">
        <v>572</v>
      </c>
      <c r="V35" s="33" t="s">
        <v>18</v>
      </c>
      <c r="W35" s="21" t="str">
        <f t="shared" si="3"/>
        <v>EQY_TAIEX</v>
      </c>
      <c r="X35" s="34" t="s">
        <v>573</v>
      </c>
      <c r="AF35" s="13" t="s">
        <v>93</v>
      </c>
      <c r="AH35" s="17" t="s">
        <v>121</v>
      </c>
      <c r="AI35" s="13" t="str">
        <f t="shared" si="10"/>
        <v>USDIDR</v>
      </c>
      <c r="AJ35" s="20" t="s">
        <v>18</v>
      </c>
      <c r="AK35" s="21" t="str">
        <f t="shared" si="23"/>
        <v>FX_USDIDR3M</v>
      </c>
      <c r="AL35" s="21" t="str">
        <f t="shared" si="21"/>
        <v>IHN+3M Curncy</v>
      </c>
      <c r="AM35" s="17" t="s">
        <v>557</v>
      </c>
      <c r="AN35" s="17"/>
      <c r="AO35" s="17" t="s">
        <v>574</v>
      </c>
      <c r="AP35" s="13" t="str">
        <f>[2]!blp(AL35,"PX LAST",,,[3]!'IHN+3M CURNCY,[PX LAST]')</f>
        <v>#N/A Use Formula Conversion Tool</v>
      </c>
      <c r="AR35" s="17" t="s">
        <v>535</v>
      </c>
      <c r="AS35" s="13" t="s">
        <v>155</v>
      </c>
      <c r="AT35" s="20" t="s">
        <v>18</v>
      </c>
      <c r="AU35" s="21" t="str">
        <f t="shared" si="6"/>
        <v>LIBOR_CHF</v>
      </c>
      <c r="AV35" s="21" t="str">
        <f t="shared" si="20"/>
        <v>SF0006M Index</v>
      </c>
      <c r="BA35" s="44" t="s">
        <v>36</v>
      </c>
      <c r="BB35" s="44" t="s">
        <v>313</v>
      </c>
      <c r="BC35" s="44" t="s">
        <v>258</v>
      </c>
      <c r="BD35" s="28" t="s">
        <v>18</v>
      </c>
      <c r="BE35" s="29" t="str">
        <f t="shared" si="18"/>
        <v>JACISP_B</v>
      </c>
      <c r="BF35" s="29" t="str">
        <f t="shared" si="17"/>
        <v>JACIBBS Index</v>
      </c>
      <c r="BI35" s="39" t="s">
        <v>575</v>
      </c>
      <c r="BJ35" s="36" t="s">
        <v>576</v>
      </c>
      <c r="BK35" s="36" t="s">
        <v>577</v>
      </c>
      <c r="BL35" s="36" t="s">
        <v>578</v>
      </c>
      <c r="BM35" s="36" t="s">
        <v>579</v>
      </c>
      <c r="BN35" s="36" t="s">
        <v>580</v>
      </c>
      <c r="BO35" s="37" t="s">
        <v>581</v>
      </c>
    </row>
    <row r="36" spans="2:69">
      <c r="B36" s="13" t="s">
        <v>82</v>
      </c>
      <c r="C36" s="13" t="s">
        <v>212</v>
      </c>
      <c r="D36" s="20" t="s">
        <v>18</v>
      </c>
      <c r="E36" s="21" t="str">
        <f t="shared" si="0"/>
        <v>BON_RUB5Y</v>
      </c>
      <c r="F36" s="21" t="str">
        <f t="shared" si="22"/>
        <v>MICXRU5Y Index</v>
      </c>
      <c r="G36" s="16">
        <v>5</v>
      </c>
      <c r="H36" s="16" t="s">
        <v>213</v>
      </c>
      <c r="I36" s="16" t="s">
        <v>24</v>
      </c>
      <c r="J36" s="22">
        <f>_xll.BDP(F36,"PX LAST")</f>
        <v>7.9904999999999999</v>
      </c>
      <c r="K36" s="17" t="s">
        <v>86</v>
      </c>
      <c r="L36" s="13" t="s">
        <v>286</v>
      </c>
      <c r="M36" s="33" t="s">
        <v>18</v>
      </c>
      <c r="N36" s="21" t="str">
        <f t="shared" si="1"/>
        <v>IRS_PLN5Y</v>
      </c>
      <c r="O36" s="34" t="str">
        <f>Q36&amp;P36&amp;R36&amp; " Index"</f>
        <v>PZSW5 Index</v>
      </c>
      <c r="P36" s="16">
        <v>5</v>
      </c>
      <c r="Q36" s="26" t="str">
        <f>VLOOKUP(K36&amp;"_"&amp;L36,[1]Parm!$E$6:$G$50,3,FALSE)</f>
        <v>PZSW</v>
      </c>
      <c r="T36" s="13" t="s">
        <v>88</v>
      </c>
      <c r="U36" s="13" t="s">
        <v>582</v>
      </c>
      <c r="V36" s="33" t="s">
        <v>18</v>
      </c>
      <c r="W36" s="21" t="str">
        <f t="shared" si="3"/>
        <v>EQY_KOSPI</v>
      </c>
      <c r="X36" s="34" t="s">
        <v>583</v>
      </c>
      <c r="AF36" s="13" t="s">
        <v>93</v>
      </c>
      <c r="AH36" s="13" t="s">
        <v>246</v>
      </c>
      <c r="AI36" s="13" t="str">
        <f t="shared" si="10"/>
        <v>USDMYR</v>
      </c>
      <c r="AJ36" s="20" t="s">
        <v>18</v>
      </c>
      <c r="AK36" s="21" t="str">
        <f t="shared" si="23"/>
        <v>FX_USDMYR3M</v>
      </c>
      <c r="AL36" s="21" t="str">
        <f t="shared" si="21"/>
        <v>MRN+3M Curncy</v>
      </c>
      <c r="AM36" s="17" t="s">
        <v>557</v>
      </c>
      <c r="AN36" s="17"/>
      <c r="AO36" s="17" t="s">
        <v>584</v>
      </c>
      <c r="AP36" s="13" t="str">
        <f>[2]!blp(AL36,"PX LAST",,,[3]!'MRN+3M CURNCY,[PX LAST]')</f>
        <v>#N/A Use Formula Conversion Tool</v>
      </c>
      <c r="AR36" s="17" t="s">
        <v>535</v>
      </c>
      <c r="AS36" s="13" t="s">
        <v>192</v>
      </c>
      <c r="AT36" s="20" t="s">
        <v>18</v>
      </c>
      <c r="AU36" s="21" t="str">
        <f t="shared" si="6"/>
        <v>LIBOR_NOK</v>
      </c>
      <c r="AV36" s="21" t="str">
        <f t="shared" si="20"/>
        <v>NIBOR6M Index</v>
      </c>
      <c r="BA36" s="44" t="s">
        <v>36</v>
      </c>
      <c r="BB36" s="44" t="s">
        <v>313</v>
      </c>
      <c r="BC36" s="44" t="s">
        <v>517</v>
      </c>
      <c r="BD36" s="28" t="s">
        <v>18</v>
      </c>
      <c r="BE36" s="29" t="str">
        <f t="shared" si="18"/>
        <v>JACISP_CorpHG</v>
      </c>
      <c r="BF36" s="29" t="str">
        <f t="shared" si="17"/>
        <v>JACIICBS Index</v>
      </c>
      <c r="BI36" s="39" t="s">
        <v>585</v>
      </c>
      <c r="BJ36" s="36" t="s">
        <v>586</v>
      </c>
      <c r="BK36" s="36" t="s">
        <v>587</v>
      </c>
      <c r="BL36" s="36" t="s">
        <v>588</v>
      </c>
      <c r="BM36" s="36" t="s">
        <v>589</v>
      </c>
      <c r="BN36" s="36" t="s">
        <v>590</v>
      </c>
      <c r="BO36" s="37" t="s">
        <v>591</v>
      </c>
    </row>
    <row r="37" spans="2:69">
      <c r="B37" s="13" t="s">
        <v>82</v>
      </c>
      <c r="C37" s="13" t="s">
        <v>228</v>
      </c>
      <c r="D37" s="20" t="s">
        <v>18</v>
      </c>
      <c r="E37" s="21" t="str">
        <f t="shared" si="0"/>
        <v>BON_TRY5Y</v>
      </c>
      <c r="F37" s="21" t="str">
        <f t="shared" si="22"/>
        <v>IECM5Y Index</v>
      </c>
      <c r="G37" s="16">
        <v>5</v>
      </c>
      <c r="H37" s="16" t="s">
        <v>229</v>
      </c>
      <c r="I37" s="16" t="s">
        <v>24</v>
      </c>
      <c r="J37" s="22">
        <f>_xll.BDP(F37,"PX LAST")</f>
        <v>21.73</v>
      </c>
      <c r="K37" s="17" t="s">
        <v>86</v>
      </c>
      <c r="L37" s="13" t="s">
        <v>303</v>
      </c>
      <c r="M37" s="33" t="s">
        <v>18</v>
      </c>
      <c r="N37" s="21" t="str">
        <f t="shared" si="1"/>
        <v>IRS_MXN5Y</v>
      </c>
      <c r="O37" s="42" t="s">
        <v>592</v>
      </c>
      <c r="P37" s="16">
        <v>5</v>
      </c>
      <c r="Q37" s="26" t="e">
        <f>VLOOKUP(K37&amp;"_"&amp;L37,[1]Parm!$E$6:$G$50,3,FALSE)</f>
        <v>#N/A</v>
      </c>
      <c r="T37" s="13" t="s">
        <v>88</v>
      </c>
      <c r="U37" s="13" t="s">
        <v>593</v>
      </c>
      <c r="V37" s="33" t="s">
        <v>18</v>
      </c>
      <c r="W37" s="21" t="str">
        <f t="shared" si="3"/>
        <v>EQY_AS51</v>
      </c>
      <c r="X37" s="34" t="s">
        <v>594</v>
      </c>
      <c r="AF37" s="13" t="s">
        <v>93</v>
      </c>
      <c r="AH37" s="13" t="s">
        <v>136</v>
      </c>
      <c r="AI37" s="13" t="str">
        <f t="shared" si="10"/>
        <v>USDPHP</v>
      </c>
      <c r="AJ37" s="20" t="s">
        <v>18</v>
      </c>
      <c r="AK37" s="21" t="str">
        <f t="shared" si="23"/>
        <v>FX_USDPHP3M</v>
      </c>
      <c r="AL37" s="21" t="str">
        <f t="shared" si="21"/>
        <v>PPN+3M Curncy</v>
      </c>
      <c r="AM37" s="17" t="s">
        <v>557</v>
      </c>
      <c r="AN37" s="17"/>
      <c r="AO37" s="17" t="s">
        <v>595</v>
      </c>
      <c r="AP37" s="13" t="str">
        <f>[2]!blp(AL37,"PX LAST",,,[3]!'PPN+3M CURNCY,[PX LAST]')</f>
        <v>#N/A Use Formula Conversion Tool</v>
      </c>
      <c r="AR37" s="17" t="s">
        <v>535</v>
      </c>
      <c r="AS37" s="13" t="s">
        <v>176</v>
      </c>
      <c r="AT37" s="20" t="s">
        <v>18</v>
      </c>
      <c r="AU37" s="21" t="str">
        <f t="shared" si="6"/>
        <v>LIBOR_SEK</v>
      </c>
      <c r="AV37" s="21" t="str">
        <f t="shared" si="20"/>
        <v>STIB3M Index</v>
      </c>
      <c r="BA37" s="44" t="s">
        <v>36</v>
      </c>
      <c r="BB37" s="44" t="s">
        <v>313</v>
      </c>
      <c r="BC37" s="44" t="s">
        <v>527</v>
      </c>
      <c r="BD37" s="28" t="s">
        <v>18</v>
      </c>
      <c r="BE37" s="29" t="str">
        <f t="shared" si="18"/>
        <v>JACISP_CorpHY</v>
      </c>
      <c r="BF37" s="29" t="str">
        <f t="shared" si="17"/>
        <v>JACINCBS Index</v>
      </c>
      <c r="BI37" s="39" t="s">
        <v>596</v>
      </c>
      <c r="BJ37" s="36" t="s">
        <v>597</v>
      </c>
      <c r="BK37" s="36" t="s">
        <v>598</v>
      </c>
      <c r="BL37" s="36" t="s">
        <v>599</v>
      </c>
      <c r="BM37" s="36" t="s">
        <v>600</v>
      </c>
      <c r="BN37" s="36" t="s">
        <v>601</v>
      </c>
      <c r="BO37" s="37" t="s">
        <v>602</v>
      </c>
    </row>
    <row r="38" spans="2:69">
      <c r="B38" s="13" t="s">
        <v>82</v>
      </c>
      <c r="C38" s="13" t="s">
        <v>248</v>
      </c>
      <c r="D38" s="20" t="s">
        <v>18</v>
      </c>
      <c r="E38" s="21" t="str">
        <f t="shared" si="0"/>
        <v>BON_ZAR5Y</v>
      </c>
      <c r="F38" s="21" t="str">
        <f t="shared" si="22"/>
        <v>GSAB5YR Index</v>
      </c>
      <c r="G38" s="16">
        <v>5</v>
      </c>
      <c r="H38" s="16" t="s">
        <v>249</v>
      </c>
      <c r="I38" s="16" t="s">
        <v>85</v>
      </c>
      <c r="J38" s="22">
        <f>_xll.BDP(F38,"PX LAST")</f>
        <v>8.1300000000000008</v>
      </c>
      <c r="K38" s="17" t="s">
        <v>86</v>
      </c>
      <c r="L38" s="13" t="s">
        <v>253</v>
      </c>
      <c r="M38" s="33" t="s">
        <v>18</v>
      </c>
      <c r="N38" s="21" t="str">
        <f t="shared" si="1"/>
        <v>IRS_CNY5Y</v>
      </c>
      <c r="O38" s="34" t="str">
        <f t="shared" ref="O38:O44" si="24">Q38&amp;P38&amp;R38&amp; " Index"</f>
        <v>CCSWo5 Index</v>
      </c>
      <c r="P38" s="16">
        <v>5</v>
      </c>
      <c r="Q38" s="26" t="str">
        <f>VLOOKUP(K38&amp;"_"&amp;L38,[1]Parm!$E$6:$G$50,3,FALSE)</f>
        <v>CCSWo</v>
      </c>
      <c r="T38" s="13" t="s">
        <v>88</v>
      </c>
      <c r="U38" s="13" t="s">
        <v>603</v>
      </c>
      <c r="V38" s="33" t="s">
        <v>18</v>
      </c>
      <c r="W38" s="21" t="str">
        <f t="shared" si="3"/>
        <v>EQY_NIFTY</v>
      </c>
      <c r="X38" s="34" t="s">
        <v>604</v>
      </c>
      <c r="AF38" s="13" t="s">
        <v>93</v>
      </c>
      <c r="AH38" s="13" t="s">
        <v>345</v>
      </c>
      <c r="AI38" s="13" t="str">
        <f t="shared" si="10"/>
        <v>USDSGD</v>
      </c>
      <c r="AJ38" s="20" t="s">
        <v>18</v>
      </c>
      <c r="AK38" s="21" t="str">
        <f t="shared" si="23"/>
        <v>FX_USDSGD3M</v>
      </c>
      <c r="AL38" s="21" t="str">
        <f t="shared" si="21"/>
        <v>SGD+3M Curncy</v>
      </c>
      <c r="AM38" s="17" t="s">
        <v>557</v>
      </c>
      <c r="AN38" s="17"/>
      <c r="AO38" s="17" t="s">
        <v>605</v>
      </c>
      <c r="AP38" s="13" t="str">
        <f>[2]!blp(AL38,"PX LAST",,,[3]!'SGD+3M CURNCY,[PX LAST]')</f>
        <v>#N/A Use Formula Conversion Tool</v>
      </c>
      <c r="AR38" s="17" t="s">
        <v>535</v>
      </c>
      <c r="AS38" s="13" t="s">
        <v>253</v>
      </c>
      <c r="AT38" s="20" t="s">
        <v>18</v>
      </c>
      <c r="AU38" s="21" t="str">
        <f t="shared" si="6"/>
        <v>LIBOR_CNY</v>
      </c>
      <c r="AV38" s="21" t="str">
        <f t="shared" si="20"/>
        <v>CNRR007 Index</v>
      </c>
      <c r="BA38" s="44" t="s">
        <v>36</v>
      </c>
      <c r="BB38" s="44" t="s">
        <v>313</v>
      </c>
      <c r="BC38" s="44" t="s">
        <v>536</v>
      </c>
      <c r="BD38" s="28" t="s">
        <v>18</v>
      </c>
      <c r="BE38" s="29" t="str">
        <f t="shared" si="18"/>
        <v>JACISP_QuasiHG</v>
      </c>
      <c r="BF38" s="29" t="str">
        <f t="shared" si="17"/>
        <v>JACIIQBS Index</v>
      </c>
      <c r="BI38" s="39"/>
      <c r="BJ38" s="36" t="s">
        <v>606</v>
      </c>
      <c r="BK38" s="36" t="s">
        <v>607</v>
      </c>
      <c r="BL38" s="36" t="s">
        <v>608</v>
      </c>
      <c r="BM38" s="36" t="s">
        <v>609</v>
      </c>
      <c r="BN38" s="36" t="s">
        <v>610</v>
      </c>
      <c r="BO38" s="37" t="s">
        <v>611</v>
      </c>
      <c r="BQ38" s="17"/>
    </row>
    <row r="39" spans="2:69">
      <c r="B39" s="13" t="s">
        <v>82</v>
      </c>
      <c r="C39" s="13" t="s">
        <v>266</v>
      </c>
      <c r="D39" s="20" t="s">
        <v>18</v>
      </c>
      <c r="E39" s="21" t="str">
        <f t="shared" si="0"/>
        <v>BON_HUF5Y</v>
      </c>
      <c r="F39" s="21" t="str">
        <f t="shared" si="22"/>
        <v>GHGB5YR Index</v>
      </c>
      <c r="G39" s="16">
        <v>5</v>
      </c>
      <c r="H39" s="16" t="s">
        <v>268</v>
      </c>
      <c r="I39" s="16" t="s">
        <v>85</v>
      </c>
      <c r="J39" s="22">
        <f>_xll.BDP(F39,"PX LAST")</f>
        <v>2.87</v>
      </c>
      <c r="K39" s="17" t="s">
        <v>86</v>
      </c>
      <c r="L39" s="13" t="s">
        <v>153</v>
      </c>
      <c r="M39" s="33" t="s">
        <v>18</v>
      </c>
      <c r="N39" s="21" t="str">
        <f t="shared" si="1"/>
        <v>IRS_KRW5Y</v>
      </c>
      <c r="O39" s="34" t="str">
        <f t="shared" si="24"/>
        <v>KWSWo5 Index</v>
      </c>
      <c r="P39" s="16">
        <v>5</v>
      </c>
      <c r="Q39" s="26" t="str">
        <f>VLOOKUP(K39&amp;"_"&amp;L39,[1]Parm!$E$6:$G$50,3,FALSE)</f>
        <v>KWSWo</v>
      </c>
      <c r="T39" s="13" t="s">
        <v>88</v>
      </c>
      <c r="U39" s="13" t="s">
        <v>612</v>
      </c>
      <c r="V39" s="33" t="s">
        <v>18</v>
      </c>
      <c r="W39" s="21" t="str">
        <f t="shared" si="3"/>
        <v>EQY_SENSEX</v>
      </c>
      <c r="X39" s="34" t="s">
        <v>613</v>
      </c>
      <c r="AF39" s="13" t="s">
        <v>93</v>
      </c>
      <c r="AH39" s="13" t="s">
        <v>153</v>
      </c>
      <c r="AI39" s="13" t="str">
        <f t="shared" si="10"/>
        <v>USDKRW</v>
      </c>
      <c r="AJ39" s="20" t="s">
        <v>18</v>
      </c>
      <c r="AK39" s="21" t="str">
        <f t="shared" si="23"/>
        <v>FX_USDKRW3M</v>
      </c>
      <c r="AL39" s="21" t="str">
        <f t="shared" si="21"/>
        <v>KWN+3M Curncy</v>
      </c>
      <c r="AM39" s="17" t="s">
        <v>557</v>
      </c>
      <c r="AN39" s="17"/>
      <c r="AO39" s="17" t="s">
        <v>614</v>
      </c>
      <c r="AP39" s="13" t="str">
        <f>[2]!blp(AL39,"PX LAST",,,[3]!'KWN+3M CURNCY,[PX LAST]')</f>
        <v>#N/A Use Formula Conversion Tool</v>
      </c>
      <c r="AR39" s="17" t="s">
        <v>535</v>
      </c>
      <c r="AS39" s="13" t="s">
        <v>106</v>
      </c>
      <c r="AT39" s="20" t="s">
        <v>18</v>
      </c>
      <c r="AU39" s="21" t="str">
        <f t="shared" si="6"/>
        <v>LIBOR_INR</v>
      </c>
      <c r="AV39" s="21" t="str">
        <f t="shared" si="20"/>
        <v>IN00O/N Index</v>
      </c>
      <c r="BA39" s="44" t="s">
        <v>36</v>
      </c>
      <c r="BB39" s="44" t="s">
        <v>313</v>
      </c>
      <c r="BC39" s="44" t="s">
        <v>545</v>
      </c>
      <c r="BD39" s="28" t="s">
        <v>18</v>
      </c>
      <c r="BE39" s="29" t="str">
        <f t="shared" si="18"/>
        <v>JACISP_QuasiHY</v>
      </c>
      <c r="BF39" s="29" t="str">
        <f t="shared" si="17"/>
        <v>JACINIBS Index</v>
      </c>
      <c r="BI39" s="39" t="s">
        <v>615</v>
      </c>
      <c r="BJ39" s="36" t="s">
        <v>616</v>
      </c>
      <c r="BK39" s="36" t="s">
        <v>617</v>
      </c>
      <c r="BL39" s="36" t="s">
        <v>618</v>
      </c>
      <c r="BM39" s="36" t="s">
        <v>619</v>
      </c>
      <c r="BN39" s="36" t="s">
        <v>620</v>
      </c>
      <c r="BO39" s="37" t="s">
        <v>621</v>
      </c>
      <c r="BQ39" s="17"/>
    </row>
    <row r="40" spans="2:69">
      <c r="B40" s="13" t="s">
        <v>82</v>
      </c>
      <c r="C40" s="13" t="s">
        <v>286</v>
      </c>
      <c r="D40" s="20" t="s">
        <v>18</v>
      </c>
      <c r="E40" s="21" t="str">
        <f t="shared" si="0"/>
        <v>BON_PLN5Y</v>
      </c>
      <c r="F40" s="21" t="str">
        <f t="shared" si="22"/>
        <v>POGB5YR Index</v>
      </c>
      <c r="G40" s="16">
        <v>5</v>
      </c>
      <c r="H40" s="16" t="s">
        <v>287</v>
      </c>
      <c r="I40" s="16" t="s">
        <v>85</v>
      </c>
      <c r="J40" s="22">
        <f>_xll.BDP(F40,"PX LAST")</f>
        <v>2.492</v>
      </c>
      <c r="K40" s="17" t="s">
        <v>86</v>
      </c>
      <c r="L40" s="13" t="s">
        <v>357</v>
      </c>
      <c r="M40" s="33" t="s">
        <v>18</v>
      </c>
      <c r="N40" s="21" t="str">
        <f t="shared" si="1"/>
        <v>IRS_HKD5Y</v>
      </c>
      <c r="O40" s="34" t="str">
        <f t="shared" si="24"/>
        <v>HDSW5 Index</v>
      </c>
      <c r="P40" s="16">
        <v>5</v>
      </c>
      <c r="Q40" s="26" t="str">
        <f>VLOOKUP(K40&amp;"_"&amp;L40,[1]Parm!$E$6:$G$50,3,FALSE)</f>
        <v>HDSW</v>
      </c>
      <c r="T40" s="13" t="s">
        <v>88</v>
      </c>
      <c r="U40" s="13" t="s">
        <v>622</v>
      </c>
      <c r="V40" s="33" t="s">
        <v>18</v>
      </c>
      <c r="W40" s="21" t="str">
        <f t="shared" si="3"/>
        <v>EQY_STI</v>
      </c>
      <c r="X40" s="34" t="s">
        <v>623</v>
      </c>
      <c r="AF40" s="13" t="s">
        <v>93</v>
      </c>
      <c r="AH40" s="13" t="s">
        <v>174</v>
      </c>
      <c r="AI40" s="13" t="str">
        <f t="shared" si="10"/>
        <v>USDTWD</v>
      </c>
      <c r="AJ40" s="20" t="s">
        <v>18</v>
      </c>
      <c r="AK40" s="21" t="str">
        <f t="shared" si="23"/>
        <v>FX_USDTWD3M</v>
      </c>
      <c r="AL40" s="21" t="str">
        <f t="shared" si="21"/>
        <v>NTN+3M Curncy</v>
      </c>
      <c r="AM40" s="17" t="s">
        <v>557</v>
      </c>
      <c r="AN40" s="17"/>
      <c r="AO40" s="17" t="s">
        <v>624</v>
      </c>
      <c r="AP40" s="13" t="str">
        <f>[2]!blp(AL40,"PX LAST",,,[3]!'NTN+3M CURNCY,[PX LAST]')</f>
        <v>#N/A Use Formula Conversion Tool</v>
      </c>
      <c r="AR40" s="17" t="s">
        <v>535</v>
      </c>
      <c r="AS40" s="13" t="s">
        <v>246</v>
      </c>
      <c r="AT40" s="20" t="s">
        <v>18</v>
      </c>
      <c r="AU40" s="21" t="str">
        <f t="shared" si="6"/>
        <v>LIBOR_MYR</v>
      </c>
      <c r="AV40" s="21" t="str">
        <f t="shared" si="20"/>
        <v>KLIB3M Index</v>
      </c>
      <c r="BA40" s="44" t="s">
        <v>36</v>
      </c>
      <c r="BB40" s="44" t="s">
        <v>313</v>
      </c>
      <c r="BC40" s="44" t="s">
        <v>585</v>
      </c>
      <c r="BD40" s="28" t="s">
        <v>18</v>
      </c>
      <c r="BE40" s="29" t="str">
        <f t="shared" si="18"/>
        <v>JACISP_35Y</v>
      </c>
      <c r="BF40" s="29" t="str">
        <f t="shared" si="17"/>
        <v>JACI35BS Index</v>
      </c>
      <c r="BI40" s="35"/>
      <c r="BJ40" s="36" t="s">
        <v>625</v>
      </c>
      <c r="BK40" s="36" t="s">
        <v>626</v>
      </c>
      <c r="BL40" s="36" t="s">
        <v>627</v>
      </c>
      <c r="BM40" s="36" t="s">
        <v>628</v>
      </c>
      <c r="BN40" s="36" t="s">
        <v>629</v>
      </c>
      <c r="BO40" s="37" t="s">
        <v>630</v>
      </c>
      <c r="BQ40" s="17"/>
    </row>
    <row r="41" spans="2:69">
      <c r="B41" s="13" t="s">
        <v>82</v>
      </c>
      <c r="C41" s="13" t="s">
        <v>303</v>
      </c>
      <c r="D41" s="20" t="s">
        <v>18</v>
      </c>
      <c r="E41" s="21" t="str">
        <f t="shared" si="0"/>
        <v>BON_MXN5Y</v>
      </c>
      <c r="F41" s="40" t="s">
        <v>631</v>
      </c>
      <c r="G41" s="16">
        <v>5</v>
      </c>
      <c r="H41" s="16" t="s">
        <v>305</v>
      </c>
      <c r="I41" s="16" t="s">
        <v>85</v>
      </c>
      <c r="J41" s="22">
        <f>_xll.BDP(F41,"PX LAST")</f>
        <v>7.62</v>
      </c>
      <c r="K41" s="17" t="s">
        <v>86</v>
      </c>
      <c r="L41" s="13" t="s">
        <v>345</v>
      </c>
      <c r="M41" s="33" t="s">
        <v>18</v>
      </c>
      <c r="N41" s="21" t="str">
        <f t="shared" si="1"/>
        <v>IRS_SGD5Y</v>
      </c>
      <c r="O41" s="34" t="str">
        <f t="shared" si="24"/>
        <v>SDSW5 Index</v>
      </c>
      <c r="P41" s="16">
        <v>5</v>
      </c>
      <c r="Q41" s="26" t="str">
        <f>VLOOKUP(K41&amp;"_"&amp;L41,[1]Parm!$E$6:$G$50,3,FALSE)</f>
        <v>SDSW</v>
      </c>
      <c r="T41" s="13" t="s">
        <v>88</v>
      </c>
      <c r="U41" s="13" t="s">
        <v>632</v>
      </c>
      <c r="V41" s="33" t="s">
        <v>18</v>
      </c>
      <c r="W41" s="21" t="str">
        <f t="shared" si="3"/>
        <v>EQY_KLCI</v>
      </c>
      <c r="X41" s="34" t="s">
        <v>633</v>
      </c>
      <c r="AF41" s="13" t="s">
        <v>93</v>
      </c>
      <c r="AH41" s="13" t="s">
        <v>190</v>
      </c>
      <c r="AI41" s="13" t="str">
        <f t="shared" si="10"/>
        <v>USDTHB</v>
      </c>
      <c r="AJ41" s="20" t="s">
        <v>18</v>
      </c>
      <c r="AK41" s="21" t="str">
        <f t="shared" si="23"/>
        <v>FX_USDTHB3M</v>
      </c>
      <c r="AL41" s="21" t="str">
        <f t="shared" si="21"/>
        <v>THB+3M Curncy</v>
      </c>
      <c r="AM41" s="17" t="s">
        <v>557</v>
      </c>
      <c r="AN41" s="17"/>
      <c r="AO41" s="17" t="s">
        <v>634</v>
      </c>
      <c r="AP41" s="13" t="str">
        <f>[2]!blp(AL41,"PX LAST",,,[3]!'THB+3M CURNCY,[PX LAST]')</f>
        <v>#N/A Use Formula Conversion Tool</v>
      </c>
      <c r="AR41" s="17" t="s">
        <v>535</v>
      </c>
      <c r="AS41" s="13" t="s">
        <v>345</v>
      </c>
      <c r="AT41" s="20" t="s">
        <v>18</v>
      </c>
      <c r="AU41" s="21" t="str">
        <f t="shared" si="6"/>
        <v>LIBOR_SGD</v>
      </c>
      <c r="AV41" s="21" t="str">
        <f t="shared" si="20"/>
        <v>SORF6M Index</v>
      </c>
      <c r="BA41" s="44" t="s">
        <v>36</v>
      </c>
      <c r="BB41" s="44" t="s">
        <v>313</v>
      </c>
      <c r="BC41" s="44" t="s">
        <v>596</v>
      </c>
      <c r="BD41" s="28" t="s">
        <v>18</v>
      </c>
      <c r="BE41" s="29" t="str">
        <f t="shared" si="18"/>
        <v>JACISP_57Y</v>
      </c>
      <c r="BF41" s="29" t="str">
        <f t="shared" si="17"/>
        <v>JACI57BS Index</v>
      </c>
      <c r="BI41" s="39" t="s">
        <v>446</v>
      </c>
      <c r="BJ41" s="36" t="s">
        <v>635</v>
      </c>
      <c r="BK41" s="36" t="s">
        <v>636</v>
      </c>
      <c r="BL41" s="36" t="s">
        <v>637</v>
      </c>
      <c r="BM41" s="36" t="s">
        <v>638</v>
      </c>
      <c r="BN41" s="36" t="s">
        <v>639</v>
      </c>
      <c r="BO41" s="37" t="s">
        <v>640</v>
      </c>
      <c r="BQ41" s="17"/>
    </row>
    <row r="42" spans="2:69">
      <c r="B42" s="13" t="s">
        <v>82</v>
      </c>
      <c r="C42" s="13" t="s">
        <v>322</v>
      </c>
      <c r="D42" s="20" t="s">
        <v>18</v>
      </c>
      <c r="E42" s="21" t="str">
        <f t="shared" si="0"/>
        <v>BON_CLP5Y</v>
      </c>
      <c r="F42" s="40" t="s">
        <v>641</v>
      </c>
      <c r="G42" s="16">
        <v>5</v>
      </c>
      <c r="J42" s="22">
        <f>_xll.BDP(F42,"PX LAST")</f>
        <v>3.98</v>
      </c>
      <c r="K42" s="17" t="s">
        <v>86</v>
      </c>
      <c r="L42" s="13" t="s">
        <v>174</v>
      </c>
      <c r="M42" s="33" t="s">
        <v>18</v>
      </c>
      <c r="N42" s="21" t="str">
        <f t="shared" si="1"/>
        <v>IRS_TWD5Y</v>
      </c>
      <c r="O42" s="34" t="str">
        <f t="shared" si="24"/>
        <v>TRSWo5 Index</v>
      </c>
      <c r="P42" s="16">
        <v>5</v>
      </c>
      <c r="Q42" s="26" t="str">
        <f>VLOOKUP(K42&amp;"_"&amp;L42,[1]Parm!$E$6:$G$50,3,FALSE)</f>
        <v>TRSWo</v>
      </c>
      <c r="T42" s="13" t="s">
        <v>88</v>
      </c>
      <c r="U42" s="13" t="s">
        <v>642</v>
      </c>
      <c r="V42" s="33" t="s">
        <v>18</v>
      </c>
      <c r="W42" s="21" t="str">
        <f t="shared" si="3"/>
        <v>EQY_SET</v>
      </c>
      <c r="X42" s="34" t="s">
        <v>643</v>
      </c>
      <c r="AF42" s="13" t="s">
        <v>93</v>
      </c>
      <c r="AG42" s="19" t="s">
        <v>418</v>
      </c>
      <c r="AH42" s="19" t="s">
        <v>418</v>
      </c>
      <c r="AI42" s="13" t="str">
        <f t="shared" si="10"/>
        <v>EURCZK</v>
      </c>
      <c r="AJ42" s="20" t="s">
        <v>18</v>
      </c>
      <c r="AK42" s="21" t="str">
        <f t="shared" si="23"/>
        <v>FX_EURCZK3M</v>
      </c>
      <c r="AL42" s="21" t="str">
        <f t="shared" si="21"/>
        <v>EURCZK3M Curncy</v>
      </c>
      <c r="AM42" s="17" t="s">
        <v>557</v>
      </c>
      <c r="AN42" s="17"/>
      <c r="AO42" s="17" t="s">
        <v>418</v>
      </c>
      <c r="AP42" s="13" t="str">
        <f>[2]!blp(AL42,"PX LAST",,,[3]!'EURCZK3M CURNCY,[PX LAST]')</f>
        <v>#N/A Use Formula Conversion Tool</v>
      </c>
      <c r="AQ42" s="17" t="s">
        <v>644</v>
      </c>
      <c r="AR42" s="17" t="s">
        <v>535</v>
      </c>
      <c r="AS42" s="13" t="s">
        <v>153</v>
      </c>
      <c r="AT42" s="20" t="s">
        <v>18</v>
      </c>
      <c r="AU42" s="21" t="str">
        <f t="shared" si="6"/>
        <v>LIBOR_KRW</v>
      </c>
      <c r="AV42" s="21" t="str">
        <f t="shared" si="20"/>
        <v>KWCDC Index</v>
      </c>
      <c r="BA42" s="44" t="s">
        <v>36</v>
      </c>
      <c r="BB42" s="44" t="s">
        <v>313</v>
      </c>
      <c r="BC42" s="44" t="s">
        <v>615</v>
      </c>
      <c r="BD42" s="28" t="s">
        <v>18</v>
      </c>
      <c r="BE42" s="29" t="str">
        <f t="shared" si="18"/>
        <v>JACISP_10Y</v>
      </c>
      <c r="BF42" s="29" t="str">
        <f t="shared" si="17"/>
        <v>JACI10BS Index</v>
      </c>
      <c r="BI42" s="39" t="s">
        <v>458</v>
      </c>
      <c r="BJ42" s="36" t="s">
        <v>458</v>
      </c>
      <c r="BK42" s="36" t="s">
        <v>645</v>
      </c>
      <c r="BL42" s="36" t="s">
        <v>646</v>
      </c>
      <c r="BM42" s="36" t="s">
        <v>647</v>
      </c>
      <c r="BN42" s="36" t="s">
        <v>648</v>
      </c>
      <c r="BO42" s="37" t="s">
        <v>649</v>
      </c>
      <c r="BQ42" s="17"/>
    </row>
    <row r="43" spans="2:69">
      <c r="B43" s="13" t="s">
        <v>82</v>
      </c>
      <c r="C43" s="13" t="s">
        <v>253</v>
      </c>
      <c r="D43" s="20" t="s">
        <v>18</v>
      </c>
      <c r="E43" s="21" t="str">
        <f t="shared" si="0"/>
        <v>BON_CNY5Y</v>
      </c>
      <c r="F43" s="21" t="str">
        <f>H43&amp;G43&amp;I43&amp; " Index"</f>
        <v>GCNY5YR Index</v>
      </c>
      <c r="G43" s="16">
        <v>5</v>
      </c>
      <c r="H43" s="16" t="s">
        <v>340</v>
      </c>
      <c r="I43" s="16" t="s">
        <v>85</v>
      </c>
      <c r="J43" s="22">
        <f>_xll.BDP(F43,"PX LAST")</f>
        <v>3.18</v>
      </c>
      <c r="K43" s="17" t="s">
        <v>86</v>
      </c>
      <c r="L43" s="13" t="s">
        <v>246</v>
      </c>
      <c r="M43" s="33" t="s">
        <v>18</v>
      </c>
      <c r="N43" s="21" t="str">
        <f t="shared" si="1"/>
        <v>IRS_MYR5Y</v>
      </c>
      <c r="O43" s="34" t="str">
        <f t="shared" si="24"/>
        <v>MRSWQo5 Index</v>
      </c>
      <c r="P43" s="16">
        <v>5</v>
      </c>
      <c r="Q43" s="26" t="str">
        <f>VLOOKUP(K43&amp;"_"&amp;L43,[1]Parm!$E$6:$G$50,3,FALSE)</f>
        <v>MRSWQo</v>
      </c>
      <c r="T43" s="13" t="s">
        <v>88</v>
      </c>
      <c r="U43" s="13" t="s">
        <v>650</v>
      </c>
      <c r="V43" s="33" t="s">
        <v>18</v>
      </c>
      <c r="W43" s="21" t="str">
        <f t="shared" si="3"/>
        <v>EQY_JCI</v>
      </c>
      <c r="X43" s="34" t="s">
        <v>651</v>
      </c>
      <c r="AF43" s="13" t="s">
        <v>93</v>
      </c>
      <c r="AG43" s="19" t="s">
        <v>431</v>
      </c>
      <c r="AH43" s="19" t="s">
        <v>431</v>
      </c>
      <c r="AI43" s="13" t="str">
        <f t="shared" si="10"/>
        <v>EURHUF</v>
      </c>
      <c r="AJ43" s="20" t="s">
        <v>18</v>
      </c>
      <c r="AK43" s="21" t="str">
        <f t="shared" si="23"/>
        <v>FX_EURHUF3M</v>
      </c>
      <c r="AL43" s="21" t="str">
        <f t="shared" si="21"/>
        <v>EURHUF3M Curncy</v>
      </c>
      <c r="AM43" s="17" t="s">
        <v>557</v>
      </c>
      <c r="AN43" s="17"/>
      <c r="AO43" s="17" t="s">
        <v>431</v>
      </c>
      <c r="AP43" s="13" t="str">
        <f>[2]!blp(AL43,"PX LAST",,,[3]!'EURHUF3M CURNCY,[PX LAST]')</f>
        <v>#N/A Use Formula Conversion Tool</v>
      </c>
      <c r="AQ43" s="17" t="s">
        <v>644</v>
      </c>
      <c r="AR43" s="17" t="s">
        <v>535</v>
      </c>
      <c r="AS43" s="13" t="s">
        <v>174</v>
      </c>
      <c r="AT43" s="20" t="s">
        <v>18</v>
      </c>
      <c r="AU43" s="21" t="str">
        <f t="shared" si="6"/>
        <v>LIBOR_TWD</v>
      </c>
      <c r="AV43" s="21" t="str">
        <f t="shared" si="20"/>
        <v>TAIBOR3M Index</v>
      </c>
      <c r="BA43" s="17" t="s">
        <v>36</v>
      </c>
      <c r="BB43" s="17" t="s">
        <v>652</v>
      </c>
      <c r="BC43" s="17"/>
      <c r="BD43" s="28" t="s">
        <v>18</v>
      </c>
      <c r="BE43" s="28" t="s">
        <v>653</v>
      </c>
      <c r="BF43" s="13" t="s">
        <v>117</v>
      </c>
      <c r="BI43" s="39" t="s">
        <v>470</v>
      </c>
      <c r="BJ43" s="36" t="s">
        <v>654</v>
      </c>
      <c r="BK43" s="36" t="s">
        <v>655</v>
      </c>
      <c r="BL43" s="36" t="s">
        <v>656</v>
      </c>
      <c r="BM43" s="36" t="s">
        <v>657</v>
      </c>
      <c r="BN43" s="36" t="s">
        <v>658</v>
      </c>
      <c r="BO43" s="37" t="s">
        <v>659</v>
      </c>
    </row>
    <row r="44" spans="2:69">
      <c r="B44" s="13" t="s">
        <v>82</v>
      </c>
      <c r="C44" s="13" t="s">
        <v>153</v>
      </c>
      <c r="D44" s="20" t="s">
        <v>18</v>
      </c>
      <c r="E44" s="21" t="str">
        <f t="shared" si="0"/>
        <v>BON_KRW5Y</v>
      </c>
      <c r="F44" s="40" t="s">
        <v>660</v>
      </c>
      <c r="G44" s="16">
        <v>5</v>
      </c>
      <c r="J44" s="22">
        <f>_xll.BDP(F44,"PX LAST")</f>
        <v>2.3170000000000002</v>
      </c>
      <c r="K44" s="17" t="s">
        <v>86</v>
      </c>
      <c r="L44" s="13" t="s">
        <v>190</v>
      </c>
      <c r="M44" s="33" t="s">
        <v>18</v>
      </c>
      <c r="N44" s="21" t="str">
        <f t="shared" si="1"/>
        <v>IRS_THB5Y</v>
      </c>
      <c r="O44" s="34" t="str">
        <f t="shared" si="24"/>
        <v>TBSWo5 Index</v>
      </c>
      <c r="P44" s="16">
        <v>5</v>
      </c>
      <c r="Q44" s="26" t="str">
        <f>VLOOKUP(K44&amp;"_"&amp;L44,[1]Parm!$E$6:$G$50,3,FALSE)</f>
        <v>TBSWo</v>
      </c>
      <c r="T44" s="13" t="s">
        <v>88</v>
      </c>
      <c r="U44" s="13" t="s">
        <v>661</v>
      </c>
      <c r="V44" s="33" t="s">
        <v>18</v>
      </c>
      <c r="W44" s="21" t="str">
        <f t="shared" si="3"/>
        <v>EQY_PSEi</v>
      </c>
      <c r="X44" s="34" t="s">
        <v>662</v>
      </c>
      <c r="AF44" s="13" t="s">
        <v>93</v>
      </c>
      <c r="AG44" s="19" t="s">
        <v>443</v>
      </c>
      <c r="AH44" s="19" t="s">
        <v>443</v>
      </c>
      <c r="AI44" s="13" t="str">
        <f t="shared" si="10"/>
        <v>EURPLN</v>
      </c>
      <c r="AJ44" s="20" t="s">
        <v>18</v>
      </c>
      <c r="AK44" s="21" t="str">
        <f t="shared" si="23"/>
        <v>FX_EURPLN3M</v>
      </c>
      <c r="AL44" s="21" t="str">
        <f t="shared" si="21"/>
        <v>EURPLN3M Curncy</v>
      </c>
      <c r="AM44" s="17" t="s">
        <v>557</v>
      </c>
      <c r="AN44" s="17"/>
      <c r="AO44" s="17" t="s">
        <v>443</v>
      </c>
      <c r="AP44" s="13" t="str">
        <f>[2]!blp(AL44,"PX LAST",,,[3]!'EURPLN3M CURNCY,[PX LAST]')</f>
        <v>#N/A Use Formula Conversion Tool</v>
      </c>
      <c r="AQ44" s="17" t="s">
        <v>644</v>
      </c>
      <c r="AR44" s="17" t="s">
        <v>535</v>
      </c>
      <c r="AS44" s="13" t="s">
        <v>190</v>
      </c>
      <c r="AT44" s="20" t="s">
        <v>18</v>
      </c>
      <c r="AU44" s="21" t="str">
        <f t="shared" si="6"/>
        <v>LIBOR_THB</v>
      </c>
      <c r="AV44" s="21" t="str">
        <f t="shared" si="20"/>
        <v>THFX6M Index</v>
      </c>
      <c r="BA44" s="17" t="s">
        <v>36</v>
      </c>
      <c r="BB44" s="17" t="s">
        <v>652</v>
      </c>
      <c r="BC44" s="17" t="s">
        <v>129</v>
      </c>
      <c r="BD44" s="28" t="s">
        <v>18</v>
      </c>
      <c r="BE44" s="29" t="str">
        <f t="shared" ref="BE44:BE65" si="25">BA44&amp;BB44&amp;"_"&amp;BC44</f>
        <v>JACIYLD_HG</v>
      </c>
      <c r="BF44" s="29" t="str">
        <f t="shared" ref="BF44:BF65" si="26">VLOOKUP(BC44,$BI$3:$BM$63,4,FALSE)</f>
        <v>JACIIGYM Index</v>
      </c>
      <c r="BI44" s="39" t="s">
        <v>482</v>
      </c>
      <c r="BJ44" s="36" t="s">
        <v>663</v>
      </c>
      <c r="BK44" s="36" t="s">
        <v>664</v>
      </c>
      <c r="BL44" s="36" t="s">
        <v>665</v>
      </c>
      <c r="BM44" s="36" t="s">
        <v>666</v>
      </c>
      <c r="BN44" s="36" t="s">
        <v>667</v>
      </c>
      <c r="BO44" s="37" t="s">
        <v>668</v>
      </c>
      <c r="BQ44" s="17"/>
    </row>
    <row r="45" spans="2:69">
      <c r="B45" s="13" t="s">
        <v>82</v>
      </c>
      <c r="C45" s="13" t="s">
        <v>357</v>
      </c>
      <c r="D45" s="20" t="s">
        <v>18</v>
      </c>
      <c r="E45" s="21" t="str">
        <f t="shared" si="0"/>
        <v>BON_HKD5Y</v>
      </c>
      <c r="F45" s="21" t="str">
        <f t="shared" ref="F45:F54" si="27">H45&amp;G45&amp;I45&amp; " Index"</f>
        <v>HKGG5Y Index</v>
      </c>
      <c r="G45" s="16">
        <v>5</v>
      </c>
      <c r="H45" s="16" t="s">
        <v>371</v>
      </c>
      <c r="I45" s="16" t="s">
        <v>24</v>
      </c>
      <c r="J45" s="22">
        <f>_xll.BDP(F45,"PX LAST")</f>
        <v>2.085</v>
      </c>
      <c r="K45" s="17" t="s">
        <v>86</v>
      </c>
      <c r="L45" s="13" t="s">
        <v>106</v>
      </c>
      <c r="M45" s="33" t="s">
        <v>18</v>
      </c>
      <c r="N45" s="21" t="str">
        <f t="shared" si="1"/>
        <v>IRS_INR5Y</v>
      </c>
      <c r="O45" s="42" t="s">
        <v>669</v>
      </c>
      <c r="P45" s="16">
        <v>5</v>
      </c>
      <c r="Q45" s="26" t="e">
        <f>VLOOKUP(K45&amp;"_"&amp;L45,[1]Parm!$E$6:$G$50,3,FALSE)</f>
        <v>#N/A</v>
      </c>
      <c r="T45" s="13" t="s">
        <v>88</v>
      </c>
      <c r="U45" s="13" t="s">
        <v>670</v>
      </c>
      <c r="V45" s="33" t="s">
        <v>18</v>
      </c>
      <c r="W45" s="21" t="str">
        <f t="shared" si="3"/>
        <v>EQY_NZX50</v>
      </c>
      <c r="X45" s="34" t="s">
        <v>671</v>
      </c>
      <c r="AF45" s="13" t="s">
        <v>93</v>
      </c>
      <c r="AH45" s="13" t="s">
        <v>212</v>
      </c>
      <c r="AI45" s="13" t="str">
        <f t="shared" si="10"/>
        <v>USDRUB</v>
      </c>
      <c r="AJ45" s="20" t="s">
        <v>18</v>
      </c>
      <c r="AK45" s="21" t="str">
        <f t="shared" si="23"/>
        <v>FX_USDRUB3M</v>
      </c>
      <c r="AL45" s="21" t="str">
        <f t="shared" si="21"/>
        <v>RUB+3M Curncy</v>
      </c>
      <c r="AM45" s="17" t="s">
        <v>557</v>
      </c>
      <c r="AN45" s="17"/>
      <c r="AO45" s="17" t="s">
        <v>672</v>
      </c>
      <c r="AP45" s="13" t="str">
        <f>[2]!blp(AL45,"PX LAST",,,[3]!'RUB+3M CURNCY,[PX LAST]')</f>
        <v>#N/A Use Formula Conversion Tool</v>
      </c>
      <c r="AR45" s="17" t="s">
        <v>535</v>
      </c>
      <c r="AS45" s="19" t="s">
        <v>266</v>
      </c>
      <c r="AT45" s="20" t="s">
        <v>18</v>
      </c>
      <c r="AU45" s="21" t="str">
        <f t="shared" si="6"/>
        <v>LIBOR_HUF</v>
      </c>
      <c r="AV45" s="21" t="str">
        <f t="shared" si="20"/>
        <v>BUBOR06M Index</v>
      </c>
      <c r="BA45" s="17" t="s">
        <v>36</v>
      </c>
      <c r="BB45" s="17" t="s">
        <v>652</v>
      </c>
      <c r="BC45" s="17" t="s">
        <v>146</v>
      </c>
      <c r="BD45" s="28" t="s">
        <v>18</v>
      </c>
      <c r="BE45" s="29" t="str">
        <f t="shared" si="25"/>
        <v>JACIYLD_HY</v>
      </c>
      <c r="BF45" s="29" t="str">
        <f t="shared" si="26"/>
        <v>JACINGYM Index</v>
      </c>
      <c r="BI45" s="35"/>
      <c r="BJ45" s="36" t="s">
        <v>673</v>
      </c>
      <c r="BK45" s="36" t="s">
        <v>674</v>
      </c>
      <c r="BL45" s="36" t="s">
        <v>675</v>
      </c>
      <c r="BM45" s="36" t="s">
        <v>676</v>
      </c>
      <c r="BN45" s="36" t="s">
        <v>677</v>
      </c>
      <c r="BO45" s="37" t="s">
        <v>678</v>
      </c>
    </row>
    <row r="46" spans="2:69">
      <c r="B46" s="13" t="s">
        <v>82</v>
      </c>
      <c r="C46" s="13" t="s">
        <v>345</v>
      </c>
      <c r="D46" s="20" t="s">
        <v>18</v>
      </c>
      <c r="E46" s="21" t="str">
        <f t="shared" si="0"/>
        <v>BON_SGD5Y</v>
      </c>
      <c r="F46" s="21" t="str">
        <f t="shared" si="27"/>
        <v>MASB5Y Index</v>
      </c>
      <c r="G46" s="16">
        <v>5</v>
      </c>
      <c r="H46" s="16" t="s">
        <v>385</v>
      </c>
      <c r="I46" s="16" t="s">
        <v>24</v>
      </c>
      <c r="J46" s="22">
        <f>_xll.BDP(F46,"PX LAST")</f>
        <v>2.1890000000000001</v>
      </c>
      <c r="K46" s="17" t="s">
        <v>86</v>
      </c>
      <c r="L46" s="13" t="s">
        <v>163</v>
      </c>
      <c r="M46" s="33" t="s">
        <v>18</v>
      </c>
      <c r="N46" s="21" t="str">
        <f t="shared" si="1"/>
        <v>IRS_AUD5Y</v>
      </c>
      <c r="O46" s="34" t="str">
        <f>Q46&amp;P46&amp;R48&amp; " Index"</f>
        <v>ADSW5 Index</v>
      </c>
      <c r="P46" s="16">
        <v>5</v>
      </c>
      <c r="Q46" s="26" t="str">
        <f>VLOOKUP(K46&amp;"_"&amp;L46,[1]Parm!$E$6:$G$50,3,FALSE)</f>
        <v>ADSW</v>
      </c>
      <c r="T46" s="19" t="s">
        <v>88</v>
      </c>
      <c r="U46" s="19" t="s">
        <v>679</v>
      </c>
      <c r="V46" s="33" t="s">
        <v>18</v>
      </c>
      <c r="W46" s="21" t="str">
        <f t="shared" si="3"/>
        <v>EQY_MXSO</v>
      </c>
      <c r="X46" s="34" t="s">
        <v>680</v>
      </c>
      <c r="AF46" s="13" t="s">
        <v>93</v>
      </c>
      <c r="AH46" s="13" t="s">
        <v>248</v>
      </c>
      <c r="AI46" s="13" t="str">
        <f t="shared" si="10"/>
        <v>USDZAR</v>
      </c>
      <c r="AJ46" s="20" t="s">
        <v>18</v>
      </c>
      <c r="AK46" s="21" t="str">
        <f t="shared" si="23"/>
        <v>FX_USDZAR3M</v>
      </c>
      <c r="AL46" s="21" t="str">
        <f t="shared" si="21"/>
        <v>ZAR+3M Curncy</v>
      </c>
      <c r="AM46" s="17" t="s">
        <v>557</v>
      </c>
      <c r="AN46" s="17"/>
      <c r="AO46" s="17" t="s">
        <v>681</v>
      </c>
      <c r="AP46" s="13" t="str">
        <f>[2]!blp(AL46,"PX LAST",,,[3]!'ZAR+3M CURNCY,[PX LAST]')</f>
        <v>#N/A Use Formula Conversion Tool</v>
      </c>
      <c r="AR46" s="17" t="s">
        <v>535</v>
      </c>
      <c r="AS46" s="19" t="s">
        <v>286</v>
      </c>
      <c r="AT46" s="20" t="s">
        <v>18</v>
      </c>
      <c r="AU46" s="21" t="str">
        <f t="shared" si="6"/>
        <v>LIBOR_PLN</v>
      </c>
      <c r="AV46" s="21" t="str">
        <f t="shared" si="20"/>
        <v>WIBR6M Index</v>
      </c>
      <c r="BA46" s="17" t="s">
        <v>36</v>
      </c>
      <c r="BB46" s="17" t="s">
        <v>652</v>
      </c>
      <c r="BC46" s="17" t="s">
        <v>446</v>
      </c>
      <c r="BD46" s="28" t="s">
        <v>18</v>
      </c>
      <c r="BE46" s="29" t="str">
        <f t="shared" si="25"/>
        <v>JACIYLD_CN</v>
      </c>
      <c r="BF46" s="29" t="str">
        <f t="shared" si="26"/>
        <v>JACICHYM Index</v>
      </c>
      <c r="BI46" s="35" t="s">
        <v>505</v>
      </c>
      <c r="BJ46" s="36" t="s">
        <v>682</v>
      </c>
      <c r="BK46" s="36" t="s">
        <v>683</v>
      </c>
      <c r="BL46" s="36" t="s">
        <v>684</v>
      </c>
      <c r="BM46" s="36" t="s">
        <v>685</v>
      </c>
      <c r="BN46" s="36" t="s">
        <v>686</v>
      </c>
      <c r="BO46" s="37" t="s">
        <v>687</v>
      </c>
    </row>
    <row r="47" spans="2:69">
      <c r="B47" s="13" t="s">
        <v>82</v>
      </c>
      <c r="C47" s="13" t="s">
        <v>174</v>
      </c>
      <c r="D47" s="20" t="s">
        <v>18</v>
      </c>
      <c r="E47" s="21" t="str">
        <f t="shared" si="0"/>
        <v>BON_TWD5Y</v>
      </c>
      <c r="F47" s="21" t="str">
        <f t="shared" si="27"/>
        <v>GVTWTL5 Index</v>
      </c>
      <c r="G47" s="16">
        <v>5</v>
      </c>
      <c r="H47" s="26" t="s">
        <v>399</v>
      </c>
      <c r="J47" s="22">
        <f>_xll.BDP(F47,"PX LAST")</f>
        <v>0.66</v>
      </c>
      <c r="K47" s="17" t="s">
        <v>86</v>
      </c>
      <c r="L47" s="13" t="s">
        <v>181</v>
      </c>
      <c r="M47" s="33" t="s">
        <v>18</v>
      </c>
      <c r="N47" s="21" t="str">
        <f t="shared" si="1"/>
        <v>IRS_NZD5Y</v>
      </c>
      <c r="O47" s="34" t="str">
        <f>Q47&amp;P47&amp;R49&amp; " Index"</f>
        <v>NDSWAP5 Index</v>
      </c>
      <c r="P47" s="16">
        <v>5</v>
      </c>
      <c r="Q47" s="26" t="str">
        <f>VLOOKUP(K47&amp;"_"&amp;L47,[1]Parm!$E$6:$G$50,3,FALSE)</f>
        <v>NDSWAP</v>
      </c>
      <c r="T47" s="19" t="s">
        <v>88</v>
      </c>
      <c r="U47" s="19" t="s">
        <v>688</v>
      </c>
      <c r="V47" s="33" t="s">
        <v>18</v>
      </c>
      <c r="W47" s="21" t="str">
        <f t="shared" si="3"/>
        <v>EQY_MXASJ</v>
      </c>
      <c r="X47" s="34" t="s">
        <v>689</v>
      </c>
      <c r="AF47" s="13" t="s">
        <v>93</v>
      </c>
      <c r="AH47" s="13" t="s">
        <v>228</v>
      </c>
      <c r="AI47" s="13" t="str">
        <f t="shared" si="10"/>
        <v>USDTRY</v>
      </c>
      <c r="AJ47" s="20" t="s">
        <v>18</v>
      </c>
      <c r="AK47" s="21" t="str">
        <f t="shared" si="23"/>
        <v>FX_USDTRY3M</v>
      </c>
      <c r="AL47" s="21" t="str">
        <f t="shared" si="21"/>
        <v>TRY3M Curncy</v>
      </c>
      <c r="AM47" s="17" t="s">
        <v>557</v>
      </c>
      <c r="AN47" s="17"/>
      <c r="AO47" s="17" t="s">
        <v>228</v>
      </c>
      <c r="AP47" s="13" t="str">
        <f>[2]!blp(AL47,"PX LAST",,,[3]!'TRY3M CURNCY,[PX LAST]')</f>
        <v>#N/A Use Formula Conversion Tool</v>
      </c>
      <c r="AQ47" s="17" t="s">
        <v>644</v>
      </c>
      <c r="AR47" s="17" t="s">
        <v>535</v>
      </c>
      <c r="AS47" s="13" t="s">
        <v>212</v>
      </c>
      <c r="AT47" s="20" t="s">
        <v>18</v>
      </c>
      <c r="AU47" s="21" t="str">
        <f t="shared" si="6"/>
        <v>LIBOR_RUB</v>
      </c>
      <c r="AV47" s="21" t="str">
        <f t="shared" si="20"/>
        <v>MOSKP3 Index</v>
      </c>
      <c r="BA47" s="17" t="s">
        <v>36</v>
      </c>
      <c r="BB47" s="17" t="s">
        <v>652</v>
      </c>
      <c r="BC47" s="17" t="s">
        <v>458</v>
      </c>
      <c r="BD47" s="28" t="s">
        <v>18</v>
      </c>
      <c r="BE47" s="29" t="str">
        <f t="shared" si="25"/>
        <v>JACIYLD_HK</v>
      </c>
      <c r="BF47" s="29" t="str">
        <f t="shared" si="26"/>
        <v>JACIHKYM Index</v>
      </c>
      <c r="BI47" s="39" t="s">
        <v>690</v>
      </c>
      <c r="BJ47" s="36" t="s">
        <v>691</v>
      </c>
      <c r="BK47" s="36" t="s">
        <v>692</v>
      </c>
      <c r="BL47" s="36" t="s">
        <v>693</v>
      </c>
      <c r="BM47" s="36" t="s">
        <v>694</v>
      </c>
      <c r="BN47" s="36" t="s">
        <v>695</v>
      </c>
      <c r="BO47" s="37" t="s">
        <v>696</v>
      </c>
    </row>
    <row r="48" spans="2:69">
      <c r="B48" s="13" t="s">
        <v>82</v>
      </c>
      <c r="C48" s="13" t="s">
        <v>246</v>
      </c>
      <c r="D48" s="20" t="s">
        <v>18</v>
      </c>
      <c r="E48" s="21" t="str">
        <f t="shared" si="0"/>
        <v>BON_MYR5Y</v>
      </c>
      <c r="F48" s="21" t="str">
        <f t="shared" si="27"/>
        <v>MGIY5Y Index</v>
      </c>
      <c r="G48" s="16">
        <v>5</v>
      </c>
      <c r="H48" s="16" t="s">
        <v>412</v>
      </c>
      <c r="I48" s="16" t="s">
        <v>24</v>
      </c>
      <c r="J48" s="22">
        <f>_xll.BDP(F48,"PX LAST")</f>
        <v>3.7490000000000001</v>
      </c>
      <c r="K48" s="17" t="s">
        <v>86</v>
      </c>
      <c r="L48" s="13" t="s">
        <v>83</v>
      </c>
      <c r="M48" s="33" t="s">
        <v>18</v>
      </c>
      <c r="N48" s="21" t="str">
        <f t="shared" si="1"/>
        <v>IRS_USD10Y</v>
      </c>
      <c r="O48" s="34" t="str">
        <f t="shared" ref="O48:O55" si="28">Q48&amp;P48&amp;R48&amp; " Index"</f>
        <v>USSW10 Index</v>
      </c>
      <c r="P48" s="16">
        <v>10</v>
      </c>
      <c r="Q48" s="26" t="s">
        <v>87</v>
      </c>
      <c r="T48" s="19" t="s">
        <v>88</v>
      </c>
      <c r="U48" s="19" t="s">
        <v>697</v>
      </c>
      <c r="V48" s="33" t="s">
        <v>18</v>
      </c>
      <c r="W48" s="21" t="str">
        <f t="shared" si="3"/>
        <v>EQY_MXWO</v>
      </c>
      <c r="X48" s="34" t="s">
        <v>698</v>
      </c>
      <c r="AF48" s="13" t="s">
        <v>93</v>
      </c>
      <c r="AH48" s="13" t="s">
        <v>492</v>
      </c>
      <c r="AI48" s="13" t="str">
        <f t="shared" si="10"/>
        <v>USDBRL</v>
      </c>
      <c r="AJ48" s="20" t="s">
        <v>18</v>
      </c>
      <c r="AK48" s="21" t="str">
        <f t="shared" si="23"/>
        <v>FX_USDBRL3M</v>
      </c>
      <c r="AL48" s="21" t="str">
        <f t="shared" si="21"/>
        <v>BCN+3M Curncy</v>
      </c>
      <c r="AM48" s="17" t="s">
        <v>557</v>
      </c>
      <c r="AN48" s="17"/>
      <c r="AO48" s="17" t="s">
        <v>699</v>
      </c>
      <c r="AP48" s="13" t="str">
        <f>[2]!blp(AL48,"PX LAST",,,[3]!'BCN+3M CURNCY,[PX LAST]')</f>
        <v>#N/A Use Formula Conversion Tool</v>
      </c>
      <c r="AR48" s="17" t="s">
        <v>535</v>
      </c>
      <c r="AS48" s="13" t="s">
        <v>248</v>
      </c>
      <c r="AT48" s="20" t="s">
        <v>18</v>
      </c>
      <c r="AU48" s="21" t="str">
        <f t="shared" si="6"/>
        <v>LIBOR_ZAR</v>
      </c>
      <c r="AV48" s="21" t="str">
        <f t="shared" si="20"/>
        <v>JIBA3M Index</v>
      </c>
      <c r="BA48" s="17" t="s">
        <v>36</v>
      </c>
      <c r="BB48" s="17" t="s">
        <v>652</v>
      </c>
      <c r="BC48" s="17" t="s">
        <v>470</v>
      </c>
      <c r="BD48" s="28" t="s">
        <v>18</v>
      </c>
      <c r="BE48" s="29" t="str">
        <f t="shared" si="25"/>
        <v>JACIYLD_IN</v>
      </c>
      <c r="BF48" s="29" t="str">
        <f t="shared" si="26"/>
        <v>JACIINYM Index</v>
      </c>
      <c r="BI48" s="39" t="s">
        <v>700</v>
      </c>
      <c r="BJ48" s="36" t="s">
        <v>701</v>
      </c>
      <c r="BK48" s="36" t="s">
        <v>702</v>
      </c>
      <c r="BL48" s="36" t="s">
        <v>703</v>
      </c>
      <c r="BM48" s="36" t="s">
        <v>704</v>
      </c>
      <c r="BN48" s="36" t="s">
        <v>705</v>
      </c>
      <c r="BO48" s="37" t="s">
        <v>706</v>
      </c>
    </row>
    <row r="49" spans="2:67">
      <c r="B49" s="13" t="s">
        <v>82</v>
      </c>
      <c r="C49" s="13" t="s">
        <v>190</v>
      </c>
      <c r="D49" s="20" t="s">
        <v>18</v>
      </c>
      <c r="E49" s="21" t="str">
        <f t="shared" si="0"/>
        <v>BON_THB5Y</v>
      </c>
      <c r="F49" s="21" t="str">
        <f t="shared" si="27"/>
        <v>GVTL5YR Index</v>
      </c>
      <c r="G49" s="16">
        <v>5</v>
      </c>
      <c r="H49" s="16" t="s">
        <v>427</v>
      </c>
      <c r="I49" s="16" t="s">
        <v>85</v>
      </c>
      <c r="J49" s="22">
        <f>_xll.BDP(F49,"PX LAST")</f>
        <v>2.1880000000000002</v>
      </c>
      <c r="K49" s="17" t="s">
        <v>86</v>
      </c>
      <c r="L49" s="13" t="s">
        <v>108</v>
      </c>
      <c r="M49" s="33" t="s">
        <v>18</v>
      </c>
      <c r="N49" s="21" t="str">
        <f t="shared" si="1"/>
        <v>IRS_GBP10Y</v>
      </c>
      <c r="O49" s="34" t="str">
        <f t="shared" si="28"/>
        <v>BPSW10 Index</v>
      </c>
      <c r="P49" s="16">
        <v>10</v>
      </c>
      <c r="Q49" s="26" t="str">
        <f>VLOOKUP(K49&amp;"_"&amp;L49,[1]Parm!$E$6:$G$50,3,FALSE)</f>
        <v>BPSW</v>
      </c>
      <c r="T49" s="19" t="s">
        <v>88</v>
      </c>
      <c r="U49" s="19" t="s">
        <v>707</v>
      </c>
      <c r="V49" s="33" t="s">
        <v>18</v>
      </c>
      <c r="W49" s="21" t="str">
        <f t="shared" si="3"/>
        <v>EQY_MXEF</v>
      </c>
      <c r="X49" s="34" t="s">
        <v>708</v>
      </c>
      <c r="AF49" s="13" t="s">
        <v>93</v>
      </c>
      <c r="AH49" s="13" t="s">
        <v>303</v>
      </c>
      <c r="AI49" s="13" t="str">
        <f t="shared" si="10"/>
        <v>USDMXN</v>
      </c>
      <c r="AJ49" s="20" t="s">
        <v>18</v>
      </c>
      <c r="AK49" s="21" t="str">
        <f t="shared" si="23"/>
        <v>FX_USDMXN3M</v>
      </c>
      <c r="AL49" s="21" t="str">
        <f t="shared" si="21"/>
        <v>MXN+3M Curncy</v>
      </c>
      <c r="AM49" s="17" t="s">
        <v>557</v>
      </c>
      <c r="AN49" s="17"/>
      <c r="AO49" s="17" t="s">
        <v>709</v>
      </c>
      <c r="AP49" s="13" t="str">
        <f>[2]!blp(AL49,"PX LAST",,,[3]!'MXN+3M CURNCY,[PX LAST]')</f>
        <v>#N/A Use Formula Conversion Tool</v>
      </c>
      <c r="AR49" s="17" t="s">
        <v>535</v>
      </c>
      <c r="AS49" s="13" t="s">
        <v>228</v>
      </c>
      <c r="AT49" s="20" t="s">
        <v>18</v>
      </c>
      <c r="AU49" s="21" t="str">
        <f t="shared" si="6"/>
        <v>LIBOR_TRY</v>
      </c>
      <c r="AV49" s="21" t="str">
        <f t="shared" si="20"/>
        <v>TRLIB3M Index</v>
      </c>
      <c r="BA49" s="17" t="s">
        <v>36</v>
      </c>
      <c r="BB49" s="17" t="s">
        <v>652</v>
      </c>
      <c r="BC49" s="17" t="s">
        <v>482</v>
      </c>
      <c r="BD49" s="28" t="s">
        <v>18</v>
      </c>
      <c r="BE49" s="29" t="str">
        <f t="shared" si="25"/>
        <v>JACIYLD_ID</v>
      </c>
      <c r="BF49" s="29" t="str">
        <f t="shared" si="26"/>
        <v>JACIIDYM Index</v>
      </c>
      <c r="BI49" s="39" t="s">
        <v>526</v>
      </c>
      <c r="BJ49" s="36" t="s">
        <v>710</v>
      </c>
      <c r="BK49" s="36" t="s">
        <v>711</v>
      </c>
      <c r="BL49" s="36" t="s">
        <v>712</v>
      </c>
      <c r="BM49" s="36" t="s">
        <v>713</v>
      </c>
      <c r="BN49" s="36" t="s">
        <v>714</v>
      </c>
      <c r="BO49" s="37" t="s">
        <v>715</v>
      </c>
    </row>
    <row r="50" spans="2:67">
      <c r="B50" s="13" t="s">
        <v>82</v>
      </c>
      <c r="C50" s="13" t="s">
        <v>136</v>
      </c>
      <c r="D50" s="20" t="s">
        <v>18</v>
      </c>
      <c r="E50" s="21" t="str">
        <f t="shared" si="0"/>
        <v>BON_PHP5Y</v>
      </c>
      <c r="F50" s="21" t="str">
        <f t="shared" si="27"/>
        <v>PDSS5YR Index</v>
      </c>
      <c r="G50" s="16">
        <v>5</v>
      </c>
      <c r="H50" s="16" t="s">
        <v>440</v>
      </c>
      <c r="I50" s="16" t="s">
        <v>85</v>
      </c>
      <c r="J50" s="22">
        <f>_xll.BDP(F50,"PX LAST")</f>
        <v>5.8985000000000003</v>
      </c>
      <c r="K50" s="17" t="s">
        <v>86</v>
      </c>
      <c r="L50" s="13" t="s">
        <v>123</v>
      </c>
      <c r="M50" s="33" t="s">
        <v>18</v>
      </c>
      <c r="N50" s="21" t="str">
        <f t="shared" si="1"/>
        <v>IRS_JPY10Y</v>
      </c>
      <c r="O50" s="34" t="str">
        <f t="shared" si="28"/>
        <v>JYSW10 Index</v>
      </c>
      <c r="P50" s="16">
        <v>10</v>
      </c>
      <c r="Q50" s="26" t="str">
        <f>VLOOKUP(K50&amp;"_"&amp;L50,[1]Parm!$E$6:$G$50,3,FALSE)</f>
        <v>JYSW</v>
      </c>
      <c r="T50" s="13" t="s">
        <v>88</v>
      </c>
      <c r="U50" s="13" t="s">
        <v>716</v>
      </c>
      <c r="V50" s="33" t="s">
        <v>18</v>
      </c>
      <c r="W50" s="21" t="str">
        <f t="shared" si="3"/>
        <v>EQY_OBX</v>
      </c>
      <c r="X50" s="34" t="s">
        <v>717</v>
      </c>
      <c r="AE50" s="19"/>
      <c r="AF50" s="13" t="s">
        <v>93</v>
      </c>
      <c r="AH50" s="13" t="s">
        <v>253</v>
      </c>
      <c r="AI50" s="13" t="str">
        <f t="shared" si="10"/>
        <v>USDCNY</v>
      </c>
      <c r="AJ50" s="20" t="s">
        <v>18</v>
      </c>
      <c r="AK50" s="21" t="str">
        <f t="shared" si="23"/>
        <v>FX_USDCNY12M</v>
      </c>
      <c r="AL50" s="21" t="str">
        <f t="shared" si="21"/>
        <v>CCN+12M Curncy</v>
      </c>
      <c r="AM50" s="17" t="s">
        <v>718</v>
      </c>
      <c r="AN50" s="17"/>
      <c r="AO50" s="17" t="s">
        <v>558</v>
      </c>
      <c r="AP50" s="13" t="str">
        <f>[2]!blp(AL50,"PX LAST",,,[3]!'CCN+12M CURNCY,[PX LAST]')</f>
        <v>#N/A Use Formula Conversion Tool</v>
      </c>
      <c r="AR50" s="17" t="s">
        <v>535</v>
      </c>
      <c r="AS50" s="13" t="s">
        <v>303</v>
      </c>
      <c r="AT50" s="20" t="s">
        <v>18</v>
      </c>
      <c r="AU50" s="21" t="str">
        <f t="shared" si="6"/>
        <v>LIBOR_MXN</v>
      </c>
      <c r="AV50" s="21" t="str">
        <f t="shared" si="20"/>
        <v>MXIBTIIE Index</v>
      </c>
      <c r="BA50" s="17" t="s">
        <v>36</v>
      </c>
      <c r="BB50" s="17" t="s">
        <v>652</v>
      </c>
      <c r="BC50" s="17" t="s">
        <v>494</v>
      </c>
      <c r="BD50" s="28" t="s">
        <v>18</v>
      </c>
      <c r="BE50" s="29" t="str">
        <f t="shared" si="25"/>
        <v>JACIYLD_KR</v>
      </c>
      <c r="BF50" s="29" t="str">
        <f t="shared" si="26"/>
        <v>JACIKOYM Index</v>
      </c>
      <c r="BI50" s="39" t="s">
        <v>719</v>
      </c>
      <c r="BJ50" s="36" t="s">
        <v>720</v>
      </c>
      <c r="BK50" s="36" t="s">
        <v>721</v>
      </c>
      <c r="BL50" s="36" t="s">
        <v>722</v>
      </c>
      <c r="BM50" s="36" t="s">
        <v>723</v>
      </c>
      <c r="BN50" s="36" t="s">
        <v>724</v>
      </c>
      <c r="BO50" s="37" t="s">
        <v>725</v>
      </c>
    </row>
    <row r="51" spans="2:67">
      <c r="B51" s="13" t="s">
        <v>82</v>
      </c>
      <c r="C51" s="13" t="s">
        <v>106</v>
      </c>
      <c r="D51" s="20" t="s">
        <v>18</v>
      </c>
      <c r="E51" s="21" t="str">
        <f t="shared" si="0"/>
        <v>BON_INR5Y</v>
      </c>
      <c r="F51" s="21" t="str">
        <f t="shared" si="27"/>
        <v>GIND5YR Index</v>
      </c>
      <c r="G51" s="16">
        <v>5</v>
      </c>
      <c r="H51" s="16" t="s">
        <v>453</v>
      </c>
      <c r="I51" s="16" t="s">
        <v>85</v>
      </c>
      <c r="J51" s="22">
        <f>_xll.BDP(F51,"PX LAST")</f>
        <v>7.8319999999999999</v>
      </c>
      <c r="K51" s="17" t="s">
        <v>86</v>
      </c>
      <c r="L51" s="13" t="s">
        <v>112</v>
      </c>
      <c r="M51" s="33" t="s">
        <v>18</v>
      </c>
      <c r="N51" s="21" t="str">
        <f t="shared" si="1"/>
        <v>IRS_EUR10Y</v>
      </c>
      <c r="O51" s="34" t="str">
        <f t="shared" si="28"/>
        <v>EUSA10 Index</v>
      </c>
      <c r="P51" s="16">
        <v>10</v>
      </c>
      <c r="Q51" s="26" t="str">
        <f>VLOOKUP(K51&amp;"_"&amp;L51,[1]Parm!$E$6:$G$50,3,FALSE)</f>
        <v>EUSA</v>
      </c>
      <c r="T51" s="13" t="s">
        <v>88</v>
      </c>
      <c r="U51" s="13" t="s">
        <v>726</v>
      </c>
      <c r="V51" s="33" t="s">
        <v>18</v>
      </c>
      <c r="W51" s="21" t="str">
        <f t="shared" si="3"/>
        <v>EQY_SX7E</v>
      </c>
      <c r="X51" s="34" t="s">
        <v>727</v>
      </c>
      <c r="AF51" s="13" t="s">
        <v>93</v>
      </c>
      <c r="AH51" s="13" t="s">
        <v>106</v>
      </c>
      <c r="AI51" s="13" t="str">
        <f t="shared" si="10"/>
        <v>USDINR</v>
      </c>
      <c r="AJ51" s="20" t="s">
        <v>18</v>
      </c>
      <c r="AK51" s="21" t="str">
        <f t="shared" si="23"/>
        <v>FX_USDINR12M</v>
      </c>
      <c r="AL51" s="21" t="str">
        <f t="shared" si="21"/>
        <v>IRN+12M Curncy</v>
      </c>
      <c r="AM51" s="17" t="s">
        <v>718</v>
      </c>
      <c r="AN51" s="17"/>
      <c r="AO51" s="17" t="s">
        <v>565</v>
      </c>
      <c r="AP51" s="13" t="str">
        <f>[2]!blp(AL51,"PX LAST",,,[3]!'IRN+12M CURNCY,[PX LAST]')</f>
        <v>#N/A Use Formula Conversion Tool</v>
      </c>
      <c r="AR51" s="17" t="s">
        <v>728</v>
      </c>
      <c r="AS51" s="13" t="s">
        <v>108</v>
      </c>
      <c r="AT51" s="20" t="s">
        <v>18</v>
      </c>
      <c r="AU51" s="21" t="str">
        <f t="shared" si="6"/>
        <v>CDS_GBP</v>
      </c>
      <c r="AV51" s="21" t="s">
        <v>729</v>
      </c>
      <c r="AX51" s="13" t="str">
        <f>_xll.BDP(AV51,"PX LAST")</f>
        <v>#N/A N/A</v>
      </c>
      <c r="BA51" s="17" t="s">
        <v>36</v>
      </c>
      <c r="BB51" s="17" t="s">
        <v>652</v>
      </c>
      <c r="BC51" s="17" t="s">
        <v>505</v>
      </c>
      <c r="BD51" s="28" t="s">
        <v>18</v>
      </c>
      <c r="BE51" s="29" t="str">
        <f t="shared" si="25"/>
        <v>JACIYLD_MY</v>
      </c>
      <c r="BF51" s="29" t="str">
        <f t="shared" si="26"/>
        <v>JACIMSYM Index</v>
      </c>
      <c r="BI51" s="39" t="s">
        <v>494</v>
      </c>
      <c r="BJ51" s="36" t="s">
        <v>730</v>
      </c>
      <c r="BK51" s="36" t="s">
        <v>731</v>
      </c>
      <c r="BL51" s="36" t="s">
        <v>732</v>
      </c>
      <c r="BM51" s="36" t="s">
        <v>733</v>
      </c>
      <c r="BN51" s="36" t="s">
        <v>734</v>
      </c>
      <c r="BO51" s="37" t="s">
        <v>735</v>
      </c>
    </row>
    <row r="52" spans="2:67">
      <c r="B52" s="13" t="s">
        <v>82</v>
      </c>
      <c r="C52" s="13" t="s">
        <v>121</v>
      </c>
      <c r="D52" s="20" t="s">
        <v>18</v>
      </c>
      <c r="E52" s="21" t="str">
        <f t="shared" si="0"/>
        <v>BON_IDR5Y</v>
      </c>
      <c r="F52" s="21" t="str">
        <f t="shared" si="27"/>
        <v>GIDN5YR Index</v>
      </c>
      <c r="G52" s="16">
        <v>5</v>
      </c>
      <c r="H52" s="16" t="s">
        <v>465</v>
      </c>
      <c r="I52" s="16" t="s">
        <v>85</v>
      </c>
      <c r="J52" s="22">
        <f>_xll.BDP(F52,"PX LAST")</f>
        <v>7.524</v>
      </c>
      <c r="K52" s="17" t="s">
        <v>86</v>
      </c>
      <c r="L52" s="13" t="s">
        <v>155</v>
      </c>
      <c r="M52" s="33" t="s">
        <v>18</v>
      </c>
      <c r="N52" s="21" t="str">
        <f t="shared" si="1"/>
        <v>IRS_CHF10Y</v>
      </c>
      <c r="O52" s="34" t="str">
        <f t="shared" si="28"/>
        <v>SFSW10 Index</v>
      </c>
      <c r="P52" s="16">
        <v>10</v>
      </c>
      <c r="Q52" s="26" t="str">
        <f>VLOOKUP(K52&amp;"_"&amp;L52,[1]Parm!$E$6:$G$50,3,FALSE)</f>
        <v>SFSW</v>
      </c>
      <c r="T52" s="13" t="s">
        <v>88</v>
      </c>
      <c r="U52" s="13" t="s">
        <v>736</v>
      </c>
      <c r="V52" s="33" t="s">
        <v>18</v>
      </c>
      <c r="W52" s="21" t="str">
        <f t="shared" si="3"/>
        <v>EQY_IPSA</v>
      </c>
      <c r="X52" s="34" t="s">
        <v>737</v>
      </c>
      <c r="AF52" s="13" t="s">
        <v>93</v>
      </c>
      <c r="AH52" s="17" t="s">
        <v>121</v>
      </c>
      <c r="AI52" s="13" t="str">
        <f t="shared" si="10"/>
        <v>USDIDR</v>
      </c>
      <c r="AJ52" s="20" t="s">
        <v>18</v>
      </c>
      <c r="AK52" s="21" t="str">
        <f t="shared" si="23"/>
        <v>FX_USDIDR12M</v>
      </c>
      <c r="AL52" s="21" t="str">
        <f t="shared" si="21"/>
        <v>IHN+12M Curncy</v>
      </c>
      <c r="AM52" s="17" t="s">
        <v>718</v>
      </c>
      <c r="AN52" s="17"/>
      <c r="AO52" s="17" t="s">
        <v>574</v>
      </c>
      <c r="AP52" s="13" t="str">
        <f>[2]!blp(AL52,"PX LAST",,,[3]!'IHN+12M CURNCY,[PX LAST]')</f>
        <v>#N/A Use Formula Conversion Tool</v>
      </c>
      <c r="AR52" s="17" t="s">
        <v>728</v>
      </c>
      <c r="AS52" s="13" t="s">
        <v>163</v>
      </c>
      <c r="AT52" s="20" t="s">
        <v>18</v>
      </c>
      <c r="AU52" s="21" t="str">
        <f t="shared" si="6"/>
        <v>CDS_AUD</v>
      </c>
      <c r="AV52" s="21" t="s">
        <v>738</v>
      </c>
      <c r="AX52" s="13">
        <f>_xll.BDP(AV52,"PX LAST")</f>
        <v>18.824860000000001</v>
      </c>
      <c r="BA52" s="17" t="s">
        <v>36</v>
      </c>
      <c r="BB52" s="17" t="s">
        <v>652</v>
      </c>
      <c r="BC52" s="17" t="s">
        <v>516</v>
      </c>
      <c r="BD52" s="28" t="s">
        <v>18</v>
      </c>
      <c r="BE52" s="29" t="str">
        <f t="shared" si="25"/>
        <v>JACIYLD_TH</v>
      </c>
      <c r="BF52" s="29" t="str">
        <f t="shared" si="26"/>
        <v>JACITHYM Index</v>
      </c>
      <c r="BI52" s="39" t="s">
        <v>739</v>
      </c>
      <c r="BJ52" s="36" t="s">
        <v>740</v>
      </c>
      <c r="BK52" s="36" t="s">
        <v>741</v>
      </c>
      <c r="BL52" s="36" t="s">
        <v>742</v>
      </c>
      <c r="BM52" s="36" t="s">
        <v>743</v>
      </c>
      <c r="BN52" s="36" t="s">
        <v>744</v>
      </c>
      <c r="BO52" s="37" t="s">
        <v>745</v>
      </c>
    </row>
    <row r="53" spans="2:67">
      <c r="B53" s="13" t="s">
        <v>82</v>
      </c>
      <c r="C53" s="13" t="s">
        <v>163</v>
      </c>
      <c r="D53" s="20" t="s">
        <v>18</v>
      </c>
      <c r="E53" s="21" t="str">
        <f t="shared" si="0"/>
        <v>BON_AUD5Y</v>
      </c>
      <c r="F53" s="21" t="str">
        <f t="shared" si="27"/>
        <v>GACGB5 Index</v>
      </c>
      <c r="G53" s="16">
        <v>5</v>
      </c>
      <c r="H53" s="16" t="s">
        <v>477</v>
      </c>
      <c r="J53" s="22">
        <f>_xll.BDP(F53,"PX LAST")</f>
        <v>2.2450000000000001</v>
      </c>
      <c r="K53" s="17" t="s">
        <v>86</v>
      </c>
      <c r="L53" s="13" t="s">
        <v>176</v>
      </c>
      <c r="M53" s="33" t="s">
        <v>18</v>
      </c>
      <c r="N53" s="21" t="str">
        <f t="shared" si="1"/>
        <v>IRS_SEK10Y</v>
      </c>
      <c r="O53" s="34" t="str">
        <f t="shared" si="28"/>
        <v>SKSW10 Index</v>
      </c>
      <c r="P53" s="16">
        <v>10</v>
      </c>
      <c r="Q53" s="26" t="str">
        <f>VLOOKUP(K53&amp;"_"&amp;L53,[1]Parm!$E$6:$G$50,3,FALSE)</f>
        <v>SKSW</v>
      </c>
      <c r="T53" s="13" t="s">
        <v>88</v>
      </c>
      <c r="U53" s="17" t="s">
        <v>746</v>
      </c>
      <c r="V53" s="33" t="s">
        <v>18</v>
      </c>
      <c r="W53" s="21" t="str">
        <f t="shared" si="3"/>
        <v>EQY_PX</v>
      </c>
      <c r="X53" s="49" t="s">
        <v>747</v>
      </c>
      <c r="AF53" s="13" t="s">
        <v>93</v>
      </c>
      <c r="AH53" s="13" t="s">
        <v>246</v>
      </c>
      <c r="AI53" s="13" t="str">
        <f t="shared" si="10"/>
        <v>USDMYR</v>
      </c>
      <c r="AJ53" s="20" t="s">
        <v>18</v>
      </c>
      <c r="AK53" s="21" t="str">
        <f t="shared" si="23"/>
        <v>FX_USDMYR12M</v>
      </c>
      <c r="AL53" s="21" t="str">
        <f t="shared" si="21"/>
        <v>MRN+12M Curncy</v>
      </c>
      <c r="AM53" s="17" t="s">
        <v>718</v>
      </c>
      <c r="AN53" s="17"/>
      <c r="AO53" s="17" t="s">
        <v>584</v>
      </c>
      <c r="AP53" s="13" t="str">
        <f>[2]!blp(AL53,"PX LAST",,,[3]!'MRN+12M CURNCY,[PX LAST]')</f>
        <v>#N/A Use Formula Conversion Tool</v>
      </c>
      <c r="AR53" s="17" t="s">
        <v>728</v>
      </c>
      <c r="AS53" s="13" t="s">
        <v>253</v>
      </c>
      <c r="AT53" s="20" t="s">
        <v>18</v>
      </c>
      <c r="AU53" s="21" t="str">
        <f t="shared" si="6"/>
        <v>CDS_CNY</v>
      </c>
      <c r="AV53" s="21" t="s">
        <v>748</v>
      </c>
      <c r="AX53" s="13">
        <f>_xll.BDP(AV53,"PX LAST")</f>
        <v>58.859259999999999</v>
      </c>
      <c r="BA53" s="17" t="s">
        <v>36</v>
      </c>
      <c r="BB53" s="17" t="s">
        <v>652</v>
      </c>
      <c r="BC53" s="17" t="s">
        <v>526</v>
      </c>
      <c r="BD53" s="28" t="s">
        <v>18</v>
      </c>
      <c r="BE53" s="29" t="str">
        <f t="shared" si="25"/>
        <v>JACIYLD_PH</v>
      </c>
      <c r="BF53" s="29" t="str">
        <f t="shared" si="26"/>
        <v>JACIPHYM Index</v>
      </c>
      <c r="BI53" s="35" t="s">
        <v>749</v>
      </c>
      <c r="BJ53" s="36" t="s">
        <v>750</v>
      </c>
      <c r="BK53" s="36" t="s">
        <v>751</v>
      </c>
      <c r="BL53" s="36" t="s">
        <v>752</v>
      </c>
      <c r="BM53" s="36" t="s">
        <v>753</v>
      </c>
      <c r="BN53" s="36" t="s">
        <v>754</v>
      </c>
      <c r="BO53" s="37" t="s">
        <v>755</v>
      </c>
    </row>
    <row r="54" spans="2:67">
      <c r="B54" s="13" t="s">
        <v>82</v>
      </c>
      <c r="C54" s="13" t="s">
        <v>181</v>
      </c>
      <c r="D54" s="20" t="s">
        <v>18</v>
      </c>
      <c r="E54" s="21" t="str">
        <f t="shared" si="0"/>
        <v>BON_NZD5Y</v>
      </c>
      <c r="F54" s="21" t="str">
        <f t="shared" si="27"/>
        <v>GNZGB5 Index</v>
      </c>
      <c r="G54" s="16">
        <v>5</v>
      </c>
      <c r="H54" s="16" t="s">
        <v>489</v>
      </c>
      <c r="J54" s="22">
        <f>_xll.BDP(F54,"PX LAST")</f>
        <v>2.0230000000000001</v>
      </c>
      <c r="K54" s="17" t="s">
        <v>86</v>
      </c>
      <c r="L54" s="13" t="s">
        <v>192</v>
      </c>
      <c r="M54" s="33" t="s">
        <v>18</v>
      </c>
      <c r="N54" s="21" t="str">
        <f t="shared" si="1"/>
        <v>IRS_NOK10Y</v>
      </c>
      <c r="O54" s="34" t="str">
        <f t="shared" si="28"/>
        <v>NKSW10 Index</v>
      </c>
      <c r="P54" s="16">
        <v>10</v>
      </c>
      <c r="Q54" s="26" t="str">
        <f>VLOOKUP(K54&amp;"_"&amp;L54,[1]Parm!$E$6:$G$50,3,FALSE)</f>
        <v>NKSW</v>
      </c>
      <c r="T54" s="13" t="s">
        <v>88</v>
      </c>
      <c r="U54" s="17" t="s">
        <v>756</v>
      </c>
      <c r="V54" s="33" t="s">
        <v>18</v>
      </c>
      <c r="W54" s="21" t="str">
        <f t="shared" si="3"/>
        <v>EQY_WIG20</v>
      </c>
      <c r="X54" s="49" t="s">
        <v>757</v>
      </c>
      <c r="AF54" s="13" t="s">
        <v>93</v>
      </c>
      <c r="AH54" s="13" t="s">
        <v>136</v>
      </c>
      <c r="AI54" s="13" t="str">
        <f t="shared" si="10"/>
        <v>USDPHP</v>
      </c>
      <c r="AJ54" s="20" t="s">
        <v>18</v>
      </c>
      <c r="AK54" s="21" t="str">
        <f t="shared" si="23"/>
        <v>FX_USDPHP12M</v>
      </c>
      <c r="AL54" s="21" t="str">
        <f t="shared" si="21"/>
        <v>PPN+12M Curncy</v>
      </c>
      <c r="AM54" s="17" t="s">
        <v>718</v>
      </c>
      <c r="AN54" s="17"/>
      <c r="AO54" s="17" t="s">
        <v>595</v>
      </c>
      <c r="AP54" s="13" t="str">
        <f>[2]!blp(AL54,"PX LAST",,,[3]!'PPN+12M CURNCY,[PX LAST]')</f>
        <v>#N/A Use Formula Conversion Tool</v>
      </c>
      <c r="AR54" s="17" t="s">
        <v>728</v>
      </c>
      <c r="AS54" s="17" t="s">
        <v>121</v>
      </c>
      <c r="AT54" s="20" t="s">
        <v>18</v>
      </c>
      <c r="AU54" s="21" t="str">
        <f t="shared" si="6"/>
        <v>CDS_IDR</v>
      </c>
      <c r="AV54" s="21" t="s">
        <v>758</v>
      </c>
      <c r="AX54" s="13">
        <f>_xll.BDP(AV54,"PX LAST")</f>
        <v>111.1691</v>
      </c>
      <c r="BA54" s="17" t="s">
        <v>36</v>
      </c>
      <c r="BB54" s="17" t="s">
        <v>652</v>
      </c>
      <c r="BC54" s="17" t="s">
        <v>167</v>
      </c>
      <c r="BD54" s="28" t="s">
        <v>18</v>
      </c>
      <c r="BE54" s="29" t="str">
        <f t="shared" si="25"/>
        <v>JACIYLD_AAA</v>
      </c>
      <c r="BF54" s="29" t="str">
        <f t="shared" si="26"/>
        <v>JACIAAAY Index</v>
      </c>
      <c r="BI54" s="35" t="s">
        <v>516</v>
      </c>
      <c r="BJ54" s="36" t="s">
        <v>759</v>
      </c>
      <c r="BK54" s="36" t="s">
        <v>760</v>
      </c>
      <c r="BL54" s="36" t="s">
        <v>761</v>
      </c>
      <c r="BM54" s="36" t="s">
        <v>762</v>
      </c>
      <c r="BN54" s="36" t="s">
        <v>763</v>
      </c>
      <c r="BO54" s="37" t="s">
        <v>764</v>
      </c>
    </row>
    <row r="55" spans="2:67">
      <c r="B55" s="13" t="s">
        <v>82</v>
      </c>
      <c r="C55" s="13" t="s">
        <v>492</v>
      </c>
      <c r="D55" s="20" t="s">
        <v>18</v>
      </c>
      <c r="E55" s="21" t="str">
        <f t="shared" si="0"/>
        <v>BON_BRL5Y</v>
      </c>
      <c r="F55" s="40" t="s">
        <v>765</v>
      </c>
      <c r="G55" s="16">
        <v>5</v>
      </c>
      <c r="J55" s="22">
        <f>_xll.BDP(F55,"PX LAST")</f>
        <v>10.404</v>
      </c>
      <c r="K55" s="17" t="s">
        <v>86</v>
      </c>
      <c r="L55" s="13" t="s">
        <v>212</v>
      </c>
      <c r="M55" s="33" t="s">
        <v>18</v>
      </c>
      <c r="N55" s="21" t="str">
        <f t="shared" si="1"/>
        <v>IRS_RUB10Y</v>
      </c>
      <c r="O55" s="34" t="str">
        <f t="shared" si="28"/>
        <v>RRSWM10 Index</v>
      </c>
      <c r="P55" s="16">
        <v>10</v>
      </c>
      <c r="Q55" s="26" t="str">
        <f>VLOOKUP(K55&amp;"_"&amp;L55,[1]Parm!$E$6:$G$50,3,FALSE)</f>
        <v>RRSWM</v>
      </c>
      <c r="V55" s="33"/>
      <c r="W55" s="21"/>
      <c r="X55" s="34"/>
      <c r="AF55" s="13" t="s">
        <v>93</v>
      </c>
      <c r="AH55" s="13" t="s">
        <v>345</v>
      </c>
      <c r="AI55" s="13" t="str">
        <f t="shared" si="10"/>
        <v>USDSGD</v>
      </c>
      <c r="AJ55" s="20" t="s">
        <v>18</v>
      </c>
      <c r="AK55" s="21" t="str">
        <f t="shared" si="23"/>
        <v>FX_USDSGD12M</v>
      </c>
      <c r="AL55" s="21" t="str">
        <f t="shared" si="21"/>
        <v>SGD+12M Curncy</v>
      </c>
      <c r="AM55" s="17" t="s">
        <v>718</v>
      </c>
      <c r="AN55" s="17"/>
      <c r="AO55" s="17" t="s">
        <v>605</v>
      </c>
      <c r="AP55" s="13" t="str">
        <f>[2]!blp(AL55,"PX LAST",,,[3]!'SGD+12M CURNCY,[PX LAST]')</f>
        <v>#N/A Use Formula Conversion Tool</v>
      </c>
      <c r="AR55" s="17" t="s">
        <v>728</v>
      </c>
      <c r="AS55" s="13" t="s">
        <v>246</v>
      </c>
      <c r="AT55" s="20" t="s">
        <v>18</v>
      </c>
      <c r="AU55" s="21" t="str">
        <f t="shared" si="6"/>
        <v>CDS_MYR</v>
      </c>
      <c r="AV55" s="21" t="s">
        <v>766</v>
      </c>
      <c r="AX55" s="13">
        <f>_xll.BDP(AV55,"PX LAST")</f>
        <v>81.962389999999999</v>
      </c>
      <c r="BA55" s="17" t="s">
        <v>36</v>
      </c>
      <c r="BB55" s="17" t="s">
        <v>652</v>
      </c>
      <c r="BC55" s="17" t="s">
        <v>183</v>
      </c>
      <c r="BD55" s="28" t="s">
        <v>18</v>
      </c>
      <c r="BE55" s="29" t="str">
        <f t="shared" si="25"/>
        <v>JACIYLD_AA</v>
      </c>
      <c r="BF55" s="29" t="str">
        <f t="shared" si="26"/>
        <v>JACIAAYM Index</v>
      </c>
      <c r="BI55" s="35" t="s">
        <v>767</v>
      </c>
      <c r="BJ55" s="36" t="s">
        <v>768</v>
      </c>
      <c r="BK55" s="36" t="s">
        <v>769</v>
      </c>
      <c r="BL55" s="36" t="s">
        <v>770</v>
      </c>
      <c r="BM55" s="36" t="s">
        <v>771</v>
      </c>
      <c r="BN55" s="36" t="s">
        <v>772</v>
      </c>
      <c r="BO55" s="37" t="s">
        <v>773</v>
      </c>
    </row>
    <row r="56" spans="2:67">
      <c r="B56" s="31" t="s">
        <v>82</v>
      </c>
      <c r="C56" s="31" t="s">
        <v>83</v>
      </c>
      <c r="D56" s="20" t="s">
        <v>18</v>
      </c>
      <c r="E56" s="21" t="str">
        <f t="shared" si="0"/>
        <v>BON_USD10Y</v>
      </c>
      <c r="F56" s="21" t="str">
        <f>H56&amp;G56&amp;I56&amp; " Index"</f>
        <v>USGG10YR Index</v>
      </c>
      <c r="G56" s="50">
        <v>10</v>
      </c>
      <c r="H56" s="50" t="s">
        <v>84</v>
      </c>
      <c r="I56" s="50" t="s">
        <v>85</v>
      </c>
      <c r="J56" s="22">
        <f>_xll.BDP(F56,"PX LAST")</f>
        <v>2.9512999999999998</v>
      </c>
      <c r="K56" s="17" t="s">
        <v>86</v>
      </c>
      <c r="L56" s="13" t="s">
        <v>228</v>
      </c>
      <c r="M56" s="33" t="s">
        <v>18</v>
      </c>
      <c r="N56" s="21" t="str">
        <f t="shared" si="1"/>
        <v>IRS_TRY10Y</v>
      </c>
      <c r="O56" s="42" t="s">
        <v>774</v>
      </c>
      <c r="P56" s="16">
        <v>10</v>
      </c>
      <c r="Q56" s="26" t="e">
        <f>VLOOKUP(K56&amp;"_"&amp;L56,[1]Parm!$E$6:$G$50,3,FALSE)</f>
        <v>#N/A</v>
      </c>
      <c r="V56" s="33"/>
      <c r="W56" s="21"/>
      <c r="X56" s="34"/>
      <c r="AF56" s="13" t="s">
        <v>93</v>
      </c>
      <c r="AH56" s="13" t="s">
        <v>153</v>
      </c>
      <c r="AI56" s="13" t="str">
        <f t="shared" si="10"/>
        <v>USDKRW</v>
      </c>
      <c r="AJ56" s="20" t="s">
        <v>18</v>
      </c>
      <c r="AK56" s="21" t="str">
        <f t="shared" si="23"/>
        <v>FX_USDKRW12M</v>
      </c>
      <c r="AL56" s="21" t="str">
        <f t="shared" si="21"/>
        <v>KWN+12M Curncy</v>
      </c>
      <c r="AM56" s="17" t="s">
        <v>718</v>
      </c>
      <c r="AN56" s="17"/>
      <c r="AO56" s="17" t="s">
        <v>614</v>
      </c>
      <c r="AP56" s="13" t="str">
        <f>[2]!blp(AL56,"PX LAST",,,[3]!'KWN+12M CURNCY,[PX LAST]')</f>
        <v>#N/A Use Formula Conversion Tool</v>
      </c>
      <c r="AR56" s="17" t="s">
        <v>728</v>
      </c>
      <c r="AS56" s="13" t="s">
        <v>136</v>
      </c>
      <c r="AT56" s="20" t="s">
        <v>18</v>
      </c>
      <c r="AU56" s="21" t="str">
        <f t="shared" si="6"/>
        <v>CDS_PHP</v>
      </c>
      <c r="AV56" s="21" t="s">
        <v>775</v>
      </c>
      <c r="AX56" s="13">
        <f>_xll.BDP(AV56,"PX LAST")</f>
        <v>73.411739999999995</v>
      </c>
      <c r="BA56" s="17" t="s">
        <v>36</v>
      </c>
      <c r="BB56" s="17" t="s">
        <v>652</v>
      </c>
      <c r="BC56" s="17" t="s">
        <v>203</v>
      </c>
      <c r="BD56" s="28" t="s">
        <v>18</v>
      </c>
      <c r="BE56" s="29" t="str">
        <f t="shared" si="25"/>
        <v>JACIYLD_A</v>
      </c>
      <c r="BF56" s="29" t="str">
        <f t="shared" si="26"/>
        <v>JACIAYM Index</v>
      </c>
      <c r="BI56" s="51" t="s">
        <v>776</v>
      </c>
      <c r="BJ56" s="36"/>
      <c r="BK56" s="36"/>
      <c r="BL56" s="36"/>
      <c r="BM56" s="36"/>
      <c r="BN56" s="36"/>
      <c r="BO56" s="37"/>
    </row>
    <row r="57" spans="2:67">
      <c r="B57" s="36" t="s">
        <v>82</v>
      </c>
      <c r="C57" s="36" t="s">
        <v>108</v>
      </c>
      <c r="D57" s="20" t="s">
        <v>18</v>
      </c>
      <c r="E57" s="21" t="str">
        <f t="shared" si="0"/>
        <v>BON_GBP10Y</v>
      </c>
      <c r="F57" s="21" t="str">
        <f>H57&amp;G57&amp;I57&amp; " Index"</f>
        <v>GUKG10 Index</v>
      </c>
      <c r="G57" s="52">
        <v>10</v>
      </c>
      <c r="H57" s="52" t="s">
        <v>109</v>
      </c>
      <c r="I57" s="52"/>
      <c r="J57" s="22">
        <f>_xll.BDP(F57,"PX LAST")</f>
        <v>1.3129999999999999</v>
      </c>
      <c r="K57" s="17" t="s">
        <v>86</v>
      </c>
      <c r="L57" s="13" t="s">
        <v>248</v>
      </c>
      <c r="M57" s="33" t="s">
        <v>18</v>
      </c>
      <c r="N57" s="21" t="str">
        <f t="shared" si="1"/>
        <v>IRS_ZAR10Y</v>
      </c>
      <c r="O57" s="34" t="str">
        <f>Q57&amp;P57&amp;R57&amp; " Index"</f>
        <v>SASW10 Index</v>
      </c>
      <c r="P57" s="16">
        <v>10</v>
      </c>
      <c r="Q57" s="26" t="str">
        <f>VLOOKUP(K57&amp;"_"&amp;L57,[1]Parm!$E$6:$G$50,3,FALSE)</f>
        <v>SASW</v>
      </c>
      <c r="V57" s="33"/>
      <c r="W57" s="21"/>
      <c r="X57" s="34"/>
      <c r="AF57" s="13" t="s">
        <v>93</v>
      </c>
      <c r="AH57" s="13" t="s">
        <v>174</v>
      </c>
      <c r="AI57" s="13" t="str">
        <f t="shared" si="10"/>
        <v>USDTWD</v>
      </c>
      <c r="AJ57" s="20" t="s">
        <v>18</v>
      </c>
      <c r="AK57" s="21" t="str">
        <f t="shared" si="23"/>
        <v>FX_USDTWD12M</v>
      </c>
      <c r="AL57" s="21" t="str">
        <f t="shared" si="21"/>
        <v>NTN+12M Curncy</v>
      </c>
      <c r="AM57" s="17" t="s">
        <v>718</v>
      </c>
      <c r="AN57" s="17"/>
      <c r="AO57" s="17" t="s">
        <v>624</v>
      </c>
      <c r="AP57" s="13" t="str">
        <f>[2]!blp(AL57,"PX LAST",,,[3]!'NTN+12M CURNCY,[PX LAST]')</f>
        <v>#N/A Use Formula Conversion Tool</v>
      </c>
      <c r="AR57" s="17" t="s">
        <v>728</v>
      </c>
      <c r="AS57" s="13" t="s">
        <v>153</v>
      </c>
      <c r="AT57" s="20" t="s">
        <v>18</v>
      </c>
      <c r="AU57" s="21" t="str">
        <f t="shared" si="6"/>
        <v>CDS_KRW</v>
      </c>
      <c r="AV57" s="21" t="s">
        <v>777</v>
      </c>
      <c r="AX57" s="13">
        <f>_xll.BDP(AV57,"PX LAST")</f>
        <v>45.555019999999999</v>
      </c>
      <c r="BA57" s="17" t="s">
        <v>36</v>
      </c>
      <c r="BB57" s="17" t="s">
        <v>652</v>
      </c>
      <c r="BC57" s="17" t="s">
        <v>220</v>
      </c>
      <c r="BD57" s="28" t="s">
        <v>18</v>
      </c>
      <c r="BE57" s="29" t="str">
        <f t="shared" si="25"/>
        <v>JACIYLD_BBB</v>
      </c>
      <c r="BF57" s="29" t="str">
        <f t="shared" si="26"/>
        <v>JACIBBBY Index</v>
      </c>
      <c r="BI57" s="39" t="s">
        <v>778</v>
      </c>
      <c r="BJ57" s="36"/>
      <c r="BK57" s="36" t="s">
        <v>779</v>
      </c>
      <c r="BL57" s="36" t="s">
        <v>780</v>
      </c>
      <c r="BM57" s="36" t="s">
        <v>781</v>
      </c>
      <c r="BN57" s="36"/>
      <c r="BO57" s="37" t="s">
        <v>782</v>
      </c>
    </row>
    <row r="58" spans="2:67">
      <c r="B58" s="13" t="s">
        <v>82</v>
      </c>
      <c r="C58" s="13" t="s">
        <v>123</v>
      </c>
      <c r="D58" s="20" t="s">
        <v>18</v>
      </c>
      <c r="E58" s="21" t="str">
        <f t="shared" si="0"/>
        <v>BON_JPY10Y</v>
      </c>
      <c r="F58" s="21" t="str">
        <f>H58&amp;G58&amp;I58&amp; " Index"</f>
        <v>GJGB10 Index</v>
      </c>
      <c r="G58" s="16">
        <v>10</v>
      </c>
      <c r="H58" s="16" t="s">
        <v>124</v>
      </c>
      <c r="J58" s="22">
        <f>_xll.BDP(F58,"PX LAST")</f>
        <v>0.11700000000000001</v>
      </c>
      <c r="K58" s="17" t="s">
        <v>86</v>
      </c>
      <c r="L58" s="13" t="s">
        <v>266</v>
      </c>
      <c r="M58" s="33" t="s">
        <v>18</v>
      </c>
      <c r="N58" s="21" t="str">
        <f t="shared" si="1"/>
        <v>IRS_HUF10Y</v>
      </c>
      <c r="O58" s="34" t="str">
        <f>Q58&amp;P58&amp;R58&amp; " Index"</f>
        <v>HFSW10 Index</v>
      </c>
      <c r="P58" s="16">
        <v>10</v>
      </c>
      <c r="Q58" s="26" t="str">
        <f>VLOOKUP(K58&amp;"_"&amp;L58,[1]Parm!$E$6:$G$50,3,FALSE)</f>
        <v>HFSW</v>
      </c>
      <c r="V58" s="33"/>
      <c r="W58" s="21"/>
      <c r="X58" s="34"/>
      <c r="AF58" s="13" t="s">
        <v>93</v>
      </c>
      <c r="AH58" s="13" t="s">
        <v>190</v>
      </c>
      <c r="AI58" s="13" t="str">
        <f t="shared" si="10"/>
        <v>USDTHB</v>
      </c>
      <c r="AJ58" s="20" t="s">
        <v>18</v>
      </c>
      <c r="AK58" s="21" t="str">
        <f t="shared" si="23"/>
        <v>FX_USDTHB12M</v>
      </c>
      <c r="AL58" s="21" t="str">
        <f t="shared" si="21"/>
        <v>THB+12M Curncy</v>
      </c>
      <c r="AM58" s="17" t="s">
        <v>718</v>
      </c>
      <c r="AN58" s="17"/>
      <c r="AO58" s="17" t="s">
        <v>634</v>
      </c>
      <c r="AP58" s="13" t="str">
        <f>[2]!blp(AL58,"PX LAST",,,[3]!'THB+12M CURNCY,[PX LAST]')</f>
        <v>#N/A Use Formula Conversion Tool</v>
      </c>
      <c r="AR58" s="17" t="s">
        <v>728</v>
      </c>
      <c r="AS58" s="13" t="s">
        <v>190</v>
      </c>
      <c r="AT58" s="20" t="s">
        <v>18</v>
      </c>
      <c r="AU58" s="21" t="str">
        <f t="shared" si="6"/>
        <v>CDS_THB</v>
      </c>
      <c r="AV58" s="21" t="s">
        <v>783</v>
      </c>
      <c r="AX58" s="13">
        <f>_xll.BDP(AV58,"PX LAST")</f>
        <v>47.942729999999997</v>
      </c>
      <c r="BA58" s="17" t="s">
        <v>36</v>
      </c>
      <c r="BB58" s="17" t="s">
        <v>652</v>
      </c>
      <c r="BC58" s="17" t="s">
        <v>258</v>
      </c>
      <c r="BD58" s="28" t="s">
        <v>18</v>
      </c>
      <c r="BE58" s="29" t="str">
        <f t="shared" si="25"/>
        <v>JACIYLD_B</v>
      </c>
      <c r="BF58" s="29" t="str">
        <f t="shared" si="26"/>
        <v>JACIBYM Index</v>
      </c>
      <c r="BI58" s="39" t="s">
        <v>784</v>
      </c>
      <c r="BJ58" s="36"/>
      <c r="BK58" s="36" t="s">
        <v>785</v>
      </c>
      <c r="BL58" s="36" t="s">
        <v>786</v>
      </c>
      <c r="BM58" s="36" t="s">
        <v>787</v>
      </c>
      <c r="BN58" s="36"/>
      <c r="BO58" s="37" t="s">
        <v>788</v>
      </c>
    </row>
    <row r="59" spans="2:67">
      <c r="B59" s="13" t="s">
        <v>82</v>
      </c>
      <c r="C59" s="13" t="s">
        <v>112</v>
      </c>
      <c r="D59" s="20" t="s">
        <v>18</v>
      </c>
      <c r="E59" s="21" t="str">
        <f t="shared" si="0"/>
        <v>BON_EUR10Y</v>
      </c>
      <c r="F59" s="21" t="str">
        <f>H59&amp;G59&amp;I59&amp; " Index"</f>
        <v>GECU10YR Index</v>
      </c>
      <c r="G59" s="16">
        <v>10</v>
      </c>
      <c r="H59" s="16" t="s">
        <v>138</v>
      </c>
      <c r="I59" s="16" t="s">
        <v>85</v>
      </c>
      <c r="J59" s="22">
        <f>_xll.BDP(F59,"PX LAST")</f>
        <v>0.39400000000000002</v>
      </c>
      <c r="K59" s="17" t="s">
        <v>86</v>
      </c>
      <c r="L59" s="13" t="s">
        <v>286</v>
      </c>
      <c r="M59" s="33" t="s">
        <v>18</v>
      </c>
      <c r="N59" s="21" t="str">
        <f t="shared" si="1"/>
        <v>IRS_PLN10Y</v>
      </c>
      <c r="O59" s="34" t="str">
        <f>Q59&amp;P59&amp;R59&amp; " Index"</f>
        <v>PZSW10 Index</v>
      </c>
      <c r="P59" s="16">
        <v>10</v>
      </c>
      <c r="Q59" s="26" t="str">
        <f>VLOOKUP(K59&amp;"_"&amp;L59,[1]Parm!$E$6:$G$50,3,FALSE)</f>
        <v>PZSW</v>
      </c>
      <c r="V59" s="33"/>
      <c r="W59" s="21"/>
      <c r="X59" s="34"/>
      <c r="AF59" s="13" t="s">
        <v>93</v>
      </c>
      <c r="AG59" s="19" t="s">
        <v>418</v>
      </c>
      <c r="AH59" s="19" t="s">
        <v>418</v>
      </c>
      <c r="AI59" s="13" t="str">
        <f t="shared" si="10"/>
        <v>EURCZK</v>
      </c>
      <c r="AJ59" s="20" t="s">
        <v>18</v>
      </c>
      <c r="AK59" s="21" t="str">
        <f t="shared" si="23"/>
        <v>FX_EURCZK12M</v>
      </c>
      <c r="AL59" s="21" t="str">
        <f t="shared" si="21"/>
        <v>EURCZK12M Curncy</v>
      </c>
      <c r="AM59" s="17" t="s">
        <v>718</v>
      </c>
      <c r="AN59" s="17"/>
      <c r="AO59" s="17" t="s">
        <v>418</v>
      </c>
      <c r="AP59" s="13" t="str">
        <f>[2]!blp(AL59,"PX LAST",,,[3]!'EURCZK12M CURNCY,[PX LAST]')</f>
        <v>#N/A Use Formula Conversion Tool</v>
      </c>
      <c r="AQ59" s="17" t="s">
        <v>644</v>
      </c>
      <c r="AR59" s="17" t="s">
        <v>728</v>
      </c>
      <c r="AS59" s="13" t="s">
        <v>212</v>
      </c>
      <c r="AT59" s="20" t="s">
        <v>18</v>
      </c>
      <c r="AU59" s="21" t="str">
        <f t="shared" si="6"/>
        <v>CDS_RUB</v>
      </c>
      <c r="AV59" s="21" t="s">
        <v>789</v>
      </c>
      <c r="AX59" s="13">
        <f>_xll.BDP(AV59,"PX LAST")</f>
        <v>146.5</v>
      </c>
      <c r="BA59" s="17" t="s">
        <v>36</v>
      </c>
      <c r="BB59" s="17" t="s">
        <v>652</v>
      </c>
      <c r="BC59" s="17" t="s">
        <v>517</v>
      </c>
      <c r="BD59" s="28" t="s">
        <v>18</v>
      </c>
      <c r="BE59" s="29" t="str">
        <f t="shared" si="25"/>
        <v>JACIYLD_CorpHG</v>
      </c>
      <c r="BF59" s="29" t="str">
        <f t="shared" si="26"/>
        <v>JACIICYM Index</v>
      </c>
      <c r="BI59" s="39" t="s">
        <v>790</v>
      </c>
      <c r="BJ59" s="36"/>
      <c r="BK59" s="36" t="s">
        <v>791</v>
      </c>
      <c r="BL59" s="36" t="s">
        <v>792</v>
      </c>
      <c r="BM59" s="36" t="s">
        <v>793</v>
      </c>
      <c r="BN59" s="36"/>
      <c r="BO59" s="37" t="s">
        <v>794</v>
      </c>
    </row>
    <row r="60" spans="2:67">
      <c r="B60" s="13" t="s">
        <v>82</v>
      </c>
      <c r="C60" s="13" t="s">
        <v>155</v>
      </c>
      <c r="D60" s="20" t="s">
        <v>18</v>
      </c>
      <c r="E60" s="21" t="str">
        <f t="shared" si="0"/>
        <v>BON_CHF10Y</v>
      </c>
      <c r="F60" s="40" t="s">
        <v>795</v>
      </c>
      <c r="G60" s="16">
        <v>10</v>
      </c>
      <c r="H60" s="16" t="s">
        <v>157</v>
      </c>
      <c r="J60" s="22">
        <f>_xll.BDP(F60,"PX LAST")</f>
        <v>-4.2999999999999997E-2</v>
      </c>
      <c r="K60" s="17" t="s">
        <v>86</v>
      </c>
      <c r="L60" s="13" t="s">
        <v>303</v>
      </c>
      <c r="M60" s="33" t="s">
        <v>18</v>
      </c>
      <c r="N60" s="21" t="str">
        <f t="shared" si="1"/>
        <v>IRS_MXN10Y</v>
      </c>
      <c r="O60" s="42" t="s">
        <v>796</v>
      </c>
      <c r="P60" s="16">
        <v>10</v>
      </c>
      <c r="Q60" s="26" t="e">
        <f>VLOOKUP(K60&amp;"_"&amp;L60,[1]Parm!$E$6:$G$50,3,FALSE)</f>
        <v>#N/A</v>
      </c>
      <c r="V60" s="53"/>
      <c r="W60" s="54"/>
      <c r="X60" s="55"/>
      <c r="AF60" s="13" t="s">
        <v>93</v>
      </c>
      <c r="AG60" s="19" t="s">
        <v>431</v>
      </c>
      <c r="AH60" s="19" t="s">
        <v>431</v>
      </c>
      <c r="AI60" s="13" t="str">
        <f t="shared" si="10"/>
        <v>EURHUF</v>
      </c>
      <c r="AJ60" s="20" t="s">
        <v>18</v>
      </c>
      <c r="AK60" s="21" t="str">
        <f t="shared" si="23"/>
        <v>FX_EURHUF12M</v>
      </c>
      <c r="AL60" s="21" t="str">
        <f t="shared" si="21"/>
        <v>EURHUF12M Curncy</v>
      </c>
      <c r="AM60" s="17" t="s">
        <v>718</v>
      </c>
      <c r="AN60" s="17"/>
      <c r="AO60" s="17" t="s">
        <v>431</v>
      </c>
      <c r="AP60" s="13" t="str">
        <f>[2]!blp(AL60,"PX LAST",,,[3]!'EURHUF12M CURNCY,[PX LAST]')</f>
        <v>#N/A Use Formula Conversion Tool</v>
      </c>
      <c r="AQ60" s="17" t="s">
        <v>644</v>
      </c>
      <c r="AR60" s="17" t="s">
        <v>728</v>
      </c>
      <c r="AS60" s="13" t="s">
        <v>248</v>
      </c>
      <c r="AT60" s="20" t="s">
        <v>18</v>
      </c>
      <c r="AU60" s="21" t="str">
        <f t="shared" si="6"/>
        <v>CDS_ZAR</v>
      </c>
      <c r="AV60" s="21" t="s">
        <v>797</v>
      </c>
      <c r="AX60" s="13">
        <f>_xll.BDP(AV60,"PX LAST")</f>
        <v>186.66679999999999</v>
      </c>
      <c r="BA60" s="17" t="s">
        <v>36</v>
      </c>
      <c r="BB60" s="17" t="s">
        <v>652</v>
      </c>
      <c r="BC60" s="17" t="s">
        <v>527</v>
      </c>
      <c r="BD60" s="28" t="s">
        <v>18</v>
      </c>
      <c r="BE60" s="29" t="str">
        <f t="shared" si="25"/>
        <v>JACIYLD_CorpHY</v>
      </c>
      <c r="BF60" s="29" t="str">
        <f t="shared" si="26"/>
        <v>JACINCYM Index</v>
      </c>
      <c r="BI60" s="39" t="s">
        <v>798</v>
      </c>
      <c r="BJ60" s="36"/>
      <c r="BK60" s="36" t="s">
        <v>799</v>
      </c>
      <c r="BL60" s="36" t="s">
        <v>800</v>
      </c>
      <c r="BM60" s="36" t="s">
        <v>801</v>
      </c>
      <c r="BN60" s="36"/>
      <c r="BO60" s="37" t="s">
        <v>802</v>
      </c>
    </row>
    <row r="61" spans="2:67">
      <c r="B61" s="13" t="s">
        <v>82</v>
      </c>
      <c r="C61" s="13" t="s">
        <v>176</v>
      </c>
      <c r="D61" s="20" t="s">
        <v>18</v>
      </c>
      <c r="E61" s="21" t="str">
        <f t="shared" si="0"/>
        <v>BON_SEK10Y</v>
      </c>
      <c r="F61" s="21" t="str">
        <f t="shared" ref="F61:F68" si="29">H61&amp;G61&amp;I61&amp; " Index"</f>
        <v>GSGB10YR Index</v>
      </c>
      <c r="G61" s="16">
        <v>10</v>
      </c>
      <c r="H61" s="16" t="s">
        <v>177</v>
      </c>
      <c r="I61" s="16" t="s">
        <v>85</v>
      </c>
      <c r="J61" s="22">
        <f>_xll.BDP(F61,"PX LAST")</f>
        <v>0.54400000000000004</v>
      </c>
      <c r="K61" s="17" t="s">
        <v>86</v>
      </c>
      <c r="L61" s="13" t="s">
        <v>253</v>
      </c>
      <c r="M61" s="33" t="s">
        <v>18</v>
      </c>
      <c r="N61" s="21" t="str">
        <f t="shared" si="1"/>
        <v>IRS_CNY10Y</v>
      </c>
      <c r="O61" s="34" t="str">
        <f t="shared" ref="O61:O67" si="30">Q61&amp;P61&amp;R61&amp; " Index"</f>
        <v>CCSWo10 Index</v>
      </c>
      <c r="P61" s="16">
        <v>10</v>
      </c>
      <c r="Q61" s="26" t="str">
        <f>VLOOKUP(K61&amp;"_"&amp;L61,[1]Parm!$E$6:$G$50,3,FALSE)</f>
        <v>CCSWo</v>
      </c>
      <c r="AF61" s="13" t="s">
        <v>93</v>
      </c>
      <c r="AG61" s="19" t="s">
        <v>443</v>
      </c>
      <c r="AH61" s="19" t="s">
        <v>443</v>
      </c>
      <c r="AI61" s="13" t="str">
        <f t="shared" si="10"/>
        <v>EURPLN</v>
      </c>
      <c r="AJ61" s="20" t="s">
        <v>18</v>
      </c>
      <c r="AK61" s="21" t="str">
        <f t="shared" si="23"/>
        <v>FX_EURPLN12M</v>
      </c>
      <c r="AL61" s="21" t="str">
        <f t="shared" si="21"/>
        <v>EURPLN12M Curncy</v>
      </c>
      <c r="AM61" s="17" t="s">
        <v>718</v>
      </c>
      <c r="AN61" s="17"/>
      <c r="AO61" s="17" t="s">
        <v>443</v>
      </c>
      <c r="AP61" s="13" t="str">
        <f>[2]!blp(AL61,"PX LAST",,,[3]!'EURPLN12M CURNCY,[PX LAST]')</f>
        <v>#N/A Use Formula Conversion Tool</v>
      </c>
      <c r="AQ61" s="17" t="s">
        <v>644</v>
      </c>
      <c r="AR61" s="17" t="s">
        <v>728</v>
      </c>
      <c r="AS61" s="13" t="s">
        <v>228</v>
      </c>
      <c r="AT61" s="20" t="s">
        <v>18</v>
      </c>
      <c r="AU61" s="21" t="str">
        <f t="shared" si="6"/>
        <v>CDS_TRY</v>
      </c>
      <c r="AV61" s="21" t="s">
        <v>803</v>
      </c>
      <c r="AX61" s="13">
        <f>_xll.BDP(AV61,"PX LAST")</f>
        <v>354.36599999999999</v>
      </c>
      <c r="BA61" s="17" t="s">
        <v>36</v>
      </c>
      <c r="BB61" s="17" t="s">
        <v>652</v>
      </c>
      <c r="BC61" s="17" t="s">
        <v>536</v>
      </c>
      <c r="BD61" s="28" t="s">
        <v>18</v>
      </c>
      <c r="BE61" s="29" t="str">
        <f t="shared" si="25"/>
        <v>JACIYLD_QuasiHG</v>
      </c>
      <c r="BF61" s="29" t="str">
        <f t="shared" si="26"/>
        <v>JACIIQYM Index</v>
      </c>
      <c r="BI61" s="39"/>
      <c r="BJ61" s="36"/>
      <c r="BK61" s="36"/>
      <c r="BL61" s="36"/>
      <c r="BM61" s="36"/>
      <c r="BN61" s="36"/>
      <c r="BO61" s="37"/>
    </row>
    <row r="62" spans="2:67">
      <c r="B62" s="13" t="s">
        <v>82</v>
      </c>
      <c r="C62" s="13" t="s">
        <v>192</v>
      </c>
      <c r="D62" s="20" t="s">
        <v>18</v>
      </c>
      <c r="E62" s="21" t="str">
        <f t="shared" si="0"/>
        <v>BON_NOK10Y</v>
      </c>
      <c r="F62" s="21" t="str">
        <f t="shared" si="29"/>
        <v>GNOR10YR Index</v>
      </c>
      <c r="G62" s="16">
        <v>10</v>
      </c>
      <c r="H62" s="16" t="s">
        <v>194</v>
      </c>
      <c r="I62" s="16" t="s">
        <v>85</v>
      </c>
      <c r="J62" s="22">
        <f>_xll.BDP(F62,"PX LAST")</f>
        <v>1.825</v>
      </c>
      <c r="K62" s="17" t="s">
        <v>86</v>
      </c>
      <c r="L62" s="13" t="s">
        <v>153</v>
      </c>
      <c r="M62" s="33" t="s">
        <v>18</v>
      </c>
      <c r="N62" s="21" t="str">
        <f t="shared" si="1"/>
        <v>IRS_KRW10Y</v>
      </c>
      <c r="O62" s="34" t="str">
        <f t="shared" si="30"/>
        <v>KWSWo10 Index</v>
      </c>
      <c r="P62" s="16">
        <v>10</v>
      </c>
      <c r="Q62" s="26" t="str">
        <f>VLOOKUP(K62&amp;"_"&amp;L62,[1]Parm!$E$6:$G$50,3,FALSE)</f>
        <v>KWSWo</v>
      </c>
      <c r="AF62" s="13" t="s">
        <v>93</v>
      </c>
      <c r="AH62" s="13" t="s">
        <v>212</v>
      </c>
      <c r="AI62" s="13" t="str">
        <f t="shared" si="10"/>
        <v>USDRUB</v>
      </c>
      <c r="AJ62" s="20" t="s">
        <v>18</v>
      </c>
      <c r="AK62" s="21" t="str">
        <f t="shared" si="23"/>
        <v>FX_USDRUB12M</v>
      </c>
      <c r="AL62" s="21" t="str">
        <f t="shared" si="21"/>
        <v>RUB+12M Curncy</v>
      </c>
      <c r="AM62" s="17" t="s">
        <v>718</v>
      </c>
      <c r="AN62" s="17"/>
      <c r="AO62" s="17" t="s">
        <v>672</v>
      </c>
      <c r="AP62" s="13" t="str">
        <f>[2]!blp(AL62,"PX LAST",,,[3]!'RUB+12M CURNCY,[PX LAST]')</f>
        <v>#N/A Use Formula Conversion Tool</v>
      </c>
      <c r="AR62" s="17" t="s">
        <v>728</v>
      </c>
      <c r="AS62" s="13" t="s">
        <v>492</v>
      </c>
      <c r="AT62" s="20" t="s">
        <v>18</v>
      </c>
      <c r="AU62" s="21" t="str">
        <f t="shared" si="6"/>
        <v>CDS_BRL</v>
      </c>
      <c r="AV62" s="21" t="s">
        <v>804</v>
      </c>
      <c r="AX62" s="13">
        <f>_xll.BDP(AV62,"PX LAST")</f>
        <v>218.69210000000001</v>
      </c>
      <c r="BA62" s="17" t="s">
        <v>36</v>
      </c>
      <c r="BB62" s="17" t="s">
        <v>652</v>
      </c>
      <c r="BC62" s="17" t="s">
        <v>545</v>
      </c>
      <c r="BD62" s="28" t="s">
        <v>18</v>
      </c>
      <c r="BE62" s="29" t="str">
        <f t="shared" si="25"/>
        <v>JACIYLD_QuasiHY</v>
      </c>
      <c r="BF62" s="29" t="str">
        <f t="shared" si="26"/>
        <v>JACINIYM Index</v>
      </c>
      <c r="BI62" s="35"/>
      <c r="BJ62" s="36"/>
      <c r="BK62" s="36"/>
      <c r="BL62" s="36"/>
      <c r="BM62" s="36"/>
      <c r="BN62" s="36"/>
      <c r="BO62" s="37"/>
    </row>
    <row r="63" spans="2:67">
      <c r="B63" s="13" t="s">
        <v>82</v>
      </c>
      <c r="C63" s="13" t="s">
        <v>212</v>
      </c>
      <c r="D63" s="20" t="s">
        <v>18</v>
      </c>
      <c r="E63" s="21" t="str">
        <f t="shared" si="0"/>
        <v>BON_RUB10Y</v>
      </c>
      <c r="F63" s="21" t="str">
        <f t="shared" si="29"/>
        <v>MICXRU10 Index</v>
      </c>
      <c r="G63" s="16">
        <v>10</v>
      </c>
      <c r="H63" s="16" t="s">
        <v>213</v>
      </c>
      <c r="J63" s="22">
        <f>_xll.BDP(F63,"PX LAST")</f>
        <v>8.1541999999999994</v>
      </c>
      <c r="K63" s="17" t="s">
        <v>86</v>
      </c>
      <c r="L63" s="13" t="s">
        <v>357</v>
      </c>
      <c r="M63" s="33" t="s">
        <v>18</v>
      </c>
      <c r="N63" s="21" t="str">
        <f t="shared" si="1"/>
        <v>IRS_HKD10Y</v>
      </c>
      <c r="O63" s="34" t="str">
        <f t="shared" si="30"/>
        <v>HDSW10 Index</v>
      </c>
      <c r="P63" s="16">
        <v>10</v>
      </c>
      <c r="Q63" s="26" t="str">
        <f>VLOOKUP(K63&amp;"_"&amp;L63,[1]Parm!$E$6:$G$50,3,FALSE)</f>
        <v>HDSW</v>
      </c>
      <c r="AF63" s="13" t="s">
        <v>93</v>
      </c>
      <c r="AH63" s="13" t="s">
        <v>248</v>
      </c>
      <c r="AI63" s="13" t="str">
        <f t="shared" si="10"/>
        <v>USDZAR</v>
      </c>
      <c r="AJ63" s="20" t="s">
        <v>18</v>
      </c>
      <c r="AK63" s="21" t="str">
        <f t="shared" si="23"/>
        <v>FX_USDZAR12M</v>
      </c>
      <c r="AL63" s="21" t="str">
        <f t="shared" si="21"/>
        <v>ZAR+12M Curncy</v>
      </c>
      <c r="AM63" s="17" t="s">
        <v>718</v>
      </c>
      <c r="AN63" s="17"/>
      <c r="AO63" s="17" t="s">
        <v>681</v>
      </c>
      <c r="AP63" s="13" t="str">
        <f>[2]!blp(AL63,"PX LAST",,,[3]!'ZAR+12M CURNCY,[PX LAST]')</f>
        <v>#N/A Use Formula Conversion Tool</v>
      </c>
      <c r="AR63" s="17" t="s">
        <v>728</v>
      </c>
      <c r="AS63" s="13" t="s">
        <v>322</v>
      </c>
      <c r="AT63" s="20" t="s">
        <v>18</v>
      </c>
      <c r="AU63" s="21" t="str">
        <f t="shared" si="6"/>
        <v>CDS_CLP</v>
      </c>
      <c r="AV63" s="21" t="s">
        <v>805</v>
      </c>
      <c r="AX63" s="13">
        <f>_xll.BDP(AV63,"PX LAST")</f>
        <v>48.046039999999998</v>
      </c>
      <c r="BA63" s="17" t="s">
        <v>36</v>
      </c>
      <c r="BB63" s="17" t="s">
        <v>652</v>
      </c>
      <c r="BC63" s="17" t="s">
        <v>585</v>
      </c>
      <c r="BD63" s="28" t="s">
        <v>18</v>
      </c>
      <c r="BE63" s="29" t="str">
        <f t="shared" si="25"/>
        <v>JACIYLD_35Y</v>
      </c>
      <c r="BF63" s="29" t="str">
        <f t="shared" si="26"/>
        <v>JACI35YM Index</v>
      </c>
      <c r="BI63" s="35"/>
      <c r="BJ63" s="36"/>
      <c r="BK63" s="36"/>
      <c r="BL63" s="36"/>
      <c r="BM63" s="36"/>
      <c r="BN63" s="36"/>
      <c r="BO63" s="37"/>
    </row>
    <row r="64" spans="2:67">
      <c r="B64" s="13" t="s">
        <v>82</v>
      </c>
      <c r="C64" s="13" t="s">
        <v>228</v>
      </c>
      <c r="D64" s="20" t="s">
        <v>18</v>
      </c>
      <c r="E64" s="21" t="str">
        <f t="shared" si="0"/>
        <v>BON_TRY10Y</v>
      </c>
      <c r="F64" s="21" t="str">
        <f t="shared" si="29"/>
        <v>IECM10 Index</v>
      </c>
      <c r="G64" s="16">
        <v>10</v>
      </c>
      <c r="H64" s="16" t="s">
        <v>229</v>
      </c>
      <c r="J64" s="22">
        <f>_xll.BDP(F64,"PX LAST")</f>
        <v>19.07</v>
      </c>
      <c r="K64" s="17" t="s">
        <v>86</v>
      </c>
      <c r="L64" s="13" t="s">
        <v>345</v>
      </c>
      <c r="M64" s="33" t="s">
        <v>18</v>
      </c>
      <c r="N64" s="21" t="str">
        <f t="shared" si="1"/>
        <v>IRS_SGD10Y</v>
      </c>
      <c r="O64" s="34" t="str">
        <f t="shared" si="30"/>
        <v>SDSW10 Index</v>
      </c>
      <c r="P64" s="16">
        <v>10</v>
      </c>
      <c r="Q64" s="26" t="str">
        <f>VLOOKUP(K64&amp;"_"&amp;L64,[1]Parm!$E$6:$G$50,3,FALSE)</f>
        <v>SDSW</v>
      </c>
      <c r="AF64" s="13" t="s">
        <v>93</v>
      </c>
      <c r="AH64" s="13" t="s">
        <v>228</v>
      </c>
      <c r="AI64" s="13" t="str">
        <f t="shared" si="10"/>
        <v>USDTRY</v>
      </c>
      <c r="AJ64" s="20" t="s">
        <v>18</v>
      </c>
      <c r="AK64" s="21" t="str">
        <f t="shared" si="23"/>
        <v>FX_USDTRY12M</v>
      </c>
      <c r="AL64" s="21" t="str">
        <f t="shared" si="21"/>
        <v>TRY12M Curncy</v>
      </c>
      <c r="AM64" s="17" t="s">
        <v>718</v>
      </c>
      <c r="AN64" s="17"/>
      <c r="AO64" s="17" t="s">
        <v>228</v>
      </c>
      <c r="AP64" s="13" t="str">
        <f>[2]!blp(AL64,"PX LAST",,,[3]!'TRY12M CURNCY,[PX LAST]')</f>
        <v>#N/A Use Formula Conversion Tool</v>
      </c>
      <c r="AQ64" s="17" t="s">
        <v>644</v>
      </c>
      <c r="AR64" s="17" t="s">
        <v>728</v>
      </c>
      <c r="AS64" s="13" t="s">
        <v>514</v>
      </c>
      <c r="AT64" s="20" t="s">
        <v>18</v>
      </c>
      <c r="AU64" s="21" t="str">
        <f t="shared" si="6"/>
        <v>CDS_COP</v>
      </c>
      <c r="AV64" s="21" t="s">
        <v>806</v>
      </c>
      <c r="AX64" s="13">
        <f>_xll.BDP(AV64,"PX LAST")</f>
        <v>105.38930000000001</v>
      </c>
      <c r="BA64" s="17" t="s">
        <v>36</v>
      </c>
      <c r="BB64" s="17" t="s">
        <v>652</v>
      </c>
      <c r="BC64" s="17" t="s">
        <v>596</v>
      </c>
      <c r="BD64" s="28" t="s">
        <v>18</v>
      </c>
      <c r="BE64" s="29" t="str">
        <f t="shared" si="25"/>
        <v>JACIYLD_57Y</v>
      </c>
      <c r="BF64" s="29" t="str">
        <f t="shared" si="26"/>
        <v>JACI57YM Index</v>
      </c>
      <c r="BI64" s="56"/>
      <c r="BJ64" s="46"/>
      <c r="BK64" s="46"/>
      <c r="BL64" s="46"/>
      <c r="BM64" s="46"/>
      <c r="BN64" s="46"/>
      <c r="BO64" s="57"/>
    </row>
    <row r="65" spans="2:63">
      <c r="B65" s="13" t="s">
        <v>82</v>
      </c>
      <c r="C65" s="13" t="s">
        <v>248</v>
      </c>
      <c r="D65" s="20" t="s">
        <v>18</v>
      </c>
      <c r="E65" s="21" t="str">
        <f t="shared" si="0"/>
        <v>BON_ZAR10Y</v>
      </c>
      <c r="F65" s="21" t="str">
        <f t="shared" si="29"/>
        <v>GSAB10YR Index</v>
      </c>
      <c r="G65" s="16">
        <v>10</v>
      </c>
      <c r="H65" s="16" t="s">
        <v>249</v>
      </c>
      <c r="I65" s="16" t="s">
        <v>85</v>
      </c>
      <c r="J65" s="22">
        <f>_xll.BDP(F65,"PX LAST")</f>
        <v>8.7210000000000001</v>
      </c>
      <c r="K65" s="17" t="s">
        <v>86</v>
      </c>
      <c r="L65" s="13" t="s">
        <v>174</v>
      </c>
      <c r="M65" s="33" t="s">
        <v>18</v>
      </c>
      <c r="N65" s="21" t="str">
        <f t="shared" si="1"/>
        <v>IRS_TWD10Y</v>
      </c>
      <c r="O65" s="34" t="str">
        <f t="shared" si="30"/>
        <v>TRSWo10 Index</v>
      </c>
      <c r="P65" s="16">
        <v>10</v>
      </c>
      <c r="Q65" s="26" t="str">
        <f>VLOOKUP(K65&amp;"_"&amp;L65,[1]Parm!$E$6:$G$50,3,FALSE)</f>
        <v>TRSWo</v>
      </c>
      <c r="AF65" s="13" t="s">
        <v>93</v>
      </c>
      <c r="AH65" s="13" t="s">
        <v>492</v>
      </c>
      <c r="AI65" s="13" t="str">
        <f t="shared" si="10"/>
        <v>USDBRL</v>
      </c>
      <c r="AJ65" s="20" t="s">
        <v>18</v>
      </c>
      <c r="AK65" s="21" t="str">
        <f t="shared" si="23"/>
        <v>FX_USDBRL12M</v>
      </c>
      <c r="AL65" s="21" t="str">
        <f t="shared" si="21"/>
        <v>BCN+12M Curncy</v>
      </c>
      <c r="AM65" s="17" t="s">
        <v>718</v>
      </c>
      <c r="AN65" s="17"/>
      <c r="AO65" s="17" t="s">
        <v>699</v>
      </c>
      <c r="AP65" s="13" t="str">
        <f>[2]!blp(AL65,"PX LAST",,,[3]!'BCN+12M CURNCY,[PX LAST]')</f>
        <v>#N/A Use Formula Conversion Tool</v>
      </c>
      <c r="AR65" s="17" t="s">
        <v>728</v>
      </c>
      <c r="AS65" s="13" t="s">
        <v>303</v>
      </c>
      <c r="AT65" s="20" t="s">
        <v>18</v>
      </c>
      <c r="AU65" s="21" t="str">
        <f t="shared" si="6"/>
        <v>CDS_MXN</v>
      </c>
      <c r="AV65" s="21" t="s">
        <v>807</v>
      </c>
      <c r="AX65" s="13">
        <f>_xll.BDP(AV65,"PX LAST")</f>
        <v>115.1947</v>
      </c>
      <c r="BA65" s="17" t="s">
        <v>36</v>
      </c>
      <c r="BB65" s="17" t="s">
        <v>652</v>
      </c>
      <c r="BC65" s="17" t="s">
        <v>615</v>
      </c>
      <c r="BD65" s="28" t="s">
        <v>18</v>
      </c>
      <c r="BE65" s="29" t="str">
        <f t="shared" si="25"/>
        <v>JACIYLD_10Y</v>
      </c>
      <c r="BF65" s="29" t="str">
        <f t="shared" si="26"/>
        <v>JACI10YM Index</v>
      </c>
    </row>
    <row r="66" spans="2:63">
      <c r="B66" s="13" t="s">
        <v>82</v>
      </c>
      <c r="C66" s="13" t="s">
        <v>266</v>
      </c>
      <c r="D66" s="20" t="s">
        <v>18</v>
      </c>
      <c r="E66" s="21" t="str">
        <f t="shared" ref="E66:E99" si="31">$B66&amp;"_"&amp;$C66&amp;$G66&amp;"Y"</f>
        <v>BON_HUF10Y</v>
      </c>
      <c r="F66" s="21" t="str">
        <f t="shared" si="29"/>
        <v>GHGB10YR Index</v>
      </c>
      <c r="G66" s="16">
        <v>10</v>
      </c>
      <c r="H66" s="16" t="s">
        <v>268</v>
      </c>
      <c r="I66" s="16" t="s">
        <v>85</v>
      </c>
      <c r="J66" s="22">
        <f>_xll.BDP(F66,"PX LAST")</f>
        <v>3.44</v>
      </c>
      <c r="K66" s="17" t="s">
        <v>86</v>
      </c>
      <c r="L66" s="13" t="s">
        <v>246</v>
      </c>
      <c r="M66" s="33" t="s">
        <v>18</v>
      </c>
      <c r="N66" s="21" t="str">
        <f t="shared" ref="N66:N69" si="32">K66&amp;"_"&amp;$L66&amp;$P66&amp;"Y"</f>
        <v>IRS_MYR10Y</v>
      </c>
      <c r="O66" s="34" t="str">
        <f t="shared" si="30"/>
        <v>MRSWQo10 Index</v>
      </c>
      <c r="P66" s="16">
        <v>10</v>
      </c>
      <c r="Q66" s="26" t="str">
        <f>VLOOKUP(K66&amp;"_"&amp;L66,[1]Parm!$E$6:$G$50,3,FALSE)</f>
        <v>MRSWQo</v>
      </c>
      <c r="AF66" s="13" t="s">
        <v>93</v>
      </c>
      <c r="AH66" s="13" t="s">
        <v>303</v>
      </c>
      <c r="AI66" s="13" t="str">
        <f t="shared" si="10"/>
        <v>USDMXN</v>
      </c>
      <c r="AJ66" s="20" t="s">
        <v>18</v>
      </c>
      <c r="AK66" s="21" t="str">
        <f t="shared" si="23"/>
        <v>FX_USDMXN12M</v>
      </c>
      <c r="AL66" s="21" t="str">
        <f t="shared" si="21"/>
        <v>MXN+12M Curncy</v>
      </c>
      <c r="AM66" s="17" t="s">
        <v>718</v>
      </c>
      <c r="AN66" s="17"/>
      <c r="AO66" s="17" t="s">
        <v>709</v>
      </c>
      <c r="AP66" s="13" t="str">
        <f>[2]!blp(AL66,"PX LAST",,,[3]!'MXN+12M CURNCY,[PX LAST]')</f>
        <v>#N/A Use Formula Conversion Tool</v>
      </c>
      <c r="AR66" s="17" t="s">
        <v>728</v>
      </c>
      <c r="AS66" s="13" t="s">
        <v>808</v>
      </c>
      <c r="AT66" s="20" t="s">
        <v>18</v>
      </c>
      <c r="AU66" s="21" t="str">
        <f t="shared" si="6"/>
        <v>CDS_FRA</v>
      </c>
      <c r="AV66" s="21" t="s">
        <v>809</v>
      </c>
      <c r="AX66" s="13">
        <f>_xll.BDP(AV66,"PX LAST")</f>
        <v>25.75816</v>
      </c>
      <c r="BA66" s="44" t="s">
        <v>36</v>
      </c>
      <c r="BB66" s="44" t="s">
        <v>810</v>
      </c>
      <c r="BC66" s="44"/>
      <c r="BD66" s="28" t="s">
        <v>18</v>
      </c>
      <c r="BE66" s="28" t="s">
        <v>811</v>
      </c>
      <c r="BF66" s="13" t="s">
        <v>116</v>
      </c>
      <c r="BI66" s="19" t="s">
        <v>728</v>
      </c>
      <c r="BJ66" s="17" t="s">
        <v>812</v>
      </c>
      <c r="BK66" s="13" t="s">
        <v>813</v>
      </c>
    </row>
    <row r="67" spans="2:63">
      <c r="B67" s="13" t="s">
        <v>82</v>
      </c>
      <c r="C67" s="13" t="s">
        <v>286</v>
      </c>
      <c r="D67" s="20" t="s">
        <v>18</v>
      </c>
      <c r="E67" s="21" t="str">
        <f t="shared" si="31"/>
        <v>BON_PLN10Y</v>
      </c>
      <c r="F67" s="21" t="str">
        <f t="shared" si="29"/>
        <v>POGB10YR Index</v>
      </c>
      <c r="G67" s="16">
        <v>10</v>
      </c>
      <c r="H67" s="16" t="s">
        <v>287</v>
      </c>
      <c r="I67" s="16" t="s">
        <v>85</v>
      </c>
      <c r="J67" s="22">
        <f>_xll.BDP(F67,"PX LAST")</f>
        <v>3.1280000000000001</v>
      </c>
      <c r="K67" s="17" t="s">
        <v>86</v>
      </c>
      <c r="L67" s="13" t="s">
        <v>190</v>
      </c>
      <c r="M67" s="33" t="s">
        <v>18</v>
      </c>
      <c r="N67" s="21" t="str">
        <f t="shared" si="32"/>
        <v>IRS_THB10Y</v>
      </c>
      <c r="O67" s="34" t="str">
        <f t="shared" si="30"/>
        <v>TBSWo10 Index</v>
      </c>
      <c r="P67" s="16">
        <v>10</v>
      </c>
      <c r="Q67" s="26" t="str">
        <f>VLOOKUP(K67&amp;"_"&amp;L67,[1]Parm!$E$6:$G$50,3,FALSE)</f>
        <v>TBSWo</v>
      </c>
      <c r="AE67" s="19" t="s">
        <v>814</v>
      </c>
      <c r="AF67" s="13" t="s">
        <v>93</v>
      </c>
      <c r="AH67" s="13" t="s">
        <v>253</v>
      </c>
      <c r="AI67" s="13" t="str">
        <f t="shared" si="10"/>
        <v>USDCNY</v>
      </c>
      <c r="AJ67" s="20" t="s">
        <v>18</v>
      </c>
      <c r="AK67" s="21" t="str">
        <f>AF67&amp;"_"&amp;AI67&amp;AN67&amp;AM67</f>
        <v>FX_USDCNYIY3M</v>
      </c>
      <c r="AL67" s="21" t="str">
        <f>AO67&amp;AM67&amp; " Curncy"</f>
        <v>CCNI3M Curncy</v>
      </c>
      <c r="AM67" s="17" t="s">
        <v>557</v>
      </c>
      <c r="AN67" s="17" t="s">
        <v>815</v>
      </c>
      <c r="AO67" s="17" t="s">
        <v>816</v>
      </c>
      <c r="AP67" s="13" t="str">
        <f>[2]!blp(AL67,"PX LAST",,,[3]!'CCNI3M CURNCY,[PX LAST]')</f>
        <v>#N/A Use Formula Conversion Tool</v>
      </c>
      <c r="AR67" s="17" t="s">
        <v>728</v>
      </c>
      <c r="AS67" s="17" t="s">
        <v>817</v>
      </c>
      <c r="AT67" s="20" t="s">
        <v>18</v>
      </c>
      <c r="AU67" s="21" t="str">
        <f t="shared" ref="AU67:AU74" si="33">AR67&amp;"_"&amp;AS67</f>
        <v>CDS_DEM</v>
      </c>
      <c r="AV67" s="21" t="s">
        <v>818</v>
      </c>
      <c r="AX67" s="13">
        <f>_xll.BDP(AV67,"PX LAST")</f>
        <v>10.799860000000001</v>
      </c>
      <c r="BA67" s="44" t="s">
        <v>36</v>
      </c>
      <c r="BB67" s="44" t="s">
        <v>810</v>
      </c>
      <c r="BC67" s="44" t="s">
        <v>129</v>
      </c>
      <c r="BD67" s="28" t="s">
        <v>18</v>
      </c>
      <c r="BE67" s="29" t="str">
        <f t="shared" ref="BE67:BE88" si="34">BA67&amp;BB67&amp;"_"&amp;BC67</f>
        <v>JACITR_HG</v>
      </c>
      <c r="BF67" s="29" t="str">
        <f t="shared" ref="BF67:BF88" si="35">VLOOKUP(BC67,$BI$3:$BM$63,3,FALSE)</f>
        <v>JACIIGTR Index</v>
      </c>
      <c r="BJ67" s="17" t="s">
        <v>819</v>
      </c>
      <c r="BK67" s="13" t="s">
        <v>820</v>
      </c>
    </row>
    <row r="68" spans="2:63">
      <c r="B68" s="13" t="s">
        <v>82</v>
      </c>
      <c r="C68" s="13" t="s">
        <v>303</v>
      </c>
      <c r="D68" s="20" t="s">
        <v>18</v>
      </c>
      <c r="E68" s="21" t="str">
        <f t="shared" si="31"/>
        <v>BON_MXN10Y</v>
      </c>
      <c r="F68" s="21" t="str">
        <f t="shared" si="29"/>
        <v>GMXN10YR Index</v>
      </c>
      <c r="G68" s="16">
        <v>10</v>
      </c>
      <c r="H68" s="16" t="s">
        <v>305</v>
      </c>
      <c r="I68" s="16" t="s">
        <v>85</v>
      </c>
      <c r="J68" s="22">
        <f>_xll.BDP(F68,"PX LAST")</f>
        <v>7.6890000000000001</v>
      </c>
      <c r="K68" s="17" t="s">
        <v>86</v>
      </c>
      <c r="L68" s="13" t="s">
        <v>106</v>
      </c>
      <c r="M68" s="33" t="s">
        <v>18</v>
      </c>
      <c r="N68" s="21" t="str">
        <f t="shared" si="32"/>
        <v>IRS_INR10Y</v>
      </c>
      <c r="O68" s="42" t="s">
        <v>821</v>
      </c>
      <c r="P68" s="16">
        <v>10</v>
      </c>
      <c r="Q68" s="26" t="e">
        <f>VLOOKUP(K68&amp;"_"&amp;L68,[1]Parm!$E$6:$G$50,3,FALSE)</f>
        <v>#N/A</v>
      </c>
      <c r="AF68" s="13" t="s">
        <v>93</v>
      </c>
      <c r="AH68" s="13" t="s">
        <v>106</v>
      </c>
      <c r="AI68" s="13" t="str">
        <f t="shared" ref="AI68:AI131" si="36">IF(AG68="","USD"&amp;AH68,AG68)</f>
        <v>USDINR</v>
      </c>
      <c r="AJ68" s="20" t="s">
        <v>18</v>
      </c>
      <c r="AK68" s="21" t="str">
        <f t="shared" ref="AK68:AK130" si="37">AF68&amp;"_"&amp;AI68&amp;AN68&amp;AM68</f>
        <v>FX_USDINRIY3M</v>
      </c>
      <c r="AL68" s="21" t="str">
        <f t="shared" ref="AL68:AL75" si="38">AO68&amp;AM68&amp; " Curncy"</f>
        <v>IRNI3M Curncy</v>
      </c>
      <c r="AM68" s="17" t="s">
        <v>557</v>
      </c>
      <c r="AN68" s="17" t="s">
        <v>815</v>
      </c>
      <c r="AO68" s="17" t="s">
        <v>822</v>
      </c>
      <c r="AP68" s="13" t="str">
        <f>[2]!blp(AL68,"PX LAST",,,[3]!'IRNI3M CURNCY,[PX LAST]')</f>
        <v>#N/A Use Formula Conversion Tool</v>
      </c>
      <c r="AR68" s="17" t="s">
        <v>728</v>
      </c>
      <c r="AS68" s="17" t="s">
        <v>823</v>
      </c>
      <c r="AT68" s="20" t="s">
        <v>18</v>
      </c>
      <c r="AU68" s="21" t="str">
        <f t="shared" si="33"/>
        <v>CDS_ITL</v>
      </c>
      <c r="AV68" s="21" t="s">
        <v>824</v>
      </c>
      <c r="AX68" s="13">
        <f>_xll.BDP(AV68,"PX LAST")</f>
        <v>227.45910000000001</v>
      </c>
      <c r="BA68" s="44" t="s">
        <v>36</v>
      </c>
      <c r="BB68" s="44" t="s">
        <v>810</v>
      </c>
      <c r="BC68" s="44" t="s">
        <v>146</v>
      </c>
      <c r="BD68" s="28" t="s">
        <v>18</v>
      </c>
      <c r="BE68" s="29" t="str">
        <f t="shared" si="34"/>
        <v>JACITR_HY</v>
      </c>
      <c r="BF68" s="29" t="str">
        <f t="shared" si="35"/>
        <v>JACINGTR Index</v>
      </c>
      <c r="BJ68" s="17" t="s">
        <v>825</v>
      </c>
      <c r="BK68" s="13" t="s">
        <v>54</v>
      </c>
    </row>
    <row r="69" spans="2:63">
      <c r="B69" s="13" t="s">
        <v>82</v>
      </c>
      <c r="C69" s="13" t="s">
        <v>322</v>
      </c>
      <c r="D69" s="20" t="s">
        <v>18</v>
      </c>
      <c r="E69" s="21" t="str">
        <f t="shared" si="31"/>
        <v>BON_CLP10Y</v>
      </c>
      <c r="F69" s="40" t="s">
        <v>826</v>
      </c>
      <c r="G69" s="16">
        <v>10</v>
      </c>
      <c r="J69" s="22">
        <f>_xll.BDP(F69,"PX LAST")</f>
        <v>4.55</v>
      </c>
      <c r="K69" s="17" t="s">
        <v>86</v>
      </c>
      <c r="L69" s="13" t="s">
        <v>163</v>
      </c>
      <c r="M69" s="33" t="s">
        <v>18</v>
      </c>
      <c r="N69" s="21" t="str">
        <f t="shared" si="32"/>
        <v>IRS_AUD10Y</v>
      </c>
      <c r="O69" s="34" t="str">
        <f>Q69&amp;P69&amp;R71&amp; " Index"</f>
        <v>ADSW10 Index</v>
      </c>
      <c r="P69" s="16">
        <v>10</v>
      </c>
      <c r="Q69" s="26" t="str">
        <f>VLOOKUP(K69&amp;"_"&amp;L69,[1]Parm!$E$6:$G$50,3,FALSE)</f>
        <v>ADSW</v>
      </c>
      <c r="AF69" s="13" t="s">
        <v>93</v>
      </c>
      <c r="AH69" s="17" t="s">
        <v>121</v>
      </c>
      <c r="AI69" s="13" t="str">
        <f t="shared" si="36"/>
        <v>USDIDR</v>
      </c>
      <c r="AJ69" s="20" t="s">
        <v>18</v>
      </c>
      <c r="AK69" s="21" t="str">
        <f t="shared" si="37"/>
        <v>FX_USDIDRIY3M</v>
      </c>
      <c r="AL69" s="21" t="str">
        <f t="shared" si="38"/>
        <v>IHNI3M Curncy</v>
      </c>
      <c r="AM69" s="17" t="s">
        <v>557</v>
      </c>
      <c r="AN69" s="17" t="s">
        <v>815</v>
      </c>
      <c r="AO69" s="17" t="s">
        <v>827</v>
      </c>
      <c r="AP69" s="13" t="str">
        <f>[2]!blp(AL69,"PX LAST",,,[3]!'IHNI3M CURNCY,[PX LAST]')</f>
        <v>#N/A Use Formula Conversion Tool</v>
      </c>
      <c r="AR69" s="17" t="s">
        <v>728</v>
      </c>
      <c r="AS69" s="17" t="s">
        <v>828</v>
      </c>
      <c r="AT69" s="20" t="s">
        <v>18</v>
      </c>
      <c r="AU69" s="21" t="str">
        <f t="shared" si="33"/>
        <v>CDS_ESP</v>
      </c>
      <c r="AV69" s="21" t="s">
        <v>829</v>
      </c>
      <c r="AX69" s="13">
        <f>_xll.BDP(AV69,"PX LAST")</f>
        <v>65.171909999999997</v>
      </c>
      <c r="BA69" s="44" t="s">
        <v>36</v>
      </c>
      <c r="BB69" s="44" t="s">
        <v>810</v>
      </c>
      <c r="BC69" s="44" t="s">
        <v>446</v>
      </c>
      <c r="BD69" s="28" t="s">
        <v>18</v>
      </c>
      <c r="BE69" s="29" t="str">
        <f t="shared" si="34"/>
        <v>JACITR_CN</v>
      </c>
      <c r="BF69" s="29" t="str">
        <f t="shared" si="35"/>
        <v>JACICHTR Index</v>
      </c>
      <c r="BJ69" s="17" t="s">
        <v>830</v>
      </c>
      <c r="BK69" s="13" t="s">
        <v>831</v>
      </c>
    </row>
    <row r="70" spans="2:63">
      <c r="B70" s="13" t="s">
        <v>82</v>
      </c>
      <c r="C70" s="13" t="s">
        <v>253</v>
      </c>
      <c r="D70" s="20" t="s">
        <v>18</v>
      </c>
      <c r="E70" s="21" t="str">
        <f t="shared" si="31"/>
        <v>BON_CNY10Y</v>
      </c>
      <c r="F70" s="21" t="str">
        <f>H70&amp;G70&amp;I70&amp; " Index"</f>
        <v>GCNY10YR Index</v>
      </c>
      <c r="G70" s="16">
        <v>10</v>
      </c>
      <c r="H70" s="16" t="s">
        <v>340</v>
      </c>
      <c r="I70" s="16" t="s">
        <v>85</v>
      </c>
      <c r="J70" s="22">
        <f>_xll.BDP(F70,"PX LAST")</f>
        <v>3.552</v>
      </c>
      <c r="K70" s="17" t="s">
        <v>86</v>
      </c>
      <c r="L70" s="13" t="s">
        <v>181</v>
      </c>
      <c r="M70" s="33" t="s">
        <v>18</v>
      </c>
      <c r="N70" s="21" t="str">
        <f>K70&amp;"_"&amp;$L70&amp;$P70&amp;"Y"</f>
        <v>IRS_NZD10Y</v>
      </c>
      <c r="O70" s="34" t="str">
        <f>Q70&amp;P70&amp;R72&amp; " Index"</f>
        <v>NDSWAP10 Index</v>
      </c>
      <c r="P70" s="16">
        <v>10</v>
      </c>
      <c r="Q70" s="26" t="str">
        <f>VLOOKUP(K70&amp;"_"&amp;L70,[1]Parm!$E$6:$G$50,3,FALSE)</f>
        <v>NDSWAP</v>
      </c>
      <c r="AF70" s="13" t="s">
        <v>93</v>
      </c>
      <c r="AH70" s="13" t="s">
        <v>246</v>
      </c>
      <c r="AI70" s="13" t="str">
        <f t="shared" si="36"/>
        <v>USDMYR</v>
      </c>
      <c r="AJ70" s="20" t="s">
        <v>18</v>
      </c>
      <c r="AK70" s="21" t="str">
        <f t="shared" si="37"/>
        <v>FX_USDMYRIY3M</v>
      </c>
      <c r="AL70" s="21" t="str">
        <f t="shared" si="38"/>
        <v>MRNI3M Curncy</v>
      </c>
      <c r="AM70" s="17" t="s">
        <v>557</v>
      </c>
      <c r="AN70" s="17" t="s">
        <v>815</v>
      </c>
      <c r="AO70" s="17" t="s">
        <v>832</v>
      </c>
      <c r="AP70" s="13" t="str">
        <f>[2]!blp(AL70,"PX LAST",,,[3]!'MRNI3M CURNCY,[PX LAST]')</f>
        <v>#N/A Use Formula Conversion Tool</v>
      </c>
      <c r="AR70" s="17" t="s">
        <v>728</v>
      </c>
      <c r="AS70" s="17" t="s">
        <v>833</v>
      </c>
      <c r="AT70" s="20" t="s">
        <v>18</v>
      </c>
      <c r="AU70" s="21" t="str">
        <f t="shared" si="33"/>
        <v>CDS_PTE</v>
      </c>
      <c r="AV70" s="21" t="s">
        <v>834</v>
      </c>
      <c r="AX70" s="13" t="str">
        <f>_xll.BDP(AV70,"PX LAST")</f>
        <v>#N/A N/A</v>
      </c>
      <c r="BA70" s="44" t="s">
        <v>36</v>
      </c>
      <c r="BB70" s="44" t="s">
        <v>810</v>
      </c>
      <c r="BC70" s="44" t="s">
        <v>458</v>
      </c>
      <c r="BD70" s="28" t="s">
        <v>18</v>
      </c>
      <c r="BE70" s="29" t="str">
        <f t="shared" si="34"/>
        <v>JACITR_HK</v>
      </c>
      <c r="BF70" s="29" t="str">
        <f t="shared" si="35"/>
        <v>JACIHKTR Index</v>
      </c>
      <c r="BJ70" s="17" t="s">
        <v>835</v>
      </c>
      <c r="BK70" s="13" t="s">
        <v>55</v>
      </c>
    </row>
    <row r="71" spans="2:63">
      <c r="B71" s="13" t="s">
        <v>82</v>
      </c>
      <c r="C71" s="13" t="s">
        <v>153</v>
      </c>
      <c r="D71" s="20" t="s">
        <v>18</v>
      </c>
      <c r="E71" s="21" t="str">
        <f t="shared" si="31"/>
        <v>BON_KRW10Y</v>
      </c>
      <c r="F71" s="40" t="s">
        <v>836</v>
      </c>
      <c r="G71" s="16">
        <v>10</v>
      </c>
      <c r="J71" s="22">
        <f>_xll.BDP(F71,"PX LAST")</f>
        <v>2.5550000000000002</v>
      </c>
      <c r="K71" s="17" t="s">
        <v>837</v>
      </c>
      <c r="L71" s="13" t="s">
        <v>112</v>
      </c>
      <c r="M71" s="33" t="s">
        <v>18</v>
      </c>
      <c r="N71" s="21" t="str">
        <f>K71&amp;"_"&amp;$L71&amp;"3M"</f>
        <v>BASIS_EUR3M</v>
      </c>
      <c r="O71" s="34" t="str">
        <f t="shared" ref="O71:O77" si="39">Q71&amp;P71&amp;R73&amp; " Curncy"</f>
        <v>EUBSc Curncy</v>
      </c>
      <c r="P71" s="26" t="s">
        <v>838</v>
      </c>
      <c r="Q71" s="17" t="s">
        <v>839</v>
      </c>
      <c r="AF71" s="13" t="s">
        <v>93</v>
      </c>
      <c r="AH71" s="13" t="s">
        <v>136</v>
      </c>
      <c r="AI71" s="13" t="str">
        <f t="shared" si="36"/>
        <v>USDPHP</v>
      </c>
      <c r="AJ71" s="20" t="s">
        <v>18</v>
      </c>
      <c r="AK71" s="21" t="str">
        <f t="shared" si="37"/>
        <v>FX_USDPHPIY3M</v>
      </c>
      <c r="AL71" s="21" t="str">
        <f t="shared" si="38"/>
        <v>PPNI3M Curncy</v>
      </c>
      <c r="AM71" s="17" t="s">
        <v>557</v>
      </c>
      <c r="AN71" s="17" t="s">
        <v>815</v>
      </c>
      <c r="AO71" s="17" t="s">
        <v>840</v>
      </c>
      <c r="AP71" s="13" t="str">
        <f>[2]!blp(AL71,"PX LAST",,,[3]!'PPNI3M CURNCY,[PX LAST]')</f>
        <v>#N/A Use Formula Conversion Tool</v>
      </c>
      <c r="AR71" s="17" t="s">
        <v>728</v>
      </c>
      <c r="AS71" s="17" t="s">
        <v>841</v>
      </c>
      <c r="AT71" s="20" t="s">
        <v>18</v>
      </c>
      <c r="AU71" s="21" t="str">
        <f t="shared" si="33"/>
        <v>CDS_NLG</v>
      </c>
      <c r="AV71" s="21" t="s">
        <v>842</v>
      </c>
      <c r="AX71" s="13" t="str">
        <f>_xll.BDP(AV71,"PX LAST")</f>
        <v>#N/A N/A</v>
      </c>
      <c r="BA71" s="44" t="s">
        <v>36</v>
      </c>
      <c r="BB71" s="44" t="s">
        <v>810</v>
      </c>
      <c r="BC71" s="44" t="s">
        <v>470</v>
      </c>
      <c r="BD71" s="28" t="s">
        <v>18</v>
      </c>
      <c r="BE71" s="29" t="str">
        <f t="shared" si="34"/>
        <v>JACITR_IN</v>
      </c>
      <c r="BF71" s="29" t="str">
        <f t="shared" si="35"/>
        <v>JACIINTR Index</v>
      </c>
    </row>
    <row r="72" spans="2:63">
      <c r="B72" s="13" t="s">
        <v>82</v>
      </c>
      <c r="C72" s="13" t="s">
        <v>357</v>
      </c>
      <c r="D72" s="20" t="s">
        <v>18</v>
      </c>
      <c r="E72" s="21" t="str">
        <f t="shared" si="31"/>
        <v>BON_HKD10Y</v>
      </c>
      <c r="F72" s="21" t="str">
        <f t="shared" ref="F72:F81" si="40">H72&amp;G72&amp;I72&amp; " Index"</f>
        <v>HKGG10Y Index</v>
      </c>
      <c r="G72" s="16">
        <v>10</v>
      </c>
      <c r="H72" s="16" t="s">
        <v>371</v>
      </c>
      <c r="I72" s="16" t="s">
        <v>24</v>
      </c>
      <c r="J72" s="22">
        <f>_xll.BDP(F72,"PX LAST")</f>
        <v>2.25</v>
      </c>
      <c r="K72" s="17" t="s">
        <v>837</v>
      </c>
      <c r="L72" s="13" t="s">
        <v>123</v>
      </c>
      <c r="M72" s="33" t="s">
        <v>18</v>
      </c>
      <c r="N72" s="21" t="str">
        <f t="shared" ref="N72:N73" si="41">K72&amp;"_"&amp;$L72&amp;"3M"</f>
        <v>BASIS_JPY3M</v>
      </c>
      <c r="O72" s="34" t="str">
        <f t="shared" si="39"/>
        <v>JYBSc Curncy</v>
      </c>
      <c r="P72" s="26" t="s">
        <v>838</v>
      </c>
      <c r="Q72" s="17" t="s">
        <v>843</v>
      </c>
      <c r="AF72" s="13" t="s">
        <v>93</v>
      </c>
      <c r="AH72" s="13" t="s">
        <v>345</v>
      </c>
      <c r="AI72" s="13" t="str">
        <f t="shared" si="36"/>
        <v>USDSGD</v>
      </c>
      <c r="AJ72" s="20" t="s">
        <v>18</v>
      </c>
      <c r="AK72" s="21" t="str">
        <f t="shared" si="37"/>
        <v>FX_USDSGDIY3M</v>
      </c>
      <c r="AL72" s="21" t="str">
        <f t="shared" si="38"/>
        <v>SGDI3M Curncy</v>
      </c>
      <c r="AM72" s="17" t="s">
        <v>557</v>
      </c>
      <c r="AN72" s="17" t="s">
        <v>815</v>
      </c>
      <c r="AO72" s="17" t="s">
        <v>844</v>
      </c>
      <c r="AP72" s="13" t="str">
        <f>[2]!blp(AL72,"PX LAST",,,[3]!'SGDI3M CURNCY,[PX LAST]')</f>
        <v>#N/A Use Formula Conversion Tool</v>
      </c>
      <c r="AR72" s="17" t="s">
        <v>728</v>
      </c>
      <c r="AS72" s="13" t="s">
        <v>845</v>
      </c>
      <c r="AT72" s="20" t="s">
        <v>18</v>
      </c>
      <c r="AU72" s="21" t="str">
        <f t="shared" si="33"/>
        <v>CDS_BEF</v>
      </c>
      <c r="AV72" s="21" t="s">
        <v>846</v>
      </c>
      <c r="AX72" s="13" t="str">
        <f>_xll.BDP(AV72,"PX LAST")</f>
        <v>#N/A N/A</v>
      </c>
      <c r="BA72" s="44" t="s">
        <v>36</v>
      </c>
      <c r="BB72" s="44" t="s">
        <v>810</v>
      </c>
      <c r="BC72" s="44" t="s">
        <v>482</v>
      </c>
      <c r="BD72" s="28" t="s">
        <v>18</v>
      </c>
      <c r="BE72" s="29" t="str">
        <f t="shared" si="34"/>
        <v>JACITR_ID</v>
      </c>
      <c r="BF72" s="29" t="str">
        <f t="shared" si="35"/>
        <v>JACIIDTR Index</v>
      </c>
    </row>
    <row r="73" spans="2:63">
      <c r="B73" s="13" t="s">
        <v>82</v>
      </c>
      <c r="C73" s="13" t="s">
        <v>345</v>
      </c>
      <c r="D73" s="20" t="s">
        <v>18</v>
      </c>
      <c r="E73" s="21" t="str">
        <f t="shared" si="31"/>
        <v>BON_SGD10Y</v>
      </c>
      <c r="F73" s="21" t="str">
        <f t="shared" si="40"/>
        <v>MASB10Y Index</v>
      </c>
      <c r="G73" s="16">
        <v>10</v>
      </c>
      <c r="H73" s="16" t="s">
        <v>385</v>
      </c>
      <c r="I73" s="16" t="s">
        <v>24</v>
      </c>
      <c r="J73" s="22">
        <f>_xll.BDP(F73,"PX LAST")</f>
        <v>2.4563000000000001</v>
      </c>
      <c r="K73" s="17" t="s">
        <v>837</v>
      </c>
      <c r="L73" s="13" t="s">
        <v>163</v>
      </c>
      <c r="M73" s="33" t="s">
        <v>18</v>
      </c>
      <c r="N73" s="21" t="str">
        <f t="shared" si="41"/>
        <v>BASIS_AUD3M</v>
      </c>
      <c r="O73" s="34" t="str">
        <f t="shared" si="39"/>
        <v>ADBSc Curncy</v>
      </c>
      <c r="P73" s="26" t="s">
        <v>838</v>
      </c>
      <c r="Q73" s="17" t="s">
        <v>847</v>
      </c>
      <c r="AF73" s="13" t="s">
        <v>93</v>
      </c>
      <c r="AH73" s="13" t="s">
        <v>153</v>
      </c>
      <c r="AI73" s="13" t="str">
        <f t="shared" si="36"/>
        <v>USDKRW</v>
      </c>
      <c r="AJ73" s="20" t="s">
        <v>18</v>
      </c>
      <c r="AK73" s="21" t="str">
        <f t="shared" si="37"/>
        <v>FX_USDKRWIY3M</v>
      </c>
      <c r="AL73" s="21" t="str">
        <f t="shared" si="38"/>
        <v>KWNI3M Curncy</v>
      </c>
      <c r="AM73" s="17" t="s">
        <v>557</v>
      </c>
      <c r="AN73" s="17" t="s">
        <v>815</v>
      </c>
      <c r="AO73" s="17" t="s">
        <v>848</v>
      </c>
      <c r="AP73" s="13" t="str">
        <f>[2]!blp(AL73,"PX LAST",,,[3]!'KWNI3M CURNCY,[PX LAST]')</f>
        <v>#N/A Use Formula Conversion Tool</v>
      </c>
      <c r="AR73" s="17" t="s">
        <v>728</v>
      </c>
      <c r="AS73" s="17" t="s">
        <v>849</v>
      </c>
      <c r="AT73" s="20" t="s">
        <v>18</v>
      </c>
      <c r="AU73" s="21" t="str">
        <f t="shared" si="33"/>
        <v>CDS_ATS</v>
      </c>
      <c r="AV73" s="21" t="s">
        <v>850</v>
      </c>
      <c r="AX73" s="13">
        <f>_xll.BDP(AV73,"PX LAST")</f>
        <v>13.400270000000001</v>
      </c>
      <c r="BA73" s="44" t="s">
        <v>36</v>
      </c>
      <c r="BB73" s="44" t="s">
        <v>810</v>
      </c>
      <c r="BC73" s="44" t="s">
        <v>494</v>
      </c>
      <c r="BD73" s="28" t="s">
        <v>18</v>
      </c>
      <c r="BE73" s="29" t="str">
        <f t="shared" si="34"/>
        <v>JACITR_KR</v>
      </c>
      <c r="BF73" s="29" t="str">
        <f t="shared" si="35"/>
        <v>JACIKOTR Index</v>
      </c>
    </row>
    <row r="74" spans="2:63">
      <c r="B74" s="13" t="s">
        <v>82</v>
      </c>
      <c r="C74" s="13" t="s">
        <v>174</v>
      </c>
      <c r="D74" s="20" t="s">
        <v>18</v>
      </c>
      <c r="E74" s="21" t="str">
        <f t="shared" si="31"/>
        <v>BON_TWD10Y</v>
      </c>
      <c r="F74" s="21" t="str">
        <f t="shared" si="40"/>
        <v>GVTWTL10 Index</v>
      </c>
      <c r="G74" s="16">
        <v>10</v>
      </c>
      <c r="H74" s="26" t="s">
        <v>399</v>
      </c>
      <c r="J74" s="22">
        <f>_xll.BDP(F74,"PX LAST")</f>
        <v>0.82369999999999999</v>
      </c>
      <c r="K74" s="17" t="s">
        <v>837</v>
      </c>
      <c r="L74" s="13" t="s">
        <v>112</v>
      </c>
      <c r="M74" s="33" t="s">
        <v>18</v>
      </c>
      <c r="N74" s="21" t="str">
        <f t="shared" ref="N74:N77" si="42">K74&amp;"_"&amp;$L74&amp;$P74&amp;"Y"</f>
        <v>BASIS_EUR1Y</v>
      </c>
      <c r="O74" s="34" t="str">
        <f t="shared" si="39"/>
        <v>EUBS1 Curncy</v>
      </c>
      <c r="P74" s="26">
        <v>1</v>
      </c>
      <c r="Q74" s="17" t="s">
        <v>839</v>
      </c>
      <c r="AF74" s="13" t="s">
        <v>93</v>
      </c>
      <c r="AH74" s="13" t="s">
        <v>174</v>
      </c>
      <c r="AI74" s="13" t="str">
        <f t="shared" si="36"/>
        <v>USDTWD</v>
      </c>
      <c r="AJ74" s="20" t="s">
        <v>18</v>
      </c>
      <c r="AK74" s="21" t="str">
        <f t="shared" si="37"/>
        <v>FX_USDTWDIY3M</v>
      </c>
      <c r="AL74" s="21" t="str">
        <f t="shared" si="38"/>
        <v>NTNI3M Curncy</v>
      </c>
      <c r="AM74" s="17" t="s">
        <v>557</v>
      </c>
      <c r="AN74" s="17" t="s">
        <v>815</v>
      </c>
      <c r="AO74" s="17" t="s">
        <v>851</v>
      </c>
      <c r="AP74" s="13" t="str">
        <f>[2]!blp(AL74,"PX LAST",,,[3]!'NTNI3M CURNCY,[PX LAST]')</f>
        <v>#N/A Use Formula Conversion Tool</v>
      </c>
      <c r="AR74" s="17" t="s">
        <v>535</v>
      </c>
      <c r="AS74" s="17" t="s">
        <v>357</v>
      </c>
      <c r="AT74" s="20" t="s">
        <v>18</v>
      </c>
      <c r="AU74" s="21" t="str">
        <f t="shared" si="33"/>
        <v>LIBOR_HKD</v>
      </c>
      <c r="AV74" s="20" t="s">
        <v>852</v>
      </c>
      <c r="BA74" s="44" t="s">
        <v>36</v>
      </c>
      <c r="BB74" s="44" t="s">
        <v>810</v>
      </c>
      <c r="BC74" s="44" t="s">
        <v>505</v>
      </c>
      <c r="BD74" s="28" t="s">
        <v>18</v>
      </c>
      <c r="BE74" s="29" t="str">
        <f t="shared" si="34"/>
        <v>JACITR_MY</v>
      </c>
      <c r="BF74" s="29" t="str">
        <f t="shared" si="35"/>
        <v>JACIMSTR Index</v>
      </c>
    </row>
    <row r="75" spans="2:63">
      <c r="B75" s="13" t="s">
        <v>82</v>
      </c>
      <c r="C75" s="13" t="s">
        <v>246</v>
      </c>
      <c r="D75" s="20" t="s">
        <v>18</v>
      </c>
      <c r="E75" s="21" t="str">
        <f t="shared" si="31"/>
        <v>BON_MYR10Y</v>
      </c>
      <c r="F75" s="21" t="str">
        <f t="shared" si="40"/>
        <v>MGIY10Y Index</v>
      </c>
      <c r="G75" s="16">
        <v>10</v>
      </c>
      <c r="H75" s="16" t="s">
        <v>412</v>
      </c>
      <c r="I75" s="16" t="s">
        <v>24</v>
      </c>
      <c r="J75" s="22">
        <f>_xll.BDP(F75,"PX LAST")</f>
        <v>4.0460000000000003</v>
      </c>
      <c r="K75" s="17" t="s">
        <v>837</v>
      </c>
      <c r="L75" s="13" t="s">
        <v>123</v>
      </c>
      <c r="M75" s="33" t="s">
        <v>18</v>
      </c>
      <c r="N75" s="21" t="str">
        <f t="shared" si="42"/>
        <v>BASIS_JPY1Y</v>
      </c>
      <c r="O75" s="34" t="str">
        <f t="shared" si="39"/>
        <v>JYBS1 Curncy</v>
      </c>
      <c r="P75" s="16">
        <v>1</v>
      </c>
      <c r="Q75" s="17" t="s">
        <v>843</v>
      </c>
      <c r="AF75" s="13" t="s">
        <v>93</v>
      </c>
      <c r="AH75" s="13" t="s">
        <v>190</v>
      </c>
      <c r="AI75" s="13" t="str">
        <f t="shared" si="36"/>
        <v>USDTHB</v>
      </c>
      <c r="AJ75" s="20" t="s">
        <v>18</v>
      </c>
      <c r="AK75" s="21" t="str">
        <f t="shared" si="37"/>
        <v>FX_USDTHBIY3M</v>
      </c>
      <c r="AL75" s="21" t="str">
        <f t="shared" si="38"/>
        <v>THBI3M Curncy</v>
      </c>
      <c r="AM75" s="17" t="s">
        <v>557</v>
      </c>
      <c r="AN75" s="17" t="s">
        <v>815</v>
      </c>
      <c r="AO75" s="17" t="s">
        <v>853</v>
      </c>
      <c r="AP75" s="13" t="str">
        <f>[2]!blp(AL75,"PX LAST",,,[3]!'THBI3M CURNCY,[PX LAST]')</f>
        <v>#N/A Use Formula Conversion Tool</v>
      </c>
      <c r="AR75" s="13" t="s">
        <v>535</v>
      </c>
      <c r="AS75" s="13" t="s">
        <v>83</v>
      </c>
      <c r="AT75" s="20" t="s">
        <v>18</v>
      </c>
      <c r="AU75" s="21" t="str">
        <f>AR75&amp;"_"&amp;AS75&amp;AW75</f>
        <v>LIBOR_USD3M</v>
      </c>
      <c r="AV75" s="21" t="s">
        <v>854</v>
      </c>
      <c r="AW75" s="17" t="s">
        <v>557</v>
      </c>
      <c r="BA75" s="44" t="s">
        <v>36</v>
      </c>
      <c r="BB75" s="44" t="s">
        <v>810</v>
      </c>
      <c r="BC75" s="44" t="s">
        <v>516</v>
      </c>
      <c r="BD75" s="28" t="s">
        <v>18</v>
      </c>
      <c r="BE75" s="29" t="str">
        <f t="shared" si="34"/>
        <v>JACITR_TH</v>
      </c>
      <c r="BF75" s="29" t="str">
        <f t="shared" si="35"/>
        <v>JACITHTR Index</v>
      </c>
    </row>
    <row r="76" spans="2:63">
      <c r="B76" s="13" t="s">
        <v>82</v>
      </c>
      <c r="C76" s="13" t="s">
        <v>190</v>
      </c>
      <c r="D76" s="20" t="s">
        <v>18</v>
      </c>
      <c r="E76" s="21" t="str">
        <f t="shared" si="31"/>
        <v>BON_THB10Y</v>
      </c>
      <c r="F76" s="21" t="str">
        <f t="shared" si="40"/>
        <v>GVTL10YR Index</v>
      </c>
      <c r="G76" s="16">
        <v>10</v>
      </c>
      <c r="H76" s="16" t="s">
        <v>427</v>
      </c>
      <c r="I76" s="16" t="s">
        <v>85</v>
      </c>
      <c r="J76" s="22">
        <f>_xll.BDP(F76,"PX LAST")</f>
        <v>2.7330000000000001</v>
      </c>
      <c r="K76" s="17" t="s">
        <v>837</v>
      </c>
      <c r="L76" s="13" t="s">
        <v>163</v>
      </c>
      <c r="M76" s="33" t="s">
        <v>18</v>
      </c>
      <c r="N76" s="21" t="str">
        <f t="shared" si="42"/>
        <v>BASIS_AUD1Y</v>
      </c>
      <c r="O76" s="34" t="str">
        <f t="shared" si="39"/>
        <v>ADBS1 Curncy</v>
      </c>
      <c r="P76" s="16">
        <v>1</v>
      </c>
      <c r="Q76" s="17" t="s">
        <v>847</v>
      </c>
      <c r="AF76" s="13" t="s">
        <v>93</v>
      </c>
      <c r="AH76" s="13" t="s">
        <v>212</v>
      </c>
      <c r="AI76" s="13" t="str">
        <f t="shared" si="36"/>
        <v>USDRUB</v>
      </c>
      <c r="AJ76" s="20" t="s">
        <v>18</v>
      </c>
      <c r="AK76" s="21" t="str">
        <f t="shared" si="37"/>
        <v>FX_USDRUBIY3M</v>
      </c>
      <c r="AL76" s="21" t="str">
        <f>AO76&amp;AM76&amp; " Curncy"</f>
        <v>RUBI3M Curncy</v>
      </c>
      <c r="AM76" s="17" t="s">
        <v>557</v>
      </c>
      <c r="AN76" s="17" t="s">
        <v>815</v>
      </c>
      <c r="AO76" s="17" t="s">
        <v>855</v>
      </c>
      <c r="AP76" s="13" t="str">
        <f>[2]!blp(AL76,"PX LAST",,,[3]!'RUBI3M CURNCY,[PX LAST]')</f>
        <v>#N/A Use Formula Conversion Tool</v>
      </c>
      <c r="AR76" s="13" t="s">
        <v>535</v>
      </c>
      <c r="AS76" s="13" t="s">
        <v>83</v>
      </c>
      <c r="AT76" s="20" t="s">
        <v>18</v>
      </c>
      <c r="AU76" s="21" t="str">
        <f t="shared" ref="AU76:AU84" si="43">AR76&amp;"_"&amp;AS76&amp;AW76</f>
        <v>LIBOR_USD12M</v>
      </c>
      <c r="AV76" s="21" t="s">
        <v>856</v>
      </c>
      <c r="AW76" s="17" t="s">
        <v>718</v>
      </c>
      <c r="BA76" s="44" t="s">
        <v>36</v>
      </c>
      <c r="BB76" s="44" t="s">
        <v>810</v>
      </c>
      <c r="BC76" s="44" t="s">
        <v>526</v>
      </c>
      <c r="BD76" s="28" t="s">
        <v>18</v>
      </c>
      <c r="BE76" s="29" t="str">
        <f t="shared" si="34"/>
        <v>JACITR_PH</v>
      </c>
      <c r="BF76" s="29" t="str">
        <f t="shared" si="35"/>
        <v>JACIPHTR Index</v>
      </c>
    </row>
    <row r="77" spans="2:63">
      <c r="B77" s="13" t="s">
        <v>82</v>
      </c>
      <c r="C77" s="13" t="s">
        <v>136</v>
      </c>
      <c r="D77" s="20" t="s">
        <v>18</v>
      </c>
      <c r="E77" s="21" t="str">
        <f t="shared" si="31"/>
        <v>BON_PHP10Y</v>
      </c>
      <c r="F77" s="21" t="str">
        <f t="shared" si="40"/>
        <v>PDSS10YR Index</v>
      </c>
      <c r="G77" s="16">
        <v>10</v>
      </c>
      <c r="H77" s="16" t="s">
        <v>440</v>
      </c>
      <c r="I77" s="16" t="s">
        <v>85</v>
      </c>
      <c r="J77" s="22">
        <f>_xll.BDP(F77,"PX LAST")</f>
        <v>6.4275000000000002</v>
      </c>
      <c r="K77" s="17" t="s">
        <v>837</v>
      </c>
      <c r="L77" s="13" t="s">
        <v>345</v>
      </c>
      <c r="M77" s="33" t="s">
        <v>18</v>
      </c>
      <c r="N77" s="21" t="str">
        <f t="shared" si="42"/>
        <v>BASIS_SGD1Y</v>
      </c>
      <c r="O77" s="34" t="str">
        <f t="shared" si="39"/>
        <v>SDBS1 Curncy</v>
      </c>
      <c r="P77" s="16">
        <v>1</v>
      </c>
      <c r="Q77" s="17" t="s">
        <v>857</v>
      </c>
      <c r="AF77" s="13" t="s">
        <v>93</v>
      </c>
      <c r="AH77" s="13" t="s">
        <v>248</v>
      </c>
      <c r="AI77" s="13" t="str">
        <f t="shared" si="36"/>
        <v>USDZAR</v>
      </c>
      <c r="AJ77" s="20" t="s">
        <v>18</v>
      </c>
      <c r="AK77" s="21" t="str">
        <f t="shared" si="37"/>
        <v>FX_USDZARIY3M</v>
      </c>
      <c r="AL77" s="21" t="str">
        <f>AO77&amp;AM77&amp; " Curncy"</f>
        <v>ZARI3M Curncy</v>
      </c>
      <c r="AM77" s="17" t="s">
        <v>557</v>
      </c>
      <c r="AN77" s="17" t="s">
        <v>815</v>
      </c>
      <c r="AO77" s="17" t="s">
        <v>858</v>
      </c>
      <c r="AP77" s="13" t="str">
        <f>[2]!blp(AL77,"PX LAST",,,[3]!'ZARI3M CURNCY,[PX LAST]')</f>
        <v>#N/A Use Formula Conversion Tool</v>
      </c>
      <c r="AR77" s="17" t="s">
        <v>859</v>
      </c>
      <c r="AS77" s="17" t="s">
        <v>112</v>
      </c>
      <c r="AT77" s="20" t="s">
        <v>18</v>
      </c>
      <c r="AU77" s="21" t="str">
        <f t="shared" si="43"/>
        <v>EURIBOR_EUR3M</v>
      </c>
      <c r="AV77" s="21" t="s">
        <v>860</v>
      </c>
      <c r="AW77" s="17" t="s">
        <v>557</v>
      </c>
      <c r="BA77" s="44" t="s">
        <v>36</v>
      </c>
      <c r="BB77" s="44" t="s">
        <v>810</v>
      </c>
      <c r="BC77" s="44" t="s">
        <v>167</v>
      </c>
      <c r="BD77" s="28" t="s">
        <v>18</v>
      </c>
      <c r="BE77" s="29" t="str">
        <f t="shared" si="34"/>
        <v>JACITR_AAA</v>
      </c>
      <c r="BF77" s="29" t="str">
        <f t="shared" si="35"/>
        <v>JACIAAAT Index</v>
      </c>
    </row>
    <row r="78" spans="2:63">
      <c r="B78" s="13" t="s">
        <v>82</v>
      </c>
      <c r="C78" s="13" t="s">
        <v>106</v>
      </c>
      <c r="D78" s="20" t="s">
        <v>18</v>
      </c>
      <c r="E78" s="21" t="str">
        <f t="shared" si="31"/>
        <v>BON_INR10Y</v>
      </c>
      <c r="F78" s="21" t="str">
        <f t="shared" si="40"/>
        <v>GIND10YR Index</v>
      </c>
      <c r="G78" s="16">
        <v>10</v>
      </c>
      <c r="H78" s="16" t="s">
        <v>453</v>
      </c>
      <c r="I78" s="16" t="s">
        <v>85</v>
      </c>
      <c r="J78" s="22">
        <f>_xll.BDP(F78,"PX LAST")</f>
        <v>7.76</v>
      </c>
      <c r="K78" s="17" t="s">
        <v>837</v>
      </c>
      <c r="L78" s="13" t="s">
        <v>153</v>
      </c>
      <c r="M78" s="33" t="s">
        <v>18</v>
      </c>
      <c r="N78" s="21" t="str">
        <f>K78&amp;"_"&amp;$L78&amp;$P78&amp;"Y"</f>
        <v>BASIS_KRW1Y</v>
      </c>
      <c r="O78" s="34" t="str">
        <f>Q78&amp;P78&amp;R80&amp; " Curncy"</f>
        <v>KRBS1 Curncy</v>
      </c>
      <c r="P78" s="16">
        <v>1</v>
      </c>
      <c r="Q78" s="17" t="s">
        <v>861</v>
      </c>
      <c r="AF78" s="13" t="s">
        <v>93</v>
      </c>
      <c r="AH78" s="13" t="s">
        <v>228</v>
      </c>
      <c r="AI78" s="13" t="str">
        <f t="shared" si="36"/>
        <v>USDTRY</v>
      </c>
      <c r="AJ78" s="20" t="s">
        <v>18</v>
      </c>
      <c r="AK78" s="21" t="str">
        <f t="shared" si="37"/>
        <v>FX_USDTRYIY3M</v>
      </c>
      <c r="AL78" s="21" t="str">
        <f>AO78&amp;AM78&amp; " Curncy"</f>
        <v>TRYI3M Curncy</v>
      </c>
      <c r="AM78" s="17" t="s">
        <v>557</v>
      </c>
      <c r="AN78" s="17" t="s">
        <v>815</v>
      </c>
      <c r="AO78" s="17" t="s">
        <v>862</v>
      </c>
      <c r="AP78" s="13" t="str">
        <f>[2]!blp(AL78,"PX LAST",,,[3]!'TRYI3M CURNCY,[PX LAST]')</f>
        <v>#N/A Use Formula Conversion Tool</v>
      </c>
      <c r="AR78" s="17" t="s">
        <v>859</v>
      </c>
      <c r="AS78" s="17" t="s">
        <v>112</v>
      </c>
      <c r="AT78" s="20" t="s">
        <v>18</v>
      </c>
      <c r="AU78" s="21" t="str">
        <f t="shared" si="43"/>
        <v>EURIBOR_EUR12M</v>
      </c>
      <c r="AV78" s="21" t="s">
        <v>863</v>
      </c>
      <c r="AW78" s="17" t="s">
        <v>718</v>
      </c>
      <c r="BA78" s="44" t="s">
        <v>36</v>
      </c>
      <c r="BB78" s="44" t="s">
        <v>810</v>
      </c>
      <c r="BC78" s="44" t="s">
        <v>183</v>
      </c>
      <c r="BD78" s="28" t="s">
        <v>18</v>
      </c>
      <c r="BE78" s="29" t="str">
        <f t="shared" si="34"/>
        <v>JACITR_AA</v>
      </c>
      <c r="BF78" s="29" t="str">
        <f t="shared" si="35"/>
        <v>JACIAATR Index</v>
      </c>
    </row>
    <row r="79" spans="2:63">
      <c r="B79" s="13" t="s">
        <v>82</v>
      </c>
      <c r="C79" s="13" t="s">
        <v>121</v>
      </c>
      <c r="D79" s="20" t="s">
        <v>18</v>
      </c>
      <c r="E79" s="21" t="str">
        <f t="shared" si="31"/>
        <v>BON_IDR10Y</v>
      </c>
      <c r="F79" s="21" t="str">
        <f t="shared" si="40"/>
        <v>GIDN10YR Index</v>
      </c>
      <c r="G79" s="16">
        <v>10</v>
      </c>
      <c r="H79" s="16" t="s">
        <v>465</v>
      </c>
      <c r="I79" s="16" t="s">
        <v>85</v>
      </c>
      <c r="J79" s="22">
        <f>_xll.BDP(F79,"PX LAST")</f>
        <v>7.6310000000000002</v>
      </c>
      <c r="K79" s="13" t="s">
        <v>837</v>
      </c>
      <c r="L79" s="13" t="s">
        <v>112</v>
      </c>
      <c r="M79" s="33" t="s">
        <v>18</v>
      </c>
      <c r="N79" s="21" t="str">
        <f t="shared" ref="N79:N83" si="44">K79&amp;"_"&amp;$L79&amp;$P79&amp;"Y"</f>
        <v>BASIS_EUR5Y</v>
      </c>
      <c r="O79" s="34" t="str">
        <f t="shared" ref="O79:O83" si="45">Q79&amp;P79&amp;R81&amp; " Curncy"</f>
        <v>EUBS5 Curncy</v>
      </c>
      <c r="P79" s="13">
        <v>5</v>
      </c>
      <c r="Q79" s="13" t="s">
        <v>839</v>
      </c>
      <c r="AE79" s="19" t="s">
        <v>864</v>
      </c>
      <c r="AF79" s="13" t="s">
        <v>93</v>
      </c>
      <c r="AH79" s="13" t="s">
        <v>492</v>
      </c>
      <c r="AI79" s="13" t="str">
        <f t="shared" si="36"/>
        <v>USDBRL</v>
      </c>
      <c r="AJ79" s="20" t="s">
        <v>18</v>
      </c>
      <c r="AK79" s="21" t="str">
        <f t="shared" si="37"/>
        <v>FX_USDBRLIV1M</v>
      </c>
      <c r="AL79" s="21" t="str">
        <f>AO79&amp; " Curncy"</f>
        <v>USDBRLV1M Curncy</v>
      </c>
      <c r="AM79" s="17" t="s">
        <v>865</v>
      </c>
      <c r="AN79" s="17" t="s">
        <v>866</v>
      </c>
      <c r="AO79" s="17" t="str">
        <f>AI79&amp;"V"&amp;AM79</f>
        <v>USDBRLV1M</v>
      </c>
      <c r="AP79" s="13" t="str">
        <f>[2]!blp(AL79,"PX LAST",,,[3]!'USDBRLV1M CURNCY,[PX LAST]')</f>
        <v>#N/A Use Formula Conversion Tool</v>
      </c>
      <c r="AR79" s="17" t="s">
        <v>867</v>
      </c>
      <c r="AS79" s="17" t="s">
        <v>253</v>
      </c>
      <c r="AT79" s="20" t="s">
        <v>18</v>
      </c>
      <c r="AU79" s="21" t="str">
        <f t="shared" si="43"/>
        <v>SHIBOR_CNY3M</v>
      </c>
      <c r="AV79" s="21" t="s">
        <v>868</v>
      </c>
      <c r="AW79" s="17" t="s">
        <v>557</v>
      </c>
      <c r="BA79" s="44" t="s">
        <v>36</v>
      </c>
      <c r="BB79" s="44" t="s">
        <v>810</v>
      </c>
      <c r="BC79" s="44" t="s">
        <v>203</v>
      </c>
      <c r="BD79" s="28" t="s">
        <v>18</v>
      </c>
      <c r="BE79" s="29" t="str">
        <f t="shared" si="34"/>
        <v>JACITR_A</v>
      </c>
      <c r="BF79" s="29" t="str">
        <f t="shared" si="35"/>
        <v>JACIATR Index</v>
      </c>
    </row>
    <row r="80" spans="2:63">
      <c r="B80" s="13" t="s">
        <v>82</v>
      </c>
      <c r="C80" s="13" t="s">
        <v>163</v>
      </c>
      <c r="D80" s="20" t="s">
        <v>18</v>
      </c>
      <c r="E80" s="21" t="str">
        <f t="shared" si="31"/>
        <v>BON_AUD10Y</v>
      </c>
      <c r="F80" s="21" t="str">
        <f t="shared" si="40"/>
        <v>GACGB10 Index</v>
      </c>
      <c r="G80" s="16">
        <v>10</v>
      </c>
      <c r="H80" s="16" t="s">
        <v>477</v>
      </c>
      <c r="J80" s="22">
        <f>_xll.BDP(F80,"PX LAST")</f>
        <v>2.6539999999999999</v>
      </c>
      <c r="K80" s="13" t="s">
        <v>837</v>
      </c>
      <c r="L80" s="13" t="s">
        <v>123</v>
      </c>
      <c r="M80" s="33" t="s">
        <v>18</v>
      </c>
      <c r="N80" s="21" t="str">
        <f t="shared" si="44"/>
        <v>BASIS_JPY5Y</v>
      </c>
      <c r="O80" s="34" t="str">
        <f t="shared" si="45"/>
        <v>JYBS5 Curncy</v>
      </c>
      <c r="P80" s="13">
        <v>5</v>
      </c>
      <c r="Q80" s="13" t="s">
        <v>843</v>
      </c>
      <c r="AF80" s="13" t="s">
        <v>93</v>
      </c>
      <c r="AH80" s="13" t="s">
        <v>303</v>
      </c>
      <c r="AI80" s="13" t="str">
        <f t="shared" si="36"/>
        <v>USDMXN</v>
      </c>
      <c r="AJ80" s="20" t="s">
        <v>18</v>
      </c>
      <c r="AK80" s="21" t="str">
        <f t="shared" si="37"/>
        <v>FX_USDMXNIV1M</v>
      </c>
      <c r="AL80" s="21" t="str">
        <f t="shared" ref="AL80:AL104" si="46">AO80&amp; " Curncy"</f>
        <v>USDMXNV1M Curncy</v>
      </c>
      <c r="AM80" s="17" t="s">
        <v>865</v>
      </c>
      <c r="AN80" s="17" t="s">
        <v>866</v>
      </c>
      <c r="AO80" s="17" t="str">
        <f t="shared" ref="AO80:AO104" si="47">AI80&amp;"V"&amp;AM80</f>
        <v>USDMXNV1M</v>
      </c>
      <c r="AP80" s="13" t="str">
        <f>[2]!blp(AL80,"PX LAST",,,[3]!'USDMXNV1M CURNCY,[PX LAST]')</f>
        <v>#N/A Use Formula Conversion Tool</v>
      </c>
      <c r="AR80" s="17" t="s">
        <v>867</v>
      </c>
      <c r="AS80" s="17" t="s">
        <v>253</v>
      </c>
      <c r="AT80" s="20" t="s">
        <v>18</v>
      </c>
      <c r="AU80" s="21" t="str">
        <f t="shared" si="43"/>
        <v>SHIBOR_CNY12M</v>
      </c>
      <c r="AV80" s="20" t="s">
        <v>869</v>
      </c>
      <c r="AW80" s="17" t="s">
        <v>718</v>
      </c>
      <c r="BA80" s="44" t="s">
        <v>36</v>
      </c>
      <c r="BB80" s="44" t="s">
        <v>810</v>
      </c>
      <c r="BC80" s="44" t="s">
        <v>220</v>
      </c>
      <c r="BD80" s="28" t="s">
        <v>18</v>
      </c>
      <c r="BE80" s="29" t="str">
        <f t="shared" si="34"/>
        <v>JACITR_BBB</v>
      </c>
      <c r="BF80" s="29" t="str">
        <f t="shared" si="35"/>
        <v>JACIBBBT Index</v>
      </c>
    </row>
    <row r="81" spans="2:58">
      <c r="B81" s="13" t="s">
        <v>82</v>
      </c>
      <c r="C81" s="13" t="s">
        <v>181</v>
      </c>
      <c r="D81" s="20" t="s">
        <v>18</v>
      </c>
      <c r="E81" s="21" t="str">
        <f t="shared" si="31"/>
        <v>BON_NZD10Y</v>
      </c>
      <c r="F81" s="21" t="str">
        <f t="shared" si="40"/>
        <v>GNZGB10 Index</v>
      </c>
      <c r="G81" s="16">
        <v>10</v>
      </c>
      <c r="H81" s="16" t="s">
        <v>489</v>
      </c>
      <c r="J81" s="22">
        <f>_xll.BDP(F81,"PX LAST")</f>
        <v>2.6829999999999998</v>
      </c>
      <c r="K81" s="13" t="s">
        <v>837</v>
      </c>
      <c r="L81" s="13" t="s">
        <v>163</v>
      </c>
      <c r="M81" s="33" t="s">
        <v>18</v>
      </c>
      <c r="N81" s="21" t="str">
        <f t="shared" si="44"/>
        <v>BASIS_AUD5Y</v>
      </c>
      <c r="O81" s="34" t="str">
        <f t="shared" si="45"/>
        <v>ADBS5 Curncy</v>
      </c>
      <c r="P81" s="13">
        <v>5</v>
      </c>
      <c r="Q81" s="17" t="s">
        <v>847</v>
      </c>
      <c r="AF81" s="13" t="s">
        <v>93</v>
      </c>
      <c r="AH81" s="13" t="s">
        <v>253</v>
      </c>
      <c r="AI81" s="13" t="str">
        <f t="shared" si="36"/>
        <v>USDCNY</v>
      </c>
      <c r="AJ81" s="20" t="s">
        <v>18</v>
      </c>
      <c r="AK81" s="21" t="str">
        <f t="shared" si="37"/>
        <v>FX_USDCNYIV1M</v>
      </c>
      <c r="AL81" s="21" t="str">
        <f t="shared" si="46"/>
        <v>USDCNYV1M Curncy</v>
      </c>
      <c r="AM81" s="17" t="s">
        <v>865</v>
      </c>
      <c r="AN81" s="17" t="s">
        <v>866</v>
      </c>
      <c r="AO81" s="17" t="str">
        <f t="shared" si="47"/>
        <v>USDCNYV1M</v>
      </c>
      <c r="AP81" s="13" t="str">
        <f>[2]!blp(AL81,"PX LAST",,,[3]!'USDCNYV1M CURNCY,[PX LAST]')</f>
        <v>#N/A Use Formula Conversion Tool</v>
      </c>
      <c r="AR81" s="17" t="s">
        <v>870</v>
      </c>
      <c r="AS81" s="17" t="s">
        <v>357</v>
      </c>
      <c r="AT81" s="20" t="s">
        <v>18</v>
      </c>
      <c r="AU81" s="21" t="str">
        <f t="shared" si="43"/>
        <v>HIBOR_HKD3M</v>
      </c>
      <c r="AV81" s="20" t="s">
        <v>852</v>
      </c>
      <c r="AW81" s="17" t="s">
        <v>557</v>
      </c>
      <c r="BA81" s="44" t="s">
        <v>36</v>
      </c>
      <c r="BB81" s="44" t="s">
        <v>810</v>
      </c>
      <c r="BC81" s="44" t="s">
        <v>258</v>
      </c>
      <c r="BD81" s="28" t="s">
        <v>18</v>
      </c>
      <c r="BE81" s="29" t="str">
        <f t="shared" si="34"/>
        <v>JACITR_B</v>
      </c>
      <c r="BF81" s="29" t="str">
        <f t="shared" si="35"/>
        <v>JACIBTR Index</v>
      </c>
    </row>
    <row r="82" spans="2:58">
      <c r="B82" s="13" t="s">
        <v>82</v>
      </c>
      <c r="C82" s="13" t="s">
        <v>492</v>
      </c>
      <c r="D82" s="20" t="s">
        <v>18</v>
      </c>
      <c r="E82" s="21" t="str">
        <f t="shared" si="31"/>
        <v>BON_BRL10Y</v>
      </c>
      <c r="F82" s="40" t="s">
        <v>871</v>
      </c>
      <c r="G82" s="16">
        <v>10</v>
      </c>
      <c r="J82" s="22">
        <f>_xll.BDP(F82,"PX LAST")</f>
        <v>11.413</v>
      </c>
      <c r="K82" s="13" t="s">
        <v>837</v>
      </c>
      <c r="L82" s="13" t="s">
        <v>345</v>
      </c>
      <c r="M82" s="33" t="s">
        <v>18</v>
      </c>
      <c r="N82" s="21" t="str">
        <f t="shared" si="44"/>
        <v>BASIS_SGD5Y</v>
      </c>
      <c r="O82" s="34" t="str">
        <f t="shared" si="45"/>
        <v>SDBS5 Curncy</v>
      </c>
      <c r="P82" s="13">
        <v>5</v>
      </c>
      <c r="Q82" s="13" t="s">
        <v>857</v>
      </c>
      <c r="AF82" s="13" t="s">
        <v>93</v>
      </c>
      <c r="AH82" s="13" t="s">
        <v>106</v>
      </c>
      <c r="AI82" s="13" t="str">
        <f t="shared" si="36"/>
        <v>USDINR</v>
      </c>
      <c r="AJ82" s="20" t="s">
        <v>18</v>
      </c>
      <c r="AK82" s="21" t="str">
        <f t="shared" si="37"/>
        <v>FX_USDINRIV1M</v>
      </c>
      <c r="AL82" s="21" t="str">
        <f t="shared" si="46"/>
        <v>USDINRV1M Curncy</v>
      </c>
      <c r="AM82" s="17" t="s">
        <v>865</v>
      </c>
      <c r="AN82" s="17" t="s">
        <v>866</v>
      </c>
      <c r="AO82" s="17" t="str">
        <f t="shared" si="47"/>
        <v>USDINRV1M</v>
      </c>
      <c r="AP82" s="13" t="str">
        <f>[2]!blp(AL82,"PX LAST",,,[3]!'USDINRV1M CURNCY,[PX LAST]')</f>
        <v>#N/A Use Formula Conversion Tool</v>
      </c>
      <c r="AR82" s="17" t="s">
        <v>870</v>
      </c>
      <c r="AS82" s="17" t="s">
        <v>357</v>
      </c>
      <c r="AT82" s="20" t="s">
        <v>18</v>
      </c>
      <c r="AU82" s="21" t="str">
        <f t="shared" si="43"/>
        <v>HIBOR_HKD12M</v>
      </c>
      <c r="AV82" s="20" t="s">
        <v>872</v>
      </c>
      <c r="AW82" s="17" t="s">
        <v>718</v>
      </c>
      <c r="BA82" s="44" t="s">
        <v>36</v>
      </c>
      <c r="BB82" s="44" t="s">
        <v>810</v>
      </c>
      <c r="BC82" s="44" t="s">
        <v>517</v>
      </c>
      <c r="BD82" s="28" t="s">
        <v>18</v>
      </c>
      <c r="BE82" s="29" t="str">
        <f t="shared" si="34"/>
        <v>JACITR_CorpHG</v>
      </c>
      <c r="BF82" s="29" t="str">
        <f t="shared" si="35"/>
        <v>JACIICTR Index</v>
      </c>
    </row>
    <row r="83" spans="2:58">
      <c r="B83" s="31" t="s">
        <v>82</v>
      </c>
      <c r="C83" s="31" t="s">
        <v>83</v>
      </c>
      <c r="D83" s="20" t="s">
        <v>18</v>
      </c>
      <c r="E83" s="21" t="str">
        <f t="shared" si="31"/>
        <v>BON_USD30Y</v>
      </c>
      <c r="F83" s="21" t="str">
        <f>H83&amp;G83&amp;I83&amp; " Index"</f>
        <v>USGG30YR Index</v>
      </c>
      <c r="G83" s="50">
        <v>30</v>
      </c>
      <c r="H83" s="50" t="s">
        <v>84</v>
      </c>
      <c r="I83" s="50" t="s">
        <v>85</v>
      </c>
      <c r="J83" s="22">
        <f>_xll.BDP(F83,"PX LAST")</f>
        <v>3.1071</v>
      </c>
      <c r="K83" s="13" t="s">
        <v>837</v>
      </c>
      <c r="L83" s="13" t="s">
        <v>153</v>
      </c>
      <c r="M83" s="33" t="s">
        <v>18</v>
      </c>
      <c r="N83" s="21" t="str">
        <f t="shared" si="44"/>
        <v>BASIS_KRW5Y</v>
      </c>
      <c r="O83" s="34" t="str">
        <f t="shared" si="45"/>
        <v>KRBS5 Curncy</v>
      </c>
      <c r="P83" s="13">
        <v>5</v>
      </c>
      <c r="Q83" s="13" t="s">
        <v>861</v>
      </c>
      <c r="AF83" s="13" t="s">
        <v>93</v>
      </c>
      <c r="AH83" s="13" t="s">
        <v>246</v>
      </c>
      <c r="AI83" s="13" t="str">
        <f t="shared" si="36"/>
        <v>USDMYR</v>
      </c>
      <c r="AJ83" s="20" t="s">
        <v>18</v>
      </c>
      <c r="AK83" s="21" t="str">
        <f t="shared" si="37"/>
        <v>FX_USDMYRIV1M</v>
      </c>
      <c r="AL83" s="21" t="str">
        <f t="shared" si="46"/>
        <v>USDMYRV1M Curncy</v>
      </c>
      <c r="AM83" s="17" t="s">
        <v>865</v>
      </c>
      <c r="AN83" s="17" t="s">
        <v>866</v>
      </c>
      <c r="AO83" s="17" t="str">
        <f t="shared" si="47"/>
        <v>USDMYRV1M</v>
      </c>
      <c r="AP83" s="13" t="str">
        <f>[2]!blp(AL83,"PX LAST",,,[3]!'USDMYRV1M CURNCY,[PX LAST]')</f>
        <v>#N/A Use Formula Conversion Tool</v>
      </c>
      <c r="AR83" s="17" t="s">
        <v>870</v>
      </c>
      <c r="AS83" s="13" t="s">
        <v>873</v>
      </c>
      <c r="AT83" s="20" t="s">
        <v>18</v>
      </c>
      <c r="AU83" s="21" t="str">
        <f t="shared" si="43"/>
        <v>HIBOR_CNH3M</v>
      </c>
      <c r="AV83" s="20" t="s">
        <v>874</v>
      </c>
      <c r="AW83" s="17" t="s">
        <v>557</v>
      </c>
      <c r="BA83" s="44" t="s">
        <v>36</v>
      </c>
      <c r="BB83" s="44" t="s">
        <v>810</v>
      </c>
      <c r="BC83" s="44" t="s">
        <v>527</v>
      </c>
      <c r="BD83" s="28" t="s">
        <v>18</v>
      </c>
      <c r="BE83" s="29" t="str">
        <f t="shared" si="34"/>
        <v>JACITR_CorpHY</v>
      </c>
      <c r="BF83" s="29" t="str">
        <f t="shared" si="35"/>
        <v>JACINCTR Index</v>
      </c>
    </row>
    <row r="84" spans="2:58">
      <c r="B84" s="36" t="s">
        <v>82</v>
      </c>
      <c r="C84" s="36" t="s">
        <v>108</v>
      </c>
      <c r="D84" s="20" t="s">
        <v>18</v>
      </c>
      <c r="E84" s="21" t="str">
        <f t="shared" si="31"/>
        <v>BON_GBP30Y</v>
      </c>
      <c r="F84" s="21" t="str">
        <f>H84&amp;G84&amp;I84&amp; " Index"</f>
        <v>GUKG30 Index</v>
      </c>
      <c r="G84" s="52">
        <v>30</v>
      </c>
      <c r="H84" s="52" t="s">
        <v>109</v>
      </c>
      <c r="I84" s="52"/>
      <c r="J84" s="22">
        <f>_xll.BDP(F84,"PX LAST")</f>
        <v>1.7589999999999999</v>
      </c>
      <c r="K84" s="13" t="s">
        <v>875</v>
      </c>
      <c r="L84" s="13" t="s">
        <v>83</v>
      </c>
      <c r="M84" s="33" t="s">
        <v>18</v>
      </c>
      <c r="N84" s="21" t="str">
        <f>K84&amp;"_"&amp;$L84&amp;$P84</f>
        <v>OISBOR_USD3M</v>
      </c>
      <c r="O84" s="42" t="s">
        <v>876</v>
      </c>
      <c r="P84" s="21" t="s">
        <v>557</v>
      </c>
      <c r="AF84" s="13" t="s">
        <v>93</v>
      </c>
      <c r="AH84" s="13" t="s">
        <v>136</v>
      </c>
      <c r="AI84" s="13" t="str">
        <f t="shared" si="36"/>
        <v>USDPHP</v>
      </c>
      <c r="AJ84" s="20" t="s">
        <v>18</v>
      </c>
      <c r="AK84" s="21" t="str">
        <f t="shared" si="37"/>
        <v>FX_USDPHPIV1M</v>
      </c>
      <c r="AL84" s="21" t="str">
        <f t="shared" si="46"/>
        <v>USDPHPV1M Curncy</v>
      </c>
      <c r="AM84" s="17" t="s">
        <v>865</v>
      </c>
      <c r="AN84" s="17" t="s">
        <v>866</v>
      </c>
      <c r="AO84" s="17" t="str">
        <f t="shared" si="47"/>
        <v>USDPHPV1M</v>
      </c>
      <c r="AP84" s="13" t="str">
        <f>[2]!blp(AL84,"PX LAST",,,[3]!'USDPHPV1M CURNCY,[PX LAST]')</f>
        <v>#N/A Use Formula Conversion Tool</v>
      </c>
      <c r="AR84" s="17" t="s">
        <v>870</v>
      </c>
      <c r="AS84" s="13" t="s">
        <v>873</v>
      </c>
      <c r="AT84" s="20" t="s">
        <v>18</v>
      </c>
      <c r="AU84" s="21" t="str">
        <f t="shared" si="43"/>
        <v>HIBOR_CNH12M</v>
      </c>
      <c r="AV84" s="20" t="s">
        <v>877</v>
      </c>
      <c r="AW84" s="17" t="s">
        <v>718</v>
      </c>
      <c r="BA84" s="44" t="s">
        <v>36</v>
      </c>
      <c r="BB84" s="44" t="s">
        <v>810</v>
      </c>
      <c r="BC84" s="44" t="s">
        <v>536</v>
      </c>
      <c r="BD84" s="28" t="s">
        <v>18</v>
      </c>
      <c r="BE84" s="29" t="str">
        <f t="shared" si="34"/>
        <v>JACITR_QuasiHG</v>
      </c>
      <c r="BF84" s="29" t="str">
        <f t="shared" si="35"/>
        <v>JACIIQTR Index</v>
      </c>
    </row>
    <row r="85" spans="2:58">
      <c r="B85" s="13" t="s">
        <v>82</v>
      </c>
      <c r="C85" s="13" t="s">
        <v>123</v>
      </c>
      <c r="D85" s="20" t="s">
        <v>18</v>
      </c>
      <c r="E85" s="21" t="str">
        <f t="shared" si="31"/>
        <v>BON_JPY30Y</v>
      </c>
      <c r="F85" s="21" t="str">
        <f>H85&amp;G85&amp;I85&amp; " Index"</f>
        <v>GJGB30 Index</v>
      </c>
      <c r="G85" s="16">
        <v>30</v>
      </c>
      <c r="H85" s="16" t="s">
        <v>124</v>
      </c>
      <c r="J85" s="22">
        <f>_xll.BDP(F85,"PX LAST")</f>
        <v>0.85799999999999998</v>
      </c>
      <c r="K85" s="13" t="s">
        <v>875</v>
      </c>
      <c r="L85" s="13" t="s">
        <v>112</v>
      </c>
      <c r="M85" s="33" t="s">
        <v>18</v>
      </c>
      <c r="N85" s="21" t="str">
        <f t="shared" ref="N85:N87" si="48">K85&amp;"_"&amp;$L85&amp;$P85</f>
        <v>OISBOR_EUR3M</v>
      </c>
      <c r="O85" s="42" t="s">
        <v>878</v>
      </c>
      <c r="P85" s="21" t="s">
        <v>557</v>
      </c>
      <c r="AF85" s="13" t="s">
        <v>93</v>
      </c>
      <c r="AH85" s="13" t="s">
        <v>345</v>
      </c>
      <c r="AI85" s="13" t="str">
        <f t="shared" si="36"/>
        <v>USDSGD</v>
      </c>
      <c r="AJ85" s="20" t="s">
        <v>18</v>
      </c>
      <c r="AK85" s="21" t="str">
        <f t="shared" si="37"/>
        <v>FX_USDSGDIV1M</v>
      </c>
      <c r="AL85" s="21" t="str">
        <f t="shared" si="46"/>
        <v>USDSGDV1M Curncy</v>
      </c>
      <c r="AM85" s="17" t="s">
        <v>865</v>
      </c>
      <c r="AN85" s="17" t="s">
        <v>866</v>
      </c>
      <c r="AO85" s="17" t="str">
        <f t="shared" si="47"/>
        <v>USDSGDV1M</v>
      </c>
      <c r="AP85" s="13" t="str">
        <f>[2]!blp(AL85,"PX LAST",,,[3]!'USDSGDV1M CURNCY,[PX LAST]')</f>
        <v>#N/A Use Formula Conversion Tool</v>
      </c>
      <c r="AR85" s="17"/>
      <c r="AS85" s="17"/>
      <c r="AT85" s="21"/>
      <c r="AU85" s="21"/>
      <c r="AV85" s="21"/>
      <c r="BA85" s="44" t="s">
        <v>36</v>
      </c>
      <c r="BB85" s="44" t="s">
        <v>810</v>
      </c>
      <c r="BC85" s="44" t="s">
        <v>545</v>
      </c>
      <c r="BD85" s="28" t="s">
        <v>18</v>
      </c>
      <c r="BE85" s="29" t="str">
        <f t="shared" si="34"/>
        <v>JACITR_QuasiHY</v>
      </c>
      <c r="BF85" s="29" t="str">
        <f t="shared" si="35"/>
        <v>JACINITR Index</v>
      </c>
    </row>
    <row r="86" spans="2:58">
      <c r="B86" s="13" t="s">
        <v>82</v>
      </c>
      <c r="C86" s="13" t="s">
        <v>112</v>
      </c>
      <c r="D86" s="20" t="s">
        <v>18</v>
      </c>
      <c r="E86" s="21" t="str">
        <f t="shared" si="31"/>
        <v>BON_EUR30Y</v>
      </c>
      <c r="F86" s="21" t="str">
        <f>H86&amp;G86&amp;I86&amp; " Index"</f>
        <v>GECU30YR Index</v>
      </c>
      <c r="G86" s="16">
        <v>30</v>
      </c>
      <c r="H86" s="16" t="s">
        <v>138</v>
      </c>
      <c r="I86" s="16" t="s">
        <v>85</v>
      </c>
      <c r="J86" s="22">
        <f>_xll.BDP(F86,"PX LAST")</f>
        <v>1.0529999999999999</v>
      </c>
      <c r="K86" s="13" t="s">
        <v>875</v>
      </c>
      <c r="L86" s="58" t="s">
        <v>123</v>
      </c>
      <c r="M86" s="33" t="s">
        <v>18</v>
      </c>
      <c r="N86" s="21" t="str">
        <f t="shared" si="48"/>
        <v>OISBOR_JPY3M</v>
      </c>
      <c r="O86" s="42" t="s">
        <v>879</v>
      </c>
      <c r="P86" s="21" t="s">
        <v>557</v>
      </c>
      <c r="AF86" s="13" t="s">
        <v>93</v>
      </c>
      <c r="AH86" s="13" t="s">
        <v>153</v>
      </c>
      <c r="AI86" s="13" t="str">
        <f t="shared" si="36"/>
        <v>USDKRW</v>
      </c>
      <c r="AJ86" s="20" t="s">
        <v>18</v>
      </c>
      <c r="AK86" s="21" t="str">
        <f t="shared" si="37"/>
        <v>FX_USDKRWIV1M</v>
      </c>
      <c r="AL86" s="21" t="str">
        <f t="shared" si="46"/>
        <v>USDKRWV1M Curncy</v>
      </c>
      <c r="AM86" s="17" t="s">
        <v>865</v>
      </c>
      <c r="AN86" s="17" t="s">
        <v>866</v>
      </c>
      <c r="AO86" s="17" t="str">
        <f t="shared" si="47"/>
        <v>USDKRWV1M</v>
      </c>
      <c r="AP86" s="13" t="str">
        <f>[2]!blp(AL86,"PX LAST",,,[3]!'USDKRWV1M CURNCY,[PX LAST]')</f>
        <v>#N/A Use Formula Conversion Tool</v>
      </c>
      <c r="AR86" s="17"/>
      <c r="AT86" s="21"/>
      <c r="AU86" s="21"/>
      <c r="AV86" s="21"/>
      <c r="BA86" s="44" t="s">
        <v>36</v>
      </c>
      <c r="BB86" s="44" t="s">
        <v>810</v>
      </c>
      <c r="BC86" s="44" t="s">
        <v>585</v>
      </c>
      <c r="BD86" s="28" t="s">
        <v>18</v>
      </c>
      <c r="BE86" s="29" t="str">
        <f t="shared" si="34"/>
        <v>JACITR_35Y</v>
      </c>
      <c r="BF86" s="29" t="str">
        <f t="shared" si="35"/>
        <v>JACI35TR Index</v>
      </c>
    </row>
    <row r="87" spans="2:58">
      <c r="B87" s="17" t="s">
        <v>880</v>
      </c>
      <c r="C87" s="13" t="s">
        <v>83</v>
      </c>
      <c r="D87" s="20" t="s">
        <v>18</v>
      </c>
      <c r="E87" s="59" t="str">
        <f t="shared" si="31"/>
        <v>TIP_USD5Y</v>
      </c>
      <c r="F87" s="40" t="s">
        <v>881</v>
      </c>
      <c r="G87" s="16">
        <v>5</v>
      </c>
      <c r="H87" s="16" t="s">
        <v>882</v>
      </c>
      <c r="I87" s="16" t="s">
        <v>24</v>
      </c>
      <c r="J87" s="22">
        <f>_xll.BDP(F87,"PX LAST")</f>
        <v>0.82099999999999995</v>
      </c>
      <c r="K87" s="13" t="s">
        <v>875</v>
      </c>
      <c r="L87" s="58" t="s">
        <v>253</v>
      </c>
      <c r="M87" s="60" t="s">
        <v>18</v>
      </c>
      <c r="N87" s="21" t="str">
        <f t="shared" si="48"/>
        <v>OISBOR_CNY3M</v>
      </c>
      <c r="O87" s="42" t="s">
        <v>883</v>
      </c>
      <c r="P87" s="21" t="s">
        <v>557</v>
      </c>
      <c r="AF87" s="13" t="s">
        <v>93</v>
      </c>
      <c r="AH87" s="13" t="s">
        <v>174</v>
      </c>
      <c r="AI87" s="13" t="str">
        <f t="shared" si="36"/>
        <v>USDTWD</v>
      </c>
      <c r="AJ87" s="20" t="s">
        <v>18</v>
      </c>
      <c r="AK87" s="21" t="str">
        <f t="shared" si="37"/>
        <v>FX_USDTWDIV1M</v>
      </c>
      <c r="AL87" s="21" t="str">
        <f t="shared" si="46"/>
        <v>USDTWDV1M Curncy</v>
      </c>
      <c r="AM87" s="17" t="s">
        <v>865</v>
      </c>
      <c r="AN87" s="17" t="s">
        <v>866</v>
      </c>
      <c r="AO87" s="17" t="str">
        <f t="shared" si="47"/>
        <v>USDTWDV1M</v>
      </c>
      <c r="AP87" s="13" t="str">
        <f>[2]!blp(AL87,"PX LAST",,,[3]!'USDTWDV1M CURNCY,[PX LAST]')</f>
        <v>#N/A Use Formula Conversion Tool</v>
      </c>
      <c r="AR87" s="17"/>
      <c r="AS87" s="17"/>
      <c r="AT87" s="21"/>
      <c r="AU87" s="21"/>
      <c r="AV87" s="21"/>
      <c r="BA87" s="44" t="s">
        <v>36</v>
      </c>
      <c r="BB87" s="44" t="s">
        <v>810</v>
      </c>
      <c r="BC87" s="44" t="s">
        <v>596</v>
      </c>
      <c r="BD87" s="28" t="s">
        <v>18</v>
      </c>
      <c r="BE87" s="29" t="str">
        <f t="shared" si="34"/>
        <v>JACITR_57Y</v>
      </c>
      <c r="BF87" s="29" t="str">
        <f t="shared" si="35"/>
        <v>JACI57TR Index</v>
      </c>
    </row>
    <row r="88" spans="2:58">
      <c r="B88" s="17" t="s">
        <v>880</v>
      </c>
      <c r="C88" s="13" t="s">
        <v>83</v>
      </c>
      <c r="D88" s="20" t="s">
        <v>18</v>
      </c>
      <c r="E88" s="59" t="str">
        <f t="shared" si="31"/>
        <v>TIP_USD10Y</v>
      </c>
      <c r="F88" s="21" t="str">
        <f>H88&amp;G88&amp;I88&amp; " Index"</f>
        <v>USGGT10Y Index</v>
      </c>
      <c r="G88" s="16">
        <v>10</v>
      </c>
      <c r="H88" s="16" t="s">
        <v>882</v>
      </c>
      <c r="I88" s="16" t="s">
        <v>24</v>
      </c>
      <c r="J88" s="22">
        <f>_xll.BDP(F88,"PX LAST")</f>
        <v>0.82879999999999998</v>
      </c>
      <c r="K88" s="13" t="s">
        <v>884</v>
      </c>
      <c r="L88" s="13" t="s">
        <v>873</v>
      </c>
      <c r="M88" s="60" t="s">
        <v>18</v>
      </c>
      <c r="N88" s="21" t="str">
        <f>K88&amp;"_"&amp;$L88&amp;$P88</f>
        <v>CCS_CNH1Y</v>
      </c>
      <c r="O88" s="49" t="s">
        <v>885</v>
      </c>
      <c r="P88" s="20" t="s">
        <v>886</v>
      </c>
      <c r="AF88" s="13" t="s">
        <v>93</v>
      </c>
      <c r="AH88" s="13" t="s">
        <v>190</v>
      </c>
      <c r="AI88" s="13" t="str">
        <f t="shared" si="36"/>
        <v>USDTHB</v>
      </c>
      <c r="AJ88" s="20" t="s">
        <v>18</v>
      </c>
      <c r="AK88" s="21" t="str">
        <f t="shared" si="37"/>
        <v>FX_USDTHBIV1M</v>
      </c>
      <c r="AL88" s="21" t="str">
        <f t="shared" si="46"/>
        <v>USDTHBV1M Curncy</v>
      </c>
      <c r="AM88" s="17" t="s">
        <v>865</v>
      </c>
      <c r="AN88" s="17" t="s">
        <v>866</v>
      </c>
      <c r="AO88" s="17" t="str">
        <f t="shared" si="47"/>
        <v>USDTHBV1M</v>
      </c>
      <c r="AP88" s="13" t="str">
        <f>[2]!blp(AL88,"PX LAST",,,[3]!'USDTHBV1M CURNCY,[PX LAST]')</f>
        <v>#N/A Use Formula Conversion Tool</v>
      </c>
      <c r="BA88" s="44" t="s">
        <v>36</v>
      </c>
      <c r="BB88" s="44" t="s">
        <v>810</v>
      </c>
      <c r="BC88" s="44" t="s">
        <v>615</v>
      </c>
      <c r="BD88" s="28" t="s">
        <v>18</v>
      </c>
      <c r="BE88" s="29" t="str">
        <f t="shared" si="34"/>
        <v>JACITR_10Y</v>
      </c>
      <c r="BF88" s="29" t="str">
        <f t="shared" si="35"/>
        <v>JACI10TR Index</v>
      </c>
    </row>
    <row r="89" spans="2:58">
      <c r="B89" s="17" t="s">
        <v>880</v>
      </c>
      <c r="C89" s="13" t="s">
        <v>83</v>
      </c>
      <c r="D89" s="20" t="s">
        <v>18</v>
      </c>
      <c r="E89" s="59" t="str">
        <f t="shared" si="31"/>
        <v>TIP_USD20Y</v>
      </c>
      <c r="F89" s="21" t="str">
        <f>H89&amp;G89&amp;I89&amp; " Index"</f>
        <v>USGGT20Y Index</v>
      </c>
      <c r="G89" s="16">
        <v>20</v>
      </c>
      <c r="H89" s="16" t="s">
        <v>882</v>
      </c>
      <c r="I89" s="16" t="s">
        <v>24</v>
      </c>
      <c r="J89" s="22">
        <f>_xll.BDP(F89,"PX LAST")</f>
        <v>0.92620000000000002</v>
      </c>
      <c r="M89" s="33"/>
      <c r="N89" s="21"/>
      <c r="O89" s="34"/>
      <c r="AF89" s="13" t="s">
        <v>93</v>
      </c>
      <c r="AG89" s="19" t="s">
        <v>418</v>
      </c>
      <c r="AH89" s="19" t="s">
        <v>418</v>
      </c>
      <c r="AI89" s="13" t="str">
        <f t="shared" si="36"/>
        <v>EURCZK</v>
      </c>
      <c r="AJ89" s="20" t="s">
        <v>18</v>
      </c>
      <c r="AK89" s="21" t="str">
        <f t="shared" si="37"/>
        <v>FX_EURCZKIV1M</v>
      </c>
      <c r="AL89" s="21" t="str">
        <f t="shared" si="46"/>
        <v>EURCZKV1M Curncy</v>
      </c>
      <c r="AM89" s="17" t="s">
        <v>865</v>
      </c>
      <c r="AN89" s="17" t="s">
        <v>866</v>
      </c>
      <c r="AO89" s="17" t="str">
        <f t="shared" si="47"/>
        <v>EURCZKV1M</v>
      </c>
      <c r="AP89" s="13" t="str">
        <f>[2]!blp(AL89,"PX LAST",,,[3]!'EURCZKV1M CURNCY,[PX LAST]')</f>
        <v>#N/A Use Formula Conversion Tool</v>
      </c>
      <c r="BA89" s="15" t="s">
        <v>887</v>
      </c>
      <c r="BB89" s="15"/>
      <c r="BC89" s="15" t="s">
        <v>888</v>
      </c>
      <c r="BD89" s="28" t="s">
        <v>18</v>
      </c>
      <c r="BE89" s="29" t="str">
        <f>BA89&amp;BB89&amp;"_"&amp;BC89</f>
        <v>ITRX_Asia5Y</v>
      </c>
      <c r="BF89" s="29" t="s">
        <v>813</v>
      </c>
    </row>
    <row r="90" spans="2:58">
      <c r="B90" s="17" t="s">
        <v>880</v>
      </c>
      <c r="C90" s="13" t="s">
        <v>83</v>
      </c>
      <c r="D90" s="20" t="s">
        <v>18</v>
      </c>
      <c r="E90" s="59" t="str">
        <f t="shared" si="31"/>
        <v>TIP_USD30Y</v>
      </c>
      <c r="F90" s="21" t="str">
        <f>H90&amp;G90&amp;I90&amp; " Index"</f>
        <v>USGGT30Y Index</v>
      </c>
      <c r="G90" s="16">
        <v>30</v>
      </c>
      <c r="H90" s="16" t="s">
        <v>882</v>
      </c>
      <c r="I90" s="16" t="s">
        <v>24</v>
      </c>
      <c r="J90" s="22">
        <f>_xll.BDP(F90,"PX LAST")</f>
        <v>0.96560000000000001</v>
      </c>
      <c r="M90" s="53"/>
      <c r="N90" s="54"/>
      <c r="O90" s="55"/>
      <c r="AF90" s="13" t="s">
        <v>93</v>
      </c>
      <c r="AG90" s="19" t="s">
        <v>431</v>
      </c>
      <c r="AH90" s="19" t="s">
        <v>431</v>
      </c>
      <c r="AI90" s="13" t="str">
        <f t="shared" si="36"/>
        <v>EURHUF</v>
      </c>
      <c r="AJ90" s="20" t="s">
        <v>18</v>
      </c>
      <c r="AK90" s="21" t="str">
        <f t="shared" si="37"/>
        <v>FX_EURHUFIV1M</v>
      </c>
      <c r="AL90" s="21" t="str">
        <f t="shared" si="46"/>
        <v>EURHUFV1M Curncy</v>
      </c>
      <c r="AM90" s="17" t="s">
        <v>865</v>
      </c>
      <c r="AN90" s="17" t="s">
        <v>866</v>
      </c>
      <c r="AO90" s="17" t="str">
        <f t="shared" si="47"/>
        <v>EURHUFV1M</v>
      </c>
      <c r="AP90" s="13" t="str">
        <f>[2]!blp(AL90,"PX LAST",,,[3]!'EURHUFV1M CURNCY,[PX LAST]')</f>
        <v>#N/A Use Formula Conversion Tool</v>
      </c>
      <c r="BA90" s="15" t="s">
        <v>887</v>
      </c>
      <c r="BB90" s="15"/>
      <c r="BC90" s="61" t="s">
        <v>889</v>
      </c>
      <c r="BD90" s="28" t="s">
        <v>18</v>
      </c>
      <c r="BE90" s="29" t="str">
        <f t="shared" ref="BE90:BE132" si="49">BA90&amp;BB90&amp;"_"&amp;BC90</f>
        <v>ITRX_EU5Y</v>
      </c>
      <c r="BF90" s="29" t="s">
        <v>820</v>
      </c>
    </row>
    <row r="91" spans="2:58">
      <c r="B91" s="13" t="s">
        <v>890</v>
      </c>
      <c r="C91" s="13" t="s">
        <v>83</v>
      </c>
      <c r="D91" s="20" t="s">
        <v>18</v>
      </c>
      <c r="E91" s="59" t="str">
        <f t="shared" si="31"/>
        <v>BE_USD5Y</v>
      </c>
      <c r="F91" s="43" t="s">
        <v>47</v>
      </c>
      <c r="G91" s="16">
        <v>5</v>
      </c>
      <c r="H91" s="26" t="s">
        <v>891</v>
      </c>
      <c r="J91" s="22">
        <f>_xll.BDP(F91,"PX LAST")</f>
        <v>1.9927999999999999</v>
      </c>
      <c r="AF91" s="13" t="s">
        <v>93</v>
      </c>
      <c r="AG91" s="19" t="s">
        <v>443</v>
      </c>
      <c r="AH91" s="19" t="s">
        <v>443</v>
      </c>
      <c r="AI91" s="13" t="str">
        <f t="shared" si="36"/>
        <v>EURPLN</v>
      </c>
      <c r="AJ91" s="20" t="s">
        <v>18</v>
      </c>
      <c r="AK91" s="21" t="str">
        <f t="shared" si="37"/>
        <v>FX_EURPLNIV1M</v>
      </c>
      <c r="AL91" s="21" t="str">
        <f t="shared" si="46"/>
        <v>EURPLNV1M Curncy</v>
      </c>
      <c r="AM91" s="17" t="s">
        <v>865</v>
      </c>
      <c r="AN91" s="17" t="s">
        <v>866</v>
      </c>
      <c r="AO91" s="17" t="str">
        <f t="shared" si="47"/>
        <v>EURPLNV1M</v>
      </c>
      <c r="AP91" s="13" t="str">
        <f>[2]!blp(AL91,"PX LAST",,,[3]!'EURPLNV1M CURNCY,[PX LAST]')</f>
        <v>#N/A Use Formula Conversion Tool</v>
      </c>
      <c r="BA91" s="15" t="s">
        <v>887</v>
      </c>
      <c r="BB91" s="15"/>
      <c r="BC91" s="61" t="s">
        <v>892</v>
      </c>
      <c r="BD91" s="28" t="s">
        <v>18</v>
      </c>
      <c r="BE91" s="29" t="str">
        <f t="shared" si="49"/>
        <v>ITRX_EUXover5Y</v>
      </c>
      <c r="BF91" s="29" t="s">
        <v>54</v>
      </c>
    </row>
    <row r="92" spans="2:58">
      <c r="B92" s="13" t="s">
        <v>890</v>
      </c>
      <c r="C92" s="13" t="s">
        <v>83</v>
      </c>
      <c r="D92" s="20" t="s">
        <v>18</v>
      </c>
      <c r="E92" s="59" t="str">
        <f t="shared" si="31"/>
        <v>BE_USD10Y</v>
      </c>
      <c r="F92" s="21" t="str">
        <f>H92&amp;G92&amp;I92&amp; " Index"</f>
        <v>USGGBE10 Index</v>
      </c>
      <c r="G92" s="16">
        <v>10</v>
      </c>
      <c r="H92" s="26" t="s">
        <v>891</v>
      </c>
      <c r="J92" s="22">
        <f>_xll.BDP(F92,"PX LAST")</f>
        <v>2.1213000000000002</v>
      </c>
      <c r="AF92" s="13" t="s">
        <v>93</v>
      </c>
      <c r="AH92" s="13" t="s">
        <v>212</v>
      </c>
      <c r="AI92" s="13" t="str">
        <f t="shared" si="36"/>
        <v>USDRUB</v>
      </c>
      <c r="AJ92" s="20" t="s">
        <v>18</v>
      </c>
      <c r="AK92" s="21" t="str">
        <f t="shared" si="37"/>
        <v>FX_USDRUBIV1M</v>
      </c>
      <c r="AL92" s="21" t="str">
        <f t="shared" si="46"/>
        <v>USDRUBV1M Curncy</v>
      </c>
      <c r="AM92" s="17" t="s">
        <v>865</v>
      </c>
      <c r="AN92" s="17" t="s">
        <v>866</v>
      </c>
      <c r="AO92" s="17" t="str">
        <f t="shared" si="47"/>
        <v>USDRUBV1M</v>
      </c>
      <c r="AP92" s="13" t="str">
        <f>[2]!blp(AL92,"PX LAST",,,[3]!'USDRUBV1M CURNCY,[PX LAST]')</f>
        <v>#N/A Use Formula Conversion Tool</v>
      </c>
      <c r="BA92" s="15" t="s">
        <v>887</v>
      </c>
      <c r="BB92" s="15"/>
      <c r="BC92" s="61" t="s">
        <v>893</v>
      </c>
      <c r="BD92" s="28" t="s">
        <v>18</v>
      </c>
      <c r="BE92" s="29" t="str">
        <f t="shared" si="49"/>
        <v>ITRX_EUSeniorIG5Y</v>
      </c>
      <c r="BF92" s="29" t="s">
        <v>831</v>
      </c>
    </row>
    <row r="93" spans="2:58">
      <c r="B93" s="13" t="s">
        <v>890</v>
      </c>
      <c r="C93" s="13" t="s">
        <v>83</v>
      </c>
      <c r="D93" s="20" t="s">
        <v>18</v>
      </c>
      <c r="E93" s="59" t="str">
        <f t="shared" si="31"/>
        <v>BE_USD20Y</v>
      </c>
      <c r="F93" s="21" t="str">
        <f>H93&amp;G93&amp;I93&amp; " Index"</f>
        <v>USGGBE20 Index</v>
      </c>
      <c r="G93" s="16">
        <v>20</v>
      </c>
      <c r="H93" s="26" t="s">
        <v>891</v>
      </c>
      <c r="J93" s="22">
        <f>_xll.BDP(F93,"PX LAST")</f>
        <v>2.0693999999999999</v>
      </c>
      <c r="AF93" s="13" t="s">
        <v>93</v>
      </c>
      <c r="AH93" s="13" t="s">
        <v>248</v>
      </c>
      <c r="AI93" s="13" t="str">
        <f t="shared" si="36"/>
        <v>USDZAR</v>
      </c>
      <c r="AJ93" s="20" t="s">
        <v>18</v>
      </c>
      <c r="AK93" s="21" t="str">
        <f t="shared" si="37"/>
        <v>FX_USDZARIV1M</v>
      </c>
      <c r="AL93" s="21" t="str">
        <f t="shared" si="46"/>
        <v>USDZARV1M Curncy</v>
      </c>
      <c r="AM93" s="17" t="s">
        <v>865</v>
      </c>
      <c r="AN93" s="17" t="s">
        <v>866</v>
      </c>
      <c r="AO93" s="17" t="str">
        <f t="shared" si="47"/>
        <v>USDZARV1M</v>
      </c>
      <c r="AP93" s="13" t="str">
        <f>[2]!blp(AL93,"PX LAST",,,[3]!'USDZARV1M CURNCY,[PX LAST]')</f>
        <v>#N/A Use Formula Conversion Tool</v>
      </c>
      <c r="BA93" s="15" t="s">
        <v>887</v>
      </c>
      <c r="BB93" s="15"/>
      <c r="BC93" s="61" t="s">
        <v>894</v>
      </c>
      <c r="BD93" s="28" t="s">
        <v>18</v>
      </c>
      <c r="BE93" s="29" t="str">
        <f t="shared" si="49"/>
        <v>ITRX_EUSubIG5Y</v>
      </c>
      <c r="BF93" s="29" t="s">
        <v>55</v>
      </c>
    </row>
    <row r="94" spans="2:58">
      <c r="B94" s="13" t="s">
        <v>890</v>
      </c>
      <c r="C94" s="13" t="s">
        <v>83</v>
      </c>
      <c r="D94" s="20" t="s">
        <v>18</v>
      </c>
      <c r="E94" s="59" t="str">
        <f t="shared" si="31"/>
        <v>BE_USD30Y</v>
      </c>
      <c r="F94" s="21" t="str">
        <f>H94&amp;G94&amp;I94&amp; " Index"</f>
        <v>USGGBE30 Index</v>
      </c>
      <c r="G94" s="16">
        <v>30</v>
      </c>
      <c r="H94" s="26" t="s">
        <v>891</v>
      </c>
      <c r="J94" s="22">
        <f>_xll.BDP(F94,"PX LAST")</f>
        <v>2.1408</v>
      </c>
      <c r="AF94" s="13" t="s">
        <v>93</v>
      </c>
      <c r="AH94" s="13" t="s">
        <v>228</v>
      </c>
      <c r="AI94" s="13" t="str">
        <f t="shared" si="36"/>
        <v>USDTRY</v>
      </c>
      <c r="AJ94" s="20" t="s">
        <v>18</v>
      </c>
      <c r="AK94" s="21" t="str">
        <f t="shared" si="37"/>
        <v>FX_USDTRYIV1M</v>
      </c>
      <c r="AL94" s="21" t="str">
        <f t="shared" si="46"/>
        <v>USDTRYV1M Curncy</v>
      </c>
      <c r="AM94" s="17" t="s">
        <v>865</v>
      </c>
      <c r="AN94" s="17" t="s">
        <v>866</v>
      </c>
      <c r="AO94" s="17" t="str">
        <f t="shared" si="47"/>
        <v>USDTRYV1M</v>
      </c>
      <c r="AP94" s="13" t="str">
        <f>[2]!blp(AL94,"PX LAST",,,[3]!'USDTRYV1M CURNCY,[PX LAST]')</f>
        <v>#N/A Use Formula Conversion Tool</v>
      </c>
      <c r="BA94" s="15" t="s">
        <v>36</v>
      </c>
      <c r="BB94" s="17" t="s">
        <v>313</v>
      </c>
      <c r="BC94" s="17" t="s">
        <v>895</v>
      </c>
      <c r="BD94" s="28" t="s">
        <v>18</v>
      </c>
      <c r="BE94" s="29" t="str">
        <f t="shared" si="49"/>
        <v>JACISP_Sov</v>
      </c>
      <c r="BF94" s="29" t="s">
        <v>352</v>
      </c>
    </row>
    <row r="95" spans="2:58">
      <c r="B95" s="13" t="s">
        <v>890</v>
      </c>
      <c r="C95" s="13" t="s">
        <v>896</v>
      </c>
      <c r="D95" s="20" t="s">
        <v>18</v>
      </c>
      <c r="E95" s="59" t="str">
        <f t="shared" si="31"/>
        <v>BE_GER7Y</v>
      </c>
      <c r="F95" s="43" t="s">
        <v>897</v>
      </c>
      <c r="G95" s="62">
        <v>7</v>
      </c>
      <c r="H95" s="26" t="s">
        <v>898</v>
      </c>
      <c r="J95" s="22" t="str">
        <f>_xll.BDP(F95,"PX LAST")</f>
        <v>#N/A N/A</v>
      </c>
      <c r="AF95" s="13" t="s">
        <v>93</v>
      </c>
      <c r="AH95" s="13" t="s">
        <v>492</v>
      </c>
      <c r="AI95" s="13" t="str">
        <f t="shared" si="36"/>
        <v>USDBRL</v>
      </c>
      <c r="AJ95" s="20" t="s">
        <v>18</v>
      </c>
      <c r="AK95" s="21" t="str">
        <f t="shared" si="37"/>
        <v>FX_USDBRLIV1M</v>
      </c>
      <c r="AL95" s="21" t="str">
        <f t="shared" si="46"/>
        <v>USDBRLV1M Curncy</v>
      </c>
      <c r="AM95" s="17" t="s">
        <v>865</v>
      </c>
      <c r="AN95" s="17" t="s">
        <v>866</v>
      </c>
      <c r="AO95" s="17" t="str">
        <f t="shared" si="47"/>
        <v>USDBRLV1M</v>
      </c>
      <c r="AP95" s="13" t="str">
        <f>[2]!blp(AL95,"PX LAST",,,[3]!'USDBRLV1M CURNCY,[PX LAST]')</f>
        <v>#N/A Use Formula Conversion Tool</v>
      </c>
      <c r="BA95" s="15" t="s">
        <v>36</v>
      </c>
      <c r="BB95" s="17" t="s">
        <v>313</v>
      </c>
      <c r="BC95" s="17" t="s">
        <v>899</v>
      </c>
      <c r="BD95" s="28" t="s">
        <v>18</v>
      </c>
      <c r="BE95" s="29" t="str">
        <f t="shared" si="49"/>
        <v>JACISP_Cons</v>
      </c>
      <c r="BF95" s="29" t="s">
        <v>368</v>
      </c>
    </row>
    <row r="96" spans="2:58">
      <c r="B96" s="13" t="s">
        <v>890</v>
      </c>
      <c r="C96" s="13" t="s">
        <v>896</v>
      </c>
      <c r="D96" s="20" t="s">
        <v>18</v>
      </c>
      <c r="E96" s="59" t="str">
        <f t="shared" si="31"/>
        <v>BE_GER10Y</v>
      </c>
      <c r="F96" s="21" t="str">
        <f>H96&amp;G96&amp;I96&amp; " Index"</f>
        <v>DEGGBE10 Index</v>
      </c>
      <c r="G96" s="16">
        <v>10</v>
      </c>
      <c r="H96" s="26" t="s">
        <v>898</v>
      </c>
      <c r="J96" s="22">
        <f>_xll.BDP(F96,"PX LAST")</f>
        <v>1.28</v>
      </c>
      <c r="AF96" s="13" t="s">
        <v>93</v>
      </c>
      <c r="AH96" s="13" t="s">
        <v>303</v>
      </c>
      <c r="AI96" s="13" t="str">
        <f t="shared" si="36"/>
        <v>USDMXN</v>
      </c>
      <c r="AJ96" s="20" t="s">
        <v>18</v>
      </c>
      <c r="AK96" s="21" t="str">
        <f t="shared" si="37"/>
        <v>FX_USDMXNIV1M</v>
      </c>
      <c r="AL96" s="21" t="str">
        <f t="shared" si="46"/>
        <v>USDMXNV1M Curncy</v>
      </c>
      <c r="AM96" s="17" t="s">
        <v>865</v>
      </c>
      <c r="AN96" s="17" t="s">
        <v>866</v>
      </c>
      <c r="AO96" s="17" t="str">
        <f t="shared" si="47"/>
        <v>USDMXNV1M</v>
      </c>
      <c r="AP96" s="13" t="str">
        <f>[2]!blp(AL96,"PX LAST",,,[3]!'USDMXNV1M CURNCY,[PX LAST]')</f>
        <v>#N/A Use Formula Conversion Tool</v>
      </c>
      <c r="BA96" s="15" t="s">
        <v>36</v>
      </c>
      <c r="BB96" s="17" t="s">
        <v>313</v>
      </c>
      <c r="BC96" s="17" t="s">
        <v>900</v>
      </c>
      <c r="BD96" s="28" t="s">
        <v>18</v>
      </c>
      <c r="BE96" s="29" t="str">
        <f t="shared" si="49"/>
        <v>JACISP_Divs</v>
      </c>
      <c r="BF96" s="29" t="s">
        <v>382</v>
      </c>
    </row>
    <row r="97" spans="2:74">
      <c r="B97" s="13" t="s">
        <v>890</v>
      </c>
      <c r="C97" s="17" t="s">
        <v>808</v>
      </c>
      <c r="D97" s="20" t="s">
        <v>18</v>
      </c>
      <c r="E97" s="59" t="str">
        <f t="shared" si="31"/>
        <v>BE_FRA5Y</v>
      </c>
      <c r="F97" s="43" t="s">
        <v>901</v>
      </c>
      <c r="G97" s="62">
        <v>5</v>
      </c>
      <c r="H97" s="26" t="s">
        <v>902</v>
      </c>
      <c r="J97" s="22">
        <f>_xll.BDP(F97,"PX LAST")</f>
        <v>1.1819999999999999</v>
      </c>
      <c r="AF97" s="13" t="s">
        <v>93</v>
      </c>
      <c r="AG97" s="17" t="s">
        <v>45</v>
      </c>
      <c r="AH97" s="29" t="s">
        <v>112</v>
      </c>
      <c r="AI97" s="13" t="str">
        <f t="shared" si="36"/>
        <v>EURUSD</v>
      </c>
      <c r="AJ97" s="20" t="s">
        <v>18</v>
      </c>
      <c r="AK97" s="21" t="str">
        <f t="shared" si="37"/>
        <v>FX_EURUSDIV1M</v>
      </c>
      <c r="AL97" s="21" t="str">
        <f t="shared" si="46"/>
        <v>EURUSDV1M Curncy</v>
      </c>
      <c r="AM97" s="17" t="s">
        <v>865</v>
      </c>
      <c r="AN97" s="17" t="s">
        <v>866</v>
      </c>
      <c r="AO97" s="17" t="str">
        <f t="shared" si="47"/>
        <v>EURUSDV1M</v>
      </c>
      <c r="AP97" s="13" t="str">
        <f>[2]!blp(AL97,"PX LAST",,,[3]!'EURUSDV1M CURNCY,[PX LAST]')</f>
        <v>#N/A Use Formula Conversion Tool</v>
      </c>
      <c r="BA97" s="15" t="s">
        <v>36</v>
      </c>
      <c r="BB97" s="17" t="s">
        <v>313</v>
      </c>
      <c r="BC97" s="17" t="s">
        <v>903</v>
      </c>
      <c r="BD97" s="28" t="s">
        <v>18</v>
      </c>
      <c r="BE97" s="29" t="str">
        <f t="shared" si="49"/>
        <v>JACISP_Fin</v>
      </c>
      <c r="BF97" s="29" t="s">
        <v>396</v>
      </c>
    </row>
    <row r="98" spans="2:74">
      <c r="B98" s="13" t="s">
        <v>890</v>
      </c>
      <c r="C98" s="17" t="s">
        <v>808</v>
      </c>
      <c r="D98" s="20" t="s">
        <v>18</v>
      </c>
      <c r="E98" s="59" t="str">
        <f t="shared" si="31"/>
        <v>BE_FRA10Y</v>
      </c>
      <c r="F98" s="21" t="str">
        <f>H98&amp;G98&amp;I98&amp; " Index"</f>
        <v>FRGGBE10 Index</v>
      </c>
      <c r="G98" s="62">
        <v>10</v>
      </c>
      <c r="H98" s="26" t="s">
        <v>902</v>
      </c>
      <c r="J98" s="22">
        <f>_xll.BDP(F98,"PX LAST")</f>
        <v>1.393</v>
      </c>
      <c r="AF98" s="13" t="s">
        <v>93</v>
      </c>
      <c r="AH98" s="29" t="s">
        <v>123</v>
      </c>
      <c r="AI98" s="13" t="str">
        <f t="shared" si="36"/>
        <v>USDJPY</v>
      </c>
      <c r="AJ98" s="20" t="s">
        <v>18</v>
      </c>
      <c r="AK98" s="21" t="str">
        <f t="shared" si="37"/>
        <v>FX_USDJPYIV1M</v>
      </c>
      <c r="AL98" s="21" t="str">
        <f t="shared" si="46"/>
        <v>USDJPYV1M Curncy</v>
      </c>
      <c r="AM98" s="17" t="s">
        <v>865</v>
      </c>
      <c r="AN98" s="17" t="s">
        <v>866</v>
      </c>
      <c r="AO98" s="17" t="str">
        <f t="shared" si="47"/>
        <v>USDJPYV1M</v>
      </c>
      <c r="AP98" s="13" t="str">
        <f>[2]!blp(AL98,"PX LAST",,,[3]!'USDJPYV1M CURNCY,[PX LAST]')</f>
        <v>#N/A Use Formula Conversion Tool</v>
      </c>
      <c r="BA98" s="15" t="s">
        <v>36</v>
      </c>
      <c r="BB98" s="17" t="s">
        <v>313</v>
      </c>
      <c r="BC98" s="17" t="s">
        <v>904</v>
      </c>
      <c r="BD98" s="28" t="s">
        <v>18</v>
      </c>
      <c r="BE98" s="29" t="str">
        <f t="shared" si="49"/>
        <v>JACISP_Ind</v>
      </c>
      <c r="BF98" s="29" t="s">
        <v>409</v>
      </c>
    </row>
    <row r="99" spans="2:74">
      <c r="B99" s="13" t="s">
        <v>890</v>
      </c>
      <c r="C99" s="17" t="s">
        <v>808</v>
      </c>
      <c r="D99" s="20" t="s">
        <v>18</v>
      </c>
      <c r="E99" s="59" t="str">
        <f t="shared" si="31"/>
        <v>BE_FRA15Y</v>
      </c>
      <c r="F99" s="21" t="str">
        <f>H99&amp;G99&amp;I99&amp; " Index"</f>
        <v>FRGGBE15 Index</v>
      </c>
      <c r="G99" s="16">
        <v>15</v>
      </c>
      <c r="H99" s="26" t="s">
        <v>902</v>
      </c>
      <c r="J99" s="22" t="str">
        <f>_xll.BDP(F99,"PX LAST")</f>
        <v>#N/A N/A</v>
      </c>
      <c r="AF99" s="13" t="s">
        <v>93</v>
      </c>
      <c r="AG99" s="17" t="s">
        <v>46</v>
      </c>
      <c r="AH99" s="29" t="s">
        <v>108</v>
      </c>
      <c r="AI99" s="13" t="str">
        <f t="shared" si="36"/>
        <v>GBPUSD</v>
      </c>
      <c r="AJ99" s="20" t="s">
        <v>18</v>
      </c>
      <c r="AK99" s="21" t="str">
        <f t="shared" si="37"/>
        <v>FX_GBPUSDIV1M</v>
      </c>
      <c r="AL99" s="21" t="str">
        <f t="shared" si="46"/>
        <v>GBPUSDV1M Curncy</v>
      </c>
      <c r="AM99" s="17" t="s">
        <v>865</v>
      </c>
      <c r="AN99" s="17" t="s">
        <v>866</v>
      </c>
      <c r="AO99" s="17" t="str">
        <f t="shared" si="47"/>
        <v>GBPUSDV1M</v>
      </c>
      <c r="AP99" s="13" t="str">
        <f>[2]!blp(AL99,"PX LAST",,,[3]!'GBPUSDV1M CURNCY,[PX LAST]')</f>
        <v>#N/A Use Formula Conversion Tool</v>
      </c>
      <c r="BA99" s="15" t="s">
        <v>36</v>
      </c>
      <c r="BB99" s="17" t="s">
        <v>313</v>
      </c>
      <c r="BC99" s="17" t="s">
        <v>905</v>
      </c>
      <c r="BD99" s="28" t="s">
        <v>18</v>
      </c>
      <c r="BE99" s="29" t="str">
        <f t="shared" si="49"/>
        <v>JACISP_Inf</v>
      </c>
      <c r="BF99" s="29" t="s">
        <v>424</v>
      </c>
    </row>
    <row r="100" spans="2:74">
      <c r="B100" s="13" t="s">
        <v>890</v>
      </c>
      <c r="C100" s="17" t="s">
        <v>83</v>
      </c>
      <c r="D100" s="20" t="s">
        <v>18</v>
      </c>
      <c r="E100" s="59" t="str">
        <f>$B100&amp;"_"&amp;$C100&amp;$G100</f>
        <v>BE_USD5Y5Y</v>
      </c>
      <c r="F100" s="21" t="s">
        <v>48</v>
      </c>
      <c r="G100" s="26" t="s">
        <v>906</v>
      </c>
      <c r="J100" s="22">
        <f>_xll.BDP(F100,"PX LAST")</f>
        <v>2.4620000000000002</v>
      </c>
      <c r="AF100" s="13" t="s">
        <v>93</v>
      </c>
      <c r="AG100" s="17" t="s">
        <v>162</v>
      </c>
      <c r="AH100" s="29" t="s">
        <v>163</v>
      </c>
      <c r="AI100" s="13" t="str">
        <f t="shared" si="36"/>
        <v>AUDUSD</v>
      </c>
      <c r="AJ100" s="20" t="s">
        <v>18</v>
      </c>
      <c r="AK100" s="21" t="str">
        <f t="shared" si="37"/>
        <v>FX_AUDUSDIV1M</v>
      </c>
      <c r="AL100" s="21" t="str">
        <f t="shared" si="46"/>
        <v>AUDUSDV1M Curncy</v>
      </c>
      <c r="AM100" s="17" t="s">
        <v>865</v>
      </c>
      <c r="AN100" s="17" t="s">
        <v>866</v>
      </c>
      <c r="AO100" s="17" t="str">
        <f t="shared" si="47"/>
        <v>AUDUSDV1M</v>
      </c>
      <c r="AP100" s="13" t="str">
        <f>[2]!blp(AL100,"PX LAST",,,[3]!'AUDUSDV1M CURNCY,[PX LAST]')</f>
        <v>#N/A Use Formula Conversion Tool</v>
      </c>
      <c r="BA100" s="15" t="s">
        <v>36</v>
      </c>
      <c r="BB100" s="17" t="s">
        <v>313</v>
      </c>
      <c r="BC100" s="17" t="s">
        <v>907</v>
      </c>
      <c r="BD100" s="28" t="s">
        <v>18</v>
      </c>
      <c r="BE100" s="29" t="str">
        <f t="shared" si="49"/>
        <v>JACISP_MM</v>
      </c>
      <c r="BF100" s="29" t="s">
        <v>437</v>
      </c>
    </row>
    <row r="101" spans="2:74">
      <c r="B101" s="13" t="s">
        <v>890</v>
      </c>
      <c r="C101" s="17" t="s">
        <v>112</v>
      </c>
      <c r="D101" s="20" t="s">
        <v>18</v>
      </c>
      <c r="E101" s="59" t="str">
        <f>$B101&amp;"_"&amp;$C101&amp;$G101</f>
        <v>BE_EUR5Y5Y</v>
      </c>
      <c r="F101" s="20" t="s">
        <v>908</v>
      </c>
      <c r="G101" s="26" t="s">
        <v>906</v>
      </c>
      <c r="J101" s="22">
        <f>_xll.BDP(F101,"PX LAST")</f>
        <v>1.72</v>
      </c>
      <c r="AF101" s="13" t="s">
        <v>93</v>
      </c>
      <c r="AG101" s="17" t="s">
        <v>180</v>
      </c>
      <c r="AH101" s="29" t="s">
        <v>181</v>
      </c>
      <c r="AI101" s="13" t="str">
        <f t="shared" si="36"/>
        <v>NZDUSD</v>
      </c>
      <c r="AJ101" s="20" t="s">
        <v>18</v>
      </c>
      <c r="AK101" s="21" t="str">
        <f t="shared" si="37"/>
        <v>FX_NZDUSDIV1M</v>
      </c>
      <c r="AL101" s="21" t="str">
        <f t="shared" si="46"/>
        <v>NZDUSDV1M Curncy</v>
      </c>
      <c r="AM101" s="17" t="s">
        <v>865</v>
      </c>
      <c r="AN101" s="17" t="s">
        <v>866</v>
      </c>
      <c r="AO101" s="17" t="str">
        <f t="shared" si="47"/>
        <v>NZDUSDV1M</v>
      </c>
      <c r="AP101" s="13" t="str">
        <f>[2]!blp(AL101,"PX LAST",,,[3]!'NZDUSDV1M CURNCY,[PX LAST]')</f>
        <v>#N/A Use Formula Conversion Tool</v>
      </c>
      <c r="BA101" s="15" t="s">
        <v>36</v>
      </c>
      <c r="BB101" s="17" t="s">
        <v>313</v>
      </c>
      <c r="BC101" s="17" t="s">
        <v>909</v>
      </c>
      <c r="BD101" s="28" t="s">
        <v>18</v>
      </c>
      <c r="BE101" s="29" t="str">
        <f t="shared" si="49"/>
        <v>JACISP_OG</v>
      </c>
      <c r="BF101" s="29" t="s">
        <v>450</v>
      </c>
    </row>
    <row r="102" spans="2:74">
      <c r="B102" s="13" t="s">
        <v>890</v>
      </c>
      <c r="C102" s="17" t="s">
        <v>108</v>
      </c>
      <c r="D102" s="20" t="s">
        <v>18</v>
      </c>
      <c r="E102" s="59" t="str">
        <f>$B102&amp;"_"&amp;$C102&amp;$G102</f>
        <v>BE_GBP5Y5Y</v>
      </c>
      <c r="F102" s="20" t="s">
        <v>910</v>
      </c>
      <c r="G102" s="26" t="s">
        <v>906</v>
      </c>
      <c r="J102" s="22">
        <f>_xll.BDP(F102,"PX LAST")</f>
        <v>3.4550000000000001</v>
      </c>
      <c r="AF102" s="13" t="s">
        <v>93</v>
      </c>
      <c r="AH102" s="29" t="s">
        <v>155</v>
      </c>
      <c r="AI102" s="13" t="str">
        <f t="shared" si="36"/>
        <v>USDCHF</v>
      </c>
      <c r="AJ102" s="20" t="s">
        <v>18</v>
      </c>
      <c r="AK102" s="21" t="str">
        <f t="shared" si="37"/>
        <v>FX_USDCHFIV1M</v>
      </c>
      <c r="AL102" s="21" t="str">
        <f t="shared" si="46"/>
        <v>USDCHFV1M Curncy</v>
      </c>
      <c r="AM102" s="17" t="s">
        <v>865</v>
      </c>
      <c r="AN102" s="17" t="s">
        <v>866</v>
      </c>
      <c r="AO102" s="17" t="str">
        <f t="shared" si="47"/>
        <v>USDCHFV1M</v>
      </c>
      <c r="AP102" s="13" t="str">
        <f>[2]!blp(AL102,"PX LAST",,,[3]!'USDCHFV1M CURNCY,[PX LAST]')</f>
        <v>#N/A Use Formula Conversion Tool</v>
      </c>
      <c r="BA102" s="15" t="s">
        <v>36</v>
      </c>
      <c r="BB102" s="17" t="s">
        <v>313</v>
      </c>
      <c r="BC102" s="17" t="s">
        <v>911</v>
      </c>
      <c r="BD102" s="28" t="s">
        <v>18</v>
      </c>
      <c r="BE102" s="29" t="str">
        <f t="shared" si="49"/>
        <v>JACISP_PP</v>
      </c>
      <c r="BF102" s="29" t="s">
        <v>462</v>
      </c>
    </row>
    <row r="103" spans="2:74">
      <c r="B103" s="13" t="s">
        <v>890</v>
      </c>
      <c r="C103" s="17" t="s">
        <v>123</v>
      </c>
      <c r="D103" s="20" t="s">
        <v>18</v>
      </c>
      <c r="E103" s="59" t="str">
        <f>$B103&amp;"_"&amp;$C103&amp;$G103</f>
        <v>BE_JPY5Y5Y</v>
      </c>
      <c r="F103" s="20" t="s">
        <v>912</v>
      </c>
      <c r="G103" s="26" t="s">
        <v>906</v>
      </c>
      <c r="J103" s="22">
        <f>_xll.BDP(F103,"PX LAST")</f>
        <v>0.16</v>
      </c>
      <c r="AF103" s="13" t="s">
        <v>93</v>
      </c>
      <c r="AH103" s="29" t="s">
        <v>192</v>
      </c>
      <c r="AI103" s="13" t="str">
        <f t="shared" si="36"/>
        <v>USDNOK</v>
      </c>
      <c r="AJ103" s="20" t="s">
        <v>18</v>
      </c>
      <c r="AK103" s="21" t="str">
        <f t="shared" si="37"/>
        <v>FX_USDNOKIV1M</v>
      </c>
      <c r="AL103" s="21" t="str">
        <f t="shared" si="46"/>
        <v>USDNOKV1M Curncy</v>
      </c>
      <c r="AM103" s="17" t="s">
        <v>865</v>
      </c>
      <c r="AN103" s="17" t="s">
        <v>866</v>
      </c>
      <c r="AO103" s="17" t="str">
        <f t="shared" si="47"/>
        <v>USDNOKV1M</v>
      </c>
      <c r="AP103" s="13" t="str">
        <f>[2]!blp(AL103,"PX LAST",,,[3]!'USDNOKV1M CURNCY,[PX LAST]')</f>
        <v>#N/A Use Formula Conversion Tool</v>
      </c>
      <c r="BA103" s="15" t="s">
        <v>36</v>
      </c>
      <c r="BB103" s="17" t="s">
        <v>313</v>
      </c>
      <c r="BC103" s="17" t="s">
        <v>913</v>
      </c>
      <c r="BD103" s="28" t="s">
        <v>18</v>
      </c>
      <c r="BE103" s="29" t="str">
        <f t="shared" si="49"/>
        <v>JACISP_Real</v>
      </c>
      <c r="BF103" s="29" t="s">
        <v>474</v>
      </c>
    </row>
    <row r="104" spans="2:74">
      <c r="B104" s="17" t="s">
        <v>890</v>
      </c>
      <c r="C104" s="17" t="s">
        <v>123</v>
      </c>
      <c r="D104" s="20" t="s">
        <v>18</v>
      </c>
      <c r="E104" s="59" t="str">
        <f t="shared" ref="E104:E113" si="50">$B104&amp;"_"&amp;$C104&amp;$G104&amp;"Y"</f>
        <v>BE_JPY7Y</v>
      </c>
      <c r="F104" s="43" t="s">
        <v>914</v>
      </c>
      <c r="G104" s="16">
        <v>7</v>
      </c>
      <c r="J104" s="22">
        <f>_xll.BDP(F104,"PX LAST")</f>
        <v>0.41</v>
      </c>
      <c r="AF104" s="13" t="s">
        <v>93</v>
      </c>
      <c r="AH104" s="29" t="s">
        <v>176</v>
      </c>
      <c r="AI104" s="13" t="str">
        <f t="shared" si="36"/>
        <v>USDSEK</v>
      </c>
      <c r="AJ104" s="20" t="s">
        <v>18</v>
      </c>
      <c r="AK104" s="21" t="str">
        <f t="shared" si="37"/>
        <v>FX_USDSEKIV1M</v>
      </c>
      <c r="AL104" s="21" t="str">
        <f t="shared" si="46"/>
        <v>USDSEKV1M Curncy</v>
      </c>
      <c r="AM104" s="17" t="s">
        <v>865</v>
      </c>
      <c r="AN104" s="17" t="s">
        <v>866</v>
      </c>
      <c r="AO104" s="17" t="str">
        <f t="shared" si="47"/>
        <v>USDSEKV1M</v>
      </c>
      <c r="AP104" s="13" t="str">
        <f>[2]!blp(AL104,"PX LAST",,,[3]!'USDSEKV1M CURNCY,[PX LAST]')</f>
        <v>#N/A Use Formula Conversion Tool</v>
      </c>
      <c r="BA104" s="15" t="s">
        <v>36</v>
      </c>
      <c r="BB104" s="17" t="s">
        <v>313</v>
      </c>
      <c r="BC104" s="13" t="s">
        <v>483</v>
      </c>
      <c r="BD104" s="28" t="s">
        <v>18</v>
      </c>
      <c r="BE104" s="29" t="str">
        <f t="shared" si="49"/>
        <v>JACISP_TMT</v>
      </c>
      <c r="BF104" s="29" t="s">
        <v>486</v>
      </c>
    </row>
    <row r="105" spans="2:74">
      <c r="B105" s="17" t="s">
        <v>890</v>
      </c>
      <c r="C105" s="17" t="s">
        <v>123</v>
      </c>
      <c r="D105" s="20" t="s">
        <v>18</v>
      </c>
      <c r="E105" s="59" t="str">
        <f t="shared" si="50"/>
        <v>BE_JPY10Y</v>
      </c>
      <c r="F105" s="43" t="s">
        <v>915</v>
      </c>
      <c r="G105" s="16">
        <v>10</v>
      </c>
      <c r="J105" s="22">
        <f>_xll.BDP(F105,"PX LAST")</f>
        <v>0.40899999999999997</v>
      </c>
      <c r="AE105" s="19" t="s">
        <v>916</v>
      </c>
      <c r="AF105" s="13" t="s">
        <v>93</v>
      </c>
      <c r="AH105" s="13" t="s">
        <v>492</v>
      </c>
      <c r="AI105" s="13" t="str">
        <f t="shared" si="36"/>
        <v>USDBRL</v>
      </c>
      <c r="AJ105" s="20" t="s">
        <v>18</v>
      </c>
      <c r="AK105" s="21" t="str">
        <f t="shared" si="37"/>
        <v>FX_USDBRLHV1M</v>
      </c>
      <c r="AL105" s="21" t="str">
        <f>AO105&amp; " Curncy"</f>
        <v>USDBRLH1M Curncy</v>
      </c>
      <c r="AM105" s="17" t="s">
        <v>865</v>
      </c>
      <c r="AN105" s="17" t="s">
        <v>917</v>
      </c>
      <c r="AO105" s="17" t="str">
        <f>AI105&amp;"H"&amp;AM105</f>
        <v>USDBRLH1M</v>
      </c>
      <c r="AP105" s="13" t="str">
        <f>[2]!blp(AL105,"PX LAST",,,[3]!'USDBRLH1M CURNCY,[PX LAST]')</f>
        <v>#N/A Use Formula Conversion Tool</v>
      </c>
      <c r="BA105" s="15" t="s">
        <v>36</v>
      </c>
      <c r="BB105" s="17" t="s">
        <v>313</v>
      </c>
      <c r="BC105" s="17" t="s">
        <v>918</v>
      </c>
      <c r="BD105" s="28" t="s">
        <v>18</v>
      </c>
      <c r="BE105" s="29" t="str">
        <f t="shared" si="49"/>
        <v>JACISP_Tran</v>
      </c>
      <c r="BF105" s="29" t="s">
        <v>498</v>
      </c>
    </row>
    <row r="106" spans="2:74">
      <c r="B106" s="17" t="s">
        <v>890</v>
      </c>
      <c r="C106" s="17" t="s">
        <v>190</v>
      </c>
      <c r="D106" s="20" t="s">
        <v>18</v>
      </c>
      <c r="E106" s="59" t="str">
        <f t="shared" si="50"/>
        <v>BE_THB10Y</v>
      </c>
      <c r="F106" s="43" t="s">
        <v>919</v>
      </c>
      <c r="G106" s="16">
        <v>10</v>
      </c>
      <c r="J106" s="22" t="str">
        <f>_xll.BDP(F106,"PX LAST")</f>
        <v>#N/A Invalid Security</v>
      </c>
      <c r="AF106" s="13" t="s">
        <v>93</v>
      </c>
      <c r="AH106" s="13" t="s">
        <v>303</v>
      </c>
      <c r="AI106" s="13" t="str">
        <f t="shared" si="36"/>
        <v>USDMXN</v>
      </c>
      <c r="AJ106" s="20" t="s">
        <v>18</v>
      </c>
      <c r="AK106" s="21" t="str">
        <f t="shared" si="37"/>
        <v>FX_USDMXNHV1M</v>
      </c>
      <c r="AL106" s="21" t="str">
        <f t="shared" ref="AL106:AL130" si="51">AO106&amp; " Curncy"</f>
        <v>USDMXNH1M Curncy</v>
      </c>
      <c r="AM106" s="17" t="s">
        <v>865</v>
      </c>
      <c r="AN106" s="17" t="s">
        <v>917</v>
      </c>
      <c r="AO106" s="17" t="str">
        <f t="shared" ref="AO106:AO130" si="52">AI106&amp;"H"&amp;AM106</f>
        <v>USDMXNH1M</v>
      </c>
      <c r="AP106" s="13" t="str">
        <f>[2]!blp(AL106,"PX LAST",,,[3]!'USDMXNH1M CURNCY,[PX LAST]')</f>
        <v>#N/A Use Formula Conversion Tool</v>
      </c>
      <c r="BA106" s="15" t="s">
        <v>36</v>
      </c>
      <c r="BB106" s="17" t="s">
        <v>313</v>
      </c>
      <c r="BC106" s="17" t="s">
        <v>920</v>
      </c>
      <c r="BD106" s="28" t="s">
        <v>18</v>
      </c>
      <c r="BE106" s="29" t="str">
        <f t="shared" si="49"/>
        <v>JACISP_Util</v>
      </c>
      <c r="BF106" s="29" t="s">
        <v>509</v>
      </c>
      <c r="BQ106" s="13" t="s">
        <v>349</v>
      </c>
      <c r="BR106" s="13" t="s">
        <v>350</v>
      </c>
      <c r="BS106" s="13" t="s">
        <v>351</v>
      </c>
      <c r="BT106" s="13" t="s">
        <v>352</v>
      </c>
      <c r="BU106" s="13" t="s">
        <v>353</v>
      </c>
      <c r="BV106" s="13" t="s">
        <v>354</v>
      </c>
    </row>
    <row r="107" spans="2:74">
      <c r="B107" s="17" t="s">
        <v>880</v>
      </c>
      <c r="C107" s="13" t="s">
        <v>896</v>
      </c>
      <c r="D107" s="20" t="s">
        <v>18</v>
      </c>
      <c r="E107" s="59" t="str">
        <f t="shared" si="50"/>
        <v>TIP_GER7Y</v>
      </c>
      <c r="F107" s="21" t="str">
        <f>H107&amp;G107&amp;I107&amp; " Index"</f>
        <v>GEIL7Y Index</v>
      </c>
      <c r="G107" s="16">
        <v>7</v>
      </c>
      <c r="H107" s="16" t="s">
        <v>921</v>
      </c>
      <c r="I107" s="26" t="s">
        <v>24</v>
      </c>
      <c r="J107" s="22" t="str">
        <f>_xll.BDP(F107,"PX LAST")</f>
        <v>#N/A N/A</v>
      </c>
      <c r="AF107" s="13" t="s">
        <v>93</v>
      </c>
      <c r="AH107" s="13" t="s">
        <v>253</v>
      </c>
      <c r="AI107" s="13" t="str">
        <f t="shared" si="36"/>
        <v>USDCNY</v>
      </c>
      <c r="AJ107" s="20" t="s">
        <v>18</v>
      </c>
      <c r="AK107" s="21" t="str">
        <f t="shared" si="37"/>
        <v>FX_USDCNYHV1M</v>
      </c>
      <c r="AL107" s="21" t="str">
        <f t="shared" si="51"/>
        <v>USDCNYH1M Curncy</v>
      </c>
      <c r="AM107" s="17" t="s">
        <v>865</v>
      </c>
      <c r="AN107" s="17" t="s">
        <v>917</v>
      </c>
      <c r="AO107" s="17" t="str">
        <f t="shared" si="52"/>
        <v>USDCNYH1M</v>
      </c>
      <c r="AP107" s="13" t="str">
        <f>[2]!blp(AL107,"PX LAST",,,[3]!'USDCNYH1M CURNCY,[PX LAST]')</f>
        <v>#N/A Use Formula Conversion Tool</v>
      </c>
      <c r="BA107" s="15" t="s">
        <v>36</v>
      </c>
      <c r="BB107" s="17" t="s">
        <v>652</v>
      </c>
      <c r="BC107" s="17" t="s">
        <v>895</v>
      </c>
      <c r="BD107" s="28" t="s">
        <v>18</v>
      </c>
      <c r="BE107" s="29" t="str">
        <f t="shared" si="49"/>
        <v>JACIYLD_Sov</v>
      </c>
      <c r="BF107" s="13" t="s">
        <v>351</v>
      </c>
      <c r="BQ107" s="13" t="s">
        <v>365</v>
      </c>
      <c r="BR107" s="13" t="s">
        <v>366</v>
      </c>
      <c r="BS107" s="13" t="s">
        <v>367</v>
      </c>
      <c r="BT107" s="13" t="s">
        <v>368</v>
      </c>
      <c r="BU107" s="13" t="s">
        <v>369</v>
      </c>
      <c r="BV107" s="13" t="s">
        <v>370</v>
      </c>
    </row>
    <row r="108" spans="2:74">
      <c r="B108" s="17" t="s">
        <v>880</v>
      </c>
      <c r="C108" s="13" t="s">
        <v>896</v>
      </c>
      <c r="D108" s="20" t="s">
        <v>18</v>
      </c>
      <c r="E108" s="59" t="str">
        <f t="shared" si="50"/>
        <v>TIP_GER10Y</v>
      </c>
      <c r="F108" s="21" t="str">
        <f>H108&amp;G108&amp;I108&amp; " Index"</f>
        <v>GEIL10Y Index</v>
      </c>
      <c r="G108" s="16">
        <v>10</v>
      </c>
      <c r="H108" s="16" t="s">
        <v>921</v>
      </c>
      <c r="I108" s="26" t="s">
        <v>24</v>
      </c>
      <c r="J108" s="22">
        <f>_xll.BDP(F108,"PX LAST")</f>
        <v>-1.1830000000000001</v>
      </c>
      <c r="AF108" s="13" t="s">
        <v>93</v>
      </c>
      <c r="AH108" s="13" t="s">
        <v>106</v>
      </c>
      <c r="AI108" s="13" t="str">
        <f t="shared" si="36"/>
        <v>USDINR</v>
      </c>
      <c r="AJ108" s="20" t="s">
        <v>18</v>
      </c>
      <c r="AK108" s="21" t="str">
        <f t="shared" si="37"/>
        <v>FX_USDINRHV1M</v>
      </c>
      <c r="AL108" s="21" t="str">
        <f t="shared" si="51"/>
        <v>USDINRH1M Curncy</v>
      </c>
      <c r="AM108" s="17" t="s">
        <v>865</v>
      </c>
      <c r="AN108" s="17" t="s">
        <v>917</v>
      </c>
      <c r="AO108" s="17" t="str">
        <f t="shared" si="52"/>
        <v>USDINRH1M</v>
      </c>
      <c r="AP108" s="13" t="str">
        <f>[2]!blp(AL108,"PX LAST",,,[3]!'USDINRH1M CURNCY,[PX LAST]')</f>
        <v>#N/A Use Formula Conversion Tool</v>
      </c>
      <c r="BA108" s="15" t="s">
        <v>36</v>
      </c>
      <c r="BB108" s="17" t="s">
        <v>652</v>
      </c>
      <c r="BC108" s="17" t="s">
        <v>899</v>
      </c>
      <c r="BD108" s="28" t="s">
        <v>18</v>
      </c>
      <c r="BE108" s="29" t="str">
        <f t="shared" si="49"/>
        <v>JACIYLD_Cons</v>
      </c>
      <c r="BF108" s="13" t="s">
        <v>367</v>
      </c>
      <c r="BQ108" s="13" t="s">
        <v>379</v>
      </c>
      <c r="BR108" s="13" t="s">
        <v>380</v>
      </c>
      <c r="BS108" s="13" t="s">
        <v>381</v>
      </c>
      <c r="BT108" s="13" t="s">
        <v>382</v>
      </c>
      <c r="BU108" s="13" t="s">
        <v>383</v>
      </c>
      <c r="BV108" s="13" t="s">
        <v>384</v>
      </c>
    </row>
    <row r="109" spans="2:74">
      <c r="B109" s="17" t="s">
        <v>880</v>
      </c>
      <c r="C109" s="17" t="s">
        <v>808</v>
      </c>
      <c r="D109" s="20" t="s">
        <v>18</v>
      </c>
      <c r="E109" s="59" t="str">
        <f t="shared" si="50"/>
        <v>TIP_FRA5Y</v>
      </c>
      <c r="F109" s="40" t="s">
        <v>922</v>
      </c>
      <c r="G109" s="16">
        <v>5</v>
      </c>
      <c r="J109" s="22">
        <f>_xll.BDP(F109,"PX LAST")</f>
        <v>-1.282</v>
      </c>
      <c r="AF109" s="13" t="s">
        <v>93</v>
      </c>
      <c r="AH109" s="13" t="s">
        <v>246</v>
      </c>
      <c r="AI109" s="13" t="str">
        <f t="shared" si="36"/>
        <v>USDMYR</v>
      </c>
      <c r="AJ109" s="20" t="s">
        <v>18</v>
      </c>
      <c r="AK109" s="21" t="str">
        <f t="shared" si="37"/>
        <v>FX_USDMYRHV1M</v>
      </c>
      <c r="AL109" s="21" t="str">
        <f t="shared" si="51"/>
        <v>USDMYRH1M Curncy</v>
      </c>
      <c r="AM109" s="17" t="s">
        <v>865</v>
      </c>
      <c r="AN109" s="17" t="s">
        <v>917</v>
      </c>
      <c r="AO109" s="17" t="str">
        <f t="shared" si="52"/>
        <v>USDMYRH1M</v>
      </c>
      <c r="AP109" s="13" t="str">
        <f>[2]!blp(AL109,"PX LAST",,,[3]!'USDMYRH1M CURNCY,[PX LAST]')</f>
        <v>#N/A Use Formula Conversion Tool</v>
      </c>
      <c r="BA109" s="15" t="s">
        <v>36</v>
      </c>
      <c r="BB109" s="17" t="s">
        <v>652</v>
      </c>
      <c r="BC109" s="17" t="s">
        <v>900</v>
      </c>
      <c r="BD109" s="28" t="s">
        <v>18</v>
      </c>
      <c r="BE109" s="29" t="str">
        <f t="shared" si="49"/>
        <v>JACIYLD_Divs</v>
      </c>
      <c r="BF109" s="13" t="s">
        <v>381</v>
      </c>
      <c r="BQ109" s="13" t="s">
        <v>393</v>
      </c>
      <c r="BR109" s="13" t="s">
        <v>394</v>
      </c>
      <c r="BS109" s="13" t="s">
        <v>395</v>
      </c>
      <c r="BT109" s="13" t="s">
        <v>396</v>
      </c>
      <c r="BU109" s="13" t="s">
        <v>397</v>
      </c>
      <c r="BV109" s="13" t="s">
        <v>398</v>
      </c>
    </row>
    <row r="110" spans="2:74">
      <c r="B110" s="17" t="s">
        <v>880</v>
      </c>
      <c r="C110" s="17" t="s">
        <v>808</v>
      </c>
      <c r="D110" s="20" t="s">
        <v>18</v>
      </c>
      <c r="E110" s="59" t="str">
        <f t="shared" si="50"/>
        <v>TIP_FRA10Y</v>
      </c>
      <c r="F110" s="21" t="str">
        <f>H110&amp;G110&amp;I110&amp; " Index"</f>
        <v>GFRGIN10 Index</v>
      </c>
      <c r="G110" s="16">
        <v>10</v>
      </c>
      <c r="H110" s="26" t="s">
        <v>923</v>
      </c>
      <c r="J110" s="22">
        <f>_xll.BDP(F110,"PX LAST")</f>
        <v>-0.73</v>
      </c>
      <c r="AF110" s="13" t="s">
        <v>93</v>
      </c>
      <c r="AH110" s="13" t="s">
        <v>136</v>
      </c>
      <c r="AI110" s="13" t="str">
        <f t="shared" si="36"/>
        <v>USDPHP</v>
      </c>
      <c r="AJ110" s="20" t="s">
        <v>18</v>
      </c>
      <c r="AK110" s="21" t="str">
        <f t="shared" si="37"/>
        <v>FX_USDPHPHV1M</v>
      </c>
      <c r="AL110" s="21" t="str">
        <f t="shared" si="51"/>
        <v>USDPHPH1M Curncy</v>
      </c>
      <c r="AM110" s="17" t="s">
        <v>865</v>
      </c>
      <c r="AN110" s="17" t="s">
        <v>917</v>
      </c>
      <c r="AO110" s="17" t="str">
        <f t="shared" si="52"/>
        <v>USDPHPH1M</v>
      </c>
      <c r="AP110" s="13" t="str">
        <f>[2]!blp(AL110,"PX LAST",,,[3]!'USDPHPH1M CURNCY,[PX LAST]')</f>
        <v>#N/A Use Formula Conversion Tool</v>
      </c>
      <c r="BA110" s="15" t="s">
        <v>36</v>
      </c>
      <c r="BB110" s="17" t="s">
        <v>652</v>
      </c>
      <c r="BC110" s="17" t="s">
        <v>903</v>
      </c>
      <c r="BD110" s="28" t="s">
        <v>18</v>
      </c>
      <c r="BE110" s="29" t="str">
        <f t="shared" si="49"/>
        <v>JACIYLD_Fin</v>
      </c>
      <c r="BF110" s="13" t="s">
        <v>395</v>
      </c>
      <c r="BQ110" s="13" t="s">
        <v>406</v>
      </c>
      <c r="BR110" s="13" t="s">
        <v>407</v>
      </c>
      <c r="BS110" s="13" t="s">
        <v>408</v>
      </c>
      <c r="BT110" s="13" t="s">
        <v>409</v>
      </c>
      <c r="BU110" s="13" t="s">
        <v>410</v>
      </c>
      <c r="BV110" s="13" t="s">
        <v>411</v>
      </c>
    </row>
    <row r="111" spans="2:74">
      <c r="B111" s="17" t="s">
        <v>880</v>
      </c>
      <c r="C111" s="17" t="s">
        <v>808</v>
      </c>
      <c r="D111" s="20" t="s">
        <v>18</v>
      </c>
      <c r="E111" s="59" t="str">
        <f t="shared" si="50"/>
        <v>TIP_FRA15Y</v>
      </c>
      <c r="F111" s="21" t="str">
        <f>H111&amp;G111&amp;I111&amp; " Index"</f>
        <v>GFRGIN15 Index</v>
      </c>
      <c r="G111" s="16">
        <v>15</v>
      </c>
      <c r="H111" s="26" t="s">
        <v>923</v>
      </c>
      <c r="J111" s="22" t="str">
        <f>_xll.BDP(F111,"PX LAST")</f>
        <v>#N/A N/A</v>
      </c>
      <c r="AF111" s="13" t="s">
        <v>93</v>
      </c>
      <c r="AH111" s="13" t="s">
        <v>345</v>
      </c>
      <c r="AI111" s="13" t="str">
        <f t="shared" si="36"/>
        <v>USDSGD</v>
      </c>
      <c r="AJ111" s="20" t="s">
        <v>18</v>
      </c>
      <c r="AK111" s="21" t="str">
        <f t="shared" si="37"/>
        <v>FX_USDSGDHV1M</v>
      </c>
      <c r="AL111" s="21" t="str">
        <f t="shared" si="51"/>
        <v>USDSGDH1M Curncy</v>
      </c>
      <c r="AM111" s="17" t="s">
        <v>865</v>
      </c>
      <c r="AN111" s="17" t="s">
        <v>917</v>
      </c>
      <c r="AO111" s="17" t="str">
        <f t="shared" si="52"/>
        <v>USDSGDH1M</v>
      </c>
      <c r="AP111" s="13" t="str">
        <f>[2]!blp(AL111,"PX LAST",,,[3]!'USDSGDH1M CURNCY,[PX LAST]')</f>
        <v>#N/A Use Formula Conversion Tool</v>
      </c>
      <c r="BA111" s="15" t="s">
        <v>36</v>
      </c>
      <c r="BB111" s="17" t="s">
        <v>652</v>
      </c>
      <c r="BC111" s="17" t="s">
        <v>904</v>
      </c>
      <c r="BD111" s="28" t="s">
        <v>18</v>
      </c>
      <c r="BE111" s="29" t="str">
        <f t="shared" si="49"/>
        <v>JACIYLD_Ind</v>
      </c>
      <c r="BF111" s="13" t="s">
        <v>408</v>
      </c>
      <c r="BQ111" s="13" t="s">
        <v>421</v>
      </c>
      <c r="BR111" s="13" t="s">
        <v>422</v>
      </c>
      <c r="BS111" s="13" t="s">
        <v>423</v>
      </c>
      <c r="BT111" s="13" t="s">
        <v>424</v>
      </c>
      <c r="BU111" s="13" t="s">
        <v>425</v>
      </c>
      <c r="BV111" s="13" t="s">
        <v>426</v>
      </c>
    </row>
    <row r="112" spans="2:74">
      <c r="B112" s="17" t="s">
        <v>880</v>
      </c>
      <c r="C112" s="17" t="s">
        <v>123</v>
      </c>
      <c r="D112" s="20" t="s">
        <v>18</v>
      </c>
      <c r="E112" s="59" t="str">
        <f t="shared" si="50"/>
        <v>TIP_JPY7Y</v>
      </c>
      <c r="F112" s="43" t="s">
        <v>924</v>
      </c>
      <c r="G112" s="16">
        <v>7</v>
      </c>
      <c r="J112" s="22">
        <f>_xll.BDP(F112,"PX LAST")</f>
        <v>-0.373</v>
      </c>
      <c r="AF112" s="13" t="s">
        <v>93</v>
      </c>
      <c r="AH112" s="13" t="s">
        <v>153</v>
      </c>
      <c r="AI112" s="13" t="str">
        <f t="shared" si="36"/>
        <v>USDKRW</v>
      </c>
      <c r="AJ112" s="20" t="s">
        <v>18</v>
      </c>
      <c r="AK112" s="21" t="str">
        <f t="shared" si="37"/>
        <v>FX_USDKRWHV1M</v>
      </c>
      <c r="AL112" s="21" t="str">
        <f t="shared" si="51"/>
        <v>USDKRWH1M Curncy</v>
      </c>
      <c r="AM112" s="17" t="s">
        <v>865</v>
      </c>
      <c r="AN112" s="17" t="s">
        <v>917</v>
      </c>
      <c r="AO112" s="17" t="str">
        <f t="shared" si="52"/>
        <v>USDKRWH1M</v>
      </c>
      <c r="AP112" s="13" t="str">
        <f>[2]!blp(AL112,"PX LAST",,,[3]!'USDKRWH1M CURNCY,[PX LAST]')</f>
        <v>#N/A Use Formula Conversion Tool</v>
      </c>
      <c r="BA112" s="15" t="s">
        <v>36</v>
      </c>
      <c r="BB112" s="17" t="s">
        <v>652</v>
      </c>
      <c r="BC112" s="17" t="s">
        <v>905</v>
      </c>
      <c r="BD112" s="28" t="s">
        <v>18</v>
      </c>
      <c r="BE112" s="29" t="str">
        <f t="shared" si="49"/>
        <v>JACIYLD_Inf</v>
      </c>
      <c r="BF112" s="13" t="s">
        <v>423</v>
      </c>
      <c r="BQ112" s="13" t="s">
        <v>434</v>
      </c>
      <c r="BR112" s="13" t="s">
        <v>435</v>
      </c>
      <c r="BS112" s="13" t="s">
        <v>436</v>
      </c>
      <c r="BT112" s="13" t="s">
        <v>437</v>
      </c>
      <c r="BU112" s="13" t="s">
        <v>438</v>
      </c>
      <c r="BV112" s="13" t="s">
        <v>439</v>
      </c>
    </row>
    <row r="113" spans="2:74">
      <c r="B113" s="17" t="s">
        <v>880</v>
      </c>
      <c r="C113" s="17" t="s">
        <v>123</v>
      </c>
      <c r="D113" s="20" t="s">
        <v>18</v>
      </c>
      <c r="E113" s="59" t="str">
        <f t="shared" si="50"/>
        <v>TIP_JPY10Y</v>
      </c>
      <c r="F113" s="43" t="s">
        <v>925</v>
      </c>
      <c r="G113" s="16">
        <v>10</v>
      </c>
      <c r="J113" s="22">
        <f>_xll.BDP(F113,"PX LAST")</f>
        <v>-0.307</v>
      </c>
      <c r="AF113" s="13" t="s">
        <v>93</v>
      </c>
      <c r="AH113" s="13" t="s">
        <v>174</v>
      </c>
      <c r="AI113" s="13" t="str">
        <f t="shared" si="36"/>
        <v>USDTWD</v>
      </c>
      <c r="AJ113" s="20" t="s">
        <v>18</v>
      </c>
      <c r="AK113" s="21" t="str">
        <f t="shared" si="37"/>
        <v>FX_USDTWDHV1M</v>
      </c>
      <c r="AL113" s="21" t="str">
        <f t="shared" si="51"/>
        <v>USDTWDH1M Curncy</v>
      </c>
      <c r="AM113" s="17" t="s">
        <v>865</v>
      </c>
      <c r="AN113" s="17" t="s">
        <v>917</v>
      </c>
      <c r="AO113" s="17" t="str">
        <f t="shared" si="52"/>
        <v>USDTWDH1M</v>
      </c>
      <c r="AP113" s="13" t="str">
        <f>[2]!blp(AL113,"PX LAST",,,[3]!'USDTWDH1M CURNCY,[PX LAST]')</f>
        <v>#N/A Use Formula Conversion Tool</v>
      </c>
      <c r="BA113" s="15" t="s">
        <v>36</v>
      </c>
      <c r="BB113" s="17" t="s">
        <v>652</v>
      </c>
      <c r="BC113" s="17" t="s">
        <v>907</v>
      </c>
      <c r="BD113" s="28" t="s">
        <v>18</v>
      </c>
      <c r="BE113" s="29" t="str">
        <f t="shared" si="49"/>
        <v>JACIYLD_MM</v>
      </c>
      <c r="BF113" s="13" t="s">
        <v>436</v>
      </c>
      <c r="BQ113" s="13" t="s">
        <v>447</v>
      </c>
      <c r="BR113" s="13" t="s">
        <v>448</v>
      </c>
      <c r="BS113" s="13" t="s">
        <v>449</v>
      </c>
      <c r="BT113" s="13" t="s">
        <v>450</v>
      </c>
      <c r="BU113" s="13" t="s">
        <v>451</v>
      </c>
      <c r="BV113" s="13" t="s">
        <v>452</v>
      </c>
    </row>
    <row r="114" spans="2:74">
      <c r="B114" s="63" t="s">
        <v>926</v>
      </c>
      <c r="C114" s="13" t="s">
        <v>83</v>
      </c>
      <c r="D114" s="20" t="s">
        <v>18</v>
      </c>
      <c r="E114" s="21" t="str">
        <f t="shared" ref="E114:E176" si="53">B114&amp;"_"&amp;C114&amp;G114</f>
        <v>BS_USD2</v>
      </c>
      <c r="F114" s="21" t="str">
        <f>H114&amp;G114&amp; " Curncy"</f>
        <v>USSP2 Curncy</v>
      </c>
      <c r="G114" s="16">
        <v>2</v>
      </c>
      <c r="H114" s="26" t="s">
        <v>927</v>
      </c>
      <c r="J114" s="22">
        <f>_xll.BDP(F114,"PX LAST")</f>
        <v>19.75</v>
      </c>
      <c r="AF114" s="13" t="s">
        <v>93</v>
      </c>
      <c r="AH114" s="13" t="s">
        <v>190</v>
      </c>
      <c r="AI114" s="13" t="str">
        <f t="shared" si="36"/>
        <v>USDTHB</v>
      </c>
      <c r="AJ114" s="20" t="s">
        <v>18</v>
      </c>
      <c r="AK114" s="21" t="str">
        <f t="shared" si="37"/>
        <v>FX_USDTHBHV1M</v>
      </c>
      <c r="AL114" s="21" t="str">
        <f t="shared" si="51"/>
        <v>USDTHBH1M Curncy</v>
      </c>
      <c r="AM114" s="17" t="s">
        <v>865</v>
      </c>
      <c r="AN114" s="17" t="s">
        <v>917</v>
      </c>
      <c r="AO114" s="17" t="str">
        <f t="shared" si="52"/>
        <v>USDTHBH1M</v>
      </c>
      <c r="AP114" s="13" t="str">
        <f>[2]!blp(AL114,"PX LAST",,,[3]!'USDTHBH1M CURNCY,[PX LAST]')</f>
        <v>#N/A Use Formula Conversion Tool</v>
      </c>
      <c r="BA114" s="15" t="s">
        <v>36</v>
      </c>
      <c r="BB114" s="17" t="s">
        <v>652</v>
      </c>
      <c r="BC114" s="17" t="s">
        <v>909</v>
      </c>
      <c r="BD114" s="28" t="s">
        <v>18</v>
      </c>
      <c r="BE114" s="29" t="str">
        <f t="shared" si="49"/>
        <v>JACIYLD_OG</v>
      </c>
      <c r="BF114" s="13" t="s">
        <v>449</v>
      </c>
      <c r="BQ114" s="13" t="s">
        <v>459</v>
      </c>
      <c r="BR114" s="13" t="s">
        <v>460</v>
      </c>
      <c r="BS114" s="13" t="s">
        <v>461</v>
      </c>
      <c r="BT114" s="13" t="s">
        <v>462</v>
      </c>
      <c r="BU114" s="13" t="s">
        <v>463</v>
      </c>
      <c r="BV114" s="13" t="s">
        <v>464</v>
      </c>
    </row>
    <row r="115" spans="2:74">
      <c r="B115" s="63" t="s">
        <v>926</v>
      </c>
      <c r="C115" s="13" t="s">
        <v>112</v>
      </c>
      <c r="D115" s="20" t="s">
        <v>18</v>
      </c>
      <c r="E115" s="21" t="str">
        <f t="shared" si="53"/>
        <v>BS_EUR2</v>
      </c>
      <c r="F115" s="21" t="str">
        <f t="shared" ref="F115:F132" si="54">H115&amp;G115&amp; " Curncy"</f>
        <v>EUSS2 Curncy</v>
      </c>
      <c r="G115" s="16">
        <v>2</v>
      </c>
      <c r="H115" s="26" t="s">
        <v>928</v>
      </c>
      <c r="J115" s="22">
        <f>_xll.BDP(F115,"PX LAST")</f>
        <v>45.920299999999997</v>
      </c>
      <c r="AF115" s="13" t="s">
        <v>93</v>
      </c>
      <c r="AG115" s="19" t="s">
        <v>418</v>
      </c>
      <c r="AH115" s="19" t="s">
        <v>418</v>
      </c>
      <c r="AI115" s="13" t="str">
        <f t="shared" si="36"/>
        <v>EURCZK</v>
      </c>
      <c r="AJ115" s="20" t="s">
        <v>18</v>
      </c>
      <c r="AK115" s="21" t="str">
        <f t="shared" si="37"/>
        <v>FX_EURCZKHV1M</v>
      </c>
      <c r="AL115" s="21" t="str">
        <f t="shared" si="51"/>
        <v>EURCZKH1M Curncy</v>
      </c>
      <c r="AM115" s="17" t="s">
        <v>865</v>
      </c>
      <c r="AN115" s="17" t="s">
        <v>917</v>
      </c>
      <c r="AO115" s="17" t="str">
        <f t="shared" si="52"/>
        <v>EURCZKH1M</v>
      </c>
      <c r="AP115" s="13" t="str">
        <f>[2]!blp(AL115,"PX LAST",,,[3]!'EURCZKH1M CURNCY,[PX LAST]')</f>
        <v>#N/A Use Formula Conversion Tool</v>
      </c>
      <c r="BA115" s="15" t="s">
        <v>36</v>
      </c>
      <c r="BB115" s="17" t="s">
        <v>652</v>
      </c>
      <c r="BC115" s="17" t="s">
        <v>911</v>
      </c>
      <c r="BD115" s="28" t="s">
        <v>18</v>
      </c>
      <c r="BE115" s="29" t="str">
        <f t="shared" si="49"/>
        <v>JACIYLD_PP</v>
      </c>
      <c r="BF115" s="13" t="s">
        <v>461</v>
      </c>
      <c r="BQ115" s="13" t="s">
        <v>471</v>
      </c>
      <c r="BR115" s="13" t="s">
        <v>472</v>
      </c>
      <c r="BS115" s="13" t="s">
        <v>473</v>
      </c>
      <c r="BT115" s="13" t="s">
        <v>474</v>
      </c>
      <c r="BU115" s="13" t="s">
        <v>475</v>
      </c>
      <c r="BV115" s="13" t="s">
        <v>476</v>
      </c>
    </row>
    <row r="116" spans="2:74">
      <c r="B116" s="63" t="s">
        <v>926</v>
      </c>
      <c r="C116" s="13" t="s">
        <v>123</v>
      </c>
      <c r="D116" s="20" t="s">
        <v>18</v>
      </c>
      <c r="E116" s="21" t="str">
        <f t="shared" si="53"/>
        <v>BS_JPY2</v>
      </c>
      <c r="F116" s="21" t="str">
        <f t="shared" si="54"/>
        <v>JYSS2 Curncy</v>
      </c>
      <c r="G116" s="16">
        <v>2</v>
      </c>
      <c r="H116" s="26" t="s">
        <v>929</v>
      </c>
      <c r="J116" s="22">
        <f>_xll.BDP(F116,"PX LAST")</f>
        <v>16.225000000000001</v>
      </c>
      <c r="AF116" s="13" t="s">
        <v>93</v>
      </c>
      <c r="AG116" s="19" t="s">
        <v>431</v>
      </c>
      <c r="AH116" s="19" t="s">
        <v>431</v>
      </c>
      <c r="AI116" s="13" t="str">
        <f t="shared" si="36"/>
        <v>EURHUF</v>
      </c>
      <c r="AJ116" s="20" t="s">
        <v>18</v>
      </c>
      <c r="AK116" s="21" t="str">
        <f t="shared" si="37"/>
        <v>FX_EURHUFHV1M</v>
      </c>
      <c r="AL116" s="21" t="str">
        <f t="shared" si="51"/>
        <v>EURHUFH1M Curncy</v>
      </c>
      <c r="AM116" s="17" t="s">
        <v>865</v>
      </c>
      <c r="AN116" s="17" t="s">
        <v>917</v>
      </c>
      <c r="AO116" s="17" t="str">
        <f t="shared" si="52"/>
        <v>EURHUFH1M</v>
      </c>
      <c r="AP116" s="13" t="str">
        <f>[2]!blp(AL116,"PX LAST",,,[3]!'EURHUFH1M CURNCY,[PX LAST]')</f>
        <v>#N/A Use Formula Conversion Tool</v>
      </c>
      <c r="BA116" s="15" t="s">
        <v>36</v>
      </c>
      <c r="BB116" s="17" t="s">
        <v>652</v>
      </c>
      <c r="BC116" s="17" t="s">
        <v>913</v>
      </c>
      <c r="BD116" s="28" t="s">
        <v>18</v>
      </c>
      <c r="BE116" s="29" t="str">
        <f t="shared" si="49"/>
        <v>JACIYLD_Real</v>
      </c>
      <c r="BF116" s="13" t="s">
        <v>473</v>
      </c>
      <c r="BQ116" s="13" t="s">
        <v>483</v>
      </c>
      <c r="BR116" s="13" t="s">
        <v>484</v>
      </c>
      <c r="BS116" s="13" t="s">
        <v>485</v>
      </c>
      <c r="BT116" s="13" t="s">
        <v>486</v>
      </c>
      <c r="BU116" s="13" t="s">
        <v>487</v>
      </c>
      <c r="BV116" s="13" t="s">
        <v>488</v>
      </c>
    </row>
    <row r="117" spans="2:74">
      <c r="B117" s="63" t="s">
        <v>926</v>
      </c>
      <c r="C117" s="13" t="s">
        <v>108</v>
      </c>
      <c r="D117" s="20" t="s">
        <v>18</v>
      </c>
      <c r="E117" s="21" t="str">
        <f t="shared" si="53"/>
        <v>BS_GBP2</v>
      </c>
      <c r="F117" s="21" t="str">
        <f t="shared" si="54"/>
        <v>BPSS2 Curncy</v>
      </c>
      <c r="G117" s="16">
        <v>2</v>
      </c>
      <c r="H117" s="26" t="s">
        <v>930</v>
      </c>
      <c r="J117" s="22">
        <f>_xll.BDP(F117,"PX LAST")</f>
        <v>38</v>
      </c>
      <c r="AF117" s="13" t="s">
        <v>93</v>
      </c>
      <c r="AG117" s="19" t="s">
        <v>443</v>
      </c>
      <c r="AH117" s="19" t="s">
        <v>443</v>
      </c>
      <c r="AI117" s="13" t="str">
        <f t="shared" si="36"/>
        <v>EURPLN</v>
      </c>
      <c r="AJ117" s="20" t="s">
        <v>18</v>
      </c>
      <c r="AK117" s="21" t="str">
        <f t="shared" si="37"/>
        <v>FX_EURPLNHV1M</v>
      </c>
      <c r="AL117" s="21" t="str">
        <f t="shared" si="51"/>
        <v>EURPLNH1M Curncy</v>
      </c>
      <c r="AM117" s="17" t="s">
        <v>865</v>
      </c>
      <c r="AN117" s="17" t="s">
        <v>917</v>
      </c>
      <c r="AO117" s="17" t="str">
        <f t="shared" si="52"/>
        <v>EURPLNH1M</v>
      </c>
      <c r="AP117" s="13" t="str">
        <f>[2]!blp(AL117,"PX LAST",,,[3]!'EURPLNH1M CURNCY,[PX LAST]')</f>
        <v>#N/A Use Formula Conversion Tool</v>
      </c>
      <c r="BA117" s="15" t="s">
        <v>36</v>
      </c>
      <c r="BB117" s="17" t="s">
        <v>652</v>
      </c>
      <c r="BC117" s="13" t="s">
        <v>483</v>
      </c>
      <c r="BD117" s="28" t="s">
        <v>18</v>
      </c>
      <c r="BE117" s="29" t="str">
        <f t="shared" si="49"/>
        <v>JACIYLD_TMT</v>
      </c>
      <c r="BF117" s="13" t="s">
        <v>485</v>
      </c>
      <c r="BQ117" s="13" t="s">
        <v>495</v>
      </c>
      <c r="BR117" s="13" t="s">
        <v>496</v>
      </c>
      <c r="BS117" s="13" t="s">
        <v>497</v>
      </c>
      <c r="BT117" s="13" t="s">
        <v>498</v>
      </c>
      <c r="BU117" s="13" t="s">
        <v>499</v>
      </c>
      <c r="BV117" s="13" t="s">
        <v>500</v>
      </c>
    </row>
    <row r="118" spans="2:74">
      <c r="B118" s="63" t="s">
        <v>926</v>
      </c>
      <c r="C118" s="13" t="s">
        <v>163</v>
      </c>
      <c r="D118" s="20" t="s">
        <v>18</v>
      </c>
      <c r="E118" s="21" t="str">
        <f t="shared" si="53"/>
        <v>BS_AUD2</v>
      </c>
      <c r="F118" s="21" t="str">
        <f t="shared" si="54"/>
        <v>ADSF2 Curncy</v>
      </c>
      <c r="G118" s="16">
        <v>2</v>
      </c>
      <c r="H118" s="26" t="s">
        <v>931</v>
      </c>
      <c r="J118" s="22">
        <f>_xll.BDP(F118,"PX LAST")</f>
        <v>-1.5</v>
      </c>
      <c r="AF118" s="13" t="s">
        <v>93</v>
      </c>
      <c r="AH118" s="13" t="s">
        <v>212</v>
      </c>
      <c r="AI118" s="13" t="str">
        <f t="shared" si="36"/>
        <v>USDRUB</v>
      </c>
      <c r="AJ118" s="20" t="s">
        <v>18</v>
      </c>
      <c r="AK118" s="21" t="str">
        <f t="shared" si="37"/>
        <v>FX_USDRUBHV1M</v>
      </c>
      <c r="AL118" s="21" t="str">
        <f t="shared" si="51"/>
        <v>USDRUBH1M Curncy</v>
      </c>
      <c r="AM118" s="17" t="s">
        <v>865</v>
      </c>
      <c r="AN118" s="17" t="s">
        <v>917</v>
      </c>
      <c r="AO118" s="17" t="str">
        <f t="shared" si="52"/>
        <v>USDRUBH1M</v>
      </c>
      <c r="AP118" s="13" t="str">
        <f>[2]!blp(AL118,"PX LAST",,,[3]!'USDRUBH1M CURNCY,[PX LAST]')</f>
        <v>#N/A Use Formula Conversion Tool</v>
      </c>
      <c r="BA118" s="15" t="s">
        <v>36</v>
      </c>
      <c r="BB118" s="17" t="s">
        <v>652</v>
      </c>
      <c r="BC118" s="17" t="s">
        <v>918</v>
      </c>
      <c r="BD118" s="28" t="s">
        <v>18</v>
      </c>
      <c r="BE118" s="29" t="str">
        <f t="shared" si="49"/>
        <v>JACIYLD_Tran</v>
      </c>
      <c r="BF118" s="13" t="s">
        <v>497</v>
      </c>
      <c r="BQ118" s="13" t="s">
        <v>506</v>
      </c>
      <c r="BR118" s="13" t="s">
        <v>507</v>
      </c>
      <c r="BS118" s="13" t="s">
        <v>508</v>
      </c>
      <c r="BT118" s="13" t="s">
        <v>509</v>
      </c>
      <c r="BU118" s="13" t="s">
        <v>510</v>
      </c>
      <c r="BV118" s="13" t="s">
        <v>511</v>
      </c>
    </row>
    <row r="119" spans="2:74">
      <c r="B119" s="63" t="s">
        <v>926</v>
      </c>
      <c r="C119" s="13" t="s">
        <v>181</v>
      </c>
      <c r="D119" s="20" t="s">
        <v>18</v>
      </c>
      <c r="E119" s="21" t="str">
        <f t="shared" si="53"/>
        <v>BS_NZD2</v>
      </c>
      <c r="F119" s="43" t="s">
        <v>932</v>
      </c>
      <c r="G119" s="16">
        <v>2</v>
      </c>
      <c r="J119" s="22">
        <f>_xll.BDP(F119,"PX LAST")</f>
        <v>27.25</v>
      </c>
      <c r="AF119" s="13" t="s">
        <v>93</v>
      </c>
      <c r="AH119" s="13" t="s">
        <v>248</v>
      </c>
      <c r="AI119" s="13" t="str">
        <f t="shared" si="36"/>
        <v>USDZAR</v>
      </c>
      <c r="AJ119" s="20" t="s">
        <v>18</v>
      </c>
      <c r="AK119" s="21" t="str">
        <f t="shared" si="37"/>
        <v>FX_USDZARHV1M</v>
      </c>
      <c r="AL119" s="21" t="str">
        <f t="shared" si="51"/>
        <v>USDZARH1M Curncy</v>
      </c>
      <c r="AM119" s="17" t="s">
        <v>865</v>
      </c>
      <c r="AN119" s="17" t="s">
        <v>917</v>
      </c>
      <c r="AO119" s="17" t="str">
        <f t="shared" si="52"/>
        <v>USDZARH1M</v>
      </c>
      <c r="AP119" s="13" t="str">
        <f>[2]!blp(AL119,"PX LAST",,,[3]!'USDZARH1M CURNCY,[PX LAST]')</f>
        <v>#N/A Use Formula Conversion Tool</v>
      </c>
      <c r="BA119" s="15" t="s">
        <v>36</v>
      </c>
      <c r="BB119" s="17" t="s">
        <v>652</v>
      </c>
      <c r="BC119" s="17" t="s">
        <v>920</v>
      </c>
      <c r="BD119" s="28" t="s">
        <v>18</v>
      </c>
      <c r="BE119" s="29" t="str">
        <f t="shared" si="49"/>
        <v>JACIYLD_Util</v>
      </c>
      <c r="BF119" s="13" t="s">
        <v>508</v>
      </c>
    </row>
    <row r="120" spans="2:74">
      <c r="B120" s="63" t="s">
        <v>926</v>
      </c>
      <c r="C120" s="13" t="s">
        <v>155</v>
      </c>
      <c r="D120" s="20" t="s">
        <v>18</v>
      </c>
      <c r="E120" s="21" t="str">
        <f t="shared" si="53"/>
        <v>BS_CHF2</v>
      </c>
      <c r="F120" s="21" t="str">
        <f t="shared" si="54"/>
        <v>SFSS2 Curncy</v>
      </c>
      <c r="G120" s="16">
        <v>2</v>
      </c>
      <c r="H120" s="26" t="s">
        <v>933</v>
      </c>
      <c r="J120" s="22">
        <f>_xll.BDP(F120,"PX LAST")</f>
        <v>23.454599999999999</v>
      </c>
      <c r="AF120" s="13" t="s">
        <v>93</v>
      </c>
      <c r="AH120" s="13" t="s">
        <v>228</v>
      </c>
      <c r="AI120" s="13" t="str">
        <f t="shared" si="36"/>
        <v>USDTRY</v>
      </c>
      <c r="AJ120" s="20" t="s">
        <v>18</v>
      </c>
      <c r="AK120" s="21" t="str">
        <f t="shared" si="37"/>
        <v>FX_USDTRYHV1M</v>
      </c>
      <c r="AL120" s="21" t="str">
        <f t="shared" si="51"/>
        <v>USDTRYH1M Curncy</v>
      </c>
      <c r="AM120" s="17" t="s">
        <v>865</v>
      </c>
      <c r="AN120" s="17" t="s">
        <v>917</v>
      </c>
      <c r="AO120" s="17" t="str">
        <f t="shared" si="52"/>
        <v>USDTRYH1M</v>
      </c>
      <c r="AP120" s="13" t="str">
        <f>[2]!blp(AL120,"PX LAST",,,[3]!'USDTRYH1M CURNCY,[PX LAST]')</f>
        <v>#N/A Use Formula Conversion Tool</v>
      </c>
      <c r="BA120" s="15" t="s">
        <v>36</v>
      </c>
      <c r="BB120" s="17" t="s">
        <v>810</v>
      </c>
      <c r="BC120" s="17" t="s">
        <v>895</v>
      </c>
      <c r="BD120" s="28" t="s">
        <v>18</v>
      </c>
      <c r="BE120" s="29" t="str">
        <f t="shared" si="49"/>
        <v>JACITR_Sov</v>
      </c>
      <c r="BF120" s="29" t="s">
        <v>350</v>
      </c>
    </row>
    <row r="121" spans="2:74">
      <c r="B121" s="63" t="s">
        <v>926</v>
      </c>
      <c r="C121" s="13" t="s">
        <v>192</v>
      </c>
      <c r="D121" s="20" t="s">
        <v>18</v>
      </c>
      <c r="E121" s="21" t="str">
        <f t="shared" si="53"/>
        <v>BS_NOK2</v>
      </c>
      <c r="F121" s="43" t="s">
        <v>934</v>
      </c>
      <c r="G121" s="16">
        <v>2</v>
      </c>
      <c r="H121" s="26"/>
      <c r="J121" s="22" t="str">
        <f>_xll.BDP(F121,"PX LAST")</f>
        <v>#N/A Invalid Security</v>
      </c>
      <c r="AF121" s="13" t="s">
        <v>93</v>
      </c>
      <c r="AH121" s="13" t="s">
        <v>492</v>
      </c>
      <c r="AI121" s="13" t="str">
        <f t="shared" si="36"/>
        <v>USDBRL</v>
      </c>
      <c r="AJ121" s="20" t="s">
        <v>18</v>
      </c>
      <c r="AK121" s="21" t="str">
        <f t="shared" si="37"/>
        <v>FX_USDBRLHV1M</v>
      </c>
      <c r="AL121" s="21" t="str">
        <f t="shared" si="51"/>
        <v>USDBRLH1M Curncy</v>
      </c>
      <c r="AM121" s="17" t="s">
        <v>865</v>
      </c>
      <c r="AN121" s="17" t="s">
        <v>917</v>
      </c>
      <c r="AO121" s="17" t="str">
        <f t="shared" si="52"/>
        <v>USDBRLH1M</v>
      </c>
      <c r="AP121" s="13" t="str">
        <f>[2]!blp(AL121,"PX LAST",,,[3]!'USDBRLH1M CURNCY,[PX LAST]')</f>
        <v>#N/A Use Formula Conversion Tool</v>
      </c>
      <c r="BA121" s="15" t="s">
        <v>36</v>
      </c>
      <c r="BB121" s="17" t="s">
        <v>810</v>
      </c>
      <c r="BC121" s="17" t="s">
        <v>899</v>
      </c>
      <c r="BD121" s="28" t="s">
        <v>18</v>
      </c>
      <c r="BE121" s="29" t="str">
        <f t="shared" si="49"/>
        <v>JACITR_Cons</v>
      </c>
      <c r="BF121" s="29" t="s">
        <v>366</v>
      </c>
    </row>
    <row r="122" spans="2:74">
      <c r="B122" s="63" t="s">
        <v>926</v>
      </c>
      <c r="C122" s="13" t="s">
        <v>176</v>
      </c>
      <c r="D122" s="20" t="s">
        <v>18</v>
      </c>
      <c r="E122" s="21" t="str">
        <f t="shared" si="53"/>
        <v>BS_SEK2</v>
      </c>
      <c r="F122" s="21" t="str">
        <f t="shared" si="54"/>
        <v>SKSS2 Curncy</v>
      </c>
      <c r="G122" s="16">
        <v>2</v>
      </c>
      <c r="H122" s="26" t="s">
        <v>935</v>
      </c>
      <c r="J122" s="22">
        <f>_xll.BDP(F122,"PX LAST")</f>
        <v>41.77</v>
      </c>
      <c r="AF122" s="13" t="s">
        <v>93</v>
      </c>
      <c r="AH122" s="13" t="s">
        <v>303</v>
      </c>
      <c r="AI122" s="13" t="str">
        <f t="shared" si="36"/>
        <v>USDMXN</v>
      </c>
      <c r="AJ122" s="20" t="s">
        <v>18</v>
      </c>
      <c r="AK122" s="21" t="str">
        <f t="shared" si="37"/>
        <v>FX_USDMXNHV1M</v>
      </c>
      <c r="AL122" s="21" t="str">
        <f t="shared" si="51"/>
        <v>USDMXNH1M Curncy</v>
      </c>
      <c r="AM122" s="17" t="s">
        <v>865</v>
      </c>
      <c r="AN122" s="17" t="s">
        <v>917</v>
      </c>
      <c r="AO122" s="17" t="str">
        <f t="shared" si="52"/>
        <v>USDMXNH1M</v>
      </c>
      <c r="AP122" s="13" t="str">
        <f>[2]!blp(AL122,"PX LAST",,,[3]!'USDMXNH1M CURNCY,[PX LAST]')</f>
        <v>#N/A Use Formula Conversion Tool</v>
      </c>
      <c r="BA122" s="15" t="s">
        <v>36</v>
      </c>
      <c r="BB122" s="17" t="s">
        <v>810</v>
      </c>
      <c r="BC122" s="17" t="s">
        <v>900</v>
      </c>
      <c r="BD122" s="28" t="s">
        <v>18</v>
      </c>
      <c r="BE122" s="29" t="str">
        <f t="shared" si="49"/>
        <v>JACITR_Divs</v>
      </c>
      <c r="BF122" s="29" t="s">
        <v>380</v>
      </c>
    </row>
    <row r="123" spans="2:74">
      <c r="B123" s="63" t="s">
        <v>926</v>
      </c>
      <c r="C123" s="13" t="s">
        <v>253</v>
      </c>
      <c r="D123" s="20" t="s">
        <v>18</v>
      </c>
      <c r="E123" s="21" t="str">
        <f t="shared" si="53"/>
        <v>BS_CNY3</v>
      </c>
      <c r="F123" s="43" t="s">
        <v>936</v>
      </c>
      <c r="G123" s="16">
        <v>3</v>
      </c>
      <c r="J123" s="22" t="str">
        <f>_xll.BDP(F123,"PX LAST")</f>
        <v>#N/A Invalid Security</v>
      </c>
      <c r="AF123" s="13" t="s">
        <v>93</v>
      </c>
      <c r="AG123" s="17" t="s">
        <v>45</v>
      </c>
      <c r="AH123" s="29" t="s">
        <v>112</v>
      </c>
      <c r="AI123" s="13" t="str">
        <f t="shared" si="36"/>
        <v>EURUSD</v>
      </c>
      <c r="AJ123" s="20" t="s">
        <v>18</v>
      </c>
      <c r="AK123" s="21" t="str">
        <f t="shared" si="37"/>
        <v>FX_EURUSDHV1M</v>
      </c>
      <c r="AL123" s="21" t="str">
        <f t="shared" si="51"/>
        <v>EURUSDH1M Curncy</v>
      </c>
      <c r="AM123" s="17" t="s">
        <v>865</v>
      </c>
      <c r="AN123" s="17" t="s">
        <v>917</v>
      </c>
      <c r="AO123" s="17" t="str">
        <f t="shared" si="52"/>
        <v>EURUSDH1M</v>
      </c>
      <c r="AP123" s="13" t="str">
        <f>[2]!blp(AL123,"PX LAST",,,[3]!'EURUSDH1M CURNCY,[PX LAST]')</f>
        <v>#N/A Use Formula Conversion Tool</v>
      </c>
      <c r="BA123" s="15" t="s">
        <v>36</v>
      </c>
      <c r="BB123" s="17" t="s">
        <v>810</v>
      </c>
      <c r="BC123" s="17" t="s">
        <v>903</v>
      </c>
      <c r="BD123" s="28" t="s">
        <v>18</v>
      </c>
      <c r="BE123" s="29" t="str">
        <f t="shared" si="49"/>
        <v>JACITR_Fin</v>
      </c>
      <c r="BF123" s="29" t="s">
        <v>394</v>
      </c>
    </row>
    <row r="124" spans="2:74">
      <c r="B124" s="63" t="s">
        <v>926</v>
      </c>
      <c r="C124" s="13" t="s">
        <v>106</v>
      </c>
      <c r="D124" s="20" t="s">
        <v>18</v>
      </c>
      <c r="E124" s="21" t="str">
        <f t="shared" si="53"/>
        <v>BS_INR2</v>
      </c>
      <c r="F124" s="43" t="s">
        <v>937</v>
      </c>
      <c r="G124" s="16">
        <v>2</v>
      </c>
      <c r="J124" s="22" t="str">
        <f>_xll.BDP(F124,"PX LAST")</f>
        <v>#N/A Invalid Security</v>
      </c>
      <c r="AF124" s="13" t="s">
        <v>93</v>
      </c>
      <c r="AH124" s="29" t="s">
        <v>123</v>
      </c>
      <c r="AI124" s="13" t="str">
        <f t="shared" si="36"/>
        <v>USDJPY</v>
      </c>
      <c r="AJ124" s="20" t="s">
        <v>18</v>
      </c>
      <c r="AK124" s="21" t="str">
        <f t="shared" si="37"/>
        <v>FX_USDJPYHV1M</v>
      </c>
      <c r="AL124" s="21" t="str">
        <f t="shared" si="51"/>
        <v>USDJPYH1M Curncy</v>
      </c>
      <c r="AM124" s="17" t="s">
        <v>865</v>
      </c>
      <c r="AN124" s="17" t="s">
        <v>917</v>
      </c>
      <c r="AO124" s="17" t="str">
        <f t="shared" si="52"/>
        <v>USDJPYH1M</v>
      </c>
      <c r="AP124" s="13" t="str">
        <f>[2]!blp(AL124,"PX LAST",,,[3]!'USDJPYH1M CURNCY,[PX LAST]')</f>
        <v>#N/A Use Formula Conversion Tool</v>
      </c>
      <c r="BA124" s="15" t="s">
        <v>36</v>
      </c>
      <c r="BB124" s="17" t="s">
        <v>810</v>
      </c>
      <c r="BC124" s="17" t="s">
        <v>904</v>
      </c>
      <c r="BD124" s="28" t="s">
        <v>18</v>
      </c>
      <c r="BE124" s="29" t="str">
        <f t="shared" si="49"/>
        <v>JACITR_Ind</v>
      </c>
      <c r="BF124" s="29" t="s">
        <v>407</v>
      </c>
    </row>
    <row r="125" spans="2:74">
      <c r="B125" s="63" t="s">
        <v>926</v>
      </c>
      <c r="C125" s="13" t="s">
        <v>246</v>
      </c>
      <c r="D125" s="20" t="s">
        <v>18</v>
      </c>
      <c r="E125" s="21" t="str">
        <f t="shared" si="53"/>
        <v>BS_MYR2</v>
      </c>
      <c r="F125" s="43" t="s">
        <v>938</v>
      </c>
      <c r="G125" s="16">
        <v>2</v>
      </c>
      <c r="H125" s="26" t="s">
        <v>939</v>
      </c>
      <c r="J125" s="22">
        <f>_xll.BDP(F125,"PX LAST")</f>
        <v>20.95</v>
      </c>
      <c r="AF125" s="13" t="s">
        <v>93</v>
      </c>
      <c r="AG125" s="17" t="s">
        <v>46</v>
      </c>
      <c r="AH125" s="29" t="s">
        <v>108</v>
      </c>
      <c r="AI125" s="13" t="str">
        <f t="shared" si="36"/>
        <v>GBPUSD</v>
      </c>
      <c r="AJ125" s="20" t="s">
        <v>18</v>
      </c>
      <c r="AK125" s="21" t="str">
        <f t="shared" si="37"/>
        <v>FX_GBPUSDHV1M</v>
      </c>
      <c r="AL125" s="21" t="str">
        <f t="shared" si="51"/>
        <v>GBPUSDH1M Curncy</v>
      </c>
      <c r="AM125" s="17" t="s">
        <v>865</v>
      </c>
      <c r="AN125" s="17" t="s">
        <v>917</v>
      </c>
      <c r="AO125" s="17" t="str">
        <f t="shared" si="52"/>
        <v>GBPUSDH1M</v>
      </c>
      <c r="AP125" s="13" t="str">
        <f>[2]!blp(AL125,"PX LAST",,,[3]!'GBPUSDH1M CURNCY,[PX LAST]')</f>
        <v>#N/A Use Formula Conversion Tool</v>
      </c>
      <c r="BA125" s="15" t="s">
        <v>36</v>
      </c>
      <c r="BB125" s="17" t="s">
        <v>810</v>
      </c>
      <c r="BC125" s="17" t="s">
        <v>905</v>
      </c>
      <c r="BD125" s="28" t="s">
        <v>18</v>
      </c>
      <c r="BE125" s="29" t="str">
        <f t="shared" si="49"/>
        <v>JACITR_Inf</v>
      </c>
      <c r="BF125" s="29" t="s">
        <v>422</v>
      </c>
      <c r="BS125" s="17"/>
    </row>
    <row r="126" spans="2:74">
      <c r="B126" s="63" t="s">
        <v>926</v>
      </c>
      <c r="C126" s="13" t="s">
        <v>345</v>
      </c>
      <c r="D126" s="20" t="s">
        <v>18</v>
      </c>
      <c r="E126" s="21" t="str">
        <f t="shared" si="53"/>
        <v>BS_SGD2</v>
      </c>
      <c r="F126" s="21" t="str">
        <f t="shared" si="54"/>
        <v>SDSS2 Curncy</v>
      </c>
      <c r="G126" s="16">
        <v>2</v>
      </c>
      <c r="H126" s="26" t="s">
        <v>940</v>
      </c>
      <c r="J126" s="22">
        <f>_xll.BDP(F126,"PX LAST")</f>
        <v>5.6578999999999997</v>
      </c>
      <c r="AF126" s="13" t="s">
        <v>93</v>
      </c>
      <c r="AG126" s="17" t="s">
        <v>162</v>
      </c>
      <c r="AH126" s="29" t="s">
        <v>163</v>
      </c>
      <c r="AI126" s="13" t="str">
        <f t="shared" si="36"/>
        <v>AUDUSD</v>
      </c>
      <c r="AJ126" s="20" t="s">
        <v>18</v>
      </c>
      <c r="AK126" s="21" t="str">
        <f t="shared" si="37"/>
        <v>FX_AUDUSDHV1M</v>
      </c>
      <c r="AL126" s="21" t="str">
        <f t="shared" si="51"/>
        <v>AUDUSDH1M Curncy</v>
      </c>
      <c r="AM126" s="17" t="s">
        <v>865</v>
      </c>
      <c r="AN126" s="17" t="s">
        <v>917</v>
      </c>
      <c r="AO126" s="17" t="str">
        <f t="shared" si="52"/>
        <v>AUDUSDH1M</v>
      </c>
      <c r="AP126" s="13" t="str">
        <f>[2]!blp(AL126,"PX LAST",,,[3]!'AUDUSDH1M CURNCY,[PX LAST]')</f>
        <v>#N/A Use Formula Conversion Tool</v>
      </c>
      <c r="BA126" s="15" t="s">
        <v>36</v>
      </c>
      <c r="BB126" s="17" t="s">
        <v>810</v>
      </c>
      <c r="BC126" s="17" t="s">
        <v>907</v>
      </c>
      <c r="BD126" s="28" t="s">
        <v>18</v>
      </c>
      <c r="BE126" s="29" t="str">
        <f t="shared" si="49"/>
        <v>JACITR_MM</v>
      </c>
      <c r="BF126" s="29" t="s">
        <v>435</v>
      </c>
    </row>
    <row r="127" spans="2:74">
      <c r="B127" s="63" t="s">
        <v>926</v>
      </c>
      <c r="C127" s="13" t="s">
        <v>153</v>
      </c>
      <c r="D127" s="20" t="s">
        <v>18</v>
      </c>
      <c r="E127" s="21" t="str">
        <f t="shared" si="53"/>
        <v>BS_KRW2</v>
      </c>
      <c r="F127" s="21" t="str">
        <f t="shared" si="54"/>
        <v>KWSS2 Curncy</v>
      </c>
      <c r="G127" s="16">
        <v>2</v>
      </c>
      <c r="H127" s="26" t="s">
        <v>941</v>
      </c>
      <c r="J127" s="22" t="str">
        <f>_xll.BDP(F127,"PX LAST")</f>
        <v>#N/A N/A</v>
      </c>
      <c r="AF127" s="13" t="s">
        <v>93</v>
      </c>
      <c r="AG127" s="17" t="s">
        <v>180</v>
      </c>
      <c r="AH127" s="29" t="s">
        <v>181</v>
      </c>
      <c r="AI127" s="13" t="str">
        <f t="shared" si="36"/>
        <v>NZDUSD</v>
      </c>
      <c r="AJ127" s="20" t="s">
        <v>18</v>
      </c>
      <c r="AK127" s="21" t="str">
        <f t="shared" si="37"/>
        <v>FX_NZDUSDHV1M</v>
      </c>
      <c r="AL127" s="21" t="str">
        <f t="shared" si="51"/>
        <v>NZDUSDH1M Curncy</v>
      </c>
      <c r="AM127" s="17" t="s">
        <v>865</v>
      </c>
      <c r="AN127" s="17" t="s">
        <v>917</v>
      </c>
      <c r="AO127" s="17" t="str">
        <f t="shared" si="52"/>
        <v>NZDUSDH1M</v>
      </c>
      <c r="AP127" s="13" t="str">
        <f>[2]!blp(AL127,"PX LAST",,,[3]!'NZDUSDH1M CURNCY,[PX LAST]')</f>
        <v>#N/A Use Formula Conversion Tool</v>
      </c>
      <c r="BA127" s="15" t="s">
        <v>36</v>
      </c>
      <c r="BB127" s="17" t="s">
        <v>810</v>
      </c>
      <c r="BC127" s="17" t="s">
        <v>909</v>
      </c>
      <c r="BD127" s="28" t="s">
        <v>18</v>
      </c>
      <c r="BE127" s="29" t="str">
        <f t="shared" si="49"/>
        <v>JACITR_OG</v>
      </c>
      <c r="BF127" s="29" t="s">
        <v>448</v>
      </c>
    </row>
    <row r="128" spans="2:74">
      <c r="B128" s="63" t="s">
        <v>926</v>
      </c>
      <c r="C128" s="13" t="s">
        <v>190</v>
      </c>
      <c r="D128" s="20" t="s">
        <v>18</v>
      </c>
      <c r="E128" s="21" t="str">
        <f t="shared" si="53"/>
        <v>BS_THB2</v>
      </c>
      <c r="F128" s="21" t="str">
        <f t="shared" si="54"/>
        <v>TBSS2 Curncy</v>
      </c>
      <c r="G128" s="16">
        <v>2</v>
      </c>
      <c r="H128" s="26" t="s">
        <v>942</v>
      </c>
      <c r="J128" s="22" t="str">
        <f>_xll.BDP(F128,"PX LAST")</f>
        <v>#N/A N/A</v>
      </c>
      <c r="AF128" s="13" t="s">
        <v>93</v>
      </c>
      <c r="AH128" s="29" t="s">
        <v>155</v>
      </c>
      <c r="AI128" s="13" t="str">
        <f t="shared" si="36"/>
        <v>USDCHF</v>
      </c>
      <c r="AJ128" s="20" t="s">
        <v>18</v>
      </c>
      <c r="AK128" s="21" t="str">
        <f t="shared" si="37"/>
        <v>FX_USDCHFHV1M</v>
      </c>
      <c r="AL128" s="21" t="str">
        <f t="shared" si="51"/>
        <v>USDCHFH1M Curncy</v>
      </c>
      <c r="AM128" s="17" t="s">
        <v>865</v>
      </c>
      <c r="AN128" s="17" t="s">
        <v>917</v>
      </c>
      <c r="AO128" s="17" t="str">
        <f t="shared" si="52"/>
        <v>USDCHFH1M</v>
      </c>
      <c r="AP128" s="13" t="str">
        <f>[2]!blp(AL128,"PX LAST",,,[3]!'USDCHFH1M CURNCY,[PX LAST]')</f>
        <v>#N/A Use Formula Conversion Tool</v>
      </c>
      <c r="BA128" s="15" t="s">
        <v>36</v>
      </c>
      <c r="BB128" s="17" t="s">
        <v>810</v>
      </c>
      <c r="BC128" s="17" t="s">
        <v>911</v>
      </c>
      <c r="BD128" s="28" t="s">
        <v>18</v>
      </c>
      <c r="BE128" s="29" t="str">
        <f t="shared" si="49"/>
        <v>JACITR_PP</v>
      </c>
      <c r="BF128" s="29" t="s">
        <v>460</v>
      </c>
    </row>
    <row r="129" spans="2:70">
      <c r="B129" s="63" t="s">
        <v>926</v>
      </c>
      <c r="C129" s="13" t="s">
        <v>266</v>
      </c>
      <c r="D129" s="20" t="s">
        <v>18</v>
      </c>
      <c r="E129" s="21" t="str">
        <f t="shared" si="53"/>
        <v>BS_HUF2</v>
      </c>
      <c r="F129" s="43" t="s">
        <v>943</v>
      </c>
      <c r="G129" s="16">
        <v>2</v>
      </c>
      <c r="H129" s="26" t="s">
        <v>944</v>
      </c>
      <c r="J129" s="22">
        <f>_xll.BDP(F129,"PX LAST")</f>
        <v>-13.998799999999999</v>
      </c>
      <c r="AF129" s="13" t="s">
        <v>93</v>
      </c>
      <c r="AH129" s="29" t="s">
        <v>192</v>
      </c>
      <c r="AI129" s="13" t="str">
        <f t="shared" si="36"/>
        <v>USDNOK</v>
      </c>
      <c r="AJ129" s="20" t="s">
        <v>18</v>
      </c>
      <c r="AK129" s="21" t="str">
        <f t="shared" si="37"/>
        <v>FX_USDNOKHV1M</v>
      </c>
      <c r="AL129" s="21" t="str">
        <f t="shared" si="51"/>
        <v>USDNOKH1M Curncy</v>
      </c>
      <c r="AM129" s="17" t="s">
        <v>865</v>
      </c>
      <c r="AN129" s="17" t="s">
        <v>917</v>
      </c>
      <c r="AO129" s="17" t="str">
        <f t="shared" si="52"/>
        <v>USDNOKH1M</v>
      </c>
      <c r="AP129" s="13" t="str">
        <f>[2]!blp(AL129,"PX LAST",,,[3]!'USDNOKH1M CURNCY,[PX LAST]')</f>
        <v>#N/A Use Formula Conversion Tool</v>
      </c>
      <c r="BA129" s="15" t="s">
        <v>36</v>
      </c>
      <c r="BB129" s="17" t="s">
        <v>810</v>
      </c>
      <c r="BC129" s="17" t="s">
        <v>913</v>
      </c>
      <c r="BD129" s="28" t="s">
        <v>18</v>
      </c>
      <c r="BE129" s="29" t="str">
        <f t="shared" si="49"/>
        <v>JACITR_Real</v>
      </c>
      <c r="BF129" s="29" t="s">
        <v>472</v>
      </c>
    </row>
    <row r="130" spans="2:70">
      <c r="B130" s="63" t="s">
        <v>926</v>
      </c>
      <c r="C130" s="13" t="s">
        <v>286</v>
      </c>
      <c r="D130" s="20" t="s">
        <v>18</v>
      </c>
      <c r="E130" s="21" t="str">
        <f t="shared" si="53"/>
        <v>BS_PLN2</v>
      </c>
      <c r="F130" s="21" t="str">
        <f t="shared" si="54"/>
        <v>PZSS2 Curncy</v>
      </c>
      <c r="G130" s="16">
        <v>2</v>
      </c>
      <c r="H130" s="26" t="s">
        <v>945</v>
      </c>
      <c r="J130" s="22">
        <f>_xll.BDP(F130,"PX LAST")</f>
        <v>35.5976</v>
      </c>
      <c r="AF130" s="13" t="s">
        <v>93</v>
      </c>
      <c r="AH130" s="29" t="s">
        <v>176</v>
      </c>
      <c r="AI130" s="13" t="str">
        <f t="shared" si="36"/>
        <v>USDSEK</v>
      </c>
      <c r="AJ130" s="20" t="s">
        <v>18</v>
      </c>
      <c r="AK130" s="21" t="str">
        <f t="shared" si="37"/>
        <v>FX_USDSEKHV1M</v>
      </c>
      <c r="AL130" s="21" t="str">
        <f t="shared" si="51"/>
        <v>USDSEKH1M Curncy</v>
      </c>
      <c r="AM130" s="17" t="s">
        <v>865</v>
      </c>
      <c r="AN130" s="17" t="s">
        <v>917</v>
      </c>
      <c r="AO130" s="17" t="str">
        <f t="shared" si="52"/>
        <v>USDSEKH1M</v>
      </c>
      <c r="AP130" s="13" t="str">
        <f>[2]!blp(AL130,"PX LAST",,,[3]!'USDSEKH1M CURNCY,[PX LAST]')</f>
        <v>#N/A Use Formula Conversion Tool</v>
      </c>
      <c r="BA130" s="15" t="s">
        <v>36</v>
      </c>
      <c r="BB130" s="17" t="s">
        <v>810</v>
      </c>
      <c r="BC130" s="13" t="s">
        <v>483</v>
      </c>
      <c r="BD130" s="28" t="s">
        <v>18</v>
      </c>
      <c r="BE130" s="29" t="str">
        <f t="shared" si="49"/>
        <v>JACITR_TMT</v>
      </c>
      <c r="BF130" s="29" t="s">
        <v>484</v>
      </c>
    </row>
    <row r="131" spans="2:70">
      <c r="B131" s="63" t="s">
        <v>926</v>
      </c>
      <c r="C131" s="13" t="s">
        <v>212</v>
      </c>
      <c r="D131" s="20" t="s">
        <v>18</v>
      </c>
      <c r="E131" s="21" t="str">
        <f t="shared" si="53"/>
        <v>BS_RUB2</v>
      </c>
      <c r="F131" s="43" t="s">
        <v>946</v>
      </c>
      <c r="G131" s="16">
        <v>2</v>
      </c>
      <c r="H131" s="26" t="s">
        <v>947</v>
      </c>
      <c r="J131" s="22" t="str">
        <f>_xll.BDP(F131,"PX LAST")</f>
        <v>#N/A Invalid Security</v>
      </c>
      <c r="AE131" s="19" t="s">
        <v>814</v>
      </c>
      <c r="AF131" s="13" t="s">
        <v>93</v>
      </c>
      <c r="AH131" s="13" t="s">
        <v>492</v>
      </c>
      <c r="AI131" s="13" t="str">
        <f t="shared" si="36"/>
        <v>USDBRL</v>
      </c>
      <c r="AJ131" s="20" t="s">
        <v>18</v>
      </c>
      <c r="AK131" s="21" t="str">
        <f>AF131&amp;"_"&amp;AI131&amp;AN131&amp;AM131</f>
        <v>FX_USDBRLIY3M</v>
      </c>
      <c r="AL131" s="21" t="str">
        <f>AO131&amp;AM131&amp; " Curncy"</f>
        <v>BCNI3M Curncy</v>
      </c>
      <c r="AM131" s="17" t="s">
        <v>557</v>
      </c>
      <c r="AN131" s="17" t="s">
        <v>815</v>
      </c>
      <c r="AO131" s="17" t="s">
        <v>948</v>
      </c>
      <c r="AP131" s="13" t="str">
        <f>[2]!blp(AL131,"PX LAST",,,[3]!'BCNI3M CURNCY,[PX LAST]')</f>
        <v>#N/A Use Formula Conversion Tool</v>
      </c>
      <c r="BA131" s="15" t="s">
        <v>36</v>
      </c>
      <c r="BB131" s="17" t="s">
        <v>810</v>
      </c>
      <c r="BC131" s="17" t="s">
        <v>918</v>
      </c>
      <c r="BD131" s="28" t="s">
        <v>18</v>
      </c>
      <c r="BE131" s="29" t="str">
        <f t="shared" si="49"/>
        <v>JACITR_Tran</v>
      </c>
      <c r="BF131" s="29" t="s">
        <v>496</v>
      </c>
    </row>
    <row r="132" spans="2:70">
      <c r="B132" s="63" t="s">
        <v>926</v>
      </c>
      <c r="C132" s="13" t="s">
        <v>248</v>
      </c>
      <c r="D132" s="20" t="s">
        <v>18</v>
      </c>
      <c r="E132" s="21" t="str">
        <f t="shared" si="53"/>
        <v>BS_ZAR2</v>
      </c>
      <c r="F132" s="21" t="str">
        <f t="shared" si="54"/>
        <v>SASS2 Curncy</v>
      </c>
      <c r="G132" s="16">
        <v>2</v>
      </c>
      <c r="H132" s="26" t="s">
        <v>949</v>
      </c>
      <c r="J132" s="22">
        <f>_xll.BDP(F132,"PX LAST")</f>
        <v>-19.342500000000001</v>
      </c>
      <c r="AE132" s="19" t="s">
        <v>814</v>
      </c>
      <c r="AF132" s="13" t="s">
        <v>93</v>
      </c>
      <c r="AH132" s="17" t="s">
        <v>303</v>
      </c>
      <c r="AI132" s="13" t="str">
        <f t="shared" ref="AI132:AI140" si="55">IF(AG132="","USD"&amp;AH132,AG132)</f>
        <v>USDMXN</v>
      </c>
      <c r="AJ132" s="20" t="s">
        <v>18</v>
      </c>
      <c r="AK132" s="21" t="str">
        <f>AF132&amp;"_"&amp;AI132&amp;AN132&amp;AM132</f>
        <v>FX_USDMXNIY3M</v>
      </c>
      <c r="AL132" s="21" t="str">
        <f>AO132&amp;AM132&amp; " Curncy"</f>
        <v>MXNI3M Curncy</v>
      </c>
      <c r="AM132" s="17" t="s">
        <v>557</v>
      </c>
      <c r="AN132" s="17" t="s">
        <v>815</v>
      </c>
      <c r="AO132" s="17" t="s">
        <v>950</v>
      </c>
      <c r="AP132" s="13" t="str">
        <f>[2]!blp(AL132,"PX LAST",,,[3]!'MXNI3M CURNCY,[PX LAST]')</f>
        <v>#N/A Use Formula Conversion Tool</v>
      </c>
      <c r="BA132" s="15" t="s">
        <v>36</v>
      </c>
      <c r="BB132" s="17" t="s">
        <v>810</v>
      </c>
      <c r="BC132" s="17" t="s">
        <v>920</v>
      </c>
      <c r="BD132" s="28" t="s">
        <v>18</v>
      </c>
      <c r="BE132" s="29" t="str">
        <f t="shared" si="49"/>
        <v>JACITR_Util</v>
      </c>
      <c r="BF132" s="29" t="s">
        <v>507</v>
      </c>
    </row>
    <row r="133" spans="2:70">
      <c r="B133" s="63" t="s">
        <v>926</v>
      </c>
      <c r="C133" s="13" t="s">
        <v>228</v>
      </c>
      <c r="D133" s="20" t="s">
        <v>18</v>
      </c>
      <c r="E133" s="21" t="str">
        <f t="shared" si="53"/>
        <v>BS_TRY2</v>
      </c>
      <c r="F133" s="43" t="s">
        <v>951</v>
      </c>
      <c r="G133" s="16">
        <v>2</v>
      </c>
      <c r="J133" s="22" t="str">
        <f>_xll.BDP(F133,"PX LAST")</f>
        <v>#N/A Invalid Security</v>
      </c>
      <c r="AE133" s="19" t="s">
        <v>814</v>
      </c>
      <c r="AF133" s="13" t="s">
        <v>93</v>
      </c>
      <c r="AG133" s="17" t="s">
        <v>45</v>
      </c>
      <c r="AH133" s="17" t="s">
        <v>112</v>
      </c>
      <c r="AI133" s="13" t="str">
        <f t="shared" si="55"/>
        <v>EURUSD</v>
      </c>
      <c r="AJ133" s="20" t="s">
        <v>18</v>
      </c>
      <c r="AK133" s="21" t="str">
        <f t="shared" ref="AK133:AK140" si="56">AF133&amp;"_"&amp;AI133&amp;AN133&amp;AM133</f>
        <v>FX_EURUSDIY3M</v>
      </c>
      <c r="AL133" s="21" t="str">
        <f t="shared" ref="AL133:AL140" si="57">AO133&amp;AM133&amp; " Curncy"</f>
        <v>EURI3M Curncy</v>
      </c>
      <c r="AM133" s="17" t="s">
        <v>557</v>
      </c>
      <c r="AN133" s="17" t="s">
        <v>815</v>
      </c>
      <c r="AO133" s="17" t="str">
        <f>AH133&amp;"I"</f>
        <v>EURI</v>
      </c>
      <c r="AP133" s="13" t="str">
        <f>[2]!blp(AL133,"PX LAST",,,[3]!'EURI3M CURNCY,[PX LAST]')</f>
        <v>#N/A Use Formula Conversion Tool</v>
      </c>
      <c r="BA133" s="15" t="s">
        <v>887</v>
      </c>
      <c r="BC133" s="13" t="s">
        <v>952</v>
      </c>
      <c r="BD133" s="17" t="s">
        <v>18</v>
      </c>
      <c r="BE133" s="13" t="str">
        <f>BA133&amp; "_"&amp;BC133</f>
        <v>ITRX_USDIG</v>
      </c>
      <c r="BF133" s="13" t="s">
        <v>56</v>
      </c>
      <c r="BG133" s="13" t="s">
        <v>953</v>
      </c>
    </row>
    <row r="134" spans="2:70">
      <c r="B134" s="63" t="s">
        <v>926</v>
      </c>
      <c r="C134" s="13" t="s">
        <v>303</v>
      </c>
      <c r="D134" s="20" t="s">
        <v>18</v>
      </c>
      <c r="E134" s="21" t="str">
        <f t="shared" si="53"/>
        <v>BS_MXN2</v>
      </c>
      <c r="F134" s="43" t="s">
        <v>954</v>
      </c>
      <c r="G134" s="16">
        <v>2</v>
      </c>
      <c r="J134" s="22" t="str">
        <f>_xll.BDP(F134,"PX LAST")</f>
        <v>#N/A Invalid Security</v>
      </c>
      <c r="AE134" s="19" t="s">
        <v>814</v>
      </c>
      <c r="AF134" s="13" t="s">
        <v>93</v>
      </c>
      <c r="AH134" s="17" t="s">
        <v>123</v>
      </c>
      <c r="AI134" s="13" t="str">
        <f t="shared" si="55"/>
        <v>USDJPY</v>
      </c>
      <c r="AJ134" s="20" t="s">
        <v>18</v>
      </c>
      <c r="AK134" s="21" t="str">
        <f t="shared" si="56"/>
        <v>FX_USDJPYIY3M</v>
      </c>
      <c r="AL134" s="21" t="str">
        <f t="shared" si="57"/>
        <v>JPYI3M Curncy</v>
      </c>
      <c r="AM134" s="17" t="s">
        <v>557</v>
      </c>
      <c r="AN134" s="17" t="s">
        <v>815</v>
      </c>
      <c r="AO134" s="17" t="str">
        <f t="shared" ref="AO134:AO140" si="58">AH134&amp;"I"</f>
        <v>JPYI</v>
      </c>
      <c r="AP134" s="13" t="str">
        <f>[2]!blp(AL134,"PX LAST",,,[3]!'JPYI3M CURNCY,[PX LAST]')</f>
        <v>#N/A Use Formula Conversion Tool</v>
      </c>
      <c r="BA134" s="15" t="s">
        <v>887</v>
      </c>
      <c r="BC134" s="13" t="s">
        <v>955</v>
      </c>
      <c r="BD134" s="17" t="s">
        <v>18</v>
      </c>
      <c r="BE134" s="13" t="str">
        <f t="shared" ref="BE134:BE135" si="59">BA134&amp; "_"&amp;BC134</f>
        <v>ITRX_USDHY</v>
      </c>
      <c r="BF134" s="13" t="s">
        <v>57</v>
      </c>
      <c r="BG134" s="13" t="s">
        <v>956</v>
      </c>
    </row>
    <row r="135" spans="2:70">
      <c r="B135" s="63" t="s">
        <v>926</v>
      </c>
      <c r="C135" s="13" t="s">
        <v>83</v>
      </c>
      <c r="D135" s="20" t="s">
        <v>18</v>
      </c>
      <c r="E135" s="21" t="str">
        <f t="shared" si="53"/>
        <v>BS_USD5</v>
      </c>
      <c r="F135" s="21" t="str">
        <f>H135&amp;G135&amp; " Curncy"</f>
        <v>USSP5 Curncy</v>
      </c>
      <c r="G135" s="16">
        <v>5</v>
      </c>
      <c r="H135" s="26" t="s">
        <v>927</v>
      </c>
      <c r="J135" s="22">
        <f>_xll.BDP(F135,"PX LAST")</f>
        <v>12.88</v>
      </c>
      <c r="AE135" s="19" t="s">
        <v>814</v>
      </c>
      <c r="AF135" s="13" t="s">
        <v>93</v>
      </c>
      <c r="AG135" s="17" t="s">
        <v>46</v>
      </c>
      <c r="AH135" s="17" t="s">
        <v>108</v>
      </c>
      <c r="AI135" s="13" t="str">
        <f t="shared" si="55"/>
        <v>GBPUSD</v>
      </c>
      <c r="AJ135" s="20" t="s">
        <v>18</v>
      </c>
      <c r="AK135" s="21" t="str">
        <f t="shared" si="56"/>
        <v>FX_GBPUSDIY3M</v>
      </c>
      <c r="AL135" s="21" t="str">
        <f t="shared" si="57"/>
        <v>GBPI3M Curncy</v>
      </c>
      <c r="AM135" s="17" t="s">
        <v>557</v>
      </c>
      <c r="AN135" s="17" t="s">
        <v>815</v>
      </c>
      <c r="AO135" s="17" t="str">
        <f t="shared" si="58"/>
        <v>GBPI</v>
      </c>
      <c r="AP135" s="13" t="str">
        <f>[2]!blp(AL135,"PX LAST",,,[3]!'GBPI3M CURNCY,[PX LAST]')</f>
        <v>#N/A Use Formula Conversion Tool</v>
      </c>
      <c r="BA135" s="15" t="s">
        <v>887</v>
      </c>
      <c r="BC135" s="13" t="s">
        <v>957</v>
      </c>
      <c r="BD135" s="17" t="s">
        <v>18</v>
      </c>
      <c r="BE135" s="13" t="str">
        <f t="shared" si="59"/>
        <v>ITRX_USDEM</v>
      </c>
      <c r="BF135" s="13" t="s">
        <v>58</v>
      </c>
      <c r="BG135" s="13" t="s">
        <v>958</v>
      </c>
    </row>
    <row r="136" spans="2:70">
      <c r="B136" s="63" t="s">
        <v>926</v>
      </c>
      <c r="C136" s="13" t="s">
        <v>112</v>
      </c>
      <c r="D136" s="20" t="s">
        <v>18</v>
      </c>
      <c r="E136" s="21" t="str">
        <f t="shared" si="53"/>
        <v>BS_EUR5</v>
      </c>
      <c r="F136" s="21" t="str">
        <f t="shared" ref="F136:F139" si="60">H136&amp;G136&amp; " Curncy"</f>
        <v>EUSS5 Curncy</v>
      </c>
      <c r="G136" s="16">
        <v>5</v>
      </c>
      <c r="H136" s="26" t="s">
        <v>928</v>
      </c>
      <c r="J136" s="22">
        <f>_xll.BDP(F136,"PX LAST")</f>
        <v>48.690600000000003</v>
      </c>
      <c r="AE136" s="19" t="s">
        <v>814</v>
      </c>
      <c r="AF136" s="13" t="s">
        <v>93</v>
      </c>
      <c r="AG136" s="17" t="s">
        <v>162</v>
      </c>
      <c r="AH136" s="17" t="s">
        <v>163</v>
      </c>
      <c r="AI136" s="13" t="str">
        <f t="shared" si="55"/>
        <v>AUDUSD</v>
      </c>
      <c r="AJ136" s="20" t="s">
        <v>18</v>
      </c>
      <c r="AK136" s="21" t="str">
        <f t="shared" si="56"/>
        <v>FX_AUDUSDIY3M</v>
      </c>
      <c r="AL136" s="21" t="str">
        <f t="shared" si="57"/>
        <v>AUDI3M Curncy</v>
      </c>
      <c r="AM136" s="17" t="s">
        <v>557</v>
      </c>
      <c r="AN136" s="17" t="s">
        <v>815</v>
      </c>
      <c r="AO136" s="17" t="str">
        <f t="shared" si="58"/>
        <v>AUDI</v>
      </c>
      <c r="AP136" s="13" t="str">
        <f>[2]!blp(AL136,"PX LAST",,,[3]!'AUDI3M CURNCY,[PX LAST]')</f>
        <v>#N/A Use Formula Conversion Tool</v>
      </c>
      <c r="BA136" s="61" t="s">
        <v>959</v>
      </c>
      <c r="BB136" s="17" t="s">
        <v>810</v>
      </c>
      <c r="BC136" s="17"/>
      <c r="BD136" s="28" t="s">
        <v>18</v>
      </c>
      <c r="BE136" s="45" t="s">
        <v>960</v>
      </c>
      <c r="BF136" s="13" t="s">
        <v>961</v>
      </c>
    </row>
    <row r="137" spans="2:70">
      <c r="B137" s="63" t="s">
        <v>926</v>
      </c>
      <c r="C137" s="13" t="s">
        <v>123</v>
      </c>
      <c r="D137" s="20" t="s">
        <v>18</v>
      </c>
      <c r="E137" s="21" t="str">
        <f t="shared" si="53"/>
        <v>BS_JPY5</v>
      </c>
      <c r="F137" s="21" t="str">
        <f t="shared" si="60"/>
        <v>JYSS5 Curncy</v>
      </c>
      <c r="G137" s="16">
        <v>5</v>
      </c>
      <c r="H137" s="26" t="s">
        <v>929</v>
      </c>
      <c r="J137" s="22">
        <f>_xll.BDP(F137,"PX LAST")</f>
        <v>20.925000000000001</v>
      </c>
      <c r="AE137" s="19" t="s">
        <v>814</v>
      </c>
      <c r="AF137" s="13" t="s">
        <v>93</v>
      </c>
      <c r="AG137" s="17" t="s">
        <v>180</v>
      </c>
      <c r="AH137" s="17" t="s">
        <v>181</v>
      </c>
      <c r="AI137" s="13" t="str">
        <f t="shared" si="55"/>
        <v>NZDUSD</v>
      </c>
      <c r="AJ137" s="20" t="s">
        <v>18</v>
      </c>
      <c r="AK137" s="21" t="str">
        <f t="shared" si="56"/>
        <v>FX_NZDUSDIY3M</v>
      </c>
      <c r="AL137" s="21" t="str">
        <f t="shared" si="57"/>
        <v>NZDI3M Curncy</v>
      </c>
      <c r="AM137" s="17" t="s">
        <v>557</v>
      </c>
      <c r="AN137" s="17" t="s">
        <v>815</v>
      </c>
      <c r="AO137" s="17" t="str">
        <f t="shared" si="58"/>
        <v>NZDI</v>
      </c>
      <c r="AP137" s="13" t="str">
        <f>[2]!blp(AL137,"PX LAST",,,[3]!'NZDI3M CURNCY,[PX LAST]')</f>
        <v>#N/A Use Formula Conversion Tool</v>
      </c>
      <c r="BA137" s="61" t="s">
        <v>959</v>
      </c>
      <c r="BB137" s="17" t="s">
        <v>810</v>
      </c>
      <c r="BC137" s="17" t="s">
        <v>129</v>
      </c>
      <c r="BD137" s="28" t="s">
        <v>18</v>
      </c>
      <c r="BE137" s="29" t="str">
        <f t="shared" ref="BE137:BE138" si="61">BA137&amp;BB137&amp;"_"&amp;BC137</f>
        <v>CEMBITR_HG</v>
      </c>
      <c r="BF137" s="13" t="s">
        <v>962</v>
      </c>
    </row>
    <row r="138" spans="2:70">
      <c r="B138" s="63" t="s">
        <v>926</v>
      </c>
      <c r="C138" s="13" t="s">
        <v>108</v>
      </c>
      <c r="D138" s="20" t="s">
        <v>18</v>
      </c>
      <c r="E138" s="21" t="str">
        <f t="shared" si="53"/>
        <v>BS_GBP5</v>
      </c>
      <c r="F138" s="21" t="str">
        <f t="shared" si="60"/>
        <v>BPSS5 Curncy</v>
      </c>
      <c r="G138" s="16">
        <v>5</v>
      </c>
      <c r="H138" s="26" t="s">
        <v>930</v>
      </c>
      <c r="J138" s="22">
        <f>_xll.BDP(F138,"PX LAST")</f>
        <v>32.597999999999999</v>
      </c>
      <c r="AE138" s="19" t="s">
        <v>814</v>
      </c>
      <c r="AF138" s="13" t="s">
        <v>93</v>
      </c>
      <c r="AH138" s="17" t="s">
        <v>155</v>
      </c>
      <c r="AI138" s="13" t="str">
        <f t="shared" si="55"/>
        <v>USDCHF</v>
      </c>
      <c r="AJ138" s="20" t="s">
        <v>18</v>
      </c>
      <c r="AK138" s="21" t="str">
        <f t="shared" si="56"/>
        <v>FX_USDCHFIY3M</v>
      </c>
      <c r="AL138" s="21" t="str">
        <f t="shared" si="57"/>
        <v>CHFI3M Curncy</v>
      </c>
      <c r="AM138" s="17" t="s">
        <v>557</v>
      </c>
      <c r="AN138" s="17" t="s">
        <v>815</v>
      </c>
      <c r="AO138" s="17" t="str">
        <f t="shared" si="58"/>
        <v>CHFI</v>
      </c>
      <c r="AP138" s="13" t="str">
        <f>[2]!blp(AL138,"PX LAST",,,[3]!'CHFI3M CURNCY,[PX LAST]')</f>
        <v>#N/A Use Formula Conversion Tool</v>
      </c>
      <c r="BA138" s="61" t="s">
        <v>959</v>
      </c>
      <c r="BB138" s="17" t="s">
        <v>810</v>
      </c>
      <c r="BC138" s="17" t="s">
        <v>146</v>
      </c>
      <c r="BD138" s="28" t="s">
        <v>18</v>
      </c>
      <c r="BE138" s="29" t="str">
        <f t="shared" si="61"/>
        <v>CEMBITR_HY</v>
      </c>
      <c r="BF138" s="13" t="s">
        <v>963</v>
      </c>
    </row>
    <row r="139" spans="2:70">
      <c r="B139" s="63" t="s">
        <v>926</v>
      </c>
      <c r="C139" s="13" t="s">
        <v>163</v>
      </c>
      <c r="D139" s="20" t="s">
        <v>18</v>
      </c>
      <c r="E139" s="21" t="str">
        <f t="shared" si="53"/>
        <v>BS_AUD5</v>
      </c>
      <c r="F139" s="21" t="str">
        <f t="shared" si="60"/>
        <v>ADSF5 Curncy</v>
      </c>
      <c r="G139" s="16">
        <v>5</v>
      </c>
      <c r="H139" s="26" t="s">
        <v>931</v>
      </c>
      <c r="J139" s="22">
        <f>_xll.BDP(F139,"PX LAST")</f>
        <v>40</v>
      </c>
      <c r="AE139" s="19" t="s">
        <v>814</v>
      </c>
      <c r="AF139" s="13" t="s">
        <v>93</v>
      </c>
      <c r="AH139" s="17" t="s">
        <v>192</v>
      </c>
      <c r="AI139" s="13" t="str">
        <f t="shared" si="55"/>
        <v>USDNOK</v>
      </c>
      <c r="AJ139" s="20" t="s">
        <v>18</v>
      </c>
      <c r="AK139" s="21" t="str">
        <f t="shared" si="56"/>
        <v>FX_USDNOKIY3M</v>
      </c>
      <c r="AL139" s="21" t="str">
        <f t="shared" si="57"/>
        <v>NOKI3M Curncy</v>
      </c>
      <c r="AM139" s="17" t="s">
        <v>557</v>
      </c>
      <c r="AN139" s="17" t="s">
        <v>815</v>
      </c>
      <c r="AO139" s="17" t="str">
        <f t="shared" si="58"/>
        <v>NOKI</v>
      </c>
      <c r="AP139" s="13" t="str">
        <f>[2]!blp(AL139,"PX LAST",,,[3]!'NOKI3M CURNCY,[PX LAST]')</f>
        <v>#N/A Use Formula Conversion Tool</v>
      </c>
      <c r="BA139" s="61" t="s">
        <v>959</v>
      </c>
      <c r="BB139" s="17" t="s">
        <v>810</v>
      </c>
      <c r="BC139" s="17"/>
      <c r="BD139" s="28" t="s">
        <v>18</v>
      </c>
      <c r="BE139" s="45" t="s">
        <v>964</v>
      </c>
      <c r="BF139" s="13" t="s">
        <v>965</v>
      </c>
    </row>
    <row r="140" spans="2:70">
      <c r="B140" s="63" t="s">
        <v>926</v>
      </c>
      <c r="C140" s="13" t="s">
        <v>181</v>
      </c>
      <c r="D140" s="20" t="s">
        <v>18</v>
      </c>
      <c r="E140" s="21" t="str">
        <f t="shared" si="53"/>
        <v>BS_NZD5</v>
      </c>
      <c r="F140" s="43" t="s">
        <v>966</v>
      </c>
      <c r="G140" s="16">
        <v>5</v>
      </c>
      <c r="J140" s="22">
        <f>_xll.BDP(F140,"PX LAST")</f>
        <v>34.75</v>
      </c>
      <c r="AE140" s="19" t="s">
        <v>814</v>
      </c>
      <c r="AF140" s="13" t="s">
        <v>93</v>
      </c>
      <c r="AH140" s="17" t="s">
        <v>176</v>
      </c>
      <c r="AI140" s="13" t="str">
        <f t="shared" si="55"/>
        <v>USDSEK</v>
      </c>
      <c r="AJ140" s="20" t="s">
        <v>18</v>
      </c>
      <c r="AK140" s="21" t="str">
        <f t="shared" si="56"/>
        <v>FX_USDSEKIY3M</v>
      </c>
      <c r="AL140" s="21" t="str">
        <f t="shared" si="57"/>
        <v>SEKI3M Curncy</v>
      </c>
      <c r="AM140" s="17" t="s">
        <v>557</v>
      </c>
      <c r="AN140" s="17" t="s">
        <v>815</v>
      </c>
      <c r="AO140" s="17" t="str">
        <f t="shared" si="58"/>
        <v>SEKI</v>
      </c>
      <c r="AP140" s="13" t="str">
        <f>[2]!blp(AL140,"PX LAST",,,[3]!'SEKI3M CURNCY,[PX LAST]')</f>
        <v>#N/A Use Formula Conversion Tool</v>
      </c>
      <c r="BA140" s="61" t="s">
        <v>959</v>
      </c>
      <c r="BB140" s="17" t="s">
        <v>810</v>
      </c>
      <c r="BC140" s="17"/>
      <c r="BD140" s="28" t="s">
        <v>18</v>
      </c>
      <c r="BE140" s="45" t="s">
        <v>967</v>
      </c>
      <c r="BF140" s="13" t="s">
        <v>968</v>
      </c>
    </row>
    <row r="141" spans="2:70">
      <c r="B141" s="63" t="s">
        <v>926</v>
      </c>
      <c r="C141" s="13" t="s">
        <v>155</v>
      </c>
      <c r="D141" s="20" t="s">
        <v>18</v>
      </c>
      <c r="E141" s="21" t="str">
        <f t="shared" si="53"/>
        <v>BS_CHF5</v>
      </c>
      <c r="F141" s="21" t="str">
        <f t="shared" ref="F141" si="62">H141&amp;G141&amp; " Curncy"</f>
        <v>SFSS5 Curncy</v>
      </c>
      <c r="G141" s="16">
        <v>5</v>
      </c>
      <c r="H141" s="26" t="s">
        <v>933</v>
      </c>
      <c r="J141" s="22">
        <f>_xll.BDP(F141,"PX LAST")</f>
        <v>31.960100000000001</v>
      </c>
      <c r="AF141" s="13" t="s">
        <v>93</v>
      </c>
      <c r="AH141" s="17" t="s">
        <v>357</v>
      </c>
      <c r="AI141" s="13" t="str">
        <f>IF(AG141="","USD"&amp;AH141,AG141)</f>
        <v>USDHKD</v>
      </c>
      <c r="AJ141" s="20" t="s">
        <v>18</v>
      </c>
      <c r="AK141" s="21" t="str">
        <f>AF141&amp;"_"&amp;AI141&amp;AM141</f>
        <v>FX_USDHKD3M</v>
      </c>
      <c r="AL141" s="21" t="str">
        <f>AO141&amp;AM141&amp; " Curncy"</f>
        <v>HKD+3M Curncy</v>
      </c>
      <c r="AM141" s="17" t="s">
        <v>557</v>
      </c>
      <c r="AN141" s="17"/>
      <c r="AO141" s="17" t="s">
        <v>969</v>
      </c>
      <c r="AP141" s="13" t="str">
        <f>[2]!blp(AL141,"PX LAST",,,[3]!'HKD+3M CURNCY,[PX LAST]')</f>
        <v>#N/A Use Formula Conversion Tool</v>
      </c>
      <c r="BA141" s="61" t="s">
        <v>959</v>
      </c>
      <c r="BB141" s="17" t="s">
        <v>810</v>
      </c>
      <c r="BC141" s="17"/>
      <c r="BD141" s="28" t="s">
        <v>18</v>
      </c>
      <c r="BE141" s="28" t="s">
        <v>970</v>
      </c>
      <c r="BF141" s="13" t="s">
        <v>971</v>
      </c>
    </row>
    <row r="142" spans="2:70">
      <c r="B142" s="63" t="s">
        <v>926</v>
      </c>
      <c r="C142" s="13" t="s">
        <v>192</v>
      </c>
      <c r="D142" s="20" t="s">
        <v>18</v>
      </c>
      <c r="E142" s="21" t="str">
        <f t="shared" si="53"/>
        <v>BS_NOK5</v>
      </c>
      <c r="F142" s="43" t="s">
        <v>972</v>
      </c>
      <c r="G142" s="16">
        <v>5</v>
      </c>
      <c r="H142" s="26"/>
      <c r="J142" s="22" t="str">
        <f>_xll.BDP(F142,"PX LAST")</f>
        <v>#N/A Invalid Security</v>
      </c>
      <c r="AF142" s="13" t="s">
        <v>93</v>
      </c>
      <c r="AH142" s="17" t="s">
        <v>357</v>
      </c>
      <c r="AI142" s="13" t="str">
        <f>IF(AG142="","USD"&amp;AH142,AG142)</f>
        <v>USDHKD</v>
      </c>
      <c r="AJ142" s="20" t="s">
        <v>18</v>
      </c>
      <c r="AK142" s="21" t="str">
        <f>AF142&amp;"_"&amp;AI142&amp;AM142</f>
        <v>FX_USDHKD12M</v>
      </c>
      <c r="AL142" s="21" t="str">
        <f>AO142&amp;AM142&amp; " Curncy"</f>
        <v>HKD+12M Curncy</v>
      </c>
      <c r="AM142" s="17" t="s">
        <v>718</v>
      </c>
      <c r="AN142" s="17"/>
      <c r="AO142" s="17" t="s">
        <v>969</v>
      </c>
      <c r="AP142" s="13" t="str">
        <f>[2]!blp(AL142,"PX LAST",,,[3]!'HKD+12M CURNCY,[PX LAST]')</f>
        <v>#N/A Use Formula Conversion Tool</v>
      </c>
      <c r="BA142" s="61" t="s">
        <v>959</v>
      </c>
      <c r="BB142" s="17" t="s">
        <v>313</v>
      </c>
      <c r="BC142" s="17"/>
      <c r="BD142" s="28" t="s">
        <v>18</v>
      </c>
      <c r="BE142" s="45" t="s">
        <v>973</v>
      </c>
      <c r="BF142" s="17" t="s">
        <v>974</v>
      </c>
      <c r="BR142" s="13" t="s">
        <v>975</v>
      </c>
    </row>
    <row r="143" spans="2:70">
      <c r="B143" s="63" t="s">
        <v>926</v>
      </c>
      <c r="C143" s="13" t="s">
        <v>176</v>
      </c>
      <c r="D143" s="20" t="s">
        <v>18</v>
      </c>
      <c r="E143" s="21" t="str">
        <f t="shared" si="53"/>
        <v>BS_SEK5</v>
      </c>
      <c r="F143" s="21" t="str">
        <f t="shared" ref="F143" si="63">H143&amp;G143&amp; " Curncy"</f>
        <v>SKSS5 Curncy</v>
      </c>
      <c r="G143" s="16">
        <v>5</v>
      </c>
      <c r="H143" s="26" t="s">
        <v>935</v>
      </c>
      <c r="J143" s="22">
        <f>_xll.BDP(F143,"PX LAST")</f>
        <v>50.61</v>
      </c>
      <c r="AF143" s="13" t="s">
        <v>93</v>
      </c>
      <c r="AH143" s="17" t="s">
        <v>357</v>
      </c>
      <c r="AI143" s="13" t="str">
        <f t="shared" ref="AI143:AI148" si="64">IF(AG143="","USD"&amp;AH143,AG143)</f>
        <v>USDHKD</v>
      </c>
      <c r="AJ143" s="20" t="s">
        <v>18</v>
      </c>
      <c r="AK143" s="21" t="str">
        <f t="shared" ref="AK143:AK145" si="65">AF143&amp;"_"&amp;AI143&amp;AN143&amp;AM143</f>
        <v>FX_USDHKDIY3M</v>
      </c>
      <c r="AL143" s="21" t="str">
        <f t="shared" ref="AL143" si="66">AO143&amp;AM143&amp; " Curncy"</f>
        <v>HKDI3M Curncy</v>
      </c>
      <c r="AM143" s="17" t="s">
        <v>557</v>
      </c>
      <c r="AN143" s="17" t="s">
        <v>815</v>
      </c>
      <c r="AO143" s="17" t="s">
        <v>976</v>
      </c>
      <c r="AP143" s="13" t="str">
        <f>[2]!blp(AL143,"PX LAST",,,[3]!'HKDI3M CURNCY,[PX LAST]')</f>
        <v>#N/A Use Formula Conversion Tool</v>
      </c>
      <c r="BA143" s="61" t="s">
        <v>959</v>
      </c>
      <c r="BB143" s="17" t="s">
        <v>313</v>
      </c>
      <c r="BC143" s="17" t="s">
        <v>129</v>
      </c>
      <c r="BD143" s="28" t="s">
        <v>18</v>
      </c>
      <c r="BE143" s="29" t="str">
        <f>BA143&amp;BB143&amp;"_"&amp;BC143</f>
        <v>CEMBISP_HG</v>
      </c>
      <c r="BF143" s="17" t="s">
        <v>977</v>
      </c>
    </row>
    <row r="144" spans="2:70">
      <c r="B144" s="63" t="s">
        <v>926</v>
      </c>
      <c r="C144" s="13" t="s">
        <v>253</v>
      </c>
      <c r="D144" s="20" t="s">
        <v>18</v>
      </c>
      <c r="E144" s="21" t="str">
        <f t="shared" si="53"/>
        <v>BS_CNY5</v>
      </c>
      <c r="F144" s="43" t="s">
        <v>978</v>
      </c>
      <c r="G144" s="16">
        <v>5</v>
      </c>
      <c r="J144" s="22" t="str">
        <f>_xll.BDP(F144,"PX LAST")</f>
        <v>#N/A Invalid Security</v>
      </c>
      <c r="AF144" s="13" t="s">
        <v>93</v>
      </c>
      <c r="AH144" s="17" t="s">
        <v>357</v>
      </c>
      <c r="AI144" s="13" t="str">
        <f t="shared" si="64"/>
        <v>USDHKD</v>
      </c>
      <c r="AJ144" s="20" t="s">
        <v>18</v>
      </c>
      <c r="AK144" s="21" t="str">
        <f t="shared" si="65"/>
        <v>FX_USDHKDIV1M</v>
      </c>
      <c r="AL144" s="21" t="str">
        <f t="shared" ref="AL144:AL145" si="67">AO144&amp; " Curncy"</f>
        <v>USDHKDV1M Curncy</v>
      </c>
      <c r="AM144" s="17" t="s">
        <v>865</v>
      </c>
      <c r="AN144" s="17" t="s">
        <v>866</v>
      </c>
      <c r="AO144" s="17" t="str">
        <f t="shared" ref="AO144" si="68">AI144&amp;"V"&amp;AM144</f>
        <v>USDHKDV1M</v>
      </c>
      <c r="AP144" s="13" t="str">
        <f>[2]!blp(AL144,"PX LAST",,,[3]!'USDHKDV1M CURNCY,[PX LAST]')</f>
        <v>#N/A Use Formula Conversion Tool</v>
      </c>
      <c r="BA144" s="61" t="s">
        <v>959</v>
      </c>
      <c r="BB144" s="17" t="s">
        <v>313</v>
      </c>
      <c r="BC144" s="17" t="s">
        <v>146</v>
      </c>
      <c r="BD144" s="28" t="s">
        <v>18</v>
      </c>
      <c r="BE144" s="29" t="str">
        <f t="shared" ref="BE144" si="69">BA144&amp;BB144&amp;"_"&amp;BC144</f>
        <v>CEMBISP_HY</v>
      </c>
      <c r="BF144" s="17" t="s">
        <v>979</v>
      </c>
    </row>
    <row r="145" spans="2:72">
      <c r="B145" s="63" t="s">
        <v>926</v>
      </c>
      <c r="C145" s="13" t="s">
        <v>106</v>
      </c>
      <c r="D145" s="20" t="s">
        <v>18</v>
      </c>
      <c r="E145" s="21" t="str">
        <f t="shared" si="53"/>
        <v>BS_INR5</v>
      </c>
      <c r="F145" s="43" t="s">
        <v>980</v>
      </c>
      <c r="G145" s="16">
        <v>5</v>
      </c>
      <c r="J145" s="22" t="str">
        <f>_xll.BDP(F145,"PX LAST")</f>
        <v>#N/A Invalid Security</v>
      </c>
      <c r="AF145" s="13" t="s">
        <v>93</v>
      </c>
      <c r="AH145" s="17" t="s">
        <v>357</v>
      </c>
      <c r="AI145" s="13" t="str">
        <f t="shared" si="64"/>
        <v>USDHKD</v>
      </c>
      <c r="AJ145" s="20" t="s">
        <v>18</v>
      </c>
      <c r="AK145" s="21" t="str">
        <f t="shared" si="65"/>
        <v>FX_USDHKDHV1M</v>
      </c>
      <c r="AL145" s="21" t="str">
        <f t="shared" si="67"/>
        <v>USDHKDH1M Curncy</v>
      </c>
      <c r="AM145" s="17" t="s">
        <v>865</v>
      </c>
      <c r="AN145" s="17" t="s">
        <v>917</v>
      </c>
      <c r="AO145" s="17" t="str">
        <f t="shared" ref="AO145" si="70">AI145&amp;"H"&amp;AM145</f>
        <v>USDHKDH1M</v>
      </c>
      <c r="AP145" s="13" t="str">
        <f>[2]!blp(AL145,"PX LAST",,,[3]!'USDHKDH1M CURNCY,[PX LAST]')</f>
        <v>#N/A Use Formula Conversion Tool</v>
      </c>
      <c r="AX145" s="15"/>
      <c r="AY145" s="15"/>
      <c r="AZ145" s="15"/>
      <c r="BA145" s="61" t="s">
        <v>959</v>
      </c>
      <c r="BB145" s="17" t="s">
        <v>313</v>
      </c>
      <c r="BC145" s="17"/>
      <c r="BD145" s="28" t="s">
        <v>18</v>
      </c>
      <c r="BE145" s="45" t="s">
        <v>981</v>
      </c>
      <c r="BF145" s="17" t="s">
        <v>982</v>
      </c>
    </row>
    <row r="146" spans="2:72">
      <c r="B146" s="63" t="s">
        <v>926</v>
      </c>
      <c r="C146" s="13" t="s">
        <v>246</v>
      </c>
      <c r="D146" s="20" t="s">
        <v>18</v>
      </c>
      <c r="E146" s="21" t="str">
        <f t="shared" si="53"/>
        <v>BS_MYR5</v>
      </c>
      <c r="F146" s="43" t="s">
        <v>983</v>
      </c>
      <c r="G146" s="16">
        <v>5</v>
      </c>
      <c r="H146" s="26" t="s">
        <v>939</v>
      </c>
      <c r="J146" s="22">
        <f>_xll.BDP(F146,"PX LAST")</f>
        <v>8.6</v>
      </c>
      <c r="AF146" s="13" t="s">
        <v>93</v>
      </c>
      <c r="AH146" s="17" t="s">
        <v>357</v>
      </c>
      <c r="AI146" s="13" t="str">
        <f t="shared" si="64"/>
        <v>USDHKD</v>
      </c>
      <c r="AJ146" s="20" t="s">
        <v>18</v>
      </c>
      <c r="AK146" s="21" t="str">
        <f t="shared" ref="AK146" si="71">AF146&amp;"_"&amp;AI146</f>
        <v>FX_USDHKD</v>
      </c>
      <c r="AL146" s="21" t="str">
        <f t="shared" ref="AL146" si="72">AH146&amp; " Curncy"</f>
        <v>HKD Curncy</v>
      </c>
      <c r="AX146" s="15"/>
      <c r="AY146" s="15"/>
      <c r="AZ146" s="61"/>
      <c r="BA146" s="61" t="s">
        <v>959</v>
      </c>
      <c r="BB146" s="17" t="s">
        <v>313</v>
      </c>
      <c r="BC146" s="17"/>
      <c r="BD146" s="28" t="s">
        <v>18</v>
      </c>
      <c r="BE146" s="45" t="s">
        <v>984</v>
      </c>
      <c r="BF146" s="17" t="s">
        <v>985</v>
      </c>
    </row>
    <row r="147" spans="2:72">
      <c r="B147" s="63" t="s">
        <v>926</v>
      </c>
      <c r="C147" s="13" t="s">
        <v>345</v>
      </c>
      <c r="D147" s="20" t="s">
        <v>18</v>
      </c>
      <c r="E147" s="21" t="str">
        <f t="shared" si="53"/>
        <v>BS_SGD5</v>
      </c>
      <c r="F147" s="21" t="str">
        <f t="shared" ref="F147:F149" si="73">H147&amp;G147&amp; " Curncy"</f>
        <v>SDSS5 Curncy</v>
      </c>
      <c r="G147" s="16">
        <v>5</v>
      </c>
      <c r="H147" s="26" t="s">
        <v>940</v>
      </c>
      <c r="J147" s="22">
        <f>_xll.BDP(F147,"PX LAST")</f>
        <v>6.0758999999999999</v>
      </c>
      <c r="AF147" s="13" t="s">
        <v>93</v>
      </c>
      <c r="AH147" s="17" t="s">
        <v>121</v>
      </c>
      <c r="AI147" s="13" t="str">
        <f t="shared" si="64"/>
        <v>USDIDR</v>
      </c>
      <c r="AJ147" s="20" t="s">
        <v>18</v>
      </c>
      <c r="AK147" s="21" t="str">
        <f t="shared" ref="AK147:AK148" si="74">AF147&amp;"_"&amp;AI147&amp;AN147&amp;AM147</f>
        <v>FX_USDIDRIV1M</v>
      </c>
      <c r="AL147" s="21" t="str">
        <f t="shared" ref="AL147:AL148" si="75">AO147&amp; " Curncy"</f>
        <v>USDIDRV1M Curncy</v>
      </c>
      <c r="AM147" s="17" t="s">
        <v>865</v>
      </c>
      <c r="AN147" s="17" t="s">
        <v>866</v>
      </c>
      <c r="AO147" s="17" t="str">
        <f t="shared" ref="AO147" si="76">AI147&amp;"V"&amp;AM147</f>
        <v>USDIDRV1M</v>
      </c>
      <c r="AP147" s="13" t="str">
        <f>[2]!blp(AL147,"PX LAST",,,[3]!'USDIDRV1M CURNCY,[PX LAST]')</f>
        <v>#N/A Use Formula Conversion Tool</v>
      </c>
      <c r="AX147" s="15"/>
      <c r="AY147" s="15"/>
      <c r="AZ147" s="61"/>
      <c r="BA147" s="61" t="s">
        <v>959</v>
      </c>
      <c r="BB147" s="17" t="s">
        <v>313</v>
      </c>
      <c r="BC147" s="17"/>
      <c r="BD147" s="28" t="s">
        <v>18</v>
      </c>
      <c r="BE147" s="28" t="s">
        <v>986</v>
      </c>
      <c r="BF147" s="17" t="s">
        <v>987</v>
      </c>
    </row>
    <row r="148" spans="2:72">
      <c r="B148" s="63" t="s">
        <v>926</v>
      </c>
      <c r="C148" s="13" t="s">
        <v>153</v>
      </c>
      <c r="D148" s="20" t="s">
        <v>18</v>
      </c>
      <c r="E148" s="21" t="str">
        <f t="shared" si="53"/>
        <v>BS_KRW5</v>
      </c>
      <c r="F148" s="21" t="str">
        <f t="shared" si="73"/>
        <v>KWSS5 Curncy</v>
      </c>
      <c r="G148" s="16">
        <v>5</v>
      </c>
      <c r="H148" s="26" t="s">
        <v>941</v>
      </c>
      <c r="J148" s="22" t="str">
        <f>_xll.BDP(F148,"PX LAST")</f>
        <v>#N/A N/A</v>
      </c>
      <c r="AF148" s="13" t="s">
        <v>93</v>
      </c>
      <c r="AH148" s="17" t="s">
        <v>121</v>
      </c>
      <c r="AI148" s="13" t="str">
        <f t="shared" si="64"/>
        <v>USDIDR</v>
      </c>
      <c r="AJ148" s="20" t="s">
        <v>18</v>
      </c>
      <c r="AK148" s="21" t="str">
        <f t="shared" si="74"/>
        <v>FX_USDIDRHV1M</v>
      </c>
      <c r="AL148" s="21" t="str">
        <f t="shared" si="75"/>
        <v>USDIDRH1M Curncy</v>
      </c>
      <c r="AM148" s="17" t="s">
        <v>865</v>
      </c>
      <c r="AN148" s="17" t="s">
        <v>917</v>
      </c>
      <c r="AO148" s="17" t="str">
        <f t="shared" ref="AO148" si="77">AI148&amp;"H"&amp;AM148</f>
        <v>USDIDRH1M</v>
      </c>
      <c r="AP148" s="13" t="str">
        <f>[2]!blp(AL148,"PX LAST",,,[3]!'USDIDRH1M CURNCY,[PX LAST]')</f>
        <v>#N/A Use Formula Conversion Tool</v>
      </c>
      <c r="BA148" s="61" t="s">
        <v>959</v>
      </c>
      <c r="BB148" s="17" t="s">
        <v>652</v>
      </c>
      <c r="BC148" s="17"/>
      <c r="BD148" s="28" t="s">
        <v>18</v>
      </c>
      <c r="BE148" s="45" t="s">
        <v>988</v>
      </c>
      <c r="BF148" s="17" t="s">
        <v>989</v>
      </c>
    </row>
    <row r="149" spans="2:72">
      <c r="B149" s="63" t="s">
        <v>926</v>
      </c>
      <c r="C149" s="13" t="s">
        <v>190</v>
      </c>
      <c r="D149" s="20" t="s">
        <v>18</v>
      </c>
      <c r="E149" s="21" t="str">
        <f t="shared" si="53"/>
        <v>BS_THB5</v>
      </c>
      <c r="F149" s="21" t="str">
        <f t="shared" si="73"/>
        <v>TBSS5 Curncy</v>
      </c>
      <c r="G149" s="16">
        <v>5</v>
      </c>
      <c r="H149" s="26" t="s">
        <v>942</v>
      </c>
      <c r="J149" s="22" t="str">
        <f>_xll.BDP(F149,"PX LAST")</f>
        <v>#N/A N/A</v>
      </c>
      <c r="AF149" s="13" t="s">
        <v>93</v>
      </c>
      <c r="AH149" s="17" t="s">
        <v>873</v>
      </c>
      <c r="AI149" s="17" t="s">
        <v>53</v>
      </c>
      <c r="AJ149" s="20" t="s">
        <v>18</v>
      </c>
      <c r="AK149" s="20" t="s">
        <v>52</v>
      </c>
      <c r="AL149" s="20" t="s">
        <v>69</v>
      </c>
      <c r="AM149" s="17"/>
      <c r="AN149" s="17"/>
      <c r="BA149" s="61" t="s">
        <v>959</v>
      </c>
      <c r="BB149" s="17" t="s">
        <v>652</v>
      </c>
      <c r="BC149" s="17" t="s">
        <v>129</v>
      </c>
      <c r="BD149" s="28" t="s">
        <v>18</v>
      </c>
      <c r="BE149" s="29" t="str">
        <f>BA149&amp;BB149&amp;"_"&amp;BC149</f>
        <v>CEMBIYLD_HG</v>
      </c>
      <c r="BF149" s="17" t="s">
        <v>990</v>
      </c>
    </row>
    <row r="150" spans="2:72">
      <c r="B150" s="63" t="s">
        <v>926</v>
      </c>
      <c r="C150" s="13" t="s">
        <v>266</v>
      </c>
      <c r="D150" s="20" t="s">
        <v>18</v>
      </c>
      <c r="E150" s="21" t="str">
        <f t="shared" si="53"/>
        <v>BS_HUF5</v>
      </c>
      <c r="F150" s="43" t="s">
        <v>991</v>
      </c>
      <c r="G150" s="16">
        <v>5</v>
      </c>
      <c r="H150" s="26" t="s">
        <v>944</v>
      </c>
      <c r="J150" s="22">
        <f>_xll.BDP(F150,"PX LAST")</f>
        <v>-81.400199999999998</v>
      </c>
      <c r="AF150" s="13" t="s">
        <v>93</v>
      </c>
      <c r="AH150" s="17" t="s">
        <v>873</v>
      </c>
      <c r="AI150" s="17" t="s">
        <v>53</v>
      </c>
      <c r="AJ150" s="20" t="s">
        <v>18</v>
      </c>
      <c r="AK150" s="21" t="s">
        <v>992</v>
      </c>
      <c r="AL150" s="20" t="s">
        <v>993</v>
      </c>
      <c r="AM150" s="17" t="s">
        <v>557</v>
      </c>
      <c r="AN150" s="17"/>
      <c r="AO150" s="17" t="s">
        <v>994</v>
      </c>
      <c r="AP150" s="13" t="str">
        <f>[2]!blp(AL150,"PX LAST",,,[3]!'CNH+3M CURNCY,[PX LAST]')</f>
        <v>#N/A Use Formula Conversion Tool</v>
      </c>
      <c r="BA150" s="61" t="s">
        <v>959</v>
      </c>
      <c r="BB150" s="17" t="s">
        <v>652</v>
      </c>
      <c r="BC150" s="17" t="s">
        <v>146</v>
      </c>
      <c r="BD150" s="28" t="s">
        <v>18</v>
      </c>
      <c r="BE150" s="29" t="str">
        <f t="shared" ref="BE150" si="78">BA150&amp;BB150&amp;"_"&amp;BC150</f>
        <v>CEMBIYLD_HY</v>
      </c>
      <c r="BF150" s="17" t="s">
        <v>995</v>
      </c>
    </row>
    <row r="151" spans="2:72">
      <c r="B151" s="63" t="s">
        <v>926</v>
      </c>
      <c r="C151" s="13" t="s">
        <v>286</v>
      </c>
      <c r="D151" s="20" t="s">
        <v>18</v>
      </c>
      <c r="E151" s="21" t="str">
        <f t="shared" si="53"/>
        <v>BS_PLN5</v>
      </c>
      <c r="F151" s="21" t="str">
        <f t="shared" ref="F151" si="79">H151&amp;G151&amp; " Curncy"</f>
        <v>PZSS5 Curncy</v>
      </c>
      <c r="G151" s="16">
        <v>5</v>
      </c>
      <c r="H151" s="26" t="s">
        <v>945</v>
      </c>
      <c r="J151" s="22">
        <f>_xll.BDP(F151,"PX LAST")</f>
        <v>-2.7801999999999998</v>
      </c>
      <c r="AF151" s="13" t="s">
        <v>93</v>
      </c>
      <c r="AH151" s="17" t="s">
        <v>873</v>
      </c>
      <c r="AI151" s="17" t="s">
        <v>53</v>
      </c>
      <c r="AJ151" s="20" t="s">
        <v>18</v>
      </c>
      <c r="AK151" s="21" t="s">
        <v>996</v>
      </c>
      <c r="AL151" s="20" t="s">
        <v>997</v>
      </c>
      <c r="AM151" s="17" t="s">
        <v>718</v>
      </c>
      <c r="AN151" s="17"/>
      <c r="AO151" s="17" t="s">
        <v>994</v>
      </c>
      <c r="AP151" s="13" t="str">
        <f>[2]!blp(AL151,"PX LAST",,,[3]!'CNH+12M CURNCY,[PX LAST]')</f>
        <v>#N/A Use Formula Conversion Tool</v>
      </c>
      <c r="BA151" s="61" t="s">
        <v>959</v>
      </c>
      <c r="BB151" s="17" t="s">
        <v>652</v>
      </c>
      <c r="BC151" s="17"/>
      <c r="BD151" s="28" t="s">
        <v>18</v>
      </c>
      <c r="BE151" s="45" t="s">
        <v>998</v>
      </c>
      <c r="BF151" s="17" t="s">
        <v>999</v>
      </c>
    </row>
    <row r="152" spans="2:72">
      <c r="B152" s="63" t="s">
        <v>926</v>
      </c>
      <c r="C152" s="13" t="s">
        <v>212</v>
      </c>
      <c r="D152" s="20" t="s">
        <v>18</v>
      </c>
      <c r="E152" s="21" t="str">
        <f t="shared" si="53"/>
        <v>BS_RUB5</v>
      </c>
      <c r="F152" s="43" t="s">
        <v>1000</v>
      </c>
      <c r="G152" s="16">
        <v>5</v>
      </c>
      <c r="H152" s="26" t="s">
        <v>947</v>
      </c>
      <c r="J152" s="22" t="str">
        <f>_xll.BDP(F152,"PX LAST")</f>
        <v>#N/A Invalid Security</v>
      </c>
      <c r="AF152" s="13" t="s">
        <v>93</v>
      </c>
      <c r="AH152" s="17" t="s">
        <v>873</v>
      </c>
      <c r="AI152" s="17" t="s">
        <v>53</v>
      </c>
      <c r="AJ152" s="20" t="s">
        <v>18</v>
      </c>
      <c r="AK152" s="21" t="s">
        <v>1001</v>
      </c>
      <c r="AL152" s="20" t="s">
        <v>1002</v>
      </c>
      <c r="AM152" s="17" t="s">
        <v>557</v>
      </c>
      <c r="AN152" s="17" t="s">
        <v>815</v>
      </c>
      <c r="AO152" s="17" t="s">
        <v>1003</v>
      </c>
      <c r="AP152" s="13" t="str">
        <f>[2]!blp(AL152,"PX LAST",,,[3]!'CNHI3M CURNCY,[PX LAST]')</f>
        <v>#N/A Use Formula Conversion Tool</v>
      </c>
      <c r="BA152" s="61" t="s">
        <v>959</v>
      </c>
      <c r="BB152" s="17" t="s">
        <v>652</v>
      </c>
      <c r="BC152" s="17"/>
      <c r="BD152" s="28" t="s">
        <v>18</v>
      </c>
      <c r="BE152" s="45" t="s">
        <v>1004</v>
      </c>
      <c r="BF152" s="17" t="s">
        <v>1005</v>
      </c>
    </row>
    <row r="153" spans="2:72">
      <c r="B153" s="63" t="s">
        <v>926</v>
      </c>
      <c r="C153" s="13" t="s">
        <v>248</v>
      </c>
      <c r="D153" s="20" t="s">
        <v>18</v>
      </c>
      <c r="E153" s="21" t="str">
        <f t="shared" si="53"/>
        <v>BS_ZAR5</v>
      </c>
      <c r="F153" s="21" t="str">
        <f t="shared" ref="F153" si="80">H153&amp;G153&amp; " Curncy"</f>
        <v>SASS5 Curncy</v>
      </c>
      <c r="G153" s="16">
        <v>5</v>
      </c>
      <c r="H153" s="26" t="s">
        <v>949</v>
      </c>
      <c r="J153" s="22">
        <f>_xll.BDP(F153,"PX LAST")</f>
        <v>-42.043500000000002</v>
      </c>
      <c r="AF153" s="13" t="s">
        <v>93</v>
      </c>
      <c r="AH153" s="17" t="s">
        <v>873</v>
      </c>
      <c r="AI153" s="17" t="s">
        <v>53</v>
      </c>
      <c r="AJ153" s="20" t="s">
        <v>18</v>
      </c>
      <c r="AK153" s="21" t="s">
        <v>1006</v>
      </c>
      <c r="AL153" s="20" t="s">
        <v>65</v>
      </c>
      <c r="AM153" s="17" t="s">
        <v>865</v>
      </c>
      <c r="AN153" s="17" t="s">
        <v>866</v>
      </c>
      <c r="AO153" s="17" t="s">
        <v>1007</v>
      </c>
      <c r="AP153" s="13" t="str">
        <f>[2]!blp(AL153,"PX LAST",,,[3]!'USDCNHV1M CURNCY,[PX LAST]')</f>
        <v>#N/A Use Formula Conversion Tool</v>
      </c>
      <c r="BA153" s="61" t="s">
        <v>959</v>
      </c>
      <c r="BB153" s="17" t="s">
        <v>652</v>
      </c>
      <c r="BC153" s="17"/>
      <c r="BD153" s="28" t="s">
        <v>18</v>
      </c>
      <c r="BE153" s="28" t="s">
        <v>1008</v>
      </c>
      <c r="BF153" s="17" t="s">
        <v>1009</v>
      </c>
      <c r="BP153" s="13">
        <v>1.77</v>
      </c>
      <c r="BQ153" s="13">
        <v>4.04</v>
      </c>
      <c r="BR153" s="13">
        <v>2.23</v>
      </c>
      <c r="BS153" s="13">
        <v>0.27</v>
      </c>
      <c r="BT153" s="13">
        <v>1.5</v>
      </c>
    </row>
    <row r="154" spans="2:72">
      <c r="B154" s="63" t="s">
        <v>926</v>
      </c>
      <c r="C154" s="13" t="s">
        <v>228</v>
      </c>
      <c r="D154" s="20" t="s">
        <v>18</v>
      </c>
      <c r="E154" s="21" t="str">
        <f t="shared" si="53"/>
        <v>BS_TRY5</v>
      </c>
      <c r="F154" s="43" t="s">
        <v>1010</v>
      </c>
      <c r="G154" s="16">
        <v>5</v>
      </c>
      <c r="J154" s="22" t="str">
        <f>_xll.BDP(F154,"PX LAST")</f>
        <v>#N/A Invalid Security</v>
      </c>
      <c r="AF154" s="13" t="s">
        <v>93</v>
      </c>
      <c r="AH154" s="17" t="s">
        <v>873</v>
      </c>
      <c r="AI154" s="17" t="s">
        <v>53</v>
      </c>
      <c r="AJ154" s="20" t="s">
        <v>18</v>
      </c>
      <c r="AK154" s="21" t="s">
        <v>1011</v>
      </c>
      <c r="AL154" s="20" t="s">
        <v>1012</v>
      </c>
      <c r="AM154" s="17" t="s">
        <v>865</v>
      </c>
      <c r="AN154" s="17" t="s">
        <v>917</v>
      </c>
      <c r="AO154" s="17" t="s">
        <v>1013</v>
      </c>
      <c r="AP154" s="13" t="str">
        <f>[2]!blp(AL154,"PX LAST",,,[3]!'USDCNHH1M CURNCY,[PX LAST]')</f>
        <v>#N/A Use Formula Conversion Tool</v>
      </c>
      <c r="BA154" s="17" t="s">
        <v>36</v>
      </c>
      <c r="BB154" s="17" t="s">
        <v>652</v>
      </c>
      <c r="BC154" s="17" t="s">
        <v>690</v>
      </c>
      <c r="BD154" s="28" t="s">
        <v>18</v>
      </c>
      <c r="BE154" s="29" t="str">
        <f t="shared" ref="BE154:BE174" si="81">BA154&amp;BB154&amp;"_"&amp;BC154</f>
        <v>JACIYLD_MO</v>
      </c>
      <c r="BF154" s="29" t="str">
        <f>VLOOKUP(BC154,$BI$3:$BM$63,4,FALSE)</f>
        <v>JACIMNYM Index</v>
      </c>
      <c r="BQ154" s="13">
        <f>BQ153-BR153</f>
        <v>1.81</v>
      </c>
    </row>
    <row r="155" spans="2:72">
      <c r="B155" s="63" t="s">
        <v>926</v>
      </c>
      <c r="C155" s="13" t="s">
        <v>303</v>
      </c>
      <c r="D155" s="20" t="s">
        <v>18</v>
      </c>
      <c r="E155" s="21" t="str">
        <f t="shared" si="53"/>
        <v>BS_MXN5</v>
      </c>
      <c r="F155" s="43" t="s">
        <v>1014</v>
      </c>
      <c r="G155" s="16">
        <v>5</v>
      </c>
      <c r="J155" s="22" t="str">
        <f>_xll.BDP(F155,"PX LAST")</f>
        <v>#N/A Invalid Security</v>
      </c>
      <c r="AJ155" s="21"/>
      <c r="AK155" s="21"/>
      <c r="AL155" s="21"/>
      <c r="BA155" s="17" t="s">
        <v>36</v>
      </c>
      <c r="BB155" s="17" t="s">
        <v>652</v>
      </c>
      <c r="BC155" s="17" t="s">
        <v>700</v>
      </c>
      <c r="BD155" s="28" t="s">
        <v>18</v>
      </c>
      <c r="BE155" s="29" t="str">
        <f t="shared" si="81"/>
        <v>JACIYLD_PK</v>
      </c>
      <c r="BF155" s="29" t="str">
        <f>VLOOKUP(BC155,$BI$3:$BM$63,4,FALSE)</f>
        <v>JACIPKYM Index</v>
      </c>
    </row>
    <row r="156" spans="2:72">
      <c r="B156" s="63" t="s">
        <v>926</v>
      </c>
      <c r="C156" s="13" t="s">
        <v>83</v>
      </c>
      <c r="D156" s="20" t="s">
        <v>18</v>
      </c>
      <c r="E156" s="21" t="str">
        <f t="shared" si="53"/>
        <v>BS_USD10</v>
      </c>
      <c r="F156" s="21" t="str">
        <f>H156&amp;G156&amp; " Curncy"</f>
        <v>USSP10 Curncy</v>
      </c>
      <c r="G156" s="16">
        <v>10</v>
      </c>
      <c r="H156" s="26" t="s">
        <v>927</v>
      </c>
      <c r="J156" s="22">
        <f>_xll.BDP(F156,"PX LAST")</f>
        <v>6</v>
      </c>
      <c r="AJ156" s="21"/>
      <c r="AK156" s="21"/>
      <c r="AL156" s="21"/>
      <c r="BA156" s="17" t="s">
        <v>36</v>
      </c>
      <c r="BB156" s="17" t="s">
        <v>652</v>
      </c>
      <c r="BC156" s="17" t="s">
        <v>739</v>
      </c>
      <c r="BD156" s="28" t="s">
        <v>18</v>
      </c>
      <c r="BE156" s="29" t="str">
        <f t="shared" si="81"/>
        <v>JACIYLD_SL</v>
      </c>
      <c r="BF156" s="29" t="str">
        <f>VLOOKUP(BC156,$BI$3:$BM$63,4,FALSE)</f>
        <v>JACILKYM Index</v>
      </c>
    </row>
    <row r="157" spans="2:72">
      <c r="B157" s="63" t="s">
        <v>926</v>
      </c>
      <c r="C157" s="13" t="s">
        <v>112</v>
      </c>
      <c r="D157" s="20" t="s">
        <v>18</v>
      </c>
      <c r="E157" s="21" t="str">
        <f t="shared" si="53"/>
        <v>BS_EUR10</v>
      </c>
      <c r="F157" s="21" t="str">
        <f t="shared" ref="F157:F160" si="82">H157&amp;G157&amp; " Curncy"</f>
        <v>EUSS10 Curncy</v>
      </c>
      <c r="G157" s="16">
        <v>10</v>
      </c>
      <c r="H157" s="26" t="s">
        <v>928</v>
      </c>
      <c r="J157" s="22">
        <f>_xll.BDP(F157,"PX LAST")</f>
        <v>53.529899999999998</v>
      </c>
      <c r="AJ157" s="21"/>
      <c r="AK157" s="21"/>
      <c r="AL157" s="21"/>
      <c r="BA157" s="17" t="s">
        <v>36</v>
      </c>
      <c r="BB157" s="17" t="s">
        <v>313</v>
      </c>
      <c r="BC157" s="17" t="s">
        <v>690</v>
      </c>
      <c r="BD157" s="28" t="s">
        <v>18</v>
      </c>
      <c r="BE157" s="29" t="str">
        <f t="shared" si="81"/>
        <v>JACISP_MO</v>
      </c>
      <c r="BF157" s="29" t="str">
        <f>VLOOKUP(BC157,$BI$3:$BM$63,5,FALSE)</f>
        <v>JACIMNBS Index</v>
      </c>
    </row>
    <row r="158" spans="2:72">
      <c r="B158" s="63" t="s">
        <v>926</v>
      </c>
      <c r="C158" s="13" t="s">
        <v>123</v>
      </c>
      <c r="D158" s="20" t="s">
        <v>18</v>
      </c>
      <c r="E158" s="21" t="str">
        <f t="shared" si="53"/>
        <v>BS_JPY10</v>
      </c>
      <c r="F158" s="21" t="str">
        <f t="shared" si="82"/>
        <v>JYSS10 Curncy</v>
      </c>
      <c r="G158" s="16">
        <v>10</v>
      </c>
      <c r="H158" s="26" t="s">
        <v>929</v>
      </c>
      <c r="J158" s="22">
        <f>_xll.BDP(F158,"PX LAST")</f>
        <v>23.425000000000001</v>
      </c>
      <c r="AJ158" s="21"/>
      <c r="AK158" s="21"/>
      <c r="AL158" s="21"/>
      <c r="BA158" s="17" t="s">
        <v>36</v>
      </c>
      <c r="BB158" s="17" t="s">
        <v>313</v>
      </c>
      <c r="BC158" s="17" t="s">
        <v>700</v>
      </c>
      <c r="BD158" s="28" t="s">
        <v>18</v>
      </c>
      <c r="BE158" s="29" t="str">
        <f t="shared" si="81"/>
        <v>JACISP_PK</v>
      </c>
      <c r="BF158" s="29" t="str">
        <f>VLOOKUP(BC158,$BI$3:$BM$63,5,FALSE)</f>
        <v>JACIPKBS Index</v>
      </c>
    </row>
    <row r="159" spans="2:72">
      <c r="B159" s="63" t="s">
        <v>926</v>
      </c>
      <c r="C159" s="13" t="s">
        <v>108</v>
      </c>
      <c r="D159" s="20" t="s">
        <v>18</v>
      </c>
      <c r="E159" s="21" t="str">
        <f t="shared" si="53"/>
        <v>BS_GBP10</v>
      </c>
      <c r="F159" s="21" t="str">
        <f t="shared" si="82"/>
        <v>BPSS10 Curncy</v>
      </c>
      <c r="G159" s="16">
        <v>10</v>
      </c>
      <c r="H159" s="26" t="s">
        <v>930</v>
      </c>
      <c r="J159" s="22">
        <f>_xll.BDP(F159,"PX LAST")</f>
        <v>26.311</v>
      </c>
      <c r="AJ159" s="21"/>
      <c r="AK159" s="21"/>
      <c r="AL159" s="21"/>
      <c r="BA159" s="17" t="s">
        <v>36</v>
      </c>
      <c r="BB159" s="17" t="s">
        <v>313</v>
      </c>
      <c r="BC159" s="17" t="s">
        <v>739</v>
      </c>
      <c r="BD159" s="28" t="s">
        <v>18</v>
      </c>
      <c r="BE159" s="29" t="str">
        <f t="shared" si="81"/>
        <v>JACISP_SL</v>
      </c>
      <c r="BF159" s="29" t="str">
        <f>VLOOKUP(BC159,$BI$3:$BM$63,5,FALSE)</f>
        <v>JACILKBS Index</v>
      </c>
    </row>
    <row r="160" spans="2:72">
      <c r="B160" s="63" t="s">
        <v>926</v>
      </c>
      <c r="C160" s="13" t="s">
        <v>163</v>
      </c>
      <c r="D160" s="20" t="s">
        <v>18</v>
      </c>
      <c r="E160" s="21" t="str">
        <f t="shared" si="53"/>
        <v>BS_AUD10</v>
      </c>
      <c r="F160" s="21" t="str">
        <f t="shared" si="82"/>
        <v>ADSF10 Curncy</v>
      </c>
      <c r="G160" s="16">
        <v>10</v>
      </c>
      <c r="H160" s="26" t="s">
        <v>931</v>
      </c>
      <c r="J160" s="22">
        <f>_xll.BDP(F160,"PX LAST")</f>
        <v>18.625</v>
      </c>
      <c r="AJ160" s="21"/>
      <c r="AK160" s="21"/>
      <c r="AL160" s="21"/>
      <c r="BA160" s="44" t="s">
        <v>36</v>
      </c>
      <c r="BB160" s="44" t="s">
        <v>810</v>
      </c>
      <c r="BC160" s="17" t="s">
        <v>690</v>
      </c>
      <c r="BD160" s="28" t="s">
        <v>18</v>
      </c>
      <c r="BE160" s="29" t="str">
        <f t="shared" si="81"/>
        <v>JACITR_MO</v>
      </c>
      <c r="BF160" s="29" t="str">
        <f>VLOOKUP(BC160,$BI$3:$BM$63,3,FALSE)</f>
        <v>JACIMNTR Index</v>
      </c>
    </row>
    <row r="161" spans="2:58">
      <c r="B161" s="63" t="s">
        <v>926</v>
      </c>
      <c r="C161" s="13" t="s">
        <v>181</v>
      </c>
      <c r="D161" s="20" t="s">
        <v>18</v>
      </c>
      <c r="E161" s="21" t="str">
        <f t="shared" si="53"/>
        <v>BS_NZD10</v>
      </c>
      <c r="F161" s="43" t="s">
        <v>1015</v>
      </c>
      <c r="G161" s="16">
        <v>10</v>
      </c>
      <c r="J161" s="22">
        <f>_xll.BDP(F161,"PX LAST")</f>
        <v>31.75</v>
      </c>
      <c r="AJ161" s="21"/>
      <c r="AK161" s="21"/>
      <c r="AL161" s="21"/>
      <c r="BA161" s="44" t="s">
        <v>36</v>
      </c>
      <c r="BB161" s="44" t="s">
        <v>810</v>
      </c>
      <c r="BC161" s="17" t="s">
        <v>700</v>
      </c>
      <c r="BD161" s="28" t="s">
        <v>18</v>
      </c>
      <c r="BE161" s="29" t="str">
        <f t="shared" si="81"/>
        <v>JACITR_PK</v>
      </c>
      <c r="BF161" s="29" t="str">
        <f>VLOOKUP(BC161,$BI$3:$BM$63,3,FALSE)</f>
        <v>JACIPKTR Index</v>
      </c>
    </row>
    <row r="162" spans="2:58">
      <c r="B162" s="63" t="s">
        <v>926</v>
      </c>
      <c r="C162" s="13" t="s">
        <v>155</v>
      </c>
      <c r="D162" s="20" t="s">
        <v>18</v>
      </c>
      <c r="E162" s="21" t="str">
        <f t="shared" si="53"/>
        <v>BS_CHF10</v>
      </c>
      <c r="F162" s="21" t="str">
        <f t="shared" ref="F162" si="83">H162&amp;G162&amp; " Curncy"</f>
        <v>SFSS10 Curncy</v>
      </c>
      <c r="G162" s="16">
        <v>10</v>
      </c>
      <c r="H162" s="26" t="s">
        <v>933</v>
      </c>
      <c r="J162" s="22">
        <f>_xll.BDP(F162,"PX LAST")</f>
        <v>53.838099999999997</v>
      </c>
      <c r="AJ162" s="21"/>
      <c r="AK162" s="21"/>
      <c r="AL162" s="21"/>
      <c r="BA162" s="44" t="s">
        <v>36</v>
      </c>
      <c r="BB162" s="44" t="s">
        <v>810</v>
      </c>
      <c r="BC162" s="17" t="s">
        <v>739</v>
      </c>
      <c r="BD162" s="28" t="s">
        <v>18</v>
      </c>
      <c r="BE162" s="29" t="str">
        <f t="shared" si="81"/>
        <v>JACITR_SL</v>
      </c>
      <c r="BF162" s="29" t="str">
        <f>VLOOKUP(BC162,$BI$3:$BM$63,3,FALSE)</f>
        <v>JACILKTR Index</v>
      </c>
    </row>
    <row r="163" spans="2:58">
      <c r="B163" s="63" t="s">
        <v>926</v>
      </c>
      <c r="C163" s="13" t="s">
        <v>192</v>
      </c>
      <c r="D163" s="20" t="s">
        <v>18</v>
      </c>
      <c r="E163" s="21" t="str">
        <f t="shared" si="53"/>
        <v>BS_NOK10</v>
      </c>
      <c r="F163" s="43" t="s">
        <v>1016</v>
      </c>
      <c r="G163" s="16">
        <v>10</v>
      </c>
      <c r="H163" s="26"/>
      <c r="J163" s="22" t="str">
        <f>_xll.BDP(F163,"PX LAST")</f>
        <v>#N/A Invalid Security</v>
      </c>
      <c r="BA163" s="17" t="s">
        <v>959</v>
      </c>
      <c r="BB163" s="17" t="s">
        <v>810</v>
      </c>
      <c r="BC163" s="39" t="s">
        <v>778</v>
      </c>
      <c r="BD163" s="28" t="s">
        <v>18</v>
      </c>
      <c r="BE163" s="29" t="str">
        <f t="shared" si="81"/>
        <v>CEMBITR_LATAM</v>
      </c>
      <c r="BF163" s="29" t="s">
        <v>779</v>
      </c>
    </row>
    <row r="164" spans="2:58">
      <c r="B164" s="63" t="s">
        <v>926</v>
      </c>
      <c r="C164" s="13" t="s">
        <v>176</v>
      </c>
      <c r="D164" s="20" t="s">
        <v>18</v>
      </c>
      <c r="E164" s="21" t="str">
        <f t="shared" si="53"/>
        <v>BS_SEK10</v>
      </c>
      <c r="F164" s="21" t="str">
        <f t="shared" ref="F164" si="84">H164&amp;G164&amp; " Curncy"</f>
        <v>SKSS10 Curncy</v>
      </c>
      <c r="G164" s="16">
        <v>10</v>
      </c>
      <c r="H164" s="26" t="s">
        <v>935</v>
      </c>
      <c r="J164" s="22">
        <f>_xll.BDP(F164,"PX LAST")</f>
        <v>64.349999999999994</v>
      </c>
      <c r="BA164" s="17" t="s">
        <v>959</v>
      </c>
      <c r="BB164" s="17" t="s">
        <v>810</v>
      </c>
      <c r="BC164" s="39" t="s">
        <v>784</v>
      </c>
      <c r="BD164" s="28" t="s">
        <v>18</v>
      </c>
      <c r="BE164" s="29" t="str">
        <f t="shared" si="81"/>
        <v>CEMBITR_CEEMEA</v>
      </c>
      <c r="BF164" s="29" t="s">
        <v>785</v>
      </c>
    </row>
    <row r="165" spans="2:58">
      <c r="B165" s="63" t="s">
        <v>926</v>
      </c>
      <c r="C165" s="13" t="s">
        <v>253</v>
      </c>
      <c r="D165" s="20" t="s">
        <v>18</v>
      </c>
      <c r="E165" s="21" t="str">
        <f t="shared" si="53"/>
        <v>BS_CNY10</v>
      </c>
      <c r="F165" s="43" t="s">
        <v>1017</v>
      </c>
      <c r="G165" s="16">
        <v>10</v>
      </c>
      <c r="J165" s="22" t="str">
        <f>_xll.BDP(F165,"PX LAST")</f>
        <v>#N/A Invalid Security</v>
      </c>
      <c r="BA165" s="17" t="s">
        <v>959</v>
      </c>
      <c r="BB165" s="17" t="s">
        <v>810</v>
      </c>
      <c r="BC165" s="39" t="s">
        <v>790</v>
      </c>
      <c r="BD165" s="28" t="s">
        <v>18</v>
      </c>
      <c r="BE165" s="29" t="str">
        <f t="shared" si="81"/>
        <v>CEMBITR_ASIA</v>
      </c>
      <c r="BF165" s="29" t="s">
        <v>791</v>
      </c>
    </row>
    <row r="166" spans="2:58">
      <c r="B166" s="63" t="s">
        <v>926</v>
      </c>
      <c r="C166" s="13" t="s">
        <v>106</v>
      </c>
      <c r="D166" s="20" t="s">
        <v>18</v>
      </c>
      <c r="E166" s="21" t="str">
        <f t="shared" si="53"/>
        <v>BS_INR10</v>
      </c>
      <c r="F166" s="43" t="s">
        <v>1018</v>
      </c>
      <c r="G166" s="16">
        <v>10</v>
      </c>
      <c r="J166" s="22" t="str">
        <f>_xll.BDP(F166,"PX LAST")</f>
        <v>#N/A Invalid Security</v>
      </c>
      <c r="BA166" s="17" t="s">
        <v>959</v>
      </c>
      <c r="BB166" s="17" t="s">
        <v>810</v>
      </c>
      <c r="BC166" s="39" t="s">
        <v>798</v>
      </c>
      <c r="BD166" s="28" t="s">
        <v>18</v>
      </c>
      <c r="BE166" s="29" t="str">
        <f t="shared" si="81"/>
        <v>CEMBITR_EUROPE</v>
      </c>
      <c r="BF166" s="13" t="s">
        <v>799</v>
      </c>
    </row>
    <row r="167" spans="2:58">
      <c r="B167" s="63" t="s">
        <v>926</v>
      </c>
      <c r="C167" s="13" t="s">
        <v>246</v>
      </c>
      <c r="D167" s="20" t="s">
        <v>18</v>
      </c>
      <c r="E167" s="21" t="str">
        <f t="shared" si="53"/>
        <v>BS_MYR10</v>
      </c>
      <c r="F167" s="43" t="s">
        <v>1019</v>
      </c>
      <c r="G167" s="16">
        <v>10</v>
      </c>
      <c r="H167" s="26" t="s">
        <v>939</v>
      </c>
      <c r="J167" s="22">
        <f>_xll.BDP(F167,"PX LAST")</f>
        <v>14.8</v>
      </c>
      <c r="BA167" s="17" t="s">
        <v>959</v>
      </c>
      <c r="BB167" s="17" t="s">
        <v>652</v>
      </c>
      <c r="BC167" s="39" t="s">
        <v>778</v>
      </c>
      <c r="BD167" s="28" t="s">
        <v>18</v>
      </c>
      <c r="BE167" s="29" t="str">
        <f t="shared" si="81"/>
        <v>CEMBIYLD_LATAM</v>
      </c>
      <c r="BF167" s="36" t="s">
        <v>780</v>
      </c>
    </row>
    <row r="168" spans="2:58">
      <c r="B168" s="63" t="s">
        <v>926</v>
      </c>
      <c r="C168" s="13" t="s">
        <v>345</v>
      </c>
      <c r="D168" s="20" t="s">
        <v>18</v>
      </c>
      <c r="E168" s="21" t="str">
        <f t="shared" si="53"/>
        <v>BS_SGD10</v>
      </c>
      <c r="F168" s="21" t="str">
        <f t="shared" ref="F168:F170" si="85">H168&amp;G168&amp; " Curncy"</f>
        <v>SDSS10 Curncy</v>
      </c>
      <c r="G168" s="16">
        <v>10</v>
      </c>
      <c r="H168" s="26" t="s">
        <v>940</v>
      </c>
      <c r="J168" s="22">
        <f>_xll.BDP(F168,"PX LAST")</f>
        <v>10.575699999999999</v>
      </c>
      <c r="BA168" s="17" t="s">
        <v>959</v>
      </c>
      <c r="BB168" s="17" t="s">
        <v>652</v>
      </c>
      <c r="BC168" s="39" t="s">
        <v>784</v>
      </c>
      <c r="BD168" s="28" t="s">
        <v>18</v>
      </c>
      <c r="BE168" s="29" t="str">
        <f t="shared" si="81"/>
        <v>CEMBIYLD_CEEMEA</v>
      </c>
      <c r="BF168" s="36" t="s">
        <v>786</v>
      </c>
    </row>
    <row r="169" spans="2:58">
      <c r="B169" s="63" t="s">
        <v>926</v>
      </c>
      <c r="C169" s="13" t="s">
        <v>153</v>
      </c>
      <c r="D169" s="20" t="s">
        <v>18</v>
      </c>
      <c r="E169" s="21" t="str">
        <f t="shared" si="53"/>
        <v>BS_KRW10</v>
      </c>
      <c r="F169" s="21" t="str">
        <f t="shared" si="85"/>
        <v>KWSS10 Curncy</v>
      </c>
      <c r="G169" s="16">
        <v>10</v>
      </c>
      <c r="H169" s="26" t="s">
        <v>941</v>
      </c>
      <c r="J169" s="22" t="str">
        <f>_xll.BDP(F169,"PX LAST")</f>
        <v>#N/A N/A</v>
      </c>
      <c r="BA169" s="17" t="s">
        <v>959</v>
      </c>
      <c r="BB169" s="17" t="s">
        <v>652</v>
      </c>
      <c r="BC169" s="39" t="s">
        <v>790</v>
      </c>
      <c r="BD169" s="28" t="s">
        <v>18</v>
      </c>
      <c r="BE169" s="29" t="str">
        <f t="shared" si="81"/>
        <v>CEMBIYLD_ASIA</v>
      </c>
      <c r="BF169" s="36" t="s">
        <v>792</v>
      </c>
    </row>
    <row r="170" spans="2:58">
      <c r="B170" s="63" t="s">
        <v>926</v>
      </c>
      <c r="C170" s="13" t="s">
        <v>190</v>
      </c>
      <c r="D170" s="20" t="s">
        <v>18</v>
      </c>
      <c r="E170" s="21" t="str">
        <f t="shared" si="53"/>
        <v>BS_THB10</v>
      </c>
      <c r="F170" s="21" t="str">
        <f t="shared" si="85"/>
        <v>TBSS10 Curncy</v>
      </c>
      <c r="G170" s="16">
        <v>10</v>
      </c>
      <c r="H170" s="26" t="s">
        <v>942</v>
      </c>
      <c r="J170" s="22" t="str">
        <f>_xll.BDP(F170,"PX LAST")</f>
        <v>#N/A N/A</v>
      </c>
      <c r="BA170" s="17" t="s">
        <v>959</v>
      </c>
      <c r="BB170" s="17" t="s">
        <v>652</v>
      </c>
      <c r="BC170" s="39" t="s">
        <v>798</v>
      </c>
      <c r="BD170" s="28" t="s">
        <v>18</v>
      </c>
      <c r="BE170" s="29" t="str">
        <f t="shared" si="81"/>
        <v>CEMBIYLD_EUROPE</v>
      </c>
      <c r="BF170" s="36" t="s">
        <v>800</v>
      </c>
    </row>
    <row r="171" spans="2:58">
      <c r="B171" s="63" t="s">
        <v>926</v>
      </c>
      <c r="C171" s="13" t="s">
        <v>266</v>
      </c>
      <c r="D171" s="20" t="s">
        <v>18</v>
      </c>
      <c r="E171" s="21" t="str">
        <f t="shared" si="53"/>
        <v>BS_HUF10</v>
      </c>
      <c r="F171" s="43" t="s">
        <v>1020</v>
      </c>
      <c r="G171" s="16">
        <v>10</v>
      </c>
      <c r="H171" s="26" t="s">
        <v>944</v>
      </c>
      <c r="J171" s="22">
        <f>_xll.BDP(F171,"PX LAST")</f>
        <v>-48.500300000000003</v>
      </c>
      <c r="BA171" s="17" t="s">
        <v>959</v>
      </c>
      <c r="BB171" s="17" t="s">
        <v>313</v>
      </c>
      <c r="BC171" s="39" t="s">
        <v>778</v>
      </c>
      <c r="BD171" s="28" t="s">
        <v>18</v>
      </c>
      <c r="BE171" s="29" t="str">
        <f t="shared" si="81"/>
        <v>CEMBISP_LATAM</v>
      </c>
      <c r="BF171" s="36" t="s">
        <v>781</v>
      </c>
    </row>
    <row r="172" spans="2:58">
      <c r="B172" s="63" t="s">
        <v>926</v>
      </c>
      <c r="C172" s="13" t="s">
        <v>286</v>
      </c>
      <c r="D172" s="20" t="s">
        <v>18</v>
      </c>
      <c r="E172" s="21" t="str">
        <f t="shared" si="53"/>
        <v>BS_PLN10</v>
      </c>
      <c r="F172" s="21" t="str">
        <f t="shared" ref="F172" si="86">H172&amp;G172&amp; " Curncy"</f>
        <v>PZSS10 Curncy</v>
      </c>
      <c r="G172" s="16">
        <v>10</v>
      </c>
      <c r="H172" s="26" t="s">
        <v>945</v>
      </c>
      <c r="J172" s="22">
        <f>_xll.BDP(F172,"PX LAST")</f>
        <v>-19.136099999999999</v>
      </c>
      <c r="BA172" s="17" t="s">
        <v>959</v>
      </c>
      <c r="BB172" s="17" t="s">
        <v>313</v>
      </c>
      <c r="BC172" s="39" t="s">
        <v>784</v>
      </c>
      <c r="BD172" s="28" t="s">
        <v>18</v>
      </c>
      <c r="BE172" s="29" t="str">
        <f t="shared" si="81"/>
        <v>CEMBISP_CEEMEA</v>
      </c>
      <c r="BF172" s="36" t="s">
        <v>787</v>
      </c>
    </row>
    <row r="173" spans="2:58">
      <c r="B173" s="63" t="s">
        <v>926</v>
      </c>
      <c r="C173" s="13" t="s">
        <v>212</v>
      </c>
      <c r="D173" s="20" t="s">
        <v>18</v>
      </c>
      <c r="E173" s="21" t="str">
        <f t="shared" si="53"/>
        <v>BS_RUB10</v>
      </c>
      <c r="F173" s="43" t="s">
        <v>1021</v>
      </c>
      <c r="G173" s="16">
        <v>10</v>
      </c>
      <c r="H173" s="26" t="s">
        <v>947</v>
      </c>
      <c r="J173" s="22" t="str">
        <f>_xll.BDP(F173,"PX LAST")</f>
        <v>#N/A Invalid Security</v>
      </c>
      <c r="BA173" s="17" t="s">
        <v>959</v>
      </c>
      <c r="BB173" s="17" t="s">
        <v>313</v>
      </c>
      <c r="BC173" s="39" t="s">
        <v>790</v>
      </c>
      <c r="BD173" s="28" t="s">
        <v>18</v>
      </c>
      <c r="BE173" s="29" t="str">
        <f t="shared" si="81"/>
        <v>CEMBISP_ASIA</v>
      </c>
      <c r="BF173" s="36" t="s">
        <v>793</v>
      </c>
    </row>
    <row r="174" spans="2:58">
      <c r="B174" s="63" t="s">
        <v>926</v>
      </c>
      <c r="C174" s="13" t="s">
        <v>248</v>
      </c>
      <c r="D174" s="20" t="s">
        <v>18</v>
      </c>
      <c r="E174" s="21" t="str">
        <f t="shared" si="53"/>
        <v>BS_ZAR10</v>
      </c>
      <c r="F174" s="21" t="str">
        <f t="shared" ref="F174" si="87">H174&amp;G174&amp; " Curncy"</f>
        <v>SASS10 Curncy</v>
      </c>
      <c r="G174" s="16">
        <v>10</v>
      </c>
      <c r="H174" s="26" t="s">
        <v>949</v>
      </c>
      <c r="J174" s="22" t="str">
        <f>_xll.BDP(F174,"PX LAST")</f>
        <v>#N/A N/A</v>
      </c>
      <c r="BA174" s="17" t="s">
        <v>959</v>
      </c>
      <c r="BB174" s="17" t="s">
        <v>313</v>
      </c>
      <c r="BC174" s="39" t="s">
        <v>798</v>
      </c>
      <c r="BD174" s="28" t="s">
        <v>18</v>
      </c>
      <c r="BE174" s="29" t="str">
        <f t="shared" si="81"/>
        <v>CEMBISP_EUROPE</v>
      </c>
      <c r="BF174" s="36" t="s">
        <v>801</v>
      </c>
    </row>
    <row r="175" spans="2:58">
      <c r="B175" s="63" t="s">
        <v>926</v>
      </c>
      <c r="C175" s="13" t="s">
        <v>228</v>
      </c>
      <c r="D175" s="20" t="s">
        <v>18</v>
      </c>
      <c r="E175" s="21" t="str">
        <f t="shared" si="53"/>
        <v>BS_TRY10</v>
      </c>
      <c r="F175" s="43" t="s">
        <v>1022</v>
      </c>
      <c r="G175" s="16">
        <v>10</v>
      </c>
      <c r="J175" s="22" t="str">
        <f>_xll.BDP(F175,"PX LAST")</f>
        <v>#N/A Invalid Security</v>
      </c>
      <c r="BA175" s="17" t="s">
        <v>1023</v>
      </c>
      <c r="BB175" s="17"/>
      <c r="BC175" s="39"/>
      <c r="BD175" s="28" t="s">
        <v>18</v>
      </c>
      <c r="BE175" s="29" t="s">
        <v>1024</v>
      </c>
      <c r="BF175" s="64" t="s">
        <v>1025</v>
      </c>
    </row>
    <row r="176" spans="2:58">
      <c r="B176" s="63" t="s">
        <v>926</v>
      </c>
      <c r="C176" s="13" t="s">
        <v>303</v>
      </c>
      <c r="D176" s="20" t="s">
        <v>18</v>
      </c>
      <c r="E176" s="21" t="str">
        <f t="shared" si="53"/>
        <v>BS_MXN10</v>
      </c>
      <c r="F176" s="43" t="s">
        <v>1026</v>
      </c>
      <c r="G176" s="16">
        <v>10</v>
      </c>
      <c r="J176" s="22" t="str">
        <f>_xll.BDP(F176,"PX LAST")</f>
        <v>#N/A Invalid Security</v>
      </c>
      <c r="BA176" s="17"/>
      <c r="BB176" s="17"/>
      <c r="BC176" s="39"/>
      <c r="BD176" s="28" t="s">
        <v>18</v>
      </c>
      <c r="BE176" s="28" t="s">
        <v>1027</v>
      </c>
      <c r="BF176" s="37" t="s">
        <v>1028</v>
      </c>
    </row>
    <row r="177" spans="2:58">
      <c r="B177" s="63" t="s">
        <v>82</v>
      </c>
      <c r="C177" s="17" t="s">
        <v>163</v>
      </c>
      <c r="D177" s="20" t="s">
        <v>1029</v>
      </c>
      <c r="E177" s="21" t="str">
        <f>$B177&amp;"_"&amp;$C177&amp;$G177&amp;"Y"</f>
        <v>BON_AUD30Y</v>
      </c>
      <c r="F177" s="21" t="s">
        <v>1030</v>
      </c>
      <c r="G177" s="16">
        <v>30</v>
      </c>
      <c r="BA177" s="17"/>
      <c r="BB177" s="17"/>
      <c r="BC177" s="39"/>
      <c r="BD177" s="28" t="s">
        <v>18</v>
      </c>
      <c r="BE177" s="28" t="s">
        <v>1031</v>
      </c>
      <c r="BF177" s="37" t="s">
        <v>1032</v>
      </c>
    </row>
    <row r="178" spans="2:58">
      <c r="B178" s="63" t="s">
        <v>82</v>
      </c>
      <c r="C178" s="13" t="s">
        <v>83</v>
      </c>
      <c r="D178" s="20" t="s">
        <v>18</v>
      </c>
      <c r="E178" s="21" t="str">
        <f>$B178&amp;"_"&amp;$C178&amp;$G178</f>
        <v>BON_USD2Y5Y</v>
      </c>
      <c r="F178" s="21" t="str">
        <f>"."&amp;LEFT(C178,2)&amp;"B"&amp;H178 &amp; " Index"</f>
        <v>.USB25 Index</v>
      </c>
      <c r="G178" s="26" t="s">
        <v>1033</v>
      </c>
      <c r="H178" s="16">
        <v>25</v>
      </c>
      <c r="J178" s="22" t="str">
        <f>_xll.BDP(F178,"PX LAST")</f>
        <v>#N/A Invalid Security</v>
      </c>
      <c r="BA178" s="17"/>
      <c r="BB178" s="17"/>
      <c r="BC178" s="39"/>
      <c r="BD178" s="28" t="s">
        <v>18</v>
      </c>
      <c r="BE178" s="28" t="s">
        <v>50</v>
      </c>
      <c r="BF178" s="13" t="s">
        <v>1034</v>
      </c>
    </row>
    <row r="179" spans="2:58">
      <c r="B179" s="63" t="s">
        <v>82</v>
      </c>
      <c r="C179" s="13" t="s">
        <v>108</v>
      </c>
      <c r="D179" s="20" t="s">
        <v>18</v>
      </c>
      <c r="E179" s="21" t="str">
        <f t="shared" ref="E179:E242" si="88">$B179&amp;"_"&amp;$C179&amp;$G179</f>
        <v>BON_GBP2Y5Y</v>
      </c>
      <c r="F179" s="21" t="str">
        <f t="shared" ref="F179:F204" si="89">"."&amp;LEFT(C179,2)&amp;"B"&amp;H179 &amp; " Index"</f>
        <v>.GBB25 Index</v>
      </c>
      <c r="G179" s="26" t="s">
        <v>1033</v>
      </c>
      <c r="H179" s="16">
        <v>25</v>
      </c>
      <c r="J179" s="22" t="str">
        <f>_xll.BDP(F179,"PX LAST")</f>
        <v>#N/A Invalid Security</v>
      </c>
      <c r="BA179" s="17" t="s">
        <v>36</v>
      </c>
      <c r="BB179" s="17" t="s">
        <v>652</v>
      </c>
      <c r="BC179" s="17" t="s">
        <v>575</v>
      </c>
      <c r="BD179" s="28" t="s">
        <v>18</v>
      </c>
      <c r="BE179" s="29" t="str">
        <f>BA179&amp;BB179&amp;"_"&amp;BC179</f>
        <v>JACIYLD_13Y</v>
      </c>
      <c r="BF179" s="29" t="str">
        <f>VLOOKUP(BC179,$BI$3:$BM$63,4,FALSE)</f>
        <v>JACI13YM Index</v>
      </c>
    </row>
    <row r="180" spans="2:58">
      <c r="B180" s="63" t="s">
        <v>82</v>
      </c>
      <c r="C180" s="13" t="s">
        <v>123</v>
      </c>
      <c r="D180" s="20" t="s">
        <v>18</v>
      </c>
      <c r="E180" s="21" t="str">
        <f t="shared" si="88"/>
        <v>BON_JPY2Y5Y</v>
      </c>
      <c r="F180" s="21" t="str">
        <f t="shared" si="89"/>
        <v>.JPB25 Index</v>
      </c>
      <c r="G180" s="26" t="s">
        <v>1033</v>
      </c>
      <c r="H180" s="16">
        <v>25</v>
      </c>
      <c r="J180" s="22" t="str">
        <f>_xll.BDP(F180,"PX LAST")</f>
        <v>#N/A Invalid Security</v>
      </c>
      <c r="BA180" s="17"/>
      <c r="BB180" s="17"/>
      <c r="BC180" s="17"/>
      <c r="BD180" s="28" t="s">
        <v>18</v>
      </c>
      <c r="BE180" s="28" t="s">
        <v>1035</v>
      </c>
      <c r="BF180" s="28" t="s">
        <v>1036</v>
      </c>
    </row>
    <row r="181" spans="2:58">
      <c r="B181" s="63" t="s">
        <v>82</v>
      </c>
      <c r="C181" s="13" t="s">
        <v>112</v>
      </c>
      <c r="D181" s="20" t="s">
        <v>18</v>
      </c>
      <c r="E181" s="21" t="str">
        <f t="shared" si="88"/>
        <v>BON_EUR2Y5Y</v>
      </c>
      <c r="F181" s="21" t="str">
        <f t="shared" si="89"/>
        <v>.EUB25 Index</v>
      </c>
      <c r="G181" s="26" t="s">
        <v>1033</v>
      </c>
      <c r="H181" s="16">
        <v>25</v>
      </c>
      <c r="J181" s="22" t="str">
        <f>_xll.BDP(F181,"PX LAST")</f>
        <v>#N/A Invalid Security</v>
      </c>
      <c r="BA181" s="17"/>
      <c r="BD181" s="28" t="s">
        <v>18</v>
      </c>
      <c r="BE181" s="28" t="s">
        <v>1037</v>
      </c>
      <c r="BF181" s="28" t="s">
        <v>1038</v>
      </c>
    </row>
    <row r="182" spans="2:58">
      <c r="B182" s="63" t="s">
        <v>82</v>
      </c>
      <c r="C182" s="13" t="s">
        <v>155</v>
      </c>
      <c r="D182" s="20" t="s">
        <v>18</v>
      </c>
      <c r="E182" s="21" t="str">
        <f t="shared" si="88"/>
        <v>BON_CHF2Y5Y</v>
      </c>
      <c r="F182" s="21" t="str">
        <f t="shared" si="89"/>
        <v>.CHB25 Index</v>
      </c>
      <c r="G182" s="26" t="s">
        <v>1033</v>
      </c>
      <c r="H182" s="16">
        <v>25</v>
      </c>
      <c r="J182" s="22" t="str">
        <f>_xll.BDP(F182,"PX LAST")</f>
        <v>#N/A Invalid Security</v>
      </c>
      <c r="BA182" s="17"/>
      <c r="BD182" s="28" t="s">
        <v>1039</v>
      </c>
      <c r="BE182" s="28" t="s">
        <v>1040</v>
      </c>
      <c r="BF182" s="20" t="s">
        <v>1041</v>
      </c>
    </row>
    <row r="183" spans="2:58">
      <c r="B183" s="63" t="s">
        <v>82</v>
      </c>
      <c r="C183" s="13" t="s">
        <v>176</v>
      </c>
      <c r="D183" s="20" t="s">
        <v>18</v>
      </c>
      <c r="E183" s="21" t="str">
        <f t="shared" si="88"/>
        <v>BON_SEK2Y5Y</v>
      </c>
      <c r="F183" s="21" t="str">
        <f t="shared" si="89"/>
        <v>.SEB25 Index</v>
      </c>
      <c r="G183" s="26" t="s">
        <v>1033</v>
      </c>
      <c r="H183" s="16">
        <v>25</v>
      </c>
      <c r="J183" s="22" t="str">
        <f>_xll.BDP(F183,"PX LAST")</f>
        <v>#N/A Invalid Security</v>
      </c>
      <c r="BA183" s="17"/>
      <c r="BD183" s="28" t="s">
        <v>1039</v>
      </c>
      <c r="BE183" s="28" t="s">
        <v>1042</v>
      </c>
      <c r="BF183" s="20" t="s">
        <v>1043</v>
      </c>
    </row>
    <row r="184" spans="2:58">
      <c r="B184" s="63" t="s">
        <v>82</v>
      </c>
      <c r="C184" s="13" t="s">
        <v>192</v>
      </c>
      <c r="D184" s="20" t="s">
        <v>18</v>
      </c>
      <c r="E184" s="21" t="str">
        <f t="shared" si="88"/>
        <v>BON_NOK2Y5Y</v>
      </c>
      <c r="F184" s="21" t="str">
        <f t="shared" si="89"/>
        <v>.NOB25 Index</v>
      </c>
      <c r="G184" s="26" t="s">
        <v>1033</v>
      </c>
      <c r="H184" s="16">
        <v>25</v>
      </c>
      <c r="J184" s="22" t="str">
        <f>_xll.BDP(F184,"PX LAST")</f>
        <v>#N/A Invalid Security</v>
      </c>
      <c r="BA184" s="17"/>
      <c r="BD184" s="28" t="s">
        <v>1039</v>
      </c>
      <c r="BE184" s="28" t="s">
        <v>1044</v>
      </c>
      <c r="BF184" s="20" t="s">
        <v>1045</v>
      </c>
    </row>
    <row r="185" spans="2:58">
      <c r="B185" s="63" t="s">
        <v>82</v>
      </c>
      <c r="C185" s="13" t="s">
        <v>212</v>
      </c>
      <c r="D185" s="20" t="s">
        <v>18</v>
      </c>
      <c r="E185" s="21" t="str">
        <f t="shared" si="88"/>
        <v>BON_RUB2Y5Y</v>
      </c>
      <c r="F185" s="21" t="str">
        <f t="shared" si="89"/>
        <v>.RUB25 Index</v>
      </c>
      <c r="G185" s="26" t="s">
        <v>1033</v>
      </c>
      <c r="H185" s="16">
        <v>25</v>
      </c>
      <c r="J185" s="22" t="str">
        <f>_xll.BDP(F185,"PX LAST")</f>
        <v>#N/A Invalid Security</v>
      </c>
      <c r="BA185" s="17"/>
      <c r="BD185" s="28" t="s">
        <v>1039</v>
      </c>
      <c r="BE185" s="28" t="s">
        <v>1046</v>
      </c>
      <c r="BF185" s="20" t="s">
        <v>1047</v>
      </c>
    </row>
    <row r="186" spans="2:58">
      <c r="B186" s="63" t="s">
        <v>82</v>
      </c>
      <c r="C186" s="13" t="s">
        <v>228</v>
      </c>
      <c r="D186" s="20" t="s">
        <v>18</v>
      </c>
      <c r="E186" s="21" t="str">
        <f t="shared" si="88"/>
        <v>BON_TRY2Y5Y</v>
      </c>
      <c r="F186" s="21" t="str">
        <f t="shared" si="89"/>
        <v>.TRB25 Index</v>
      </c>
      <c r="G186" s="26" t="s">
        <v>1033</v>
      </c>
      <c r="H186" s="16">
        <v>25</v>
      </c>
      <c r="J186" s="22" t="str">
        <f>_xll.BDP(F186,"PX LAST")</f>
        <v>#N/A Invalid Security</v>
      </c>
      <c r="BA186" s="17"/>
      <c r="BD186" s="28" t="s">
        <v>18</v>
      </c>
      <c r="BE186" s="28" t="s">
        <v>1048</v>
      </c>
      <c r="BF186" s="28" t="s">
        <v>1049</v>
      </c>
    </row>
    <row r="187" spans="2:58">
      <c r="B187" s="63" t="s">
        <v>82</v>
      </c>
      <c r="C187" s="13" t="s">
        <v>248</v>
      </c>
      <c r="D187" s="20" t="s">
        <v>18</v>
      </c>
      <c r="E187" s="21" t="str">
        <f t="shared" si="88"/>
        <v>BON_ZAR2Y5Y</v>
      </c>
      <c r="F187" s="21" t="str">
        <f t="shared" si="89"/>
        <v>.ZAB25 Index</v>
      </c>
      <c r="G187" s="26" t="s">
        <v>1033</v>
      </c>
      <c r="H187" s="16">
        <v>25</v>
      </c>
      <c r="J187" s="22" t="str">
        <f>_xll.BDP(F187,"PX LAST")</f>
        <v>#N/A Invalid Security</v>
      </c>
      <c r="BA187" s="17"/>
      <c r="BD187" s="28" t="s">
        <v>18</v>
      </c>
      <c r="BE187" s="28" t="s">
        <v>1050</v>
      </c>
      <c r="BF187" s="28" t="s">
        <v>1051</v>
      </c>
    </row>
    <row r="188" spans="2:58">
      <c r="B188" s="63" t="s">
        <v>82</v>
      </c>
      <c r="C188" s="13" t="s">
        <v>266</v>
      </c>
      <c r="D188" s="20" t="s">
        <v>18</v>
      </c>
      <c r="E188" s="21" t="str">
        <f t="shared" si="88"/>
        <v>BON_HUF2Y5Y</v>
      </c>
      <c r="F188" s="21" t="str">
        <f t="shared" si="89"/>
        <v>.HUB25 Index</v>
      </c>
      <c r="G188" s="26" t="s">
        <v>1033</v>
      </c>
      <c r="H188" s="16">
        <v>25</v>
      </c>
      <c r="J188" s="22" t="str">
        <f>_xll.BDP(F188,"PX LAST")</f>
        <v>#N/A Invalid Security</v>
      </c>
      <c r="BA188" s="17"/>
      <c r="BD188" s="28" t="s">
        <v>1039</v>
      </c>
      <c r="BE188" s="28" t="s">
        <v>1052</v>
      </c>
      <c r="BF188" s="20" t="s">
        <v>1053</v>
      </c>
    </row>
    <row r="189" spans="2:58">
      <c r="B189" s="63" t="s">
        <v>82</v>
      </c>
      <c r="C189" s="13" t="s">
        <v>286</v>
      </c>
      <c r="D189" s="20" t="s">
        <v>18</v>
      </c>
      <c r="E189" s="21" t="str">
        <f t="shared" si="88"/>
        <v>BON_PLN2Y5Y</v>
      </c>
      <c r="F189" s="21" t="str">
        <f t="shared" si="89"/>
        <v>.PLB25 Index</v>
      </c>
      <c r="G189" s="26" t="s">
        <v>1033</v>
      </c>
      <c r="H189" s="16">
        <v>25</v>
      </c>
      <c r="J189" s="22" t="str">
        <f>_xll.BDP(F189,"PX LAST")</f>
        <v>#N/A Invalid Security</v>
      </c>
      <c r="BD189" s="28" t="s">
        <v>1039</v>
      </c>
      <c r="BE189" s="28" t="s">
        <v>1054</v>
      </c>
      <c r="BF189" s="20" t="s">
        <v>1055</v>
      </c>
    </row>
    <row r="190" spans="2:58">
      <c r="B190" s="63" t="s">
        <v>82</v>
      </c>
      <c r="C190" s="13" t="s">
        <v>303</v>
      </c>
      <c r="D190" s="20" t="s">
        <v>18</v>
      </c>
      <c r="E190" s="21" t="str">
        <f t="shared" si="88"/>
        <v>BON_MXN2Y5Y</v>
      </c>
      <c r="F190" s="21" t="str">
        <f t="shared" si="89"/>
        <v>.MXB25 Index</v>
      </c>
      <c r="G190" s="26" t="s">
        <v>1033</v>
      </c>
      <c r="H190" s="16">
        <v>25</v>
      </c>
      <c r="J190" s="22" t="str">
        <f>_xll.BDP(F190,"PX LAST")</f>
        <v>#N/A Invalid Security</v>
      </c>
      <c r="BD190" s="28" t="s">
        <v>1039</v>
      </c>
      <c r="BE190" s="28" t="s">
        <v>1056</v>
      </c>
      <c r="BF190" s="20" t="s">
        <v>1057</v>
      </c>
    </row>
    <row r="191" spans="2:58">
      <c r="B191" s="63" t="s">
        <v>82</v>
      </c>
      <c r="C191" s="13" t="s">
        <v>322</v>
      </c>
      <c r="D191" s="20" t="s">
        <v>18</v>
      </c>
      <c r="E191" s="21" t="str">
        <f t="shared" si="88"/>
        <v>BON_CLP2Y5Y</v>
      </c>
      <c r="F191" s="21" t="str">
        <f t="shared" si="89"/>
        <v>.CLB25 Index</v>
      </c>
      <c r="G191" s="26" t="s">
        <v>1033</v>
      </c>
      <c r="H191" s="16">
        <v>25</v>
      </c>
      <c r="J191" s="22" t="str">
        <f>_xll.BDP(F191,"PX LAST")</f>
        <v>#N/A Invalid Security</v>
      </c>
      <c r="BD191" s="28" t="s">
        <v>1039</v>
      </c>
      <c r="BE191" s="28" t="s">
        <v>1058</v>
      </c>
      <c r="BF191" s="20" t="s">
        <v>1059</v>
      </c>
    </row>
    <row r="192" spans="2:58">
      <c r="B192" s="63" t="s">
        <v>82</v>
      </c>
      <c r="C192" s="13" t="s">
        <v>253</v>
      </c>
      <c r="D192" s="20" t="s">
        <v>18</v>
      </c>
      <c r="E192" s="21" t="str">
        <f t="shared" si="88"/>
        <v>BON_CNY2Y5Y</v>
      </c>
      <c r="F192" s="65" t="s">
        <v>1060</v>
      </c>
      <c r="G192" s="26" t="s">
        <v>1033</v>
      </c>
      <c r="H192" s="16">
        <v>25</v>
      </c>
      <c r="J192" s="22" t="str">
        <f>_xll.BDP(F192,"PX LAST")</f>
        <v>#N/A Invalid Security</v>
      </c>
      <c r="BD192" s="28" t="s">
        <v>1039</v>
      </c>
      <c r="BE192" s="28" t="s">
        <v>1061</v>
      </c>
      <c r="BF192" s="20" t="s">
        <v>1062</v>
      </c>
    </row>
    <row r="193" spans="2:58">
      <c r="B193" s="63" t="s">
        <v>82</v>
      </c>
      <c r="C193" s="13" t="s">
        <v>153</v>
      </c>
      <c r="D193" s="20" t="s">
        <v>18</v>
      </c>
      <c r="E193" s="21" t="str">
        <f t="shared" si="88"/>
        <v>BON_KRW2Y5Y</v>
      </c>
      <c r="F193" s="21" t="str">
        <f t="shared" si="89"/>
        <v>.KRB25 Index</v>
      </c>
      <c r="G193" s="26" t="s">
        <v>1033</v>
      </c>
      <c r="H193" s="16">
        <v>25</v>
      </c>
      <c r="J193" s="22" t="str">
        <f>_xll.BDP(F193,"PX LAST")</f>
        <v>#N/A Invalid Security</v>
      </c>
      <c r="BD193" s="28" t="s">
        <v>1063</v>
      </c>
      <c r="BE193" s="28" t="s">
        <v>1064</v>
      </c>
      <c r="BF193" s="20" t="s">
        <v>1041</v>
      </c>
    </row>
    <row r="194" spans="2:58">
      <c r="B194" s="63" t="s">
        <v>82</v>
      </c>
      <c r="C194" s="13" t="s">
        <v>357</v>
      </c>
      <c r="D194" s="20" t="s">
        <v>18</v>
      </c>
      <c r="E194" s="21" t="str">
        <f t="shared" si="88"/>
        <v>BON_HKD2Y5Y</v>
      </c>
      <c r="F194" s="21" t="str">
        <f t="shared" si="89"/>
        <v>.HKB25 Index</v>
      </c>
      <c r="G194" s="26" t="s">
        <v>1033</v>
      </c>
      <c r="H194" s="16">
        <v>25</v>
      </c>
      <c r="J194" s="22" t="str">
        <f>_xll.BDP(F194,"PX LAST")</f>
        <v>#N/A Invalid Security</v>
      </c>
      <c r="BD194" s="28" t="s">
        <v>1063</v>
      </c>
      <c r="BE194" s="28" t="s">
        <v>1065</v>
      </c>
      <c r="BF194" s="20" t="s">
        <v>1043</v>
      </c>
    </row>
    <row r="195" spans="2:58">
      <c r="B195" s="63" t="s">
        <v>82</v>
      </c>
      <c r="C195" s="13" t="s">
        <v>345</v>
      </c>
      <c r="D195" s="20" t="s">
        <v>18</v>
      </c>
      <c r="E195" s="21" t="str">
        <f t="shared" si="88"/>
        <v>BON_SGD2Y5Y</v>
      </c>
      <c r="F195" s="21" t="str">
        <f t="shared" si="89"/>
        <v>.SGB25 Index</v>
      </c>
      <c r="G195" s="26" t="s">
        <v>1033</v>
      </c>
      <c r="H195" s="16">
        <v>25</v>
      </c>
      <c r="J195" s="22" t="str">
        <f>_xll.BDP(F195,"PX LAST")</f>
        <v>#N/A Invalid Security</v>
      </c>
      <c r="BD195" s="28" t="s">
        <v>1063</v>
      </c>
      <c r="BE195" s="28" t="s">
        <v>1066</v>
      </c>
      <c r="BF195" s="20" t="s">
        <v>1045</v>
      </c>
    </row>
    <row r="196" spans="2:58">
      <c r="B196" s="63" t="s">
        <v>82</v>
      </c>
      <c r="C196" s="13" t="s">
        <v>174</v>
      </c>
      <c r="D196" s="20" t="s">
        <v>18</v>
      </c>
      <c r="E196" s="21" t="str">
        <f t="shared" si="88"/>
        <v>BON_TWD2Y5Y</v>
      </c>
      <c r="F196" s="21" t="str">
        <f t="shared" si="89"/>
        <v>.TWB25 Index</v>
      </c>
      <c r="G196" s="26" t="s">
        <v>1033</v>
      </c>
      <c r="H196" s="16">
        <v>25</v>
      </c>
      <c r="J196" s="22" t="str">
        <f>_xll.BDP(F196,"PX LAST")</f>
        <v>#N/A Invalid Security</v>
      </c>
      <c r="BD196" s="28" t="s">
        <v>1063</v>
      </c>
      <c r="BE196" s="28" t="s">
        <v>1067</v>
      </c>
      <c r="BF196" s="20" t="s">
        <v>1047</v>
      </c>
    </row>
    <row r="197" spans="2:58">
      <c r="B197" s="63" t="s">
        <v>82</v>
      </c>
      <c r="C197" s="13" t="s">
        <v>246</v>
      </c>
      <c r="D197" s="20" t="s">
        <v>18</v>
      </c>
      <c r="E197" s="21" t="str">
        <f t="shared" si="88"/>
        <v>BON_MYR2Y5Y</v>
      </c>
      <c r="F197" s="21" t="str">
        <f t="shared" si="89"/>
        <v>.MYB25 Index</v>
      </c>
      <c r="G197" s="26" t="s">
        <v>1033</v>
      </c>
      <c r="H197" s="16">
        <v>25</v>
      </c>
      <c r="J197" s="22" t="str">
        <f>_xll.BDP(F197,"PX LAST")</f>
        <v>#N/A Invalid Security</v>
      </c>
      <c r="BD197" s="28" t="s">
        <v>1063</v>
      </c>
      <c r="BE197" s="28" t="s">
        <v>1068</v>
      </c>
      <c r="BF197" s="20" t="s">
        <v>1053</v>
      </c>
    </row>
    <row r="198" spans="2:58">
      <c r="B198" s="63" t="s">
        <v>82</v>
      </c>
      <c r="C198" s="13" t="s">
        <v>190</v>
      </c>
      <c r="D198" s="20" t="s">
        <v>18</v>
      </c>
      <c r="E198" s="21" t="str">
        <f t="shared" si="88"/>
        <v>BON_THB2Y5Y</v>
      </c>
      <c r="F198" s="21" t="str">
        <f t="shared" si="89"/>
        <v>.THB25 Index</v>
      </c>
      <c r="G198" s="26" t="s">
        <v>1033</v>
      </c>
      <c r="H198" s="16">
        <v>25</v>
      </c>
      <c r="J198" s="22" t="str">
        <f>_xll.BDP(F198,"PX LAST")</f>
        <v>#N/A Invalid Security</v>
      </c>
      <c r="BD198" s="28" t="s">
        <v>1063</v>
      </c>
      <c r="BE198" s="28" t="s">
        <v>1069</v>
      </c>
      <c r="BF198" s="20" t="s">
        <v>1055</v>
      </c>
    </row>
    <row r="199" spans="2:58">
      <c r="B199" s="63" t="s">
        <v>82</v>
      </c>
      <c r="C199" s="13" t="s">
        <v>136</v>
      </c>
      <c r="D199" s="20" t="s">
        <v>18</v>
      </c>
      <c r="E199" s="21" t="str">
        <f t="shared" si="88"/>
        <v>BON_PHP2Y5Y</v>
      </c>
      <c r="F199" s="21" t="str">
        <f t="shared" si="89"/>
        <v>.PHB25 Index</v>
      </c>
      <c r="G199" s="26" t="s">
        <v>1033</v>
      </c>
      <c r="H199" s="16">
        <v>25</v>
      </c>
      <c r="J199" s="22" t="str">
        <f>_xll.BDP(F199,"PX LAST")</f>
        <v>#N/A Invalid Security</v>
      </c>
      <c r="BD199" s="28" t="s">
        <v>1063</v>
      </c>
      <c r="BE199" s="28" t="s">
        <v>1070</v>
      </c>
      <c r="BF199" s="20" t="s">
        <v>1057</v>
      </c>
    </row>
    <row r="200" spans="2:58">
      <c r="B200" s="63" t="s">
        <v>82</v>
      </c>
      <c r="C200" s="13" t="s">
        <v>106</v>
      </c>
      <c r="D200" s="20" t="s">
        <v>18</v>
      </c>
      <c r="E200" s="21" t="str">
        <f t="shared" si="88"/>
        <v>BON_INR2Y5Y</v>
      </c>
      <c r="F200" s="21" t="str">
        <f t="shared" si="89"/>
        <v>.INB25 Index</v>
      </c>
      <c r="G200" s="26" t="s">
        <v>1033</v>
      </c>
      <c r="H200" s="16">
        <v>25</v>
      </c>
      <c r="J200" s="22" t="str">
        <f>_xll.BDP(F200,"PX LAST")</f>
        <v>#N/A Invalid Security</v>
      </c>
      <c r="BD200" s="28" t="s">
        <v>1063</v>
      </c>
      <c r="BE200" s="28" t="s">
        <v>1071</v>
      </c>
      <c r="BF200" s="20" t="s">
        <v>1059</v>
      </c>
    </row>
    <row r="201" spans="2:58">
      <c r="B201" s="63" t="s">
        <v>82</v>
      </c>
      <c r="C201" s="13" t="s">
        <v>121</v>
      </c>
      <c r="D201" s="20" t="s">
        <v>18</v>
      </c>
      <c r="E201" s="21" t="str">
        <f t="shared" si="88"/>
        <v>BON_IDR2Y5Y</v>
      </c>
      <c r="F201" s="21" t="str">
        <f t="shared" si="89"/>
        <v>.IDB25 Index</v>
      </c>
      <c r="G201" s="26" t="s">
        <v>1033</v>
      </c>
      <c r="H201" s="16">
        <v>25</v>
      </c>
      <c r="J201" s="22" t="str">
        <f>_xll.BDP(F201,"PX LAST")</f>
        <v>#N/A Invalid Security</v>
      </c>
      <c r="BD201" s="28" t="s">
        <v>1063</v>
      </c>
      <c r="BE201" s="28" t="s">
        <v>1072</v>
      </c>
      <c r="BF201" s="20" t="s">
        <v>1062</v>
      </c>
    </row>
    <row r="202" spans="2:58">
      <c r="B202" s="63" t="s">
        <v>82</v>
      </c>
      <c r="C202" s="13" t="s">
        <v>163</v>
      </c>
      <c r="D202" s="20" t="s">
        <v>18</v>
      </c>
      <c r="E202" s="21" t="str">
        <f t="shared" si="88"/>
        <v>BON_AUD2Y5Y</v>
      </c>
      <c r="F202" s="21" t="str">
        <f t="shared" si="89"/>
        <v>.AUB25 Index</v>
      </c>
      <c r="G202" s="26" t="s">
        <v>1033</v>
      </c>
      <c r="H202" s="16">
        <v>25</v>
      </c>
      <c r="J202" s="22" t="str">
        <f>_xll.BDP(F202,"PX LAST")</f>
        <v>#N/A Invalid Security</v>
      </c>
      <c r="BA202" s="44" t="s">
        <v>36</v>
      </c>
      <c r="BB202" s="44" t="s">
        <v>313</v>
      </c>
      <c r="BC202" s="44" t="s">
        <v>575</v>
      </c>
      <c r="BD202" s="28" t="s">
        <v>18</v>
      </c>
      <c r="BE202" s="29" t="str">
        <f>BA202&amp;BB202&amp;"_"&amp;BC202</f>
        <v>JACISP_13Y</v>
      </c>
      <c r="BF202" s="29" t="str">
        <f>VLOOKUP(BC202,$BI$3:$BM$63,5,FALSE)</f>
        <v>JACI13BS Index</v>
      </c>
    </row>
    <row r="203" spans="2:58">
      <c r="B203" s="63" t="s">
        <v>82</v>
      </c>
      <c r="C203" s="13" t="s">
        <v>181</v>
      </c>
      <c r="D203" s="20" t="s">
        <v>18</v>
      </c>
      <c r="E203" s="21" t="str">
        <f t="shared" si="88"/>
        <v>BON_NZD2Y5Y</v>
      </c>
      <c r="F203" s="21" t="str">
        <f t="shared" si="89"/>
        <v>.NZB25 Index</v>
      </c>
      <c r="G203" s="26" t="s">
        <v>1033</v>
      </c>
      <c r="H203" s="16">
        <v>25</v>
      </c>
      <c r="J203" s="22" t="str">
        <f>_xll.BDP(F203,"PX LAST")</f>
        <v>#N/A Invalid Security</v>
      </c>
      <c r="BD203" s="28" t="s">
        <v>1039</v>
      </c>
      <c r="BE203" s="13" t="s">
        <v>1073</v>
      </c>
      <c r="BF203" s="13" t="s">
        <v>1074</v>
      </c>
    </row>
    <row r="204" spans="2:58">
      <c r="B204" s="63" t="s">
        <v>82</v>
      </c>
      <c r="C204" s="13" t="s">
        <v>492</v>
      </c>
      <c r="D204" s="20" t="s">
        <v>18</v>
      </c>
      <c r="E204" s="21" t="str">
        <f t="shared" si="88"/>
        <v>BON_BRL2Y5Y</v>
      </c>
      <c r="F204" s="21" t="str">
        <f t="shared" si="89"/>
        <v>.BRB25 Index</v>
      </c>
      <c r="G204" s="26" t="s">
        <v>1033</v>
      </c>
      <c r="H204" s="16">
        <v>25</v>
      </c>
      <c r="J204" s="22" t="str">
        <f>_xll.BDP(F204,"PX LAST")</f>
        <v>#N/A Invalid Security</v>
      </c>
      <c r="BD204" s="28" t="s">
        <v>1039</v>
      </c>
      <c r="BE204" s="13" t="s">
        <v>1075</v>
      </c>
      <c r="BF204" s="13" t="s">
        <v>1076</v>
      </c>
    </row>
    <row r="205" spans="2:58">
      <c r="B205" s="63" t="s">
        <v>82</v>
      </c>
      <c r="C205" s="13" t="s">
        <v>83</v>
      </c>
      <c r="D205" s="20" t="s">
        <v>18</v>
      </c>
      <c r="E205" s="21" t="str">
        <f>$B205&amp;"_"&amp;$C205&amp;$G205</f>
        <v>BON_USD5Y10Y</v>
      </c>
      <c r="F205" s="21" t="str">
        <f>"."&amp;LEFT(C205,2)&amp;"B"&amp;H205 &amp; " Index"</f>
        <v>.USB510 Index</v>
      </c>
      <c r="G205" s="26" t="s">
        <v>1077</v>
      </c>
      <c r="H205" s="16">
        <v>510</v>
      </c>
      <c r="J205" s="22" t="str">
        <f>_xll.BDP(F205,"PX LAST")</f>
        <v>#N/A Invalid Security</v>
      </c>
      <c r="BD205" s="28" t="s">
        <v>1063</v>
      </c>
      <c r="BE205" s="13" t="s">
        <v>1078</v>
      </c>
      <c r="BF205" s="13" t="s">
        <v>1074</v>
      </c>
    </row>
    <row r="206" spans="2:58">
      <c r="B206" s="63" t="s">
        <v>82</v>
      </c>
      <c r="C206" s="13" t="s">
        <v>108</v>
      </c>
      <c r="D206" s="20" t="s">
        <v>18</v>
      </c>
      <c r="E206" s="21" t="str">
        <f t="shared" si="88"/>
        <v>BON_GBP5Y10Y</v>
      </c>
      <c r="F206" s="21" t="str">
        <f t="shared" ref="F206:F231" si="90">"."&amp;LEFT(C206,2)&amp;"B"&amp;H206 &amp; " Index"</f>
        <v>.GBB510 Index</v>
      </c>
      <c r="G206" s="26" t="s">
        <v>1077</v>
      </c>
      <c r="H206" s="16">
        <v>510</v>
      </c>
      <c r="J206" s="22" t="str">
        <f>_xll.BDP(F206,"PX LAST")</f>
        <v>#N/A Invalid Security</v>
      </c>
      <c r="BD206" s="28" t="s">
        <v>1063</v>
      </c>
      <c r="BE206" s="13" t="s">
        <v>1079</v>
      </c>
      <c r="BF206" s="13" t="s">
        <v>1076</v>
      </c>
    </row>
    <row r="207" spans="2:58">
      <c r="B207" s="63" t="s">
        <v>82</v>
      </c>
      <c r="C207" s="13" t="s">
        <v>123</v>
      </c>
      <c r="D207" s="20" t="s">
        <v>18</v>
      </c>
      <c r="E207" s="21" t="str">
        <f t="shared" si="88"/>
        <v>BON_JPY5Y10Y</v>
      </c>
      <c r="F207" s="21" t="str">
        <f t="shared" si="90"/>
        <v>.JPB510 Index</v>
      </c>
      <c r="G207" s="26" t="s">
        <v>1077</v>
      </c>
      <c r="H207" s="16">
        <v>510</v>
      </c>
      <c r="J207" s="22" t="str">
        <f>_xll.BDP(F207,"PX LAST")</f>
        <v>#N/A Invalid Security</v>
      </c>
      <c r="BD207" s="28" t="s">
        <v>18</v>
      </c>
      <c r="BE207" s="13" t="s">
        <v>1080</v>
      </c>
      <c r="BF207" s="13" t="s">
        <v>1074</v>
      </c>
    </row>
    <row r="208" spans="2:58">
      <c r="B208" s="63" t="s">
        <v>82</v>
      </c>
      <c r="C208" s="13" t="s">
        <v>112</v>
      </c>
      <c r="D208" s="20" t="s">
        <v>18</v>
      </c>
      <c r="E208" s="21" t="str">
        <f t="shared" si="88"/>
        <v>BON_EUR5Y10Y</v>
      </c>
      <c r="F208" s="21" t="str">
        <f t="shared" si="90"/>
        <v>.EUB510 Index</v>
      </c>
      <c r="G208" s="26" t="s">
        <v>1077</v>
      </c>
      <c r="H208" s="16">
        <v>510</v>
      </c>
      <c r="J208" s="22" t="str">
        <f>_xll.BDP(F208,"PX LAST")</f>
        <v>#N/A Invalid Security</v>
      </c>
      <c r="BD208" s="28" t="s">
        <v>18</v>
      </c>
      <c r="BE208" s="13" t="s">
        <v>1081</v>
      </c>
      <c r="BF208" s="13" t="s">
        <v>1076</v>
      </c>
    </row>
    <row r="209" spans="2:18">
      <c r="B209" s="63" t="s">
        <v>82</v>
      </c>
      <c r="C209" s="13" t="s">
        <v>155</v>
      </c>
      <c r="D209" s="20" t="s">
        <v>18</v>
      </c>
      <c r="E209" s="21" t="str">
        <f t="shared" si="88"/>
        <v>BON_CHF5Y10Y</v>
      </c>
      <c r="F209" s="21" t="str">
        <f t="shared" si="90"/>
        <v>.CHB510 Index</v>
      </c>
      <c r="G209" s="26" t="s">
        <v>1077</v>
      </c>
      <c r="H209" s="16">
        <v>510</v>
      </c>
      <c r="J209" s="22" t="str">
        <f>_xll.BDP(F209,"PX LAST")</f>
        <v>#N/A Invalid Security</v>
      </c>
    </row>
    <row r="210" spans="2:18">
      <c r="B210" s="63" t="s">
        <v>82</v>
      </c>
      <c r="C210" s="13" t="s">
        <v>176</v>
      </c>
      <c r="D210" s="20" t="s">
        <v>18</v>
      </c>
      <c r="E210" s="21" t="str">
        <f t="shared" si="88"/>
        <v>BON_SEK5Y10Y</v>
      </c>
      <c r="F210" s="21" t="str">
        <f t="shared" si="90"/>
        <v>.SEB510 Index</v>
      </c>
      <c r="G210" s="26" t="s">
        <v>1077</v>
      </c>
      <c r="H210" s="16">
        <v>510</v>
      </c>
      <c r="J210" s="22" t="str">
        <f>_xll.BDP(F210,"PX LAST")</f>
        <v>#N/A Invalid Security</v>
      </c>
    </row>
    <row r="211" spans="2:18">
      <c r="B211" s="63" t="s">
        <v>82</v>
      </c>
      <c r="C211" s="13" t="s">
        <v>192</v>
      </c>
      <c r="D211" s="20" t="s">
        <v>18</v>
      </c>
      <c r="E211" s="21" t="str">
        <f t="shared" si="88"/>
        <v>BON_NOK5Y10Y</v>
      </c>
      <c r="F211" s="21" t="str">
        <f t="shared" si="90"/>
        <v>.NOB510 Index</v>
      </c>
      <c r="G211" s="26" t="s">
        <v>1077</v>
      </c>
      <c r="H211" s="16">
        <v>510</v>
      </c>
      <c r="J211" s="22" t="str">
        <f>_xll.BDP(F211,"PX LAST")</f>
        <v>#N/A Invalid Security</v>
      </c>
    </row>
    <row r="212" spans="2:18">
      <c r="B212" s="63" t="s">
        <v>82</v>
      </c>
      <c r="C212" s="13" t="s">
        <v>212</v>
      </c>
      <c r="D212" s="20" t="s">
        <v>18</v>
      </c>
      <c r="E212" s="21" t="str">
        <f t="shared" si="88"/>
        <v>BON_RUB5Y10Y</v>
      </c>
      <c r="F212" s="21" t="str">
        <f t="shared" si="90"/>
        <v>.RUB510 Index</v>
      </c>
      <c r="G212" s="26" t="s">
        <v>1077</v>
      </c>
      <c r="H212" s="16">
        <v>510</v>
      </c>
      <c r="J212" s="22" t="str">
        <f>_xll.BDP(F212,"PX LAST")</f>
        <v>#N/A Invalid Security</v>
      </c>
    </row>
    <row r="213" spans="2:18">
      <c r="B213" s="63" t="s">
        <v>82</v>
      </c>
      <c r="C213" s="13" t="s">
        <v>228</v>
      </c>
      <c r="D213" s="20" t="s">
        <v>18</v>
      </c>
      <c r="E213" s="21" t="str">
        <f t="shared" si="88"/>
        <v>BON_TRY5Y10Y</v>
      </c>
      <c r="F213" s="21" t="str">
        <f t="shared" si="90"/>
        <v>.TRB510 Index</v>
      </c>
      <c r="G213" s="26" t="s">
        <v>1077</v>
      </c>
      <c r="H213" s="16">
        <v>510</v>
      </c>
      <c r="J213" s="22" t="str">
        <f>_xll.BDP(F213,"PX LAST")</f>
        <v>#N/A Invalid Security</v>
      </c>
    </row>
    <row r="214" spans="2:18">
      <c r="B214" s="63" t="s">
        <v>82</v>
      </c>
      <c r="C214" s="13" t="s">
        <v>248</v>
      </c>
      <c r="D214" s="20" t="s">
        <v>18</v>
      </c>
      <c r="E214" s="21" t="str">
        <f t="shared" si="88"/>
        <v>BON_ZAR5Y10Y</v>
      </c>
      <c r="F214" s="21" t="str">
        <f t="shared" si="90"/>
        <v>.ZAB510 Index</v>
      </c>
      <c r="G214" s="26" t="s">
        <v>1077</v>
      </c>
      <c r="H214" s="16">
        <v>510</v>
      </c>
      <c r="J214" s="22" t="str">
        <f>_xll.BDP(F214,"PX LAST")</f>
        <v>#N/A Invalid Security</v>
      </c>
    </row>
    <row r="215" spans="2:18">
      <c r="B215" s="63" t="s">
        <v>82</v>
      </c>
      <c r="C215" s="13" t="s">
        <v>266</v>
      </c>
      <c r="D215" s="20" t="s">
        <v>18</v>
      </c>
      <c r="E215" s="21" t="str">
        <f t="shared" si="88"/>
        <v>BON_HUF5Y10Y</v>
      </c>
      <c r="F215" s="21" t="str">
        <f t="shared" si="90"/>
        <v>.HUB510 Index</v>
      </c>
      <c r="G215" s="26" t="s">
        <v>1077</v>
      </c>
      <c r="H215" s="16">
        <v>510</v>
      </c>
      <c r="J215" s="22" t="str">
        <f>_xll.BDP(F215,"PX LAST")</f>
        <v>#N/A Invalid Security</v>
      </c>
    </row>
    <row r="216" spans="2:18">
      <c r="B216" s="63" t="s">
        <v>82</v>
      </c>
      <c r="C216" s="13" t="s">
        <v>286</v>
      </c>
      <c r="D216" s="20" t="s">
        <v>18</v>
      </c>
      <c r="E216" s="21" t="str">
        <f t="shared" si="88"/>
        <v>BON_PLN5Y10Y</v>
      </c>
      <c r="F216" s="21" t="str">
        <f t="shared" si="90"/>
        <v>.PLB510 Index</v>
      </c>
      <c r="G216" s="26" t="s">
        <v>1077</v>
      </c>
      <c r="H216" s="16">
        <v>510</v>
      </c>
      <c r="J216" s="22" t="str">
        <f>_xll.BDP(F216,"PX LAST")</f>
        <v>#N/A Invalid Security</v>
      </c>
    </row>
    <row r="217" spans="2:18">
      <c r="B217" s="63" t="s">
        <v>82</v>
      </c>
      <c r="C217" s="13" t="s">
        <v>303</v>
      </c>
      <c r="D217" s="20" t="s">
        <v>18</v>
      </c>
      <c r="E217" s="21" t="str">
        <f t="shared" si="88"/>
        <v>BON_MXN5Y10Y</v>
      </c>
      <c r="F217" s="21" t="str">
        <f t="shared" si="90"/>
        <v>.MXB510 Index</v>
      </c>
      <c r="G217" s="26" t="s">
        <v>1077</v>
      </c>
      <c r="H217" s="16">
        <v>510</v>
      </c>
      <c r="J217" s="22" t="str">
        <f>_xll.BDP(F217,"PX LAST")</f>
        <v>#N/A Invalid Security</v>
      </c>
      <c r="N217" s="13" t="s">
        <v>1033</v>
      </c>
      <c r="O217" s="13" t="s">
        <v>1077</v>
      </c>
      <c r="P217" s="13" t="s">
        <v>1082</v>
      </c>
      <c r="Q217" s="13" t="s">
        <v>1083</v>
      </c>
      <c r="R217" s="13" t="s">
        <v>1084</v>
      </c>
    </row>
    <row r="218" spans="2:18">
      <c r="B218" s="63" t="s">
        <v>82</v>
      </c>
      <c r="C218" s="13" t="s">
        <v>322</v>
      </c>
      <c r="D218" s="20" t="s">
        <v>18</v>
      </c>
      <c r="E218" s="21" t="str">
        <f t="shared" si="88"/>
        <v>BON_CLP5Y10Y</v>
      </c>
      <c r="F218" s="21" t="str">
        <f t="shared" si="90"/>
        <v>.CLB510 Index</v>
      </c>
      <c r="G218" s="26" t="s">
        <v>1077</v>
      </c>
      <c r="H218" s="16">
        <v>510</v>
      </c>
      <c r="J218" s="22" t="str">
        <f>_xll.BDP(F218,"PX LAST")</f>
        <v>#N/A Invalid Security</v>
      </c>
    </row>
    <row r="219" spans="2:18">
      <c r="B219" s="63" t="s">
        <v>82</v>
      </c>
      <c r="C219" s="13" t="s">
        <v>253</v>
      </c>
      <c r="D219" s="20" t="s">
        <v>18</v>
      </c>
      <c r="E219" s="21" t="str">
        <f t="shared" si="88"/>
        <v>BON_CNY5Y10Y</v>
      </c>
      <c r="F219" s="21" t="str">
        <f t="shared" si="90"/>
        <v>.CNB510 Index</v>
      </c>
      <c r="G219" s="26" t="s">
        <v>1077</v>
      </c>
      <c r="H219" s="16">
        <v>510</v>
      </c>
      <c r="J219" s="22" t="str">
        <f>_xll.BDP(F219,"PX LAST")</f>
        <v>#N/A Invalid Security</v>
      </c>
    </row>
    <row r="220" spans="2:18">
      <c r="B220" s="63" t="s">
        <v>82</v>
      </c>
      <c r="C220" s="13" t="s">
        <v>153</v>
      </c>
      <c r="D220" s="20" t="s">
        <v>18</v>
      </c>
      <c r="E220" s="21" t="str">
        <f t="shared" si="88"/>
        <v>BON_KRW5Y10Y</v>
      </c>
      <c r="F220" s="21" t="str">
        <f t="shared" si="90"/>
        <v>.KRB510 Index</v>
      </c>
      <c r="G220" s="26" t="s">
        <v>1077</v>
      </c>
      <c r="H220" s="16">
        <v>510</v>
      </c>
      <c r="J220" s="22" t="str">
        <f>_xll.BDP(F220,"PX LAST")</f>
        <v>#N/A Invalid Security</v>
      </c>
    </row>
    <row r="221" spans="2:18">
      <c r="B221" s="63" t="s">
        <v>82</v>
      </c>
      <c r="C221" s="13" t="s">
        <v>357</v>
      </c>
      <c r="D221" s="20" t="s">
        <v>18</v>
      </c>
      <c r="E221" s="21" t="str">
        <f t="shared" si="88"/>
        <v>BON_HKD5Y10Y</v>
      </c>
      <c r="F221" s="21" t="str">
        <f t="shared" si="90"/>
        <v>.HKB510 Index</v>
      </c>
      <c r="G221" s="26" t="s">
        <v>1077</v>
      </c>
      <c r="H221" s="16">
        <v>510</v>
      </c>
      <c r="J221" s="22" t="str">
        <f>_xll.BDP(F221,"PX LAST")</f>
        <v>#N/A Invalid Security</v>
      </c>
    </row>
    <row r="222" spans="2:18">
      <c r="B222" s="63" t="s">
        <v>82</v>
      </c>
      <c r="C222" s="13" t="s">
        <v>345</v>
      </c>
      <c r="D222" s="20" t="s">
        <v>18</v>
      </c>
      <c r="E222" s="21" t="str">
        <f t="shared" si="88"/>
        <v>BON_SGD5Y10Y</v>
      </c>
      <c r="F222" s="21" t="str">
        <f t="shared" si="90"/>
        <v>.SGB510 Index</v>
      </c>
      <c r="G222" s="26" t="s">
        <v>1077</v>
      </c>
      <c r="H222" s="16">
        <v>510</v>
      </c>
      <c r="J222" s="22" t="str">
        <f>_xll.BDP(F222,"PX LAST")</f>
        <v>#N/A Invalid Security</v>
      </c>
    </row>
    <row r="223" spans="2:18">
      <c r="B223" s="63" t="s">
        <v>82</v>
      </c>
      <c r="C223" s="13" t="s">
        <v>174</v>
      </c>
      <c r="D223" s="20" t="s">
        <v>18</v>
      </c>
      <c r="E223" s="21" t="str">
        <f t="shared" si="88"/>
        <v>BON_TWD5Y10Y</v>
      </c>
      <c r="F223" s="21" t="str">
        <f t="shared" si="90"/>
        <v>.TWB510 Index</v>
      </c>
      <c r="G223" s="26" t="s">
        <v>1077</v>
      </c>
      <c r="H223" s="16">
        <v>510</v>
      </c>
      <c r="J223" s="22" t="str">
        <f>_xll.BDP(F223,"PX LAST")</f>
        <v>#N/A Invalid Security</v>
      </c>
    </row>
    <row r="224" spans="2:18">
      <c r="B224" s="63" t="s">
        <v>82</v>
      </c>
      <c r="C224" s="13" t="s">
        <v>246</v>
      </c>
      <c r="D224" s="20" t="s">
        <v>18</v>
      </c>
      <c r="E224" s="21" t="str">
        <f t="shared" si="88"/>
        <v>BON_MYR5Y10Y</v>
      </c>
      <c r="F224" s="21" t="str">
        <f t="shared" si="90"/>
        <v>.MYB510 Index</v>
      </c>
      <c r="G224" s="26" t="s">
        <v>1077</v>
      </c>
      <c r="H224" s="16">
        <v>510</v>
      </c>
      <c r="J224" s="22" t="str">
        <f>_xll.BDP(F224,"PX LAST")</f>
        <v>#N/A Invalid Security</v>
      </c>
    </row>
    <row r="225" spans="2:10">
      <c r="B225" s="63" t="s">
        <v>82</v>
      </c>
      <c r="C225" s="13" t="s">
        <v>190</v>
      </c>
      <c r="D225" s="20" t="s">
        <v>18</v>
      </c>
      <c r="E225" s="21" t="str">
        <f t="shared" si="88"/>
        <v>BON_THB5Y10Y</v>
      </c>
      <c r="F225" s="21" t="str">
        <f t="shared" si="90"/>
        <v>.THB510 Index</v>
      </c>
      <c r="G225" s="26" t="s">
        <v>1077</v>
      </c>
      <c r="H225" s="16">
        <v>510</v>
      </c>
      <c r="J225" s="22" t="str">
        <f>_xll.BDP(F225,"PX LAST")</f>
        <v>#N/A Invalid Security</v>
      </c>
    </row>
    <row r="226" spans="2:10">
      <c r="B226" s="63" t="s">
        <v>82</v>
      </c>
      <c r="C226" s="13" t="s">
        <v>136</v>
      </c>
      <c r="D226" s="20" t="s">
        <v>18</v>
      </c>
      <c r="E226" s="21" t="str">
        <f t="shared" si="88"/>
        <v>BON_PHP5Y10Y</v>
      </c>
      <c r="F226" s="21" t="str">
        <f t="shared" si="90"/>
        <v>.PHB510 Index</v>
      </c>
      <c r="G226" s="26" t="s">
        <v>1077</v>
      </c>
      <c r="H226" s="16">
        <v>510</v>
      </c>
      <c r="J226" s="22" t="str">
        <f>_xll.BDP(F226,"PX LAST")</f>
        <v>#N/A Invalid Security</v>
      </c>
    </row>
    <row r="227" spans="2:10">
      <c r="B227" s="63" t="s">
        <v>82</v>
      </c>
      <c r="C227" s="13" t="s">
        <v>106</v>
      </c>
      <c r="D227" s="20" t="s">
        <v>18</v>
      </c>
      <c r="E227" s="21" t="str">
        <f t="shared" si="88"/>
        <v>BON_INR5Y10Y</v>
      </c>
      <c r="F227" s="21" t="str">
        <f t="shared" si="90"/>
        <v>.INB510 Index</v>
      </c>
      <c r="G227" s="26" t="s">
        <v>1077</v>
      </c>
      <c r="H227" s="16">
        <v>510</v>
      </c>
      <c r="J227" s="22" t="str">
        <f>_xll.BDP(F227,"PX LAST")</f>
        <v>#N/A Invalid Security</v>
      </c>
    </row>
    <row r="228" spans="2:10">
      <c r="B228" s="63" t="s">
        <v>82</v>
      </c>
      <c r="C228" s="13" t="s">
        <v>121</v>
      </c>
      <c r="D228" s="20" t="s">
        <v>18</v>
      </c>
      <c r="E228" s="21" t="str">
        <f t="shared" si="88"/>
        <v>BON_IDR5Y10Y</v>
      </c>
      <c r="F228" s="21" t="str">
        <f t="shared" si="90"/>
        <v>.IDB510 Index</v>
      </c>
      <c r="G228" s="26" t="s">
        <v>1077</v>
      </c>
      <c r="H228" s="16">
        <v>510</v>
      </c>
      <c r="J228" s="22" t="str">
        <f>_xll.BDP(F228,"PX LAST")</f>
        <v>#N/A Invalid Security</v>
      </c>
    </row>
    <row r="229" spans="2:10">
      <c r="B229" s="63" t="s">
        <v>82</v>
      </c>
      <c r="C229" s="13" t="s">
        <v>163</v>
      </c>
      <c r="D229" s="20" t="s">
        <v>18</v>
      </c>
      <c r="E229" s="21" t="str">
        <f t="shared" si="88"/>
        <v>BON_AUD5Y10Y</v>
      </c>
      <c r="F229" s="21" t="str">
        <f t="shared" si="90"/>
        <v>.AUB510 Index</v>
      </c>
      <c r="G229" s="26" t="s">
        <v>1077</v>
      </c>
      <c r="H229" s="16">
        <v>510</v>
      </c>
      <c r="J229" s="22" t="str">
        <f>_xll.BDP(F229,"PX LAST")</f>
        <v>#N/A Invalid Security</v>
      </c>
    </row>
    <row r="230" spans="2:10">
      <c r="B230" s="63" t="s">
        <v>82</v>
      </c>
      <c r="C230" s="13" t="s">
        <v>181</v>
      </c>
      <c r="D230" s="20" t="s">
        <v>18</v>
      </c>
      <c r="E230" s="21" t="str">
        <f t="shared" si="88"/>
        <v>BON_NZD5Y10Y</v>
      </c>
      <c r="F230" s="21" t="str">
        <f t="shared" si="90"/>
        <v>.NZB510 Index</v>
      </c>
      <c r="G230" s="26" t="s">
        <v>1077</v>
      </c>
      <c r="H230" s="16">
        <v>510</v>
      </c>
      <c r="J230" s="22" t="str">
        <f>_xll.BDP(F230,"PX LAST")</f>
        <v>#N/A Invalid Security</v>
      </c>
    </row>
    <row r="231" spans="2:10">
      <c r="B231" s="63" t="s">
        <v>82</v>
      </c>
      <c r="C231" s="13" t="s">
        <v>492</v>
      </c>
      <c r="D231" s="20" t="s">
        <v>18</v>
      </c>
      <c r="E231" s="21" t="str">
        <f t="shared" si="88"/>
        <v>BON_BRL5Y10Y</v>
      </c>
      <c r="F231" s="21" t="str">
        <f t="shared" si="90"/>
        <v>.BRB510 Index</v>
      </c>
      <c r="G231" s="26" t="s">
        <v>1077</v>
      </c>
      <c r="H231" s="16">
        <v>510</v>
      </c>
      <c r="J231" s="22" t="str">
        <f>_xll.BDP(F231,"PX LAST")</f>
        <v>#N/A Invalid Security</v>
      </c>
    </row>
    <row r="232" spans="2:10">
      <c r="B232" s="63" t="s">
        <v>82</v>
      </c>
      <c r="C232" s="13" t="s">
        <v>83</v>
      </c>
      <c r="D232" s="20" t="s">
        <v>18</v>
      </c>
      <c r="E232" s="21" t="str">
        <f>$B232&amp;"_"&amp;$C232&amp;$G232</f>
        <v>BON_USD2Y10Y</v>
      </c>
      <c r="F232" s="21" t="str">
        <f>"."&amp;LEFT(C232,2)&amp;"B"&amp;H232 &amp; " Index"</f>
        <v>.USB210 Index</v>
      </c>
      <c r="G232" s="26" t="s">
        <v>1082</v>
      </c>
      <c r="H232" s="16">
        <v>210</v>
      </c>
      <c r="J232" s="22" t="str">
        <f>_xll.BDP(F232,"PX LAST")</f>
        <v>#N/A Invalid Security</v>
      </c>
    </row>
    <row r="233" spans="2:10">
      <c r="B233" s="63" t="s">
        <v>82</v>
      </c>
      <c r="C233" s="13" t="s">
        <v>108</v>
      </c>
      <c r="D233" s="20" t="s">
        <v>18</v>
      </c>
      <c r="E233" s="21" t="str">
        <f t="shared" si="88"/>
        <v>BON_GBP2Y10Y</v>
      </c>
      <c r="F233" s="21" t="str">
        <f t="shared" ref="F233:F258" si="91">"."&amp;LEFT(C233,2)&amp;"B"&amp;H233 &amp; " Index"</f>
        <v>.GBB210 Index</v>
      </c>
      <c r="G233" s="26" t="s">
        <v>1082</v>
      </c>
      <c r="H233" s="16">
        <v>210</v>
      </c>
      <c r="J233" s="22" t="str">
        <f>_xll.BDP(F233,"PX LAST")</f>
        <v>#N/A Invalid Security</v>
      </c>
    </row>
    <row r="234" spans="2:10">
      <c r="B234" s="63" t="s">
        <v>82</v>
      </c>
      <c r="C234" s="13" t="s">
        <v>123</v>
      </c>
      <c r="D234" s="20" t="s">
        <v>18</v>
      </c>
      <c r="E234" s="21" t="str">
        <f t="shared" si="88"/>
        <v>BON_JPY2Y10Y</v>
      </c>
      <c r="F234" s="21" t="str">
        <f t="shared" si="91"/>
        <v>.JPB210 Index</v>
      </c>
      <c r="G234" s="26" t="s">
        <v>1082</v>
      </c>
      <c r="H234" s="16">
        <v>210</v>
      </c>
      <c r="J234" s="22" t="str">
        <f>_xll.BDP(F234,"PX LAST")</f>
        <v>#N/A Invalid Security</v>
      </c>
    </row>
    <row r="235" spans="2:10">
      <c r="B235" s="63" t="s">
        <v>82</v>
      </c>
      <c r="C235" s="13" t="s">
        <v>112</v>
      </c>
      <c r="D235" s="20" t="s">
        <v>18</v>
      </c>
      <c r="E235" s="21" t="str">
        <f t="shared" si="88"/>
        <v>BON_EUR2Y10Y</v>
      </c>
      <c r="F235" s="21" t="str">
        <f t="shared" si="91"/>
        <v>.EUB210 Index</v>
      </c>
      <c r="G235" s="26" t="s">
        <v>1082</v>
      </c>
      <c r="H235" s="16">
        <v>210</v>
      </c>
      <c r="J235" s="22" t="str">
        <f>_xll.BDP(F235,"PX LAST")</f>
        <v>#N/A Invalid Security</v>
      </c>
    </row>
    <row r="236" spans="2:10">
      <c r="B236" s="63" t="s">
        <v>82</v>
      </c>
      <c r="C236" s="13" t="s">
        <v>155</v>
      </c>
      <c r="D236" s="20" t="s">
        <v>18</v>
      </c>
      <c r="E236" s="21" t="str">
        <f t="shared" si="88"/>
        <v>BON_CHF2Y10Y</v>
      </c>
      <c r="F236" s="21" t="str">
        <f t="shared" si="91"/>
        <v>.CHB210 Index</v>
      </c>
      <c r="G236" s="26" t="s">
        <v>1082</v>
      </c>
      <c r="H236" s="16">
        <v>210</v>
      </c>
      <c r="J236" s="22" t="str">
        <f>_xll.BDP(F236,"PX LAST")</f>
        <v>#N/A Invalid Security</v>
      </c>
    </row>
    <row r="237" spans="2:10">
      <c r="B237" s="63" t="s">
        <v>82</v>
      </c>
      <c r="C237" s="13" t="s">
        <v>176</v>
      </c>
      <c r="D237" s="20" t="s">
        <v>18</v>
      </c>
      <c r="E237" s="21" t="str">
        <f t="shared" si="88"/>
        <v>BON_SEK2Y10Y</v>
      </c>
      <c r="F237" s="21" t="str">
        <f t="shared" si="91"/>
        <v>.SEB210 Index</v>
      </c>
      <c r="G237" s="26" t="s">
        <v>1082</v>
      </c>
      <c r="H237" s="16">
        <v>210</v>
      </c>
      <c r="J237" s="22" t="str">
        <f>_xll.BDP(F237,"PX LAST")</f>
        <v>#N/A Invalid Security</v>
      </c>
    </row>
    <row r="238" spans="2:10">
      <c r="B238" s="63" t="s">
        <v>82</v>
      </c>
      <c r="C238" s="13" t="s">
        <v>192</v>
      </c>
      <c r="D238" s="20" t="s">
        <v>18</v>
      </c>
      <c r="E238" s="21" t="str">
        <f t="shared" si="88"/>
        <v>BON_NOK2Y10Y</v>
      </c>
      <c r="F238" s="21" t="str">
        <f t="shared" si="91"/>
        <v>.NOB210 Index</v>
      </c>
      <c r="G238" s="26" t="s">
        <v>1082</v>
      </c>
      <c r="H238" s="16">
        <v>210</v>
      </c>
      <c r="J238" s="22" t="str">
        <f>_xll.BDP(F238,"PX LAST")</f>
        <v>#N/A Invalid Security</v>
      </c>
    </row>
    <row r="239" spans="2:10">
      <c r="B239" s="63" t="s">
        <v>82</v>
      </c>
      <c r="C239" s="13" t="s">
        <v>212</v>
      </c>
      <c r="D239" s="20" t="s">
        <v>18</v>
      </c>
      <c r="E239" s="21" t="str">
        <f t="shared" si="88"/>
        <v>BON_RUB2Y10Y</v>
      </c>
      <c r="F239" s="21" t="str">
        <f t="shared" si="91"/>
        <v>.RUB210 Index</v>
      </c>
      <c r="G239" s="26" t="s">
        <v>1082</v>
      </c>
      <c r="H239" s="16">
        <v>210</v>
      </c>
      <c r="J239" s="22" t="str">
        <f>_xll.BDP(F239,"PX LAST")</f>
        <v>#N/A Invalid Security</v>
      </c>
    </row>
    <row r="240" spans="2:10">
      <c r="B240" s="63" t="s">
        <v>82</v>
      </c>
      <c r="C240" s="13" t="s">
        <v>228</v>
      </c>
      <c r="D240" s="20" t="s">
        <v>18</v>
      </c>
      <c r="E240" s="21" t="str">
        <f t="shared" si="88"/>
        <v>BON_TRY2Y10Y</v>
      </c>
      <c r="F240" s="21" t="str">
        <f t="shared" si="91"/>
        <v>.TRB210 Index</v>
      </c>
      <c r="G240" s="26" t="s">
        <v>1082</v>
      </c>
      <c r="H240" s="16">
        <v>210</v>
      </c>
      <c r="J240" s="22" t="str">
        <f>_xll.BDP(F240,"PX LAST")</f>
        <v>#N/A Invalid Security</v>
      </c>
    </row>
    <row r="241" spans="2:10">
      <c r="B241" s="63" t="s">
        <v>82</v>
      </c>
      <c r="C241" s="13" t="s">
        <v>248</v>
      </c>
      <c r="D241" s="20" t="s">
        <v>18</v>
      </c>
      <c r="E241" s="21" t="str">
        <f t="shared" si="88"/>
        <v>BON_ZAR2Y10Y</v>
      </c>
      <c r="F241" s="21" t="str">
        <f t="shared" si="91"/>
        <v>.ZAB210 Index</v>
      </c>
      <c r="G241" s="26" t="s">
        <v>1082</v>
      </c>
      <c r="H241" s="16">
        <v>210</v>
      </c>
      <c r="J241" s="22" t="str">
        <f>_xll.BDP(F241,"PX LAST")</f>
        <v>#N/A Invalid Security</v>
      </c>
    </row>
    <row r="242" spans="2:10">
      <c r="B242" s="63" t="s">
        <v>82</v>
      </c>
      <c r="C242" s="13" t="s">
        <v>266</v>
      </c>
      <c r="D242" s="20" t="s">
        <v>18</v>
      </c>
      <c r="E242" s="21" t="str">
        <f t="shared" si="88"/>
        <v>BON_HUF2Y10Y</v>
      </c>
      <c r="F242" s="21" t="str">
        <f t="shared" si="91"/>
        <v>.HUB210 Index</v>
      </c>
      <c r="G242" s="26" t="s">
        <v>1082</v>
      </c>
      <c r="H242" s="16">
        <v>210</v>
      </c>
      <c r="J242" s="22" t="str">
        <f>_xll.BDP(F242,"PX LAST")</f>
        <v>#N/A Invalid Security</v>
      </c>
    </row>
    <row r="243" spans="2:10">
      <c r="B243" s="63" t="s">
        <v>82</v>
      </c>
      <c r="C243" s="13" t="s">
        <v>286</v>
      </c>
      <c r="D243" s="20" t="s">
        <v>18</v>
      </c>
      <c r="E243" s="21" t="str">
        <f t="shared" ref="E243:E258" si="92">$B243&amp;"_"&amp;$C243&amp;$G243</f>
        <v>BON_PLN2Y10Y</v>
      </c>
      <c r="F243" s="21" t="str">
        <f t="shared" si="91"/>
        <v>.PLB210 Index</v>
      </c>
      <c r="G243" s="26" t="s">
        <v>1082</v>
      </c>
      <c r="H243" s="16">
        <v>210</v>
      </c>
      <c r="J243" s="22" t="str">
        <f>_xll.BDP(F243,"PX LAST")</f>
        <v>#N/A Invalid Security</v>
      </c>
    </row>
    <row r="244" spans="2:10">
      <c r="B244" s="63" t="s">
        <v>82</v>
      </c>
      <c r="C244" s="13" t="s">
        <v>303</v>
      </c>
      <c r="D244" s="20" t="s">
        <v>18</v>
      </c>
      <c r="E244" s="21" t="str">
        <f t="shared" si="92"/>
        <v>BON_MXN2Y10Y</v>
      </c>
      <c r="F244" s="21" t="str">
        <f t="shared" si="91"/>
        <v>.MXB210 Index</v>
      </c>
      <c r="G244" s="26" t="s">
        <v>1082</v>
      </c>
      <c r="H244" s="16">
        <v>210</v>
      </c>
      <c r="J244" s="22" t="str">
        <f>_xll.BDP(F244,"PX LAST")</f>
        <v>#N/A Invalid Security</v>
      </c>
    </row>
    <row r="245" spans="2:10">
      <c r="B245" s="63" t="s">
        <v>82</v>
      </c>
      <c r="C245" s="13" t="s">
        <v>322</v>
      </c>
      <c r="D245" s="20" t="s">
        <v>18</v>
      </c>
      <c r="E245" s="21" t="str">
        <f t="shared" si="92"/>
        <v>BON_CLP2Y10Y</v>
      </c>
      <c r="F245" s="21" t="str">
        <f t="shared" si="91"/>
        <v>.CLB210 Index</v>
      </c>
      <c r="G245" s="26" t="s">
        <v>1082</v>
      </c>
      <c r="H245" s="16">
        <v>210</v>
      </c>
      <c r="J245" s="22" t="str">
        <f>_xll.BDP(F245,"PX LAST")</f>
        <v>#N/A Invalid Security</v>
      </c>
    </row>
    <row r="246" spans="2:10">
      <c r="B246" s="63" t="s">
        <v>82</v>
      </c>
      <c r="C246" s="13" t="s">
        <v>253</v>
      </c>
      <c r="D246" s="20" t="s">
        <v>18</v>
      </c>
      <c r="E246" s="21" t="str">
        <f t="shared" si="92"/>
        <v>BON_CNY2Y10Y</v>
      </c>
      <c r="F246" s="21" t="str">
        <f t="shared" si="91"/>
        <v>.CNB210 Index</v>
      </c>
      <c r="G246" s="26" t="s">
        <v>1082</v>
      </c>
      <c r="H246" s="16">
        <v>210</v>
      </c>
      <c r="J246" s="22" t="str">
        <f>_xll.BDP(F246,"PX LAST")</f>
        <v>#N/A Invalid Security</v>
      </c>
    </row>
    <row r="247" spans="2:10">
      <c r="B247" s="63" t="s">
        <v>82</v>
      </c>
      <c r="C247" s="13" t="s">
        <v>153</v>
      </c>
      <c r="D247" s="20" t="s">
        <v>18</v>
      </c>
      <c r="E247" s="21" t="str">
        <f t="shared" si="92"/>
        <v>BON_KRW2Y10Y</v>
      </c>
      <c r="F247" s="21" t="str">
        <f t="shared" si="91"/>
        <v>.KRB210 Index</v>
      </c>
      <c r="G247" s="26" t="s">
        <v>1082</v>
      </c>
      <c r="H247" s="16">
        <v>210</v>
      </c>
      <c r="J247" s="22" t="str">
        <f>_xll.BDP(F247,"PX LAST")</f>
        <v>#N/A Invalid Security</v>
      </c>
    </row>
    <row r="248" spans="2:10">
      <c r="B248" s="63" t="s">
        <v>82</v>
      </c>
      <c r="C248" s="13" t="s">
        <v>357</v>
      </c>
      <c r="D248" s="20" t="s">
        <v>18</v>
      </c>
      <c r="E248" s="21" t="str">
        <f t="shared" si="92"/>
        <v>BON_HKD2Y10Y</v>
      </c>
      <c r="F248" s="21" t="str">
        <f t="shared" si="91"/>
        <v>.HKB210 Index</v>
      </c>
      <c r="G248" s="26" t="s">
        <v>1082</v>
      </c>
      <c r="H248" s="16">
        <v>210</v>
      </c>
      <c r="J248" s="22" t="str">
        <f>_xll.BDP(F248,"PX LAST")</f>
        <v>#N/A Invalid Security</v>
      </c>
    </row>
    <row r="249" spans="2:10">
      <c r="B249" s="63" t="s">
        <v>82</v>
      </c>
      <c r="C249" s="13" t="s">
        <v>345</v>
      </c>
      <c r="D249" s="20" t="s">
        <v>18</v>
      </c>
      <c r="E249" s="21" t="str">
        <f t="shared" si="92"/>
        <v>BON_SGD2Y10Y</v>
      </c>
      <c r="F249" s="21" t="str">
        <f t="shared" si="91"/>
        <v>.SGB210 Index</v>
      </c>
      <c r="G249" s="26" t="s">
        <v>1082</v>
      </c>
      <c r="H249" s="16">
        <v>210</v>
      </c>
      <c r="J249" s="22" t="str">
        <f>_xll.BDP(F249,"PX LAST")</f>
        <v>#N/A Invalid Security</v>
      </c>
    </row>
    <row r="250" spans="2:10">
      <c r="B250" s="63" t="s">
        <v>82</v>
      </c>
      <c r="C250" s="13" t="s">
        <v>174</v>
      </c>
      <c r="D250" s="20" t="s">
        <v>18</v>
      </c>
      <c r="E250" s="21" t="str">
        <f t="shared" si="92"/>
        <v>BON_TWD2Y10Y</v>
      </c>
      <c r="F250" s="21" t="str">
        <f t="shared" si="91"/>
        <v>.TWB210 Index</v>
      </c>
      <c r="G250" s="26" t="s">
        <v>1082</v>
      </c>
      <c r="H250" s="16">
        <v>210</v>
      </c>
      <c r="J250" s="22" t="str">
        <f>_xll.BDP(F250,"PX LAST")</f>
        <v>#N/A Invalid Security</v>
      </c>
    </row>
    <row r="251" spans="2:10">
      <c r="B251" s="63" t="s">
        <v>82</v>
      </c>
      <c r="C251" s="13" t="s">
        <v>246</v>
      </c>
      <c r="D251" s="20" t="s">
        <v>18</v>
      </c>
      <c r="E251" s="21" t="str">
        <f t="shared" si="92"/>
        <v>BON_MYR2Y10Y</v>
      </c>
      <c r="F251" s="21" t="str">
        <f t="shared" si="91"/>
        <v>.MYB210 Index</v>
      </c>
      <c r="G251" s="26" t="s">
        <v>1082</v>
      </c>
      <c r="H251" s="16">
        <v>210</v>
      </c>
      <c r="J251" s="22" t="str">
        <f>_xll.BDP(F251,"PX LAST")</f>
        <v>#N/A Invalid Security</v>
      </c>
    </row>
    <row r="252" spans="2:10">
      <c r="B252" s="63" t="s">
        <v>82</v>
      </c>
      <c r="C252" s="13" t="s">
        <v>190</v>
      </c>
      <c r="D252" s="20" t="s">
        <v>18</v>
      </c>
      <c r="E252" s="21" t="str">
        <f t="shared" si="92"/>
        <v>BON_THB2Y10Y</v>
      </c>
      <c r="F252" s="21" t="str">
        <f t="shared" si="91"/>
        <v>.THB210 Index</v>
      </c>
      <c r="G252" s="26" t="s">
        <v>1082</v>
      </c>
      <c r="H252" s="16">
        <v>210</v>
      </c>
      <c r="J252" s="22" t="str">
        <f>_xll.BDP(F252,"PX LAST")</f>
        <v>#N/A Invalid Security</v>
      </c>
    </row>
    <row r="253" spans="2:10">
      <c r="B253" s="63" t="s">
        <v>82</v>
      </c>
      <c r="C253" s="13" t="s">
        <v>136</v>
      </c>
      <c r="D253" s="20" t="s">
        <v>18</v>
      </c>
      <c r="E253" s="21" t="str">
        <f t="shared" si="92"/>
        <v>BON_PHP2Y10Y</v>
      </c>
      <c r="F253" s="21" t="str">
        <f t="shared" si="91"/>
        <v>.PHB210 Index</v>
      </c>
      <c r="G253" s="26" t="s">
        <v>1082</v>
      </c>
      <c r="H253" s="16">
        <v>210</v>
      </c>
      <c r="J253" s="22" t="str">
        <f>_xll.BDP(F253,"PX LAST")</f>
        <v>#N/A Invalid Security</v>
      </c>
    </row>
    <row r="254" spans="2:10">
      <c r="B254" s="63" t="s">
        <v>82</v>
      </c>
      <c r="C254" s="13" t="s">
        <v>106</v>
      </c>
      <c r="D254" s="20" t="s">
        <v>18</v>
      </c>
      <c r="E254" s="21" t="str">
        <f t="shared" si="92"/>
        <v>BON_INR2Y10Y</v>
      </c>
      <c r="F254" s="21" t="str">
        <f t="shared" si="91"/>
        <v>.INB210 Index</v>
      </c>
      <c r="G254" s="26" t="s">
        <v>1082</v>
      </c>
      <c r="H254" s="16">
        <v>210</v>
      </c>
      <c r="J254" s="22" t="str">
        <f>_xll.BDP(F254,"PX LAST")</f>
        <v>#N/A Invalid Security</v>
      </c>
    </row>
    <row r="255" spans="2:10">
      <c r="B255" s="63" t="s">
        <v>82</v>
      </c>
      <c r="C255" s="13" t="s">
        <v>121</v>
      </c>
      <c r="D255" s="20" t="s">
        <v>18</v>
      </c>
      <c r="E255" s="21" t="str">
        <f t="shared" si="92"/>
        <v>BON_IDR2Y10Y</v>
      </c>
      <c r="F255" s="21" t="str">
        <f t="shared" si="91"/>
        <v>.IDB210 Index</v>
      </c>
      <c r="G255" s="26" t="s">
        <v>1082</v>
      </c>
      <c r="H255" s="16">
        <v>210</v>
      </c>
      <c r="J255" s="22" t="str">
        <f>_xll.BDP(F255,"PX LAST")</f>
        <v>#N/A Invalid Security</v>
      </c>
    </row>
    <row r="256" spans="2:10">
      <c r="B256" s="63" t="s">
        <v>82</v>
      </c>
      <c r="C256" s="13" t="s">
        <v>163</v>
      </c>
      <c r="D256" s="20" t="s">
        <v>18</v>
      </c>
      <c r="E256" s="21" t="str">
        <f t="shared" si="92"/>
        <v>BON_AUD2Y10Y</v>
      </c>
      <c r="F256" s="21" t="str">
        <f t="shared" si="91"/>
        <v>.AUB210 Index</v>
      </c>
      <c r="G256" s="26" t="s">
        <v>1082</v>
      </c>
      <c r="H256" s="16">
        <v>210</v>
      </c>
      <c r="J256" s="22" t="str">
        <f>_xll.BDP(F256,"PX LAST")</f>
        <v>#N/A Invalid Security</v>
      </c>
    </row>
    <row r="257" spans="2:10">
      <c r="B257" s="63" t="s">
        <v>82</v>
      </c>
      <c r="C257" s="13" t="s">
        <v>181</v>
      </c>
      <c r="D257" s="20" t="s">
        <v>18</v>
      </c>
      <c r="E257" s="21" t="str">
        <f t="shared" si="92"/>
        <v>BON_NZD2Y10Y</v>
      </c>
      <c r="F257" s="21" t="str">
        <f t="shared" si="91"/>
        <v>.NZB210 Index</v>
      </c>
      <c r="G257" s="26" t="s">
        <v>1082</v>
      </c>
      <c r="H257" s="16">
        <v>210</v>
      </c>
      <c r="J257" s="22" t="str">
        <f>_xll.BDP(F257,"PX LAST")</f>
        <v>#N/A Invalid Security</v>
      </c>
    </row>
    <row r="258" spans="2:10">
      <c r="B258" s="63" t="s">
        <v>82</v>
      </c>
      <c r="C258" s="13" t="s">
        <v>492</v>
      </c>
      <c r="D258" s="20" t="s">
        <v>18</v>
      </c>
      <c r="E258" s="21" t="str">
        <f t="shared" si="92"/>
        <v>BON_BRL2Y10Y</v>
      </c>
      <c r="F258" s="21" t="str">
        <f t="shared" si="91"/>
        <v>.BRB210 Index</v>
      </c>
      <c r="G258" s="26" t="s">
        <v>1082</v>
      </c>
      <c r="H258" s="16">
        <v>210</v>
      </c>
      <c r="J258" s="22" t="str">
        <f>_xll.BDP(F258,"PX LAST")</f>
        <v>#N/A Invalid Security</v>
      </c>
    </row>
    <row r="259" spans="2:10">
      <c r="B259" s="63" t="s">
        <v>82</v>
      </c>
      <c r="C259" s="13" t="s">
        <v>83</v>
      </c>
      <c r="D259" s="20" t="s">
        <v>18</v>
      </c>
      <c r="E259" s="21" t="str">
        <f>$B259&amp;"_"&amp;$C259&amp;$G259</f>
        <v>BON_USD2510Y</v>
      </c>
      <c r="F259" s="21" t="str">
        <f>"."&amp;LEFT(C259,2)&amp;"B"&amp;H259 &amp; " Index"</f>
        <v>.USB2510 Index</v>
      </c>
      <c r="G259" s="26" t="s">
        <v>1085</v>
      </c>
      <c r="H259" s="16">
        <v>2510</v>
      </c>
      <c r="J259" s="22" t="str">
        <f>_xll.BDP(F259,"PX LAST")</f>
        <v>#N/A Invalid Security</v>
      </c>
    </row>
    <row r="260" spans="2:10">
      <c r="B260" s="63" t="s">
        <v>82</v>
      </c>
      <c r="C260" s="13" t="s">
        <v>108</v>
      </c>
      <c r="D260" s="20" t="s">
        <v>18</v>
      </c>
      <c r="E260" s="21" t="str">
        <f t="shared" ref="E260:E290" si="93">$B260&amp;"_"&amp;$C260&amp;$G260</f>
        <v>BON_GBP2510Y</v>
      </c>
      <c r="F260" s="21" t="str">
        <f t="shared" ref="F260:F290" si="94">"."&amp;LEFT(C260,2)&amp;"B"&amp;H260 &amp; " Index"</f>
        <v>.GBB2510 Index</v>
      </c>
      <c r="G260" s="26" t="s">
        <v>1085</v>
      </c>
      <c r="H260" s="16">
        <v>2510</v>
      </c>
      <c r="J260" s="22" t="str">
        <f>_xll.BDP(F260,"PX LAST")</f>
        <v>#N/A Invalid Security</v>
      </c>
    </row>
    <row r="261" spans="2:10">
      <c r="B261" s="63" t="s">
        <v>82</v>
      </c>
      <c r="C261" s="13" t="s">
        <v>123</v>
      </c>
      <c r="D261" s="20" t="s">
        <v>18</v>
      </c>
      <c r="E261" s="21" t="str">
        <f t="shared" si="93"/>
        <v>BON_JPY2510Y</v>
      </c>
      <c r="F261" s="21" t="str">
        <f t="shared" si="94"/>
        <v>.JPB2510 Index</v>
      </c>
      <c r="G261" s="26" t="s">
        <v>1085</v>
      </c>
      <c r="H261" s="16">
        <v>2510</v>
      </c>
      <c r="J261" s="22" t="str">
        <f>_xll.BDP(F261,"PX LAST")</f>
        <v>#N/A Invalid Security</v>
      </c>
    </row>
    <row r="262" spans="2:10">
      <c r="B262" s="63" t="s">
        <v>82</v>
      </c>
      <c r="C262" s="13" t="s">
        <v>112</v>
      </c>
      <c r="D262" s="20" t="s">
        <v>18</v>
      </c>
      <c r="E262" s="21" t="str">
        <f t="shared" si="93"/>
        <v>BON_EUR2510Y</v>
      </c>
      <c r="F262" s="21" t="str">
        <f t="shared" si="94"/>
        <v>.EUB2510 Index</v>
      </c>
      <c r="G262" s="26" t="s">
        <v>1085</v>
      </c>
      <c r="H262" s="16">
        <v>2510</v>
      </c>
      <c r="J262" s="22" t="str">
        <f>_xll.BDP(F262,"PX LAST")</f>
        <v>#N/A Invalid Security</v>
      </c>
    </row>
    <row r="263" spans="2:10">
      <c r="B263" s="63" t="s">
        <v>82</v>
      </c>
      <c r="C263" s="13" t="s">
        <v>155</v>
      </c>
      <c r="D263" s="20" t="s">
        <v>18</v>
      </c>
      <c r="E263" s="21" t="str">
        <f t="shared" si="93"/>
        <v>BON_CHF2510Y</v>
      </c>
      <c r="F263" s="21" t="str">
        <f t="shared" si="94"/>
        <v>.CHB2510 Index</v>
      </c>
      <c r="G263" s="26" t="s">
        <v>1085</v>
      </c>
      <c r="H263" s="16">
        <v>2510</v>
      </c>
      <c r="J263" s="22" t="str">
        <f>_xll.BDP(F263,"PX LAST")</f>
        <v>#N/A Invalid Security</v>
      </c>
    </row>
    <row r="264" spans="2:10">
      <c r="B264" s="63" t="s">
        <v>82</v>
      </c>
      <c r="C264" s="13" t="s">
        <v>176</v>
      </c>
      <c r="D264" s="20" t="s">
        <v>18</v>
      </c>
      <c r="E264" s="21" t="str">
        <f t="shared" si="93"/>
        <v>BON_SEK2510Y</v>
      </c>
      <c r="F264" s="21" t="str">
        <f t="shared" si="94"/>
        <v>.SEB2510 Index</v>
      </c>
      <c r="G264" s="26" t="s">
        <v>1085</v>
      </c>
      <c r="H264" s="16">
        <v>2510</v>
      </c>
      <c r="J264" s="22" t="str">
        <f>_xll.BDP(F264,"PX LAST")</f>
        <v>#N/A Invalid Security</v>
      </c>
    </row>
    <row r="265" spans="2:10">
      <c r="B265" s="63" t="s">
        <v>82</v>
      </c>
      <c r="C265" s="13" t="s">
        <v>192</v>
      </c>
      <c r="D265" s="20" t="s">
        <v>18</v>
      </c>
      <c r="E265" s="21" t="str">
        <f t="shared" si="93"/>
        <v>BON_NOK2510Y</v>
      </c>
      <c r="F265" s="21" t="str">
        <f t="shared" si="94"/>
        <v>.NOB2510 Index</v>
      </c>
      <c r="G265" s="26" t="s">
        <v>1085</v>
      </c>
      <c r="H265" s="16">
        <v>2510</v>
      </c>
      <c r="J265" s="22" t="str">
        <f>_xll.BDP(F265,"PX LAST")</f>
        <v>#N/A Invalid Security</v>
      </c>
    </row>
    <row r="266" spans="2:10">
      <c r="B266" s="63" t="s">
        <v>82</v>
      </c>
      <c r="C266" s="13" t="s">
        <v>212</v>
      </c>
      <c r="D266" s="20" t="s">
        <v>18</v>
      </c>
      <c r="E266" s="21" t="str">
        <f t="shared" si="93"/>
        <v>BON_RUB2510Y</v>
      </c>
      <c r="F266" s="21" t="str">
        <f t="shared" si="94"/>
        <v>.RUB2510 Index</v>
      </c>
      <c r="G266" s="26" t="s">
        <v>1085</v>
      </c>
      <c r="H266" s="16">
        <v>2510</v>
      </c>
      <c r="J266" s="22" t="str">
        <f>_xll.BDP(F266,"PX LAST")</f>
        <v>#N/A Invalid Security</v>
      </c>
    </row>
    <row r="267" spans="2:10">
      <c r="B267" s="63" t="s">
        <v>82</v>
      </c>
      <c r="C267" s="13" t="s">
        <v>228</v>
      </c>
      <c r="D267" s="20" t="s">
        <v>18</v>
      </c>
      <c r="E267" s="21" t="str">
        <f t="shared" si="93"/>
        <v>BON_TRY2510Y</v>
      </c>
      <c r="F267" s="21" t="str">
        <f t="shared" si="94"/>
        <v>.TRB2510 Index</v>
      </c>
      <c r="G267" s="26" t="s">
        <v>1085</v>
      </c>
      <c r="H267" s="16">
        <v>2510</v>
      </c>
      <c r="J267" s="22" t="str">
        <f>_xll.BDP(F267,"PX LAST")</f>
        <v>#N/A Invalid Security</v>
      </c>
    </row>
    <row r="268" spans="2:10">
      <c r="B268" s="63" t="s">
        <v>82</v>
      </c>
      <c r="C268" s="13" t="s">
        <v>248</v>
      </c>
      <c r="D268" s="20" t="s">
        <v>18</v>
      </c>
      <c r="E268" s="21" t="str">
        <f t="shared" si="93"/>
        <v>BON_ZAR2510Y</v>
      </c>
      <c r="F268" s="21" t="str">
        <f t="shared" si="94"/>
        <v>.ZAB2510 Index</v>
      </c>
      <c r="G268" s="26" t="s">
        <v>1085</v>
      </c>
      <c r="H268" s="16">
        <v>2510</v>
      </c>
      <c r="J268" s="22" t="str">
        <f>_xll.BDP(F268,"PX LAST")</f>
        <v>#N/A Invalid Security</v>
      </c>
    </row>
    <row r="269" spans="2:10">
      <c r="B269" s="63" t="s">
        <v>82</v>
      </c>
      <c r="C269" s="13" t="s">
        <v>266</v>
      </c>
      <c r="D269" s="20" t="s">
        <v>18</v>
      </c>
      <c r="E269" s="21" t="str">
        <f t="shared" si="93"/>
        <v>BON_HUF2510Y</v>
      </c>
      <c r="F269" s="21" t="str">
        <f t="shared" si="94"/>
        <v>.HUB2510 Index</v>
      </c>
      <c r="G269" s="26" t="s">
        <v>1085</v>
      </c>
      <c r="H269" s="16">
        <v>2510</v>
      </c>
      <c r="J269" s="22" t="str">
        <f>_xll.BDP(F269,"PX LAST")</f>
        <v>#N/A Invalid Security</v>
      </c>
    </row>
    <row r="270" spans="2:10">
      <c r="B270" s="63" t="s">
        <v>82</v>
      </c>
      <c r="C270" s="13" t="s">
        <v>286</v>
      </c>
      <c r="D270" s="20" t="s">
        <v>18</v>
      </c>
      <c r="E270" s="21" t="str">
        <f t="shared" si="93"/>
        <v>BON_PLN2510Y</v>
      </c>
      <c r="F270" s="21" t="str">
        <f t="shared" si="94"/>
        <v>.PLB2510 Index</v>
      </c>
      <c r="G270" s="26" t="s">
        <v>1085</v>
      </c>
      <c r="H270" s="16">
        <v>2510</v>
      </c>
      <c r="J270" s="22" t="str">
        <f>_xll.BDP(F270,"PX LAST")</f>
        <v>#N/A Invalid Security</v>
      </c>
    </row>
    <row r="271" spans="2:10">
      <c r="B271" s="63" t="s">
        <v>82</v>
      </c>
      <c r="C271" s="13" t="s">
        <v>303</v>
      </c>
      <c r="D271" s="20" t="s">
        <v>18</v>
      </c>
      <c r="E271" s="21" t="str">
        <f t="shared" si="93"/>
        <v>BON_MXN2510Y</v>
      </c>
      <c r="F271" s="21" t="str">
        <f t="shared" si="94"/>
        <v>.MXB2510 Index</v>
      </c>
      <c r="G271" s="26" t="s">
        <v>1085</v>
      </c>
      <c r="H271" s="16">
        <v>2510</v>
      </c>
      <c r="J271" s="22" t="str">
        <f>_xll.BDP(F271,"PX LAST")</f>
        <v>#N/A Invalid Security</v>
      </c>
    </row>
    <row r="272" spans="2:10">
      <c r="B272" s="63" t="s">
        <v>82</v>
      </c>
      <c r="C272" s="13" t="s">
        <v>322</v>
      </c>
      <c r="D272" s="20" t="s">
        <v>18</v>
      </c>
      <c r="E272" s="21" t="str">
        <f t="shared" si="93"/>
        <v>BON_CLP2510Y</v>
      </c>
      <c r="F272" s="21" t="str">
        <f t="shared" si="94"/>
        <v>.CLB2510 Index</v>
      </c>
      <c r="G272" s="26" t="s">
        <v>1085</v>
      </c>
      <c r="H272" s="16">
        <v>2510</v>
      </c>
      <c r="J272" s="22" t="str">
        <f>_xll.BDP(F272,"PX LAST")</f>
        <v>#N/A Invalid Security</v>
      </c>
    </row>
    <row r="273" spans="2:10">
      <c r="B273" s="63" t="s">
        <v>82</v>
      </c>
      <c r="C273" s="13" t="s">
        <v>253</v>
      </c>
      <c r="D273" s="20" t="s">
        <v>18</v>
      </c>
      <c r="E273" s="21" t="str">
        <f t="shared" si="93"/>
        <v>BON_CNY2510Y</v>
      </c>
      <c r="F273" s="21" t="str">
        <f t="shared" si="94"/>
        <v>.CNB2510 Index</v>
      </c>
      <c r="G273" s="26" t="s">
        <v>1085</v>
      </c>
      <c r="H273" s="16">
        <v>2510</v>
      </c>
      <c r="J273" s="22" t="str">
        <f>_xll.BDP(F273,"PX LAST")</f>
        <v>#N/A Invalid Security</v>
      </c>
    </row>
    <row r="274" spans="2:10">
      <c r="B274" s="63" t="s">
        <v>82</v>
      </c>
      <c r="C274" s="13" t="s">
        <v>153</v>
      </c>
      <c r="D274" s="20" t="s">
        <v>18</v>
      </c>
      <c r="E274" s="21" t="str">
        <f t="shared" si="93"/>
        <v>BON_KRW2510Y</v>
      </c>
      <c r="F274" s="21" t="str">
        <f t="shared" si="94"/>
        <v>.KRB2510 Index</v>
      </c>
      <c r="G274" s="26" t="s">
        <v>1085</v>
      </c>
      <c r="H274" s="16">
        <v>2510</v>
      </c>
      <c r="J274" s="22" t="str">
        <f>_xll.BDP(F274,"PX LAST")</f>
        <v>#N/A Invalid Security</v>
      </c>
    </row>
    <row r="275" spans="2:10">
      <c r="B275" s="63" t="s">
        <v>82</v>
      </c>
      <c r="C275" s="13" t="s">
        <v>357</v>
      </c>
      <c r="D275" s="20" t="s">
        <v>18</v>
      </c>
      <c r="E275" s="21" t="str">
        <f t="shared" si="93"/>
        <v>BON_HKD2510Y</v>
      </c>
      <c r="F275" s="21" t="str">
        <f t="shared" si="94"/>
        <v>.HKB2510 Index</v>
      </c>
      <c r="G275" s="26" t="s">
        <v>1085</v>
      </c>
      <c r="H275" s="16">
        <v>2510</v>
      </c>
      <c r="J275" s="22" t="str">
        <f>_xll.BDP(F275,"PX LAST")</f>
        <v>#N/A Invalid Security</v>
      </c>
    </row>
    <row r="276" spans="2:10">
      <c r="B276" s="63" t="s">
        <v>82</v>
      </c>
      <c r="C276" s="13" t="s">
        <v>345</v>
      </c>
      <c r="D276" s="20" t="s">
        <v>18</v>
      </c>
      <c r="E276" s="21" t="str">
        <f t="shared" si="93"/>
        <v>BON_SGD2510Y</v>
      </c>
      <c r="F276" s="21" t="str">
        <f t="shared" si="94"/>
        <v>.SGB2510 Index</v>
      </c>
      <c r="G276" s="26" t="s">
        <v>1085</v>
      </c>
      <c r="H276" s="16">
        <v>2510</v>
      </c>
      <c r="J276" s="22" t="str">
        <f>_xll.BDP(F276,"PX LAST")</f>
        <v>#N/A Invalid Security</v>
      </c>
    </row>
    <row r="277" spans="2:10">
      <c r="B277" s="63" t="s">
        <v>82</v>
      </c>
      <c r="C277" s="13" t="s">
        <v>174</v>
      </c>
      <c r="D277" s="20" t="s">
        <v>18</v>
      </c>
      <c r="E277" s="21" t="str">
        <f t="shared" si="93"/>
        <v>BON_TWD2510Y</v>
      </c>
      <c r="F277" s="21" t="str">
        <f t="shared" si="94"/>
        <v>.TWB2510 Index</v>
      </c>
      <c r="G277" s="26" t="s">
        <v>1085</v>
      </c>
      <c r="H277" s="16">
        <v>2510</v>
      </c>
      <c r="J277" s="22" t="str">
        <f>_xll.BDP(F277,"PX LAST")</f>
        <v>#N/A Invalid Security</v>
      </c>
    </row>
    <row r="278" spans="2:10">
      <c r="B278" s="63" t="s">
        <v>82</v>
      </c>
      <c r="C278" s="13" t="s">
        <v>246</v>
      </c>
      <c r="D278" s="20" t="s">
        <v>18</v>
      </c>
      <c r="E278" s="21" t="str">
        <f t="shared" si="93"/>
        <v>BON_MYR2510Y</v>
      </c>
      <c r="F278" s="21" t="str">
        <f t="shared" si="94"/>
        <v>.MYB2510 Index</v>
      </c>
      <c r="G278" s="26" t="s">
        <v>1085</v>
      </c>
      <c r="H278" s="16">
        <v>2510</v>
      </c>
      <c r="J278" s="22" t="str">
        <f>_xll.BDP(F278,"PX LAST")</f>
        <v>#N/A Invalid Security</v>
      </c>
    </row>
    <row r="279" spans="2:10">
      <c r="B279" s="63" t="s">
        <v>82</v>
      </c>
      <c r="C279" s="13" t="s">
        <v>190</v>
      </c>
      <c r="D279" s="20" t="s">
        <v>18</v>
      </c>
      <c r="E279" s="21" t="str">
        <f t="shared" si="93"/>
        <v>BON_THB2510Y</v>
      </c>
      <c r="F279" s="21" t="str">
        <f t="shared" si="94"/>
        <v>.THB2510 Index</v>
      </c>
      <c r="G279" s="26" t="s">
        <v>1085</v>
      </c>
      <c r="H279" s="16">
        <v>2510</v>
      </c>
      <c r="J279" s="22" t="str">
        <f>_xll.BDP(F279,"PX LAST")</f>
        <v>#N/A Invalid Security</v>
      </c>
    </row>
    <row r="280" spans="2:10">
      <c r="B280" s="63" t="s">
        <v>82</v>
      </c>
      <c r="C280" s="13" t="s">
        <v>136</v>
      </c>
      <c r="D280" s="20" t="s">
        <v>18</v>
      </c>
      <c r="E280" s="21" t="str">
        <f t="shared" si="93"/>
        <v>BON_PHP2510Y</v>
      </c>
      <c r="F280" s="21" t="str">
        <f t="shared" si="94"/>
        <v>.PHB2510 Index</v>
      </c>
      <c r="G280" s="26" t="s">
        <v>1085</v>
      </c>
      <c r="H280" s="16">
        <v>2510</v>
      </c>
      <c r="J280" s="22" t="str">
        <f>_xll.BDP(F280,"PX LAST")</f>
        <v>#N/A Invalid Security</v>
      </c>
    </row>
    <row r="281" spans="2:10">
      <c r="B281" s="63" t="s">
        <v>82</v>
      </c>
      <c r="C281" s="13" t="s">
        <v>106</v>
      </c>
      <c r="D281" s="20" t="s">
        <v>18</v>
      </c>
      <c r="E281" s="21" t="str">
        <f t="shared" si="93"/>
        <v>BON_INR2510Y</v>
      </c>
      <c r="F281" s="21" t="str">
        <f t="shared" si="94"/>
        <v>.INB2510 Index</v>
      </c>
      <c r="G281" s="26" t="s">
        <v>1085</v>
      </c>
      <c r="H281" s="16">
        <v>2510</v>
      </c>
      <c r="J281" s="22" t="str">
        <f>_xll.BDP(F281,"PX LAST")</f>
        <v>#N/A Invalid Security</v>
      </c>
    </row>
    <row r="282" spans="2:10">
      <c r="B282" s="63" t="s">
        <v>82</v>
      </c>
      <c r="C282" s="13" t="s">
        <v>121</v>
      </c>
      <c r="D282" s="20" t="s">
        <v>18</v>
      </c>
      <c r="E282" s="21" t="str">
        <f t="shared" si="93"/>
        <v>BON_IDR2510Y</v>
      </c>
      <c r="F282" s="21" t="str">
        <f t="shared" si="94"/>
        <v>.IDB2510 Index</v>
      </c>
      <c r="G282" s="26" t="s">
        <v>1085</v>
      </c>
      <c r="H282" s="16">
        <v>2510</v>
      </c>
      <c r="J282" s="22" t="str">
        <f>_xll.BDP(F282,"PX LAST")</f>
        <v>#N/A Invalid Security</v>
      </c>
    </row>
    <row r="283" spans="2:10">
      <c r="B283" s="63" t="s">
        <v>82</v>
      </c>
      <c r="C283" s="13" t="s">
        <v>163</v>
      </c>
      <c r="D283" s="20" t="s">
        <v>18</v>
      </c>
      <c r="E283" s="21" t="str">
        <f t="shared" si="93"/>
        <v>BON_AUD2510Y</v>
      </c>
      <c r="F283" s="21" t="str">
        <f t="shared" si="94"/>
        <v>.AUB2510 Index</v>
      </c>
      <c r="G283" s="26" t="s">
        <v>1085</v>
      </c>
      <c r="H283" s="16">
        <v>2510</v>
      </c>
      <c r="J283" s="22" t="str">
        <f>_xll.BDP(F283,"PX LAST")</f>
        <v>#N/A Invalid Security</v>
      </c>
    </row>
    <row r="284" spans="2:10">
      <c r="B284" s="63" t="s">
        <v>82</v>
      </c>
      <c r="C284" s="13" t="s">
        <v>181</v>
      </c>
      <c r="D284" s="20" t="s">
        <v>18</v>
      </c>
      <c r="E284" s="21" t="str">
        <f t="shared" si="93"/>
        <v>BON_NZD2510Y</v>
      </c>
      <c r="F284" s="21" t="str">
        <f t="shared" si="94"/>
        <v>.NZB2510 Index</v>
      </c>
      <c r="G284" s="26" t="s">
        <v>1085</v>
      </c>
      <c r="H284" s="16">
        <v>2510</v>
      </c>
      <c r="J284" s="22" t="str">
        <f>_xll.BDP(F284,"PX LAST")</f>
        <v>#N/A Invalid Security</v>
      </c>
    </row>
    <row r="285" spans="2:10">
      <c r="B285" s="63" t="s">
        <v>82</v>
      </c>
      <c r="C285" s="13" t="s">
        <v>492</v>
      </c>
      <c r="D285" s="20" t="s">
        <v>18</v>
      </c>
      <c r="E285" s="21" t="str">
        <f t="shared" si="93"/>
        <v>BON_BRL2510Y</v>
      </c>
      <c r="F285" s="21" t="str">
        <f t="shared" si="94"/>
        <v>.BRB2510 Index</v>
      </c>
      <c r="G285" s="26" t="s">
        <v>1085</v>
      </c>
      <c r="H285" s="16">
        <v>2510</v>
      </c>
      <c r="J285" s="22" t="str">
        <f>_xll.BDP(F285,"PX LAST")</f>
        <v>#N/A Invalid Security</v>
      </c>
    </row>
    <row r="286" spans="2:10">
      <c r="B286" s="63" t="s">
        <v>82</v>
      </c>
      <c r="C286" s="13" t="s">
        <v>83</v>
      </c>
      <c r="D286" s="20" t="s">
        <v>18</v>
      </c>
      <c r="E286" s="21" t="str">
        <f t="shared" si="93"/>
        <v>BON_USD10Y30Y</v>
      </c>
      <c r="F286" s="21" t="str">
        <f t="shared" si="94"/>
        <v>.USB1030 Index</v>
      </c>
      <c r="G286" s="26" t="s">
        <v>1084</v>
      </c>
      <c r="H286" s="16">
        <v>1030</v>
      </c>
      <c r="J286" s="22" t="str">
        <f>_xll.BDP(F286,"PX LAST")</f>
        <v>#N/A Invalid Security</v>
      </c>
    </row>
    <row r="287" spans="2:10">
      <c r="B287" s="63" t="s">
        <v>82</v>
      </c>
      <c r="C287" s="13" t="s">
        <v>112</v>
      </c>
      <c r="D287" s="20" t="s">
        <v>18</v>
      </c>
      <c r="E287" s="21" t="str">
        <f t="shared" si="93"/>
        <v>BON_EUR10Y30Y</v>
      </c>
      <c r="F287" s="21" t="str">
        <f t="shared" si="94"/>
        <v>.EUB1030 Index</v>
      </c>
      <c r="G287" s="26" t="s">
        <v>1084</v>
      </c>
      <c r="H287" s="16">
        <v>1030</v>
      </c>
      <c r="J287" s="22" t="str">
        <f>_xll.BDP(F287,"PX LAST")</f>
        <v>#N/A Invalid Security</v>
      </c>
    </row>
    <row r="288" spans="2:10">
      <c r="B288" s="63" t="s">
        <v>82</v>
      </c>
      <c r="C288" s="13" t="s">
        <v>123</v>
      </c>
      <c r="D288" s="20" t="s">
        <v>18</v>
      </c>
      <c r="E288" s="21" t="str">
        <f t="shared" si="93"/>
        <v>BON_JPY10Y30Y</v>
      </c>
      <c r="F288" s="21" t="str">
        <f t="shared" si="94"/>
        <v>.JPB1030 Index</v>
      </c>
      <c r="G288" s="26" t="s">
        <v>1084</v>
      </c>
      <c r="H288" s="16">
        <v>1030</v>
      </c>
      <c r="J288" s="22" t="str">
        <f>_xll.BDP(F288,"PX LAST")</f>
        <v>#N/A Invalid Security</v>
      </c>
    </row>
    <row r="289" spans="2:10">
      <c r="B289" s="63" t="s">
        <v>82</v>
      </c>
      <c r="C289" s="13" t="s">
        <v>108</v>
      </c>
      <c r="D289" s="20" t="s">
        <v>18</v>
      </c>
      <c r="E289" s="21" t="str">
        <f t="shared" si="93"/>
        <v>BON_GBP10Y30Y</v>
      </c>
      <c r="F289" s="21" t="str">
        <f t="shared" si="94"/>
        <v>.GBB1030 Index</v>
      </c>
      <c r="G289" s="26" t="s">
        <v>1084</v>
      </c>
      <c r="H289" s="16">
        <v>1030</v>
      </c>
      <c r="J289" s="22" t="str">
        <f>_xll.BDP(F289,"PX LAST")</f>
        <v>#N/A Invalid Security</v>
      </c>
    </row>
    <row r="290" spans="2:10">
      <c r="B290" s="63" t="s">
        <v>82</v>
      </c>
      <c r="C290" s="13" t="s">
        <v>163</v>
      </c>
      <c r="D290" s="20" t="s">
        <v>18</v>
      </c>
      <c r="E290" s="21" t="str">
        <f t="shared" si="93"/>
        <v>BON_AUD10Y30Y</v>
      </c>
      <c r="F290" s="21" t="str">
        <f t="shared" si="94"/>
        <v>.AUB1030 Index</v>
      </c>
      <c r="G290" s="26" t="s">
        <v>1084</v>
      </c>
      <c r="H290" s="16">
        <v>1030</v>
      </c>
      <c r="J290" s="22" t="str">
        <f>_xll.BDP(F290,"PX LAST")</f>
        <v>#N/A Invalid Security</v>
      </c>
    </row>
    <row r="291" spans="2:10">
      <c r="B291" s="63" t="s">
        <v>926</v>
      </c>
      <c r="C291" s="13" t="s">
        <v>83</v>
      </c>
      <c r="D291" s="20" t="s">
        <v>18</v>
      </c>
      <c r="E291" s="21" t="str">
        <f>B291&amp;"_"&amp;C291&amp;G291</f>
        <v>BS_USD30</v>
      </c>
      <c r="F291" s="21" t="str">
        <f>H291&amp;G291&amp; " Curncy"</f>
        <v>USSP30 Curncy</v>
      </c>
      <c r="G291" s="16">
        <v>30</v>
      </c>
      <c r="H291" s="26" t="s">
        <v>927</v>
      </c>
      <c r="J291" s="22">
        <f>_xll.BDP(F291,"PX LAST")</f>
        <v>-7</v>
      </c>
    </row>
    <row r="292" spans="2:10">
      <c r="B292" s="63" t="s">
        <v>926</v>
      </c>
      <c r="C292" s="13" t="s">
        <v>112</v>
      </c>
      <c r="D292" s="20" t="s">
        <v>18</v>
      </c>
      <c r="E292" s="21" t="str">
        <f>B292&amp;"_"&amp;C292&amp;G292</f>
        <v>BS_EUR30</v>
      </c>
      <c r="F292" s="21" t="str">
        <f t="shared" ref="F292:F295" si="95">H292&amp;G292&amp; " Curncy"</f>
        <v>EUSS30 Curncy</v>
      </c>
      <c r="G292" s="16">
        <v>30</v>
      </c>
      <c r="H292" s="26" t="s">
        <v>928</v>
      </c>
      <c r="J292" s="22">
        <f>_xll.BDP(F292,"PX LAST")</f>
        <v>45.928699999999999</v>
      </c>
    </row>
    <row r="293" spans="2:10">
      <c r="B293" s="63" t="s">
        <v>926</v>
      </c>
      <c r="C293" s="13" t="s">
        <v>123</v>
      </c>
      <c r="D293" s="20" t="s">
        <v>18</v>
      </c>
      <c r="E293" s="21" t="str">
        <f>B293&amp;"_"&amp;C293&amp;G293</f>
        <v>BS_JPY30</v>
      </c>
      <c r="F293" s="21" t="str">
        <f t="shared" si="95"/>
        <v>JYSS30 Curncy</v>
      </c>
      <c r="G293" s="16">
        <v>30</v>
      </c>
      <c r="H293" s="26" t="s">
        <v>929</v>
      </c>
      <c r="J293" s="22">
        <f>_xll.BDP(F293,"PX LAST")</f>
        <v>6.2</v>
      </c>
    </row>
    <row r="294" spans="2:10">
      <c r="B294" s="63" t="s">
        <v>926</v>
      </c>
      <c r="C294" s="13" t="s">
        <v>108</v>
      </c>
      <c r="D294" s="20" t="s">
        <v>18</v>
      </c>
      <c r="E294" s="21" t="str">
        <f>B294&amp;"_"&amp;C294&amp;G294</f>
        <v>BS_GBP30</v>
      </c>
      <c r="F294" s="21" t="str">
        <f t="shared" si="95"/>
        <v>BPSS30 Curncy</v>
      </c>
      <c r="G294" s="16">
        <v>30</v>
      </c>
      <c r="H294" s="26" t="s">
        <v>930</v>
      </c>
      <c r="J294" s="22">
        <f>_xll.BDP(F294,"PX LAST")</f>
        <v>-9.5950000000000006</v>
      </c>
    </row>
    <row r="295" spans="2:10">
      <c r="B295" s="63" t="s">
        <v>926</v>
      </c>
      <c r="C295" s="13" t="s">
        <v>163</v>
      </c>
      <c r="D295" s="20" t="s">
        <v>18</v>
      </c>
      <c r="E295" s="21" t="str">
        <f>B295&amp;"_"&amp;C295&amp;G295</f>
        <v>BS_AUD30</v>
      </c>
      <c r="F295" s="21" t="str">
        <f t="shared" si="95"/>
        <v>ADSF30 Curncy</v>
      </c>
      <c r="G295" s="16">
        <v>30</v>
      </c>
      <c r="H295" s="26" t="s">
        <v>931</v>
      </c>
      <c r="J295" s="22">
        <f>_xll.BDP(F295,"PX LAST")</f>
        <v>34.5</v>
      </c>
    </row>
    <row r="296" spans="2:10">
      <c r="B296" s="63" t="s">
        <v>880</v>
      </c>
      <c r="C296" s="13" t="s">
        <v>163</v>
      </c>
      <c r="D296" s="20" t="s">
        <v>1029</v>
      </c>
      <c r="E296" s="59" t="str">
        <f t="shared" ref="E296:E313" si="96">$B296&amp;"_"&amp;$C296&amp;$G296&amp;"Y"</f>
        <v>TIP_AUD5Y</v>
      </c>
      <c r="F296" s="43" t="s">
        <v>1086</v>
      </c>
      <c r="G296" s="16">
        <v>5</v>
      </c>
      <c r="J296" s="22">
        <f>_xll.BDP(F296,D296)</f>
        <v>0.44540000000000002</v>
      </c>
    </row>
    <row r="297" spans="2:10">
      <c r="B297" s="63" t="s">
        <v>880</v>
      </c>
      <c r="C297" s="13" t="s">
        <v>163</v>
      </c>
      <c r="D297" s="20" t="s">
        <v>1029</v>
      </c>
      <c r="E297" s="59" t="str">
        <f t="shared" si="96"/>
        <v>TIP_AUD10Y</v>
      </c>
      <c r="F297" s="43" t="s">
        <v>1087</v>
      </c>
      <c r="G297" s="16">
        <v>10</v>
      </c>
      <c r="J297" s="22">
        <f>_xll.BDP(F297,D297)</f>
        <v>0.6774</v>
      </c>
    </row>
    <row r="298" spans="2:10">
      <c r="B298" s="17" t="s">
        <v>890</v>
      </c>
      <c r="C298" s="13" t="s">
        <v>163</v>
      </c>
      <c r="D298" s="20" t="s">
        <v>18</v>
      </c>
      <c r="E298" s="59" t="str">
        <f t="shared" si="96"/>
        <v>BE_AUD5Y</v>
      </c>
      <c r="F298" s="43" t="s">
        <v>1088</v>
      </c>
      <c r="G298" s="16">
        <v>5</v>
      </c>
      <c r="J298" s="22" t="str">
        <f>_xll.BDP(F298,D298)</f>
        <v>#N/A Invalid Security</v>
      </c>
    </row>
    <row r="299" spans="2:10">
      <c r="B299" s="17" t="s">
        <v>890</v>
      </c>
      <c r="C299" s="13" t="s">
        <v>163</v>
      </c>
      <c r="D299" s="20" t="s">
        <v>18</v>
      </c>
      <c r="E299" s="59" t="str">
        <f t="shared" si="96"/>
        <v>BE_AUD10Y</v>
      </c>
      <c r="F299" s="43" t="s">
        <v>1089</v>
      </c>
      <c r="G299" s="16">
        <v>10</v>
      </c>
      <c r="J299" s="22" t="str">
        <f>_xll.BDP(F299,D299)</f>
        <v>#N/A Invalid Security</v>
      </c>
    </row>
    <row r="300" spans="2:10">
      <c r="B300" s="63" t="s">
        <v>880</v>
      </c>
      <c r="C300" s="17" t="s">
        <v>108</v>
      </c>
      <c r="D300" s="20" t="s">
        <v>18</v>
      </c>
      <c r="E300" s="59" t="str">
        <f t="shared" si="96"/>
        <v>TIP_GBP5Y</v>
      </c>
      <c r="F300" s="43" t="s">
        <v>1090</v>
      </c>
      <c r="G300" s="16">
        <v>5</v>
      </c>
      <c r="J300" s="22">
        <f>_xll.BDP(F300,D300)</f>
        <v>-2.0680000000000001</v>
      </c>
    </row>
    <row r="301" spans="2:10">
      <c r="B301" s="63" t="s">
        <v>880</v>
      </c>
      <c r="C301" s="17" t="s">
        <v>108</v>
      </c>
      <c r="D301" s="20" t="s">
        <v>18</v>
      </c>
      <c r="E301" s="59" t="str">
        <f t="shared" si="96"/>
        <v>TIP_GBP10Y</v>
      </c>
      <c r="F301" s="43" t="s">
        <v>1091</v>
      </c>
      <c r="G301" s="16">
        <v>10</v>
      </c>
      <c r="J301" s="22">
        <f>_xll.BDP(F301,D301)</f>
        <v>-1.7669999999999999</v>
      </c>
    </row>
    <row r="302" spans="2:10">
      <c r="B302" s="17" t="s">
        <v>890</v>
      </c>
      <c r="C302" s="17" t="s">
        <v>108</v>
      </c>
      <c r="D302" s="20" t="s">
        <v>18</v>
      </c>
      <c r="E302" s="59" t="str">
        <f t="shared" si="96"/>
        <v>BE_GBP5Y</v>
      </c>
      <c r="F302" s="43" t="s">
        <v>1092</v>
      </c>
      <c r="G302" s="16">
        <v>5</v>
      </c>
      <c r="J302" s="22">
        <f>_xll.BDP(F302,D302)</f>
        <v>3.2509999999999999</v>
      </c>
    </row>
    <row r="303" spans="2:10">
      <c r="B303" s="17" t="s">
        <v>890</v>
      </c>
      <c r="C303" s="17" t="s">
        <v>108</v>
      </c>
      <c r="D303" s="20" t="s">
        <v>18</v>
      </c>
      <c r="E303" s="59" t="str">
        <f t="shared" si="96"/>
        <v>BE_GBP10Y</v>
      </c>
      <c r="F303" s="43" t="s">
        <v>1093</v>
      </c>
      <c r="G303" s="16">
        <v>10</v>
      </c>
      <c r="J303" s="22">
        <f>_xll.BDP(F303,D303)</f>
        <v>3.0830000000000002</v>
      </c>
    </row>
    <row r="304" spans="2:10">
      <c r="B304" s="63" t="s">
        <v>880</v>
      </c>
      <c r="C304" s="17" t="s">
        <v>181</v>
      </c>
      <c r="D304" s="20" t="s">
        <v>1029</v>
      </c>
      <c r="E304" s="59" t="str">
        <f t="shared" si="96"/>
        <v>TIP_NZD10Y</v>
      </c>
      <c r="F304" s="43" t="s">
        <v>1094</v>
      </c>
      <c r="G304" s="16">
        <v>10</v>
      </c>
      <c r="J304" s="22">
        <f>_xll.BDP(F304,D304)</f>
        <v>1.1559241453203726</v>
      </c>
    </row>
    <row r="305" spans="2:10">
      <c r="B305" s="17" t="s">
        <v>890</v>
      </c>
      <c r="C305" s="17" t="s">
        <v>181</v>
      </c>
      <c r="D305" s="20" t="s">
        <v>18</v>
      </c>
      <c r="E305" s="59" t="str">
        <f t="shared" si="96"/>
        <v>BE_NZD10Y</v>
      </c>
      <c r="F305" s="43" t="s">
        <v>1095</v>
      </c>
      <c r="G305" s="16">
        <v>10</v>
      </c>
      <c r="J305" s="22" t="str">
        <f>_xll.BDP(F305,D305)</f>
        <v>#N/A Invalid Security</v>
      </c>
    </row>
    <row r="306" spans="2:10">
      <c r="B306" s="63" t="s">
        <v>880</v>
      </c>
      <c r="C306" s="17" t="s">
        <v>176</v>
      </c>
      <c r="D306" s="20" t="s">
        <v>1029</v>
      </c>
      <c r="E306" s="59" t="str">
        <f t="shared" si="96"/>
        <v>TIP_SEK10Y</v>
      </c>
      <c r="F306" s="43" t="s">
        <v>1096</v>
      </c>
      <c r="G306" s="16">
        <v>10</v>
      </c>
      <c r="J306" s="22">
        <f>_xll.BDP(F306,D306)</f>
        <v>-1.4724056101858465</v>
      </c>
    </row>
    <row r="307" spans="2:10">
      <c r="B307" s="17" t="s">
        <v>890</v>
      </c>
      <c r="C307" s="17" t="s">
        <v>176</v>
      </c>
      <c r="D307" s="20" t="s">
        <v>18</v>
      </c>
      <c r="E307" s="59" t="str">
        <f t="shared" si="96"/>
        <v>BE_SEK10Y</v>
      </c>
      <c r="F307" s="43" t="s">
        <v>1097</v>
      </c>
      <c r="G307" s="16">
        <v>10</v>
      </c>
      <c r="J307" s="22" t="str">
        <f>_xll.BDP(F307,D307)</f>
        <v>#N/A Invalid Security</v>
      </c>
    </row>
    <row r="308" spans="2:10">
      <c r="B308" s="63" t="s">
        <v>82</v>
      </c>
      <c r="C308" s="17" t="s">
        <v>808</v>
      </c>
      <c r="D308" s="20" t="s">
        <v>18</v>
      </c>
      <c r="E308" s="59" t="str">
        <f t="shared" si="96"/>
        <v>BON_FRA10Y</v>
      </c>
      <c r="F308" s="61" t="s">
        <v>1098</v>
      </c>
      <c r="G308" s="16">
        <v>10</v>
      </c>
    </row>
    <row r="309" spans="2:10">
      <c r="B309" s="63" t="s">
        <v>82</v>
      </c>
      <c r="C309" s="17" t="s">
        <v>823</v>
      </c>
      <c r="D309" s="20" t="s">
        <v>18</v>
      </c>
      <c r="E309" s="59" t="str">
        <f t="shared" si="96"/>
        <v>BON_ITL10Y</v>
      </c>
      <c r="F309" s="61" t="s">
        <v>1099</v>
      </c>
      <c r="G309" s="16">
        <v>10</v>
      </c>
    </row>
    <row r="310" spans="2:10">
      <c r="B310" s="63" t="s">
        <v>82</v>
      </c>
      <c r="C310" s="17" t="s">
        <v>828</v>
      </c>
      <c r="D310" s="20" t="s">
        <v>18</v>
      </c>
      <c r="E310" s="59" t="str">
        <f t="shared" si="96"/>
        <v>BON_ESP10Y</v>
      </c>
      <c r="F310" s="15" t="s">
        <v>1100</v>
      </c>
      <c r="G310" s="16">
        <v>10</v>
      </c>
    </row>
    <row r="311" spans="2:10">
      <c r="B311" s="63" t="s">
        <v>82</v>
      </c>
      <c r="C311" s="17" t="s">
        <v>833</v>
      </c>
      <c r="D311" s="20" t="s">
        <v>18</v>
      </c>
      <c r="E311" s="59" t="str">
        <f t="shared" si="96"/>
        <v>BON_PTE10Y</v>
      </c>
      <c r="F311" s="15" t="s">
        <v>1101</v>
      </c>
      <c r="G311" s="16">
        <v>10</v>
      </c>
    </row>
    <row r="312" spans="2:10">
      <c r="B312" s="63" t="s">
        <v>82</v>
      </c>
      <c r="C312" s="17" t="s">
        <v>1102</v>
      </c>
      <c r="D312" s="20" t="s">
        <v>18</v>
      </c>
      <c r="E312" s="59" t="str">
        <f t="shared" si="96"/>
        <v>BON_GR10Y</v>
      </c>
      <c r="F312" s="15" t="s">
        <v>1103</v>
      </c>
      <c r="G312" s="16">
        <v>10</v>
      </c>
    </row>
    <row r="313" spans="2:10">
      <c r="B313" s="63" t="s">
        <v>82</v>
      </c>
      <c r="C313" s="17" t="s">
        <v>1104</v>
      </c>
      <c r="D313" s="20" t="s">
        <v>18</v>
      </c>
      <c r="E313" s="59" t="str">
        <f t="shared" si="96"/>
        <v>BON_NTL10Y</v>
      </c>
      <c r="F313" s="15" t="s">
        <v>1105</v>
      </c>
      <c r="G313" s="16">
        <v>10</v>
      </c>
    </row>
  </sheetData>
  <autoFilter ref="AF1:AP154"/>
  <phoneticPr fontId="3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View_Eq</vt:lpstr>
      <vt:lpstr>Main</vt:lpstr>
      <vt:lpstr>Cayman</vt:lpstr>
      <vt:lpstr>ETL_Rtn</vt:lpstr>
      <vt:lpstr>ETL_Price</vt:lpstr>
      <vt:lpstr>Equities</vt:lpstr>
      <vt:lpstr>Currencies</vt:lpstr>
      <vt:lpstr>Commodities</vt:lpstr>
      <vt:lpstr>NameMapping</vt:lpstr>
      <vt:lpstr>Bonds</vt:lpstr>
      <vt:lpstr>Credit_Vol</vt:lpstr>
      <vt:lpstr>MT</vt:lpstr>
      <vt:lpstr>Sheets_bb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weekhoon.chong</dc:creator>
  <cp:lastModifiedBy>Tan Li</cp:lastModifiedBy>
  <cp:lastPrinted>2017-09-04T04:37:58Z</cp:lastPrinted>
  <dcterms:created xsi:type="dcterms:W3CDTF">2017-07-18T01:35:44Z</dcterms:created>
  <dcterms:modified xsi:type="dcterms:W3CDTF">2018-08-09T08:02:43Z</dcterms:modified>
</cp:coreProperties>
</file>