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335_337_mma_buffer说明" sheetId="1" r:id="rId1"/>
    <sheet name="ISP_memory_calculator" sheetId="2" r:id="rId2"/>
    <sheet name="venc_memory_calculator" sheetId="3" r:id="rId3"/>
  </sheets>
  <calcPr calcId="152511"/>
</workbook>
</file>

<file path=xl/calcChain.xml><?xml version="1.0" encoding="utf-8"?>
<calcChain xmlns="http://schemas.openxmlformats.org/spreadsheetml/2006/main">
  <c r="C14" i="3" l="1"/>
  <c r="C17" i="2" l="1"/>
  <c r="B17" i="2"/>
  <c r="E16" i="2"/>
  <c r="D16" i="2"/>
  <c r="C16" i="2"/>
  <c r="B16" i="2"/>
  <c r="B24" i="2" s="1"/>
  <c r="E14" i="2"/>
  <c r="C14" i="2"/>
  <c r="C24" i="2" s="1"/>
  <c r="B7" i="2"/>
  <c r="B5" i="2"/>
  <c r="B6" i="2" s="1"/>
  <c r="B4" i="2"/>
  <c r="E15" i="2" l="1"/>
  <c r="D15" i="2"/>
  <c r="E17" i="2"/>
  <c r="D17" i="2"/>
  <c r="E24" i="2" l="1"/>
  <c r="D24" i="2"/>
  <c r="D24" i="3" l="1"/>
  <c r="C24" i="3"/>
  <c r="D23" i="3"/>
  <c r="C23" i="3"/>
  <c r="D22" i="3"/>
  <c r="C22" i="3"/>
  <c r="D21" i="3"/>
  <c r="C21" i="3"/>
  <c r="D20" i="3"/>
  <c r="C20" i="3"/>
  <c r="D19" i="3"/>
  <c r="C19" i="3"/>
  <c r="D18" i="3"/>
  <c r="D26" i="3" s="1"/>
  <c r="C18" i="3"/>
  <c r="C26" i="3" s="1"/>
</calcChain>
</file>

<file path=xl/sharedStrings.xml><?xml version="1.0" encoding="utf-8"?>
<sst xmlns="http://schemas.openxmlformats.org/spreadsheetml/2006/main" count="103" uniqueCount="100">
  <si>
    <t>模块</t>
    <phoneticPr fontId="4" type="noConversion"/>
  </si>
  <si>
    <t>buffer name</t>
    <phoneticPr fontId="4" type="noConversion"/>
  </si>
  <si>
    <t>计算公式</t>
    <phoneticPr fontId="4" type="noConversion"/>
  </si>
  <si>
    <t>说明</t>
    <phoneticPr fontId="4" type="noConversion"/>
  </si>
  <si>
    <t>sys-logConfig</t>
    <phoneticPr fontId="4" type="noConversion"/>
  </si>
  <si>
    <t>sys-logBuffer</t>
    <phoneticPr fontId="4" type="noConversion"/>
  </si>
  <si>
    <t>放模块log信息结构体MI_SYS_LogConfigInfo_t</t>
    <phoneticPr fontId="4" type="noConversion"/>
  </si>
  <si>
    <t>缓存log</t>
    <phoneticPr fontId="4" type="noConversion"/>
  </si>
  <si>
    <t>ISP</t>
    <phoneticPr fontId="4" type="noConversion"/>
  </si>
  <si>
    <t>vpe</t>
    <phoneticPr fontId="4" type="noConversion"/>
  </si>
  <si>
    <t>RingHeapAlloc</t>
    <phoneticPr fontId="4" type="noConversion"/>
  </si>
  <si>
    <t xml:space="preserve">w * h * 3/2 </t>
    <phoneticPr fontId="4" type="noConversion"/>
  </si>
  <si>
    <t>divp</t>
    <phoneticPr fontId="4" type="noConversion"/>
  </si>
  <si>
    <r>
      <t>vpe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-out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-</t>
    </r>
    <r>
      <rPr>
        <sz val="11"/>
        <color rgb="FFFF0000"/>
        <rFont val="宋体"/>
        <family val="3"/>
        <charset val="134"/>
        <scheme val="minor"/>
      </rPr>
      <t>2</t>
    </r>
    <phoneticPr fontId="4" type="noConversion"/>
  </si>
  <si>
    <r>
      <t>divp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-out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-</t>
    </r>
    <r>
      <rPr>
        <sz val="11"/>
        <color rgb="FFFF0000"/>
        <rFont val="宋体"/>
        <family val="3"/>
        <charset val="134"/>
        <scheme val="minor"/>
      </rPr>
      <t>0</t>
    </r>
    <phoneticPr fontId="4" type="noConversion"/>
  </si>
  <si>
    <t>vpe port output（存放YUV420）,0表示dev，0表示chn,2表示port。</t>
    <phoneticPr fontId="4" type="noConversion"/>
  </si>
  <si>
    <t>divp chnport output(存放YUV420),0表示dev，0表示chn,2表示port。</t>
    <phoneticPr fontId="4" type="noConversion"/>
  </si>
  <si>
    <t>audio</t>
    <phoneticPr fontId="4" type="noConversion"/>
  </si>
  <si>
    <t>硬件用的buffer</t>
    <phoneticPr fontId="4" type="noConversion"/>
  </si>
  <si>
    <t>所有venc chn共用</t>
    <phoneticPr fontId="4" type="noConversion"/>
  </si>
  <si>
    <t>vpe port 1 output(存放YUV420),half ring mode（只占用半张yuv）和ring mode(只占用一张yuv)才有</t>
    <phoneticPr fontId="4" type="noConversion"/>
  </si>
  <si>
    <t>rgn</t>
    <phoneticPr fontId="4" type="noConversion"/>
  </si>
  <si>
    <r>
      <t>rgn-bb_</t>
    </r>
    <r>
      <rPr>
        <sz val="11"/>
        <color rgb="FFFF0000"/>
        <rFont val="宋体"/>
        <family val="3"/>
        <charset val="134"/>
        <scheme val="minor"/>
      </rPr>
      <t>18</t>
    </r>
    <phoneticPr fontId="4" type="noConversion"/>
  </si>
  <si>
    <r>
      <t>rgn-fb-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_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_</t>
    </r>
    <r>
      <rPr>
        <sz val="11"/>
        <color rgb="FFFF0000"/>
        <rFont val="宋体"/>
        <family val="3"/>
        <charset val="134"/>
        <scheme val="minor"/>
      </rPr>
      <t>1</t>
    </r>
    <phoneticPr fontId="4" type="noConversion"/>
  </si>
  <si>
    <t>venc</t>
    <phoneticPr fontId="4" type="noConversion"/>
  </si>
  <si>
    <t>isp pipeline所需buffer</t>
    <phoneticPr fontId="4" type="noConversion"/>
  </si>
  <si>
    <t>w * h * 3/2 * 1/2或者w * h * 3/2 * 1</t>
    <phoneticPr fontId="4" type="noConversion"/>
  </si>
  <si>
    <t>RGN front buffer，18表示RGN handle。1表示mod(0 vpe 1 divp)，2表示RGN channel，0表示port,1表示gwin。
Front buffer与RGN之间的个数对应不是一对一关系。</t>
    <phoneticPr fontId="4" type="noConversion"/>
  </si>
  <si>
    <t>具体公式《335_337_venc_memory_calculator_customer》xlsx》</t>
    <phoneticPr fontId="4" type="noConversion"/>
  </si>
  <si>
    <t>单个buffersize=GWIN_H * stride (注：stride = ALIGNMENT_UP(GWIN_width * bit_per_pixel, 128) / 8)</t>
    <phoneticPr fontId="4" type="noConversion"/>
  </si>
  <si>
    <t xml:space="preserve">单个buffersize=RGN_H * stride (注：stride = ALIGNMENT_UP(RGN_width * bit_per_pixel, 128) / 8)
</t>
    <phoneticPr fontId="4" type="noConversion"/>
  </si>
  <si>
    <t>RGN back buffer，18表示RGN handle。
有多少个RGN就有多少个back buffer</t>
    <phoneticPr fontId="4" type="noConversion"/>
  </si>
  <si>
    <t>0x1000</t>
    <phoneticPr fontId="4" type="noConversion"/>
  </si>
  <si>
    <t>sys</t>
    <phoneticPr fontId="4" type="noConversion"/>
  </si>
  <si>
    <t>具体公式《335_337_ISP_memory_calculator_customer》</t>
    <phoneticPr fontId="4" type="noConversion"/>
  </si>
  <si>
    <t>dev_max_herght</t>
    <phoneticPr fontId="11" type="noConversion"/>
  </si>
  <si>
    <t>long term ref (0:off,1:on)</t>
    <phoneticPr fontId="11" type="noConversion"/>
  </si>
  <si>
    <t>Channel Sum</t>
    <phoneticPr fontId="4" type="noConversion"/>
  </si>
  <si>
    <t>Input
Parameters</t>
    <phoneticPr fontId="11" type="noConversion"/>
  </si>
  <si>
    <t>dev_max_width</t>
    <phoneticPr fontId="11" type="noConversion"/>
  </si>
  <si>
    <t>instance_width</t>
    <phoneticPr fontId="11" type="noConversion"/>
  </si>
  <si>
    <t>instance_height</t>
    <phoneticPr fontId="11" type="noConversion"/>
  </si>
  <si>
    <t>Per Device</t>
    <phoneticPr fontId="11" type="noConversion"/>
  </si>
  <si>
    <t>bufname</t>
    <phoneticPr fontId="4" type="noConversion"/>
  </si>
  <si>
    <t>size(byte)</t>
    <phoneticPr fontId="4" type="noConversion"/>
  </si>
  <si>
    <t>Per Channel</t>
    <phoneticPr fontId="11" type="noConversion"/>
  </si>
  <si>
    <t>hevc size(byte)</t>
    <phoneticPr fontId="4" type="noConversion"/>
  </si>
  <si>
    <t>avc size(byte)</t>
    <phoneticPr fontId="4" type="noConversion"/>
  </si>
  <si>
    <t xml:space="preserve">Input </t>
  </si>
  <si>
    <t>height</t>
  </si>
  <si>
    <t>height_block_rot</t>
  </si>
  <si>
    <t>width_dn</t>
  </si>
  <si>
    <t>width_dn_block</t>
  </si>
  <si>
    <t>height_block_motion</t>
  </si>
  <si>
    <t>sensor HDR bit precision</t>
  </si>
  <si>
    <t>Buffer Name</t>
  </si>
  <si>
    <t>ISP_STATIS</t>
  </si>
  <si>
    <t>ISP_MLOAD</t>
  </si>
  <si>
    <t>ISP_WDR</t>
  </si>
  <si>
    <t>Sum</t>
  </si>
  <si>
    <t>Value</t>
    <phoneticPr fontId="14" type="noConversion"/>
  </si>
  <si>
    <t>width</t>
    <phoneticPr fontId="14" type="noConversion"/>
  </si>
  <si>
    <t>Linear (8b) mode size</t>
    <phoneticPr fontId="14" type="noConversion"/>
  </si>
  <si>
    <t>HDR (8b) mode size</t>
    <phoneticPr fontId="14" type="noConversion"/>
  </si>
  <si>
    <t>Linear + Rotate (8b) size</t>
    <phoneticPr fontId="14" type="noConversion"/>
  </si>
  <si>
    <t>HDR + Rotate (8b) size</t>
    <phoneticPr fontId="14" type="noConversion"/>
  </si>
  <si>
    <t xml:space="preserve">
默认64K（BitWidth * SampleRate / 2 * secord），可以通过insmod参数DmaBufferSize=xxx设置，单位为byte，需要2K对齐</t>
    <phoneticPr fontId="4" type="noConversion"/>
  </si>
  <si>
    <t>默认64K（BitWidth * SampleRate / 2 * secord），可以通过insmod参数DmaBufferSize=xxx设置，单位为byte，需要2K对齐</t>
    <phoneticPr fontId="4" type="noConversion"/>
  </si>
  <si>
    <t>kernel mode中转user space的ao数据。0表示devID</t>
    <phoneticPr fontId="4" type="noConversion"/>
  </si>
  <si>
    <t>ai每个chn数据。0表示DevID,0表示channel。最多有n块，n由ai chn的depth决定。</t>
    <phoneticPr fontId="4" type="noConversion"/>
  </si>
  <si>
    <t>ao_Dev0_dma</t>
    <phoneticPr fontId="4" type="noConversion"/>
  </si>
  <si>
    <r>
      <t>ao-Dev</t>
    </r>
    <r>
      <rPr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-tmp</t>
    </r>
    <phoneticPr fontId="4" type="noConversion"/>
  </si>
  <si>
    <t>ai-Dev0-dma</t>
    <phoneticPr fontId="4" type="noConversion"/>
  </si>
  <si>
    <r>
      <t>ai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-out</t>
    </r>
    <r>
      <rPr>
        <sz val="11"/>
        <color rgb="FFFF0000"/>
        <rFont val="宋体"/>
        <family val="3"/>
        <charset val="134"/>
        <scheme val="minor"/>
      </rPr>
      <t>0</t>
    </r>
    <phoneticPr fontId="4" type="noConversion"/>
  </si>
  <si>
    <t>ISP_STATIS
ISP_MLOAD
ISP_WDR
DNR_INFO1
DNR_INFO0
ISP_CMDQ
HDR_BUF （HDR才会有）
DNR_INFO2 (rotate才会有)</t>
    <phoneticPr fontId="4" type="noConversion"/>
  </si>
  <si>
    <t>CMDMEM</t>
    <phoneticPr fontId="4" type="noConversion"/>
  </si>
  <si>
    <t>venc_dev</t>
    <phoneticPr fontId="4" type="noConversion"/>
  </si>
  <si>
    <t>ISP_CMDQ</t>
    <phoneticPr fontId="4" type="noConversion"/>
  </si>
  <si>
    <t>0x100000（由insmod mi_sys.ko的param cmdQBufSize指定size，建议固定256，单位K）</t>
    <phoneticPr fontId="4" type="noConversion"/>
  </si>
  <si>
    <t>由Insmod mi_sys.ko的param logBufSize指定size，可改为0，单位K</t>
    <phoneticPr fontId="4" type="noConversion"/>
  </si>
  <si>
    <t>DNR_INFO2</t>
    <phoneticPr fontId="4" type="noConversion"/>
  </si>
  <si>
    <t>DNR_INFO1</t>
    <phoneticPr fontId="4" type="noConversion"/>
  </si>
  <si>
    <t>DNR_INFO0</t>
    <phoneticPr fontId="4" type="noConversion"/>
  </si>
  <si>
    <t>HDR_BUF</t>
    <phoneticPr fontId="4" type="noConversion"/>
  </si>
  <si>
    <t>venc_dev</t>
    <phoneticPr fontId="4" type="noConversion"/>
  </si>
  <si>
    <t>venc_rec</t>
    <phoneticPr fontId="4" type="noConversion"/>
  </si>
  <si>
    <t>venc_mv</t>
    <phoneticPr fontId="4" type="noConversion"/>
  </si>
  <si>
    <t>venc_fbcty</t>
    <phoneticPr fontId="4" type="noConversion"/>
  </si>
  <si>
    <t>venc_fbctc</t>
    <phoneticPr fontId="4" type="noConversion"/>
  </si>
  <si>
    <t>venc_rdo</t>
    <phoneticPr fontId="4" type="noConversion"/>
  </si>
  <si>
    <t>venc_task</t>
    <phoneticPr fontId="4" type="noConversion"/>
  </si>
  <si>
    <t>venc_inst</t>
    <phoneticPr fontId="4" type="noConversion"/>
  </si>
  <si>
    <t xml:space="preserve">BitWidthByte * chncount * SampleRate * NumPerFrm * 2 </t>
    <phoneticPr fontId="4" type="noConversion"/>
  </si>
  <si>
    <t>venc_work</t>
    <phoneticPr fontId="4" type="noConversion"/>
  </si>
  <si>
    <r>
      <t>venc-ring-mem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
venc_rec_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_0</t>
    </r>
    <r>
      <rPr>
        <sz val="11"/>
        <rFont val="宋体"/>
        <family val="3"/>
        <charset val="134"/>
        <scheme val="minor"/>
      </rPr>
      <t>(开LTR会多一块)
（后面的0表示第0块）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venc_fbcty_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 xml:space="preserve">
venc_fbctc_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 xml:space="preserve">
venc_rdo_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 xml:space="preserve">
venc_task_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 xml:space="preserve">
venc_mv_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 xml:space="preserve">
venc_inst_</t>
    </r>
    <r>
      <rPr>
        <sz val="11"/>
        <color rgb="FFFF0000"/>
        <rFont val="宋体"/>
        <family val="3"/>
        <charset val="134"/>
        <scheme val="minor"/>
      </rPr>
      <t xml:space="preserve">0
</t>
    </r>
    <r>
      <rPr>
        <sz val="11"/>
        <color theme="1"/>
        <rFont val="宋体"/>
        <family val="3"/>
        <charset val="134"/>
        <scheme val="minor"/>
      </rPr>
      <t>venc_work</t>
    </r>
    <phoneticPr fontId="4" type="noConversion"/>
  </si>
  <si>
    <t>venc-ring-mem0是由u32BufSize（MI_VENC_CreateChn）指定大小，
H264/H265 venc channel所需buffer。0表示chn。
JPEG/MJPEG只有一块buffer：venc-ring-mem0</t>
    <phoneticPr fontId="4" type="noConversion"/>
  </si>
  <si>
    <r>
      <t>venc-map-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-0</t>
    </r>
    <phoneticPr fontId="4" type="noConversion"/>
  </si>
  <si>
    <t>H246:W * H / 256
H265:W * H / 1024</t>
    <phoneticPr fontId="4" type="noConversion"/>
  </si>
  <si>
    <t>开ROI每个chn所需buffer，0表示chn。</t>
    <phoneticPr fontId="4" type="noConversion"/>
  </si>
  <si>
    <t>默认64k（BitWidth * SampleRate * channel * secord * 2），可以通过insmod参数DmaBufferSize=xxx设置，单位为byte，需要2K对齐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</si>
</sst>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Times New Roman"/>
      <family val="1"/>
    </font>
    <font>
      <sz val="8"/>
      <name val="宋体"/>
      <family val="2"/>
      <charset val="129"/>
      <scheme val="minor"/>
    </font>
    <font>
      <b/>
      <sz val="10"/>
      <color theme="1"/>
      <name val="Times New Roman"/>
      <family val="1"/>
    </font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b/>
      <sz val="11"/>
      <color rgb="FFFF000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theme="1"/>
      <name val="微软雅黑"/>
      <family val="2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6" borderId="2" applyNumberFormat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12" fillId="12" borderId="5" xfId="0" applyFont="1" applyFill="1" applyBorder="1" applyAlignment="1">
      <alignment vertical="center"/>
    </xf>
    <xf numFmtId="176" fontId="12" fillId="12" borderId="6" xfId="0" applyNumberFormat="1" applyFont="1" applyFill="1" applyBorder="1" applyAlignment="1">
      <alignment vertical="center"/>
    </xf>
    <xf numFmtId="0" fontId="12" fillId="12" borderId="8" xfId="0" applyFont="1" applyFill="1" applyBorder="1" applyAlignment="1">
      <alignment vertical="center"/>
    </xf>
    <xf numFmtId="176" fontId="12" fillId="12" borderId="1" xfId="0" applyNumberFormat="1" applyFont="1" applyFill="1" applyBorder="1" applyAlignment="1">
      <alignment vertical="center"/>
    </xf>
    <xf numFmtId="0" fontId="12" fillId="12" borderId="9" xfId="0" applyFont="1" applyFill="1" applyBorder="1" applyAlignment="1">
      <alignment vertical="center"/>
    </xf>
    <xf numFmtId="176" fontId="12" fillId="12" borderId="10" xfId="0" applyNumberFormat="1" applyFont="1" applyFill="1" applyBorder="1" applyAlignment="1">
      <alignment vertical="center"/>
    </xf>
    <xf numFmtId="0" fontId="9" fillId="7" borderId="3" xfId="1" applyBorder="1" applyAlignment="1"/>
    <xf numFmtId="0" fontId="9" fillId="7" borderId="3" xfId="1" applyBorder="1" applyAlignment="1">
      <alignment horizontal="right"/>
    </xf>
    <xf numFmtId="0" fontId="3" fillId="8" borderId="0" xfId="2" applyAlignment="1"/>
    <xf numFmtId="0" fontId="3" fillId="9" borderId="11" xfId="3" applyBorder="1" applyAlignment="1"/>
    <xf numFmtId="0" fontId="3" fillId="8" borderId="11" xfId="2" applyBorder="1" applyAlignment="1"/>
    <xf numFmtId="0" fontId="8" fillId="6" borderId="2" xfId="5" applyAlignment="1">
      <alignment horizontal="center" vertical="center"/>
    </xf>
    <xf numFmtId="0" fontId="8" fillId="6" borderId="2" xfId="5" applyNumberFormat="1" applyAlignment="1">
      <alignment horizontal="center" vertical="center"/>
    </xf>
    <xf numFmtId="0" fontId="16" fillId="14" borderId="13" xfId="0" applyFont="1" applyFill="1" applyBorder="1" applyAlignment="1">
      <alignment vertical="center"/>
    </xf>
    <xf numFmtId="0" fontId="16" fillId="14" borderId="14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6" fillId="13" borderId="12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5" fillId="10" borderId="0" xfId="0" applyFont="1" applyFill="1" applyAlignment="1">
      <alignment horizontal="left" vertical="center"/>
    </xf>
    <xf numFmtId="0" fontId="15" fillId="10" borderId="0" xfId="0" applyFont="1" applyFill="1" applyAlignment="1">
      <alignment horizontal="right" vertical="center"/>
    </xf>
    <xf numFmtId="0" fontId="2" fillId="9" borderId="0" xfId="3" applyFont="1" applyAlignment="1"/>
    <xf numFmtId="0" fontId="0" fillId="11" borderId="15" xfId="0" applyFill="1" applyBorder="1" applyAlignment="1">
      <alignment horizontal="left" wrapText="1"/>
    </xf>
    <xf numFmtId="0" fontId="1" fillId="9" borderId="0" xfId="3" applyFont="1" applyAlignment="1"/>
    <xf numFmtId="0" fontId="0" fillId="11" borderId="10" xfId="0" applyFill="1" applyBorder="1" applyAlignment="1">
      <alignment horizontal="left" wrapText="1"/>
    </xf>
    <xf numFmtId="0" fontId="0" fillId="11" borderId="15" xfId="0" applyFill="1" applyBorder="1" applyAlignment="1">
      <alignment horizontal="left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6">
    <cellStyle name="20% - 着色 1" xfId="2" builtinId="30"/>
    <cellStyle name="40% - 着色 1" xfId="3" builtinId="31"/>
    <cellStyle name="常规" xfId="0" builtinId="0"/>
    <cellStyle name="常规 2" xfId="4"/>
    <cellStyle name="输出 2" xfId="5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1"/>
  <sheetViews>
    <sheetView tabSelected="1" topLeftCell="A13" workbookViewId="0">
      <selection activeCell="C18" sqref="C18"/>
    </sheetView>
  </sheetViews>
  <sheetFormatPr defaultRowHeight="13.5"/>
  <cols>
    <col min="1" max="1" width="9" style="1"/>
    <col min="2" max="2" width="8.375" style="1" customWidth="1"/>
    <col min="3" max="3" width="28.25" style="1" customWidth="1"/>
    <col min="4" max="4" width="45" style="1" customWidth="1"/>
    <col min="5" max="5" width="40.625" style="1" customWidth="1"/>
    <col min="6" max="16384" width="9" style="1"/>
  </cols>
  <sheetData>
    <row r="5" spans="2:5">
      <c r="B5" s="2" t="s">
        <v>0</v>
      </c>
      <c r="C5" s="2" t="s">
        <v>1</v>
      </c>
      <c r="D5" s="2" t="s">
        <v>2</v>
      </c>
      <c r="E5" s="2" t="s">
        <v>3</v>
      </c>
    </row>
    <row r="6" spans="2:5" ht="27">
      <c r="B6" s="3"/>
      <c r="C6" s="3" t="s">
        <v>75</v>
      </c>
      <c r="D6" s="3" t="s">
        <v>78</v>
      </c>
      <c r="E6" s="3"/>
    </row>
    <row r="7" spans="2:5">
      <c r="B7" s="3" t="s">
        <v>33</v>
      </c>
      <c r="C7" s="3" t="s">
        <v>4</v>
      </c>
      <c r="D7" s="3" t="s">
        <v>32</v>
      </c>
      <c r="E7" s="3" t="s">
        <v>6</v>
      </c>
    </row>
    <row r="8" spans="2:5" ht="27">
      <c r="B8" s="3"/>
      <c r="C8" s="3" t="s">
        <v>5</v>
      </c>
      <c r="D8" s="3" t="s">
        <v>79</v>
      </c>
      <c r="E8" s="3" t="s">
        <v>7</v>
      </c>
    </row>
    <row r="9" spans="2:5" ht="108">
      <c r="B9" s="4" t="s">
        <v>8</v>
      </c>
      <c r="C9" s="4" t="s">
        <v>74</v>
      </c>
      <c r="D9" s="4" t="s">
        <v>34</v>
      </c>
      <c r="E9" s="4" t="s">
        <v>25</v>
      </c>
    </row>
    <row r="10" spans="2:5" ht="40.5">
      <c r="B10" s="6" t="s">
        <v>9</v>
      </c>
      <c r="C10" s="6" t="s">
        <v>10</v>
      </c>
      <c r="D10" s="6" t="s">
        <v>26</v>
      </c>
      <c r="E10" s="6" t="s">
        <v>20</v>
      </c>
    </row>
    <row r="11" spans="2:5" ht="27">
      <c r="B11" s="6"/>
      <c r="C11" s="6" t="s">
        <v>13</v>
      </c>
      <c r="D11" s="6" t="s">
        <v>11</v>
      </c>
      <c r="E11" s="6" t="s">
        <v>15</v>
      </c>
    </row>
    <row r="12" spans="2:5" ht="27">
      <c r="B12" s="5" t="s">
        <v>12</v>
      </c>
      <c r="C12" s="5" t="s">
        <v>14</v>
      </c>
      <c r="D12" s="5" t="s">
        <v>11</v>
      </c>
      <c r="E12" s="5" t="s">
        <v>16</v>
      </c>
    </row>
    <row r="13" spans="2:5">
      <c r="B13" s="7"/>
      <c r="C13" s="7" t="s">
        <v>76</v>
      </c>
      <c r="D13" s="36" t="s">
        <v>28</v>
      </c>
      <c r="E13" s="7" t="s">
        <v>19</v>
      </c>
    </row>
    <row r="14" spans="2:5" ht="135">
      <c r="B14" s="7" t="s">
        <v>24</v>
      </c>
      <c r="C14" s="8" t="s">
        <v>94</v>
      </c>
      <c r="D14" s="37"/>
      <c r="E14" s="7" t="s">
        <v>95</v>
      </c>
    </row>
    <row r="15" spans="2:5" ht="27">
      <c r="B15" s="7"/>
      <c r="C15" s="8" t="s">
        <v>96</v>
      </c>
      <c r="D15" s="34" t="s">
        <v>97</v>
      </c>
      <c r="E15" s="7" t="s">
        <v>98</v>
      </c>
    </row>
    <row r="16" spans="2:5" ht="40.5">
      <c r="B16" s="6" t="s">
        <v>17</v>
      </c>
      <c r="C16" s="6" t="s">
        <v>72</v>
      </c>
      <c r="D16" s="6" t="s">
        <v>99</v>
      </c>
      <c r="E16" s="6" t="s">
        <v>18</v>
      </c>
    </row>
    <row r="17" spans="2:5" ht="27">
      <c r="B17" s="6"/>
      <c r="C17" s="6" t="s">
        <v>73</v>
      </c>
      <c r="D17" s="6" t="s">
        <v>92</v>
      </c>
      <c r="E17" s="6" t="s">
        <v>69</v>
      </c>
    </row>
    <row r="18" spans="2:5" ht="54">
      <c r="B18" s="6"/>
      <c r="C18" s="6" t="s">
        <v>70</v>
      </c>
      <c r="D18" s="6" t="s">
        <v>66</v>
      </c>
      <c r="E18" s="6" t="s">
        <v>18</v>
      </c>
    </row>
    <row r="19" spans="2:5" ht="40.5">
      <c r="B19" s="6"/>
      <c r="C19" s="6" t="s">
        <v>71</v>
      </c>
      <c r="D19" s="6" t="s">
        <v>67</v>
      </c>
      <c r="E19" s="6" t="s">
        <v>68</v>
      </c>
    </row>
    <row r="20" spans="2:5" ht="67.5">
      <c r="B20" s="9" t="s">
        <v>21</v>
      </c>
      <c r="C20" s="9" t="s">
        <v>23</v>
      </c>
      <c r="D20" s="9" t="s">
        <v>29</v>
      </c>
      <c r="E20" s="9" t="s">
        <v>27</v>
      </c>
    </row>
    <row r="21" spans="2:5" ht="54">
      <c r="B21" s="9"/>
      <c r="C21" s="9" t="s">
        <v>22</v>
      </c>
      <c r="D21" s="9" t="s">
        <v>30</v>
      </c>
      <c r="E21" s="9" t="s">
        <v>31</v>
      </c>
    </row>
  </sheetData>
  <mergeCells count="1">
    <mergeCell ref="D13:D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6" sqref="F6"/>
    </sheetView>
  </sheetViews>
  <sheetFormatPr defaultColWidth="9" defaultRowHeight="13.5"/>
  <cols>
    <col min="1" max="1" width="30.25" style="25" customWidth="1"/>
    <col min="2" max="2" width="35.875" style="25" customWidth="1"/>
    <col min="3" max="3" width="24.75" style="25" customWidth="1"/>
    <col min="4" max="4" width="30.125" style="25" customWidth="1"/>
    <col min="5" max="5" width="27" style="25" customWidth="1"/>
    <col min="6" max="7" width="18.375" style="25" customWidth="1"/>
    <col min="8" max="8" width="41.75" style="25" customWidth="1"/>
    <col min="9" max="9" width="8.75" style="25" bestFit="1" customWidth="1"/>
    <col min="10" max="10" width="13.125" style="25" customWidth="1"/>
    <col min="11" max="11" width="9.75" style="25" customWidth="1"/>
    <col min="12" max="16384" width="9" style="25"/>
  </cols>
  <sheetData>
    <row r="1" spans="1:5">
      <c r="A1" s="23" t="s">
        <v>48</v>
      </c>
      <c r="B1" s="24" t="s">
        <v>60</v>
      </c>
    </row>
    <row r="2" spans="1:5">
      <c r="A2" s="26" t="s">
        <v>61</v>
      </c>
      <c r="B2" s="27">
        <v>1920</v>
      </c>
    </row>
    <row r="3" spans="1:5">
      <c r="A3" s="26" t="s">
        <v>49</v>
      </c>
      <c r="B3" s="27">
        <v>1080</v>
      </c>
    </row>
    <row r="4" spans="1:5">
      <c r="A4" s="26" t="s">
        <v>50</v>
      </c>
      <c r="B4" s="27">
        <f>INT((B3+1)/2)</f>
        <v>540</v>
      </c>
    </row>
    <row r="5" spans="1:5">
      <c r="A5" s="28" t="s">
        <v>51</v>
      </c>
      <c r="B5" s="27">
        <f>B2/2+1</f>
        <v>961</v>
      </c>
    </row>
    <row r="6" spans="1:5">
      <c r="A6" s="28" t="s">
        <v>52</v>
      </c>
      <c r="B6" s="27">
        <f>INT((B5+3)/4)</f>
        <v>241</v>
      </c>
    </row>
    <row r="7" spans="1:5">
      <c r="A7" s="28" t="s">
        <v>53</v>
      </c>
      <c r="B7" s="27">
        <f>INT((B3+7)/8)</f>
        <v>135</v>
      </c>
    </row>
    <row r="8" spans="1:5">
      <c r="A8" s="28" t="s">
        <v>54</v>
      </c>
      <c r="B8" s="27">
        <v>12</v>
      </c>
    </row>
    <row r="12" spans="1:5" ht="14.25" thickBot="1">
      <c r="A12" s="29" t="s">
        <v>55</v>
      </c>
      <c r="B12" s="21" t="s">
        <v>62</v>
      </c>
      <c r="C12" s="21" t="s">
        <v>63</v>
      </c>
      <c r="D12" s="21" t="s">
        <v>64</v>
      </c>
      <c r="E12" s="21" t="s">
        <v>65</v>
      </c>
    </row>
    <row r="13" spans="1:5" ht="14.25" thickTop="1">
      <c r="A13" s="25" t="s">
        <v>56</v>
      </c>
      <c r="B13" s="22">
        <v>161408</v>
      </c>
      <c r="C13" s="22">
        <v>161408</v>
      </c>
      <c r="D13" s="22">
        <v>161408</v>
      </c>
      <c r="E13" s="22">
        <v>161408</v>
      </c>
    </row>
    <row r="14" spans="1:5">
      <c r="A14" s="25" t="s">
        <v>83</v>
      </c>
      <c r="B14" s="22"/>
      <c r="C14" s="22">
        <f>IF($B$8=8,INT(INT(($B$2+15)/16)*16*$B$3/8),(IF($B$8=10,INT(INT(($B$2+63)/64)*5*16*$B$3/8),(IF($B$8=12,INT(INT(($B$2+31)/32)*3*16*$B$3/8),(IF($B$8=16,INT(INT(($B$2+7)/8)*16*$B$3/8),($B$2*$B$3))))))))</f>
        <v>388800</v>
      </c>
      <c r="D14" s="22"/>
      <c r="E14" s="22">
        <f>IF($B$8=8,INT(INT(($B$2+15)/16)*16*$B$3/8),(IF($B$8=10,INT(INT(($B$2+63)/64)*5*16*$B$3/8),(IF($B$8=12,INT(INT(($B$2+31)/32)*3*16*$B$3/8),(IF($B$8=16,INT(INT(($B$2+7)/8)*16*$B$3/8),($B$2*$B$3))))))))</f>
        <v>388800</v>
      </c>
    </row>
    <row r="15" spans="1:5">
      <c r="A15" s="25" t="s">
        <v>80</v>
      </c>
      <c r="B15" s="21"/>
      <c r="C15" s="21"/>
      <c r="D15" s="21">
        <f>INT(($B$6+15)/16)*2*2*2048*INT(($B$7+31)/32)*2</f>
        <v>1310720</v>
      </c>
      <c r="E15" s="21">
        <f t="shared" ref="E15" si="0">INT(($B$6+15)/16)*2*2*2048*INT(($B$7+31)/32)*2</f>
        <v>1310720</v>
      </c>
    </row>
    <row r="16" spans="1:5">
      <c r="A16" s="25" t="s">
        <v>81</v>
      </c>
      <c r="B16" s="21">
        <f t="shared" ref="B16:E16" si="1">INT(($B$2/8+31)/32)*$B$3*16</f>
        <v>138240</v>
      </c>
      <c r="C16" s="21">
        <f t="shared" si="1"/>
        <v>138240</v>
      </c>
      <c r="D16" s="21">
        <f t="shared" si="1"/>
        <v>138240</v>
      </c>
      <c r="E16" s="21">
        <f t="shared" si="1"/>
        <v>138240</v>
      </c>
    </row>
    <row r="17" spans="1:5">
      <c r="A17" s="25" t="s">
        <v>82</v>
      </c>
      <c r="B17" s="22">
        <f>INT(($B$2+15)/16)*$B$3*16</f>
        <v>2073600</v>
      </c>
      <c r="C17" s="22">
        <f>INT(($B$2+15)/16)*$B$3*16</f>
        <v>2073600</v>
      </c>
      <c r="D17" s="22">
        <f>INT(($B$2+63)/64)*2*2048*INT(($B$4+31)/32)*2</f>
        <v>4177920</v>
      </c>
      <c r="E17" s="22">
        <f>INT(($B$2+63)/64)*2*2048*INT(($B$4+31)/32)*2</f>
        <v>4177920</v>
      </c>
    </row>
    <row r="18" spans="1:5">
      <c r="B18" s="21"/>
      <c r="C18" s="21"/>
      <c r="D18" s="21"/>
      <c r="E18" s="21"/>
    </row>
    <row r="19" spans="1:5">
      <c r="A19" s="30" t="s">
        <v>77</v>
      </c>
      <c r="B19" s="21">
        <v>65536</v>
      </c>
      <c r="C19" s="21">
        <v>65536</v>
      </c>
      <c r="D19" s="21">
        <v>65536</v>
      </c>
      <c r="E19" s="21">
        <v>65536</v>
      </c>
    </row>
    <row r="20" spans="1:5">
      <c r="A20" s="30" t="s">
        <v>57</v>
      </c>
      <c r="B20" s="21">
        <v>11456</v>
      </c>
      <c r="C20" s="21">
        <v>11456</v>
      </c>
      <c r="D20" s="21">
        <v>11456</v>
      </c>
      <c r="E20" s="21">
        <v>11456</v>
      </c>
    </row>
    <row r="21" spans="1:5">
      <c r="A21" s="25" t="s">
        <v>58</v>
      </c>
      <c r="B21" s="21">
        <v>2048</v>
      </c>
      <c r="C21" s="21">
        <v>2048</v>
      </c>
      <c r="D21" s="21">
        <v>2048</v>
      </c>
      <c r="E21" s="21">
        <v>2048</v>
      </c>
    </row>
    <row r="22" spans="1:5">
      <c r="B22" s="21"/>
      <c r="C22" s="21"/>
      <c r="D22" s="21"/>
      <c r="E22" s="21"/>
    </row>
    <row r="24" spans="1:5" ht="15">
      <c r="A24" s="31" t="s">
        <v>59</v>
      </c>
      <c r="B24" s="32">
        <f>SUM(B12:B21)</f>
        <v>2452288</v>
      </c>
      <c r="C24" s="32">
        <f t="shared" ref="C24:E24" si="2">SUM(C12:C21)</f>
        <v>2841088</v>
      </c>
      <c r="D24" s="32">
        <f t="shared" si="2"/>
        <v>5867328</v>
      </c>
      <c r="E24" s="32">
        <f t="shared" si="2"/>
        <v>6256128</v>
      </c>
    </row>
  </sheetData>
  <phoneticPr fontId="4" type="noConversion"/>
  <dataValidations count="1">
    <dataValidation type="list" allowBlank="1" showInputMessage="1" showErrorMessage="1" sqref="B8">
      <formula1>"8,10,12,16,frame_mode"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opLeftCell="A4" workbookViewId="0">
      <selection activeCell="D6" sqref="C6:D7"/>
    </sheetView>
  </sheetViews>
  <sheetFormatPr defaultRowHeight="13.5"/>
  <cols>
    <col min="2" max="2" width="24.875" customWidth="1"/>
    <col min="3" max="3" width="26.375" customWidth="1"/>
    <col min="4" max="4" width="28.375" customWidth="1"/>
  </cols>
  <sheetData>
    <row r="1" spans="2:4" ht="13.5" customHeight="1"/>
    <row r="5" spans="2:4" ht="14.25" thickBot="1"/>
    <row r="6" spans="2:4">
      <c r="B6" s="38" t="s">
        <v>38</v>
      </c>
      <c r="C6" s="10" t="s">
        <v>39</v>
      </c>
      <c r="D6" s="11">
        <v>2688</v>
      </c>
    </row>
    <row r="7" spans="2:4">
      <c r="B7" s="39"/>
      <c r="C7" s="12" t="s">
        <v>35</v>
      </c>
      <c r="D7" s="13">
        <v>1080</v>
      </c>
    </row>
    <row r="8" spans="2:4">
      <c r="B8" s="39"/>
      <c r="C8" s="14" t="s">
        <v>40</v>
      </c>
      <c r="D8" s="15">
        <v>2688</v>
      </c>
    </row>
    <row r="9" spans="2:4">
      <c r="B9" s="39"/>
      <c r="C9" s="14" t="s">
        <v>41</v>
      </c>
      <c r="D9" s="15">
        <v>1540</v>
      </c>
    </row>
    <row r="10" spans="2:4">
      <c r="B10" s="39"/>
      <c r="C10" s="14" t="s">
        <v>36</v>
      </c>
      <c r="D10" s="15">
        <v>0</v>
      </c>
    </row>
    <row r="11" spans="2:4" ht="14.25" thickBot="1"/>
    <row r="12" spans="2:4" ht="14.25" thickBot="1">
      <c r="B12" s="10" t="s">
        <v>42</v>
      </c>
    </row>
    <row r="13" spans="2:4" ht="15" thickTop="1" thickBot="1">
      <c r="B13" s="16" t="s">
        <v>43</v>
      </c>
      <c r="C13" s="17" t="s">
        <v>44</v>
      </c>
    </row>
    <row r="14" spans="2:4" ht="14.25" thickTop="1">
      <c r="B14" s="33" t="s">
        <v>84</v>
      </c>
      <c r="C14" s="18">
        <f>524288+65536+2*CEILING(IF(D6*D7&lt;2228224,2048*1088*3/8*3/2,D6*D7*3/8*3/2),4096)+2*8*CEILING(D6,16)/16*CEILING(D7,16)/16+16384</f>
        <v>4057600</v>
      </c>
    </row>
    <row r="15" spans="2:4" ht="14.25" thickBot="1"/>
    <row r="16" spans="2:4" ht="14.25" thickBot="1">
      <c r="B16" s="10" t="s">
        <v>45</v>
      </c>
    </row>
    <row r="17" spans="2:4" ht="15" thickTop="1" thickBot="1">
      <c r="B17" s="16" t="s">
        <v>43</v>
      </c>
      <c r="C17" s="17" t="s">
        <v>46</v>
      </c>
      <c r="D17" s="17" t="s">
        <v>47</v>
      </c>
    </row>
    <row r="18" spans="2:4" ht="14.25" thickTop="1">
      <c r="B18" s="35" t="s">
        <v>93</v>
      </c>
      <c r="C18" s="18">
        <f>128*1024</f>
        <v>131072</v>
      </c>
      <c r="D18" s="18">
        <f>128*1024</f>
        <v>131072</v>
      </c>
    </row>
    <row r="19" spans="2:4">
      <c r="B19" s="33" t="s">
        <v>85</v>
      </c>
      <c r="C19" s="18">
        <f>CEILING(D8,32)*(CEILING(D9,16)+160)*1.5*(1+D10)</f>
        <v>6902784</v>
      </c>
      <c r="D19" s="18">
        <f>CEILING(D8,32)*(CEILING(D9,16)+160)*1.5*(1+D10)</f>
        <v>6902784</v>
      </c>
    </row>
    <row r="20" spans="2:4">
      <c r="B20" s="33" t="s">
        <v>86</v>
      </c>
      <c r="C20" s="18">
        <f>CEILING((CEILING(D8,64)/64)*(CEILING(D9,64)/64)*128*(2+D10),4096)+4096</f>
        <v>274432</v>
      </c>
      <c r="D20" s="18">
        <f>CEILING((CEILING(D8,64)/64)*(CEILING(D9,64)/64)*128*(2+D10),4096)+4096</f>
        <v>274432</v>
      </c>
    </row>
    <row r="21" spans="2:4">
      <c r="B21" s="33" t="s">
        <v>87</v>
      </c>
      <c r="C21" s="18">
        <f>CEILING(CEILING(CEILING(D8,256)*CEILING(D9,16)/32,16)*(2+D10),4096)+4096</f>
        <v>278528</v>
      </c>
      <c r="D21" s="18">
        <f>CEILING(CEILING(CEILING(D8,256)*CEILING(D9,16)/32,16)*(2+D10),4096)+4096</f>
        <v>278528</v>
      </c>
    </row>
    <row r="22" spans="2:4">
      <c r="B22" s="33" t="s">
        <v>88</v>
      </c>
      <c r="C22" s="18">
        <f>CEILING(CEILING(CEILING(D8,256)*CEILING(D9/2,16)/32,16)*(2+D10),4096)+4096</f>
        <v>143360</v>
      </c>
      <c r="D22" s="18">
        <f>CEILING(CEILING(CEILING(D8,256)*CEILING(D9/2,16)/32,16)*(2+D10),4096)+4096</f>
        <v>143360</v>
      </c>
    </row>
    <row r="23" spans="2:4">
      <c r="B23" s="33" t="s">
        <v>89</v>
      </c>
      <c r="C23" s="18">
        <f>CEILING(CEILING(D8/4,16)*CEILING(D9/4,8)*(2+D10),4096)+4096</f>
        <v>532480</v>
      </c>
      <c r="D23" s="18">
        <f>CEILING(CEILING(D8/4,32)*CEILING(D9/4,4)*(2+D10),4096)+4096</f>
        <v>528384</v>
      </c>
    </row>
    <row r="24" spans="2:4">
      <c r="B24" s="33" t="s">
        <v>90</v>
      </c>
      <c r="C24" s="18">
        <f>(10560+4096)*4</f>
        <v>58624</v>
      </c>
      <c r="D24" s="18">
        <f>(2816+4096)*4</f>
        <v>27648</v>
      </c>
    </row>
    <row r="25" spans="2:4">
      <c r="B25" s="33" t="s">
        <v>91</v>
      </c>
      <c r="C25" s="18">
        <v>4096</v>
      </c>
      <c r="D25" s="18">
        <v>4096</v>
      </c>
    </row>
    <row r="26" spans="2:4">
      <c r="B26" s="19" t="s">
        <v>37</v>
      </c>
      <c r="C26" s="20">
        <f>C18+C19+C20+C21+C22+C23+C24+C25</f>
        <v>8325376</v>
      </c>
      <c r="D26" s="20">
        <f>D18+D19+D20+D21+D22+D23+D24+D25</f>
        <v>8290304</v>
      </c>
    </row>
  </sheetData>
  <mergeCells count="1">
    <mergeCell ref="B6:B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335_337_mma_buffer说明</vt:lpstr>
      <vt:lpstr>ISP_memory_calculator</vt:lpstr>
      <vt:lpstr>venc_memory_calculator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2020-04-08T07:07:07Z</dcterms:modified>
</cp:coreProperties>
</file>